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ducationgovuk-my.sharepoint.com/personal/nyree_hughes_education_gov_uk/Documents/Desktop/"/>
    </mc:Choice>
  </mc:AlternateContent>
  <xr:revisionPtr revIDLastSave="27" documentId="13_ncr:1_{E10C3D03-32D4-4D58-B2DC-F99856F862A1}" xr6:coauthVersionLast="47" xr6:coauthVersionMax="47" xr10:uidLastSave="{FFDF239A-7714-4928-9B59-6BDF04303A13}"/>
  <bookViews>
    <workbookView xWindow="3070" yWindow="2320" windowWidth="16920" windowHeight="10450" xr2:uid="{089D528A-DD2E-46BE-A258-C870FAA3D06A}"/>
  </bookViews>
  <sheets>
    <sheet name="Information" sheetId="6" r:id="rId1"/>
    <sheet name="Funding Elements" sheetId="1" r:id="rId2"/>
    <sheet name="Programme" sheetId="2" r:id="rId3"/>
    <sheet name="Aims" sheetId="3" r:id="rId4"/>
    <sheet name="Glossary" sheetId="4" r:id="rId5"/>
    <sheet name="Comments" sheetId="5" r:id="rId6"/>
  </sheets>
  <externalReferences>
    <externalReference r:id="rId7"/>
  </externalReferences>
  <definedNames>
    <definedName name="_xlnm._FilterDatabase" localSheetId="1" hidden="1">'Funding Elements'!$A$5:$F$33</definedName>
    <definedName name="_xlnm._FilterDatabase" localSheetId="2" hidden="1">Programme!$A$6:$M$6</definedName>
    <definedName name="_xlnm.Print_Area" localSheetId="1">'Funding Elements'!$A$1:$G$47</definedName>
    <definedName name="_xlnm.Print_Titles" localSheetId="2">Programme!$4:$6</definedName>
    <definedName name="SPI_Area_Cost" localSheetId="0">'[1]Funding Elements'!$F$12</definedName>
    <definedName name="SPI_Area_Cost">'Funding Elements'!$F$12</definedName>
    <definedName name="SPI_Band_1" localSheetId="0">'[1]Funding Elements'!$B$30</definedName>
    <definedName name="SPI_Band_1">'Funding Elements'!$B$30</definedName>
    <definedName name="SPI_Band_1_CoF" localSheetId="0">'[1]Funding Elements'!$F$30</definedName>
    <definedName name="SPI_Band_1_CoF">'Funding Elements'!$F$30</definedName>
    <definedName name="SPI_Band_1_FTEs" localSheetId="0">'[1]Funding Elements'!$E$31</definedName>
    <definedName name="SPI_Band_1_FTEs">'Funding Elements'!$E$31</definedName>
    <definedName name="SPI_Band_1_FTEs_CoF" localSheetId="0">'[1]Funding Elements'!$F$31</definedName>
    <definedName name="SPI_Band_1_FTEs_CoF">'Funding Elements'!$F$31</definedName>
    <definedName name="SPI_Band_1_Stu" localSheetId="0">'[1]Funding Elements'!$E$30</definedName>
    <definedName name="SPI_Band_1_Stu">'Funding Elements'!$E$30</definedName>
    <definedName name="SPI_Band_2" localSheetId="0">'[1]Funding Elements'!$B$29</definedName>
    <definedName name="SPI_Band_2">'Funding Elements'!$B$29</definedName>
    <definedName name="SPI_Band_2_CoF" localSheetId="0">'[1]Funding Elements'!$F$29</definedName>
    <definedName name="SPI_Band_2_CoF">'Funding Elements'!$F$29</definedName>
    <definedName name="SPI_Band_2_Stu" localSheetId="0">'[1]Funding Elements'!$E$29</definedName>
    <definedName name="SPI_Band_2_Stu">'Funding Elements'!$E$29</definedName>
    <definedName name="SPI_Band_3" localSheetId="0">'[1]Funding Elements'!$B$28</definedName>
    <definedName name="SPI_Band_3">'Funding Elements'!$B$28</definedName>
    <definedName name="SPI_Band_3_CoF" localSheetId="0">'[1]Funding Elements'!$F$28</definedName>
    <definedName name="SPI_Band_3_CoF">'Funding Elements'!$F$28</definedName>
    <definedName name="SPI_Band_3_Stu" localSheetId="0">'[1]Funding Elements'!$E$28</definedName>
    <definedName name="SPI_Band_3_Stu">'Funding Elements'!$E$28</definedName>
    <definedName name="SPI_Band_4a" localSheetId="0">'[1]Funding Elements'!$B$26</definedName>
    <definedName name="SPI_Band_4a">'Funding Elements'!$B$26</definedName>
    <definedName name="SPI_Band_4a_CoF" localSheetId="0">'[1]Funding Elements'!$F$26</definedName>
    <definedName name="SPI_Band_4a_CoF">'Funding Elements'!$F$26</definedName>
    <definedName name="SPI_Band_4a_Stu" localSheetId="0">'[1]Funding Elements'!$E$26</definedName>
    <definedName name="SPI_Band_4a_Stu">'Funding Elements'!$E$26</definedName>
    <definedName name="SPI_Band_4b" localSheetId="0">'[1]Funding Elements'!$B$27</definedName>
    <definedName name="SPI_Band_4b">'Funding Elements'!$B$27</definedName>
    <definedName name="SPI_Band_4b_CoF" localSheetId="0">'[1]Funding Elements'!$F$27</definedName>
    <definedName name="SPI_Band_4b_CoF">'Funding Elements'!$F$27</definedName>
    <definedName name="SPI_Band_4b_Stu" localSheetId="0">'[1]Funding Elements'!$E$27</definedName>
    <definedName name="SPI_Band_4b_Stu">'Funding Elements'!$E$27</definedName>
    <definedName name="SPI_Band_5" localSheetId="0">'[1]Funding Elements'!$B$25</definedName>
    <definedName name="SPI_Band_5">'Funding Elements'!$B$25</definedName>
    <definedName name="SPI_Band_5_CoF" localSheetId="0">'[1]Funding Elements'!$F$25</definedName>
    <definedName name="SPI_Band_5_CoF">'Funding Elements'!$F$25</definedName>
    <definedName name="SPI_Band_5_Stu" localSheetId="0">'[1]Funding Elements'!$E$25</definedName>
    <definedName name="SPI_Band_5_Stu">'Funding Elements'!$E$25</definedName>
    <definedName name="SPI_Band_6" localSheetId="0">'[1]Funding Elements'!$B$24</definedName>
    <definedName name="SPI_Band_6">'Funding Elements'!$B$24</definedName>
    <definedName name="SPI_Band_6_CoF" localSheetId="0">'[1]Funding Elements'!$F$24</definedName>
    <definedName name="SPI_Band_6_CoF">'Funding Elements'!$F$24</definedName>
    <definedName name="SPI_Band_6_Stu" localSheetId="0">'[1]Funding Elements'!$E$24</definedName>
    <definedName name="SPI_Band_6_Stu">'Funding Elements'!$E$24</definedName>
    <definedName name="SPI_Band_7" localSheetId="0">'[1]Funding Elements'!$B$23</definedName>
    <definedName name="SPI_Band_7">'Funding Elements'!$B$23</definedName>
    <definedName name="SPI_Band_7_CoF" localSheetId="0">'[1]Funding Elements'!$F$23</definedName>
    <definedName name="SPI_Band_7_CoF">'Funding Elements'!$F$23</definedName>
    <definedName name="SPI_Band_7_Stu" localSheetId="0">'[1]Funding Elements'!$E$23</definedName>
    <definedName name="SPI_Band_7_Stu">'Funding Elements'!$E$23</definedName>
    <definedName name="SPI_Band_8" localSheetId="0">'[1]Funding Elements'!$B$22</definedName>
    <definedName name="SPI_Band_8">'Funding Elements'!$B$22</definedName>
    <definedName name="SPI_Band_8_CoF" localSheetId="0">'[1]Funding Elements'!$F$22</definedName>
    <definedName name="SPI_Band_8_CoF">'Funding Elements'!$F$22</definedName>
    <definedName name="SPI_Band_8_Stu" localSheetId="0">'[1]Funding Elements'!$E$22</definedName>
    <definedName name="SPI_Band_8_Stu">'Funding Elements'!$E$22</definedName>
    <definedName name="SPI_Band_9" localSheetId="0">'[1]Funding Elements'!$B$21</definedName>
    <definedName name="SPI_Band_9">'Funding Elements'!$B$21</definedName>
    <definedName name="SPI_Band_9_CoF" localSheetId="0">'[1]Funding Elements'!$F$21</definedName>
    <definedName name="SPI_Band_9_CoF">'Funding Elements'!$F$21</definedName>
    <definedName name="SPI_Band_9_Stu" localSheetId="0">'[1]Funding Elements'!$E$21</definedName>
    <definedName name="SPI_Band_9_Stu">'Funding Elements'!$E$21</definedName>
    <definedName name="SPI_Band_CoF">'Funding Elements'!$F$30</definedName>
    <definedName name="SPI_Band_FTEs">'Funding Elements'!$E$31</definedName>
    <definedName name="SPI_Band_FTEs_CoF">'Funding Elements'!$F$31</definedName>
    <definedName name="SPI_Band_Stu">'Funding Elements'!$E$30</definedName>
    <definedName name="SPI_Burs">'Funding Elements'!$F$39</definedName>
    <definedName name="SPI_CS" localSheetId="0">'[1]Funding Elements'!$F$36</definedName>
    <definedName name="SPI_CS">'Funding Elements'!$F$36</definedName>
    <definedName name="SPI_FS_FM" localSheetId="0">'[1]Funding Elements'!$F$15</definedName>
    <definedName name="SPI_FS_FM">'Funding Elements'!$F$15</definedName>
    <definedName name="SPI_FS_L3_M_E_1yr" localSheetId="0">'[1]Funding Elements'!$F$11</definedName>
    <definedName name="SPI_FS_L3_M_E_1yr">'Funding Elements'!$F$11</definedName>
    <definedName name="SPI_FS_L3_M_E_2yr" localSheetId="0">'[1]Funding Elements'!#REF!</definedName>
    <definedName name="SPI_FS_L3_M_E_2yr">'Funding Elements'!#REF!</definedName>
    <definedName name="SPI_HVCP">'Funding Elements'!$F$43</definedName>
    <definedName name="SPI_HVCPC">'Funding Elements'!$F$44</definedName>
    <definedName name="SPI_LA">'Funding Elements'!$D$5</definedName>
    <definedName name="SPI_Prog_Age">Programme!$B:$B</definedName>
    <definedName name="SPI_Prog_Com">Programme!$T:$T</definedName>
    <definedName name="SPI_Prog_CS">Programme!$E:$E</definedName>
    <definedName name="SPI_Prog_Eng_CoF">Programme!$K:$K</definedName>
    <definedName name="SPI_Prog_Eng_Y1">Programme!$H:$H</definedName>
    <definedName name="SPI_Prog_Eng_Y2" localSheetId="0">[1]Programme!#REF!</definedName>
    <definedName name="SPI_Prog_Eng_Y2">Programme!#REF!</definedName>
    <definedName name="SPI_Prog_FB">Programme!$F:$F</definedName>
    <definedName name="SPI_Prog_FB_FTE">Programme!$G:$G</definedName>
    <definedName name="SPI_Prog_FM">Programme!$N:$N</definedName>
    <definedName name="SPI_Prog_FM_Taken">Programme!$O:$O</definedName>
    <definedName name="SPI_Prog_Fund_Stu">Programme!$C:$C</definedName>
    <definedName name="SPI_Prog_HVCP">Programme!$R:$R</definedName>
    <definedName name="SPI_Prog_HVCPC">Programme!$S:$S</definedName>
    <definedName name="SPI_Prog_Math_CoF">Programme!$L:$L</definedName>
    <definedName name="SPI_Prog_Math_Y1">Programme!$I:$I</definedName>
    <definedName name="SPI_Prog_Math_Y2" localSheetId="0">[1]Programme!#REF!</definedName>
    <definedName name="SPI_Prog_Math_Y2">Programme!#REF!</definedName>
    <definedName name="SPI_Prog_Res_Stu">Programme!$D:$D</definedName>
    <definedName name="SPI_Prog_Stu_CoF">Programme!$M:$M</definedName>
    <definedName name="SPI_Prog_Stu_Ref">Programme!$A:$A</definedName>
    <definedName name="SPI_Prog_Top60">Programme!$Q:$Q</definedName>
    <definedName name="SPI_Prog_Tot_Y1">Programme!$J:$J</definedName>
    <definedName name="SPI_Prog_Tot_Y2" localSheetId="0">[1]Programme!#REF!</definedName>
    <definedName name="SPI_Prog_Tot_Y2">Programme!#REF!</definedName>
    <definedName name="SPI_Provider_Name" localSheetId="0">'[1]Funding Elements'!$D$3</definedName>
    <definedName name="SPI_Provider_Name">'Funding Elements'!$D$3</definedName>
    <definedName name="SPI_Ter">'Funding Elements'!$D$6</definedName>
    <definedName name="SPI_TOTAL_CS" localSheetId="0">[1]Programme!$E$2</definedName>
    <definedName name="SPI_TOTAL_CS">Programme!$E$2</definedName>
    <definedName name="SPI_TOTAL_FM_Inc" localSheetId="0">[1]Programme!$N$2</definedName>
    <definedName name="SPI_TOTAL_FM_Inc">Programme!$N$2</definedName>
    <definedName name="SPI_TOTAL_FM_Taken" localSheetId="0">[1]Programme!$O$2</definedName>
    <definedName name="SPI_TOTAL_FM_Taken">Programme!$O$2</definedName>
    <definedName name="SPI_TOTAL_FundStu" localSheetId="0">[1]Programme!$C$2</definedName>
    <definedName name="SPI_TOTAL_FundStu">Programme!$C$2</definedName>
    <definedName name="SPI_TOTAL_HVCP">Programme!$R$2</definedName>
    <definedName name="SPI_TOTAL_HVCPC">Programme!$S$2</definedName>
    <definedName name="SPI_TOTAL_L3_M_E_1yr" localSheetId="0">[1]Programme!$J$2</definedName>
    <definedName name="SPI_TOTAL_L3_M_E_1yr">Programme!$J$2</definedName>
    <definedName name="SPI_TOTAL_L3_M_E_2yr" localSheetId="0">[1]Programme!#REF!</definedName>
    <definedName name="SPI_TOTAL_L3_M_E_2yr">Programme!#REF!</definedName>
    <definedName name="SPI_TOTAL_Top60">Programme!$Q$2</definedName>
    <definedName name="SPI_UKPRN_MAIN" localSheetId="0">'[1]Funding Elements'!$D$4</definedName>
    <definedName name="SPI_UKPRN_MAIN">'Funding Elements'!$D$4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0" i="1"/>
  <c r="F29" i="1"/>
  <c r="F28" i="1"/>
  <c r="F27" i="1"/>
  <c r="F26" i="1"/>
  <c r="F25" i="1"/>
  <c r="F24" i="1"/>
  <c r="F23" i="1"/>
  <c r="F22" i="1"/>
  <c r="F21" i="1"/>
  <c r="E31" i="1"/>
  <c r="E30" i="1"/>
  <c r="E29" i="1"/>
  <c r="E28" i="1"/>
  <c r="E27" i="1"/>
  <c r="E26" i="1"/>
  <c r="E25" i="1"/>
  <c r="E24" i="1"/>
  <c r="E23" i="1"/>
  <c r="E22" i="1"/>
  <c r="E21" i="1"/>
  <c r="E32" i="1" s="1"/>
  <c r="F15" i="1"/>
  <c r="F11" i="1"/>
  <c r="M403" i="3"/>
  <c r="M402" i="3"/>
  <c r="M401" i="3"/>
  <c r="M400" i="3"/>
  <c r="M399" i="3"/>
  <c r="M398" i="3"/>
  <c r="M397" i="3"/>
  <c r="M396" i="3"/>
  <c r="M395" i="3"/>
  <c r="M394" i="3"/>
  <c r="M393" i="3"/>
  <c r="M392" i="3"/>
  <c r="M391" i="3"/>
  <c r="M390" i="3"/>
  <c r="M389" i="3"/>
  <c r="M388" i="3"/>
  <c r="M387" i="3"/>
  <c r="M386" i="3"/>
  <c r="M385" i="3"/>
  <c r="M384" i="3"/>
  <c r="M383" i="3"/>
  <c r="M382" i="3"/>
  <c r="M381" i="3"/>
  <c r="M380" i="3"/>
  <c r="M379" i="3"/>
  <c r="M378" i="3"/>
  <c r="M377" i="3"/>
  <c r="M376" i="3"/>
  <c r="M375" i="3"/>
  <c r="M374" i="3"/>
  <c r="M373" i="3"/>
  <c r="M372" i="3"/>
  <c r="M371" i="3"/>
  <c r="M370" i="3"/>
  <c r="M369" i="3"/>
  <c r="M368" i="3"/>
  <c r="M367" i="3"/>
  <c r="M366" i="3"/>
  <c r="M365" i="3"/>
  <c r="M364" i="3"/>
  <c r="M363" i="3"/>
  <c r="M362" i="3"/>
  <c r="M361" i="3"/>
  <c r="M360" i="3"/>
  <c r="M359" i="3"/>
  <c r="M358" i="3"/>
  <c r="M357" i="3"/>
  <c r="M356" i="3"/>
  <c r="M355" i="3"/>
  <c r="M354" i="3"/>
  <c r="M353" i="3"/>
  <c r="M352" i="3"/>
  <c r="M351" i="3"/>
  <c r="M350" i="3"/>
  <c r="M349" i="3"/>
  <c r="M348" i="3"/>
  <c r="M347" i="3"/>
  <c r="M346" i="3"/>
  <c r="M345" i="3"/>
  <c r="M344" i="3"/>
  <c r="M343" i="3"/>
  <c r="M342" i="3"/>
  <c r="M341" i="3"/>
  <c r="M340" i="3"/>
  <c r="M339" i="3"/>
  <c r="M338" i="3"/>
  <c r="M337" i="3"/>
  <c r="M336" i="3"/>
  <c r="M335" i="3"/>
  <c r="M334" i="3"/>
  <c r="M333" i="3"/>
  <c r="M332" i="3"/>
  <c r="M331" i="3"/>
  <c r="M330" i="3"/>
  <c r="M329" i="3"/>
  <c r="M328" i="3"/>
  <c r="M327" i="3"/>
  <c r="M326" i="3"/>
  <c r="M325" i="3"/>
  <c r="M324" i="3"/>
  <c r="M323" i="3"/>
  <c r="M322" i="3"/>
  <c r="M321" i="3"/>
  <c r="M320" i="3"/>
  <c r="M319"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T106" i="2"/>
  <c r="Q106" i="2"/>
  <c r="T105" i="2"/>
  <c r="Q105" i="2"/>
  <c r="T104" i="2"/>
  <c r="Q104" i="2"/>
  <c r="T103" i="2"/>
  <c r="Q103" i="2"/>
  <c r="T102" i="2"/>
  <c r="Q102" i="2"/>
  <c r="T101" i="2"/>
  <c r="Q101" i="2"/>
  <c r="T100" i="2"/>
  <c r="Q100" i="2"/>
  <c r="T99" i="2"/>
  <c r="Q99" i="2"/>
  <c r="T98" i="2"/>
  <c r="Q98" i="2"/>
  <c r="T97" i="2"/>
  <c r="Q97" i="2"/>
  <c r="T96" i="2"/>
  <c r="Q96" i="2"/>
  <c r="T95" i="2"/>
  <c r="Q95" i="2"/>
  <c r="T94" i="2"/>
  <c r="Q94" i="2"/>
  <c r="T93" i="2"/>
  <c r="Q93" i="2"/>
  <c r="T92" i="2"/>
  <c r="Q92" i="2"/>
  <c r="T91" i="2"/>
  <c r="Q91" i="2"/>
  <c r="T90" i="2"/>
  <c r="Q90" i="2"/>
  <c r="T89" i="2"/>
  <c r="Q89" i="2"/>
  <c r="T88" i="2"/>
  <c r="Q88" i="2"/>
  <c r="T87" i="2"/>
  <c r="Q87" i="2"/>
  <c r="T86" i="2"/>
  <c r="Q86" i="2"/>
  <c r="T85" i="2"/>
  <c r="Q85" i="2"/>
  <c r="T84" i="2"/>
  <c r="Q84" i="2"/>
  <c r="T83" i="2"/>
  <c r="Q83" i="2"/>
  <c r="T82" i="2"/>
  <c r="Q82" i="2"/>
  <c r="T81" i="2"/>
  <c r="Q81" i="2"/>
  <c r="T80" i="2"/>
  <c r="Q80" i="2"/>
  <c r="T79" i="2"/>
  <c r="Q79" i="2"/>
  <c r="T78" i="2"/>
  <c r="Q78" i="2"/>
  <c r="T77" i="2"/>
  <c r="Q77" i="2"/>
  <c r="T76" i="2"/>
  <c r="Q76" i="2"/>
  <c r="T75" i="2"/>
  <c r="Q75" i="2"/>
  <c r="T74" i="2"/>
  <c r="Q74" i="2"/>
  <c r="T73" i="2"/>
  <c r="Q73" i="2"/>
  <c r="T72" i="2"/>
  <c r="Q72" i="2"/>
  <c r="T71" i="2"/>
  <c r="Q71" i="2"/>
  <c r="T70" i="2"/>
  <c r="Q70" i="2"/>
  <c r="T69" i="2"/>
  <c r="Q69" i="2"/>
  <c r="T68" i="2"/>
  <c r="Q68" i="2"/>
  <c r="T67" i="2"/>
  <c r="Q67" i="2"/>
  <c r="T66" i="2"/>
  <c r="Q66" i="2"/>
  <c r="T65" i="2"/>
  <c r="Q65" i="2"/>
  <c r="T64" i="2"/>
  <c r="Q64" i="2"/>
  <c r="T63" i="2"/>
  <c r="Q63" i="2"/>
  <c r="T62" i="2"/>
  <c r="Q62" i="2"/>
  <c r="T61" i="2"/>
  <c r="Q61" i="2"/>
  <c r="T60" i="2"/>
  <c r="Q60" i="2"/>
  <c r="T59" i="2"/>
  <c r="Q59" i="2"/>
  <c r="T58" i="2"/>
  <c r="Q58" i="2"/>
  <c r="T57" i="2"/>
  <c r="Q57" i="2"/>
  <c r="T56" i="2"/>
  <c r="Q56" i="2"/>
  <c r="T55" i="2"/>
  <c r="Q55" i="2"/>
  <c r="T54" i="2"/>
  <c r="Q54" i="2"/>
  <c r="T53" i="2"/>
  <c r="Q53" i="2"/>
  <c r="T52" i="2"/>
  <c r="Q52" i="2"/>
  <c r="T51" i="2"/>
  <c r="Q51" i="2"/>
  <c r="T50" i="2"/>
  <c r="Q50" i="2"/>
  <c r="T49" i="2"/>
  <c r="Q49" i="2"/>
  <c r="T48" i="2"/>
  <c r="Q48" i="2"/>
  <c r="T47" i="2"/>
  <c r="Q47" i="2"/>
  <c r="T46" i="2"/>
  <c r="Q46" i="2"/>
  <c r="T45" i="2"/>
  <c r="Q45" i="2"/>
  <c r="T44" i="2"/>
  <c r="Q44" i="2"/>
  <c r="T43" i="2"/>
  <c r="Q43" i="2"/>
  <c r="T42" i="2"/>
  <c r="Q42" i="2"/>
  <c r="T41" i="2"/>
  <c r="Q41" i="2"/>
  <c r="T40" i="2"/>
  <c r="Q40" i="2"/>
  <c r="T39" i="2"/>
  <c r="Q39" i="2"/>
  <c r="T38" i="2"/>
  <c r="Q38" i="2"/>
  <c r="T37" i="2"/>
  <c r="Q37" i="2"/>
  <c r="T36" i="2"/>
  <c r="Q36" i="2"/>
  <c r="T35" i="2"/>
  <c r="Q35" i="2"/>
  <c r="T34" i="2"/>
  <c r="Q34" i="2"/>
  <c r="T33" i="2"/>
  <c r="Q33" i="2"/>
  <c r="T32" i="2"/>
  <c r="Q32" i="2"/>
  <c r="T31" i="2"/>
  <c r="Q31" i="2"/>
  <c r="T30" i="2"/>
  <c r="Q30" i="2"/>
  <c r="T29" i="2"/>
  <c r="Q29" i="2"/>
  <c r="T28" i="2"/>
  <c r="Q28" i="2"/>
  <c r="T27" i="2"/>
  <c r="Q27" i="2"/>
  <c r="T26" i="2"/>
  <c r="Q26" i="2"/>
  <c r="T25" i="2"/>
  <c r="Q25" i="2"/>
  <c r="T24" i="2"/>
  <c r="Q24" i="2"/>
  <c r="T23" i="2"/>
  <c r="Q23" i="2"/>
  <c r="T22" i="2"/>
  <c r="Q22" i="2"/>
  <c r="T21" i="2"/>
  <c r="Q21" i="2"/>
  <c r="T20" i="2"/>
  <c r="Q20" i="2"/>
  <c r="T19" i="2"/>
  <c r="Q19" i="2"/>
  <c r="T18" i="2"/>
  <c r="Q18" i="2"/>
  <c r="T17" i="2"/>
  <c r="Q17" i="2"/>
  <c r="T16" i="2"/>
  <c r="Q16" i="2"/>
  <c r="T15" i="2"/>
  <c r="Q15" i="2"/>
  <c r="T14" i="2"/>
  <c r="Q14" i="2"/>
  <c r="T13" i="2"/>
  <c r="Q13" i="2"/>
  <c r="T12" i="2"/>
  <c r="Q12" i="2"/>
  <c r="T11" i="2"/>
  <c r="Q11" i="2"/>
  <c r="T10" i="2"/>
  <c r="Q10" i="2"/>
  <c r="T9" i="2"/>
  <c r="Q9" i="2"/>
  <c r="T8" i="2"/>
  <c r="Q8" i="2"/>
  <c r="T7" i="2"/>
  <c r="Q7" i="2"/>
  <c r="S2" i="2"/>
  <c r="F44" i="1" s="1"/>
  <c r="R2" i="2"/>
  <c r="F43" i="1" s="1"/>
  <c r="Q2" i="2"/>
  <c r="F39" i="1" s="1"/>
  <c r="O2" i="2"/>
  <c r="N2" i="2"/>
  <c r="J2" i="2"/>
  <c r="E2" i="2"/>
  <c r="F36" i="1" s="1"/>
  <c r="C2" i="2"/>
  <c r="F32" i="1"/>
</calcChain>
</file>

<file path=xl/sharedStrings.xml><?xml version="1.0" encoding="utf-8"?>
<sst xmlns="http://schemas.openxmlformats.org/spreadsheetml/2006/main" count="5416" uniqueCount="427">
  <si>
    <t xml:space="preserve">
16-19 SPI Allocation Calculation Toolkit (ACT)
For Academic Year 2026 to 2027
</t>
  </si>
  <si>
    <r>
      <rPr>
        <sz val="10"/>
        <rFont val="Arial"/>
        <family val="2"/>
      </rPr>
      <t xml:space="preserve">Guidance to explain this allocation calculation toolkit can be found on GOV.UK              </t>
    </r>
    <r>
      <rPr>
        <u/>
        <sz val="10"/>
        <color theme="10"/>
        <rFont val="Arial"/>
        <family val="2"/>
      </rPr>
      <t xml:space="preserve">
https://www.gov.uk/government/publications/16-to-19-funding:-allocation-calculation-toolkit-guides</t>
    </r>
  </si>
  <si>
    <t>Name</t>
  </si>
  <si>
    <t>UKPRN</t>
  </si>
  <si>
    <t>Local Authority</t>
  </si>
  <si>
    <t>Territory</t>
  </si>
  <si>
    <t>Funding Factors and Instances per Student</t>
  </si>
  <si>
    <t>Factor for 2026 to 2027 Allocation</t>
  </si>
  <si>
    <t>English and maths funding (Instances per Student)</t>
  </si>
  <si>
    <t>Area Cost (Factor)</t>
  </si>
  <si>
    <t>Free Meals</t>
  </si>
  <si>
    <r>
      <t>Proportion of students on Free Meals</t>
    </r>
    <r>
      <rPr>
        <vertAlign val="superscript"/>
        <sz val="9"/>
        <color rgb="FF000000"/>
        <rFont val="Arial"/>
        <family val="2"/>
      </rPr>
      <t>1</t>
    </r>
  </si>
  <si>
    <r>
      <rPr>
        <vertAlign val="superscript"/>
        <sz val="8"/>
        <color rgb="FF000000"/>
        <rFont val="Arial"/>
        <family val="2"/>
      </rPr>
      <t>1</t>
    </r>
    <r>
      <rPr>
        <sz val="8"/>
        <color indexed="8"/>
        <rFont val="Arial"/>
        <family val="2"/>
      </rPr>
      <t xml:space="preserve">Students aged between 14 and 15 are not included in this calculation as they are covered by Free School Meals (FSM) provision and are therefore not eligible for free meals in further education (FE). 
Where 0 (shown above as 0%) eligible students have received free meals in FE support at 2024 to 2025 R14, your 2026 to 2027 allocation will be based on the proportion of students who received free meals in FE support at 2023 to 2024 R14 (if both years’ data shows 0 students then 0% will be used for your allocation calculation). The final percentage to be used will be shown on your 2026 to 2027 funding statement. </t>
    </r>
  </si>
  <si>
    <t>Condition of Funding (CoF)</t>
  </si>
  <si>
    <t>Planned Hours</t>
  </si>
  <si>
    <t>Student numbers in 2024 to 2025</t>
  </si>
  <si>
    <t>Total Students</t>
  </si>
  <si>
    <t>Students not meeting CoF</t>
  </si>
  <si>
    <t>Band 9</t>
  </si>
  <si>
    <t>Band 8</t>
  </si>
  <si>
    <t>Band 7</t>
  </si>
  <si>
    <t>Band 6</t>
  </si>
  <si>
    <t>Band 5</t>
  </si>
  <si>
    <t>Band 4a</t>
  </si>
  <si>
    <t>Band 4b</t>
  </si>
  <si>
    <t>Band 3</t>
  </si>
  <si>
    <t>Band 2</t>
  </si>
  <si>
    <t>Band 1</t>
  </si>
  <si>
    <t>Students</t>
  </si>
  <si>
    <t>FTEs</t>
  </si>
  <si>
    <r>
      <t>Total</t>
    </r>
    <r>
      <rPr>
        <b/>
        <vertAlign val="superscript"/>
        <sz val="9"/>
        <color rgb="FF000000"/>
        <rFont val="Arial"/>
        <family val="2"/>
      </rPr>
      <t>2</t>
    </r>
  </si>
  <si>
    <r>
      <rPr>
        <vertAlign val="superscript"/>
        <sz val="8"/>
        <color rgb="FF000000"/>
        <rFont val="Arial"/>
        <family val="2"/>
      </rPr>
      <t>2</t>
    </r>
    <r>
      <rPr>
        <sz val="8"/>
        <color indexed="8"/>
        <rFont val="Arial"/>
        <family val="2"/>
      </rPr>
      <t>Total students do not include full time equivalents (FTEs)</t>
    </r>
  </si>
  <si>
    <t>Care Standards</t>
  </si>
  <si>
    <t>Qualifying Students</t>
  </si>
  <si>
    <r>
      <t>Bursary Element 2b: Student Costs - T Level Industry Placement</t>
    </r>
    <r>
      <rPr>
        <b/>
        <vertAlign val="superscript"/>
        <sz val="9"/>
        <rFont val="Arial"/>
        <family val="2"/>
      </rPr>
      <t>3</t>
    </r>
  </si>
  <si>
    <t>Proportion of funded students from the 60% most deprived areas</t>
  </si>
  <si>
    <r>
      <rPr>
        <vertAlign val="superscript"/>
        <sz val="8"/>
        <rFont val="Arial"/>
        <family val="2"/>
      </rPr>
      <t>3</t>
    </r>
    <r>
      <rPr>
        <sz val="8"/>
        <rFont val="Arial"/>
        <family val="2"/>
      </rPr>
      <t>We only allocate bursary element 2b funding to institutions that receive funding for T Level delivery.</t>
    </r>
  </si>
  <si>
    <t>High Value Course Premium (HVCP)</t>
  </si>
  <si>
    <t>Eligible Students</t>
  </si>
  <si>
    <t>High value courses premium funding</t>
  </si>
  <si>
    <t>High value courses premium funding - Construction</t>
  </si>
  <si>
    <t>Data Source: 2024 to 2025 ILR R14</t>
  </si>
  <si>
    <t>Programmes</t>
  </si>
  <si>
    <t>Totals</t>
  </si>
  <si>
    <t>Student Characteristics</t>
  </si>
  <si>
    <t>Programme Details</t>
  </si>
  <si>
    <t>English and maths funding</t>
  </si>
  <si>
    <t>Condition of Funding</t>
  </si>
  <si>
    <t>Free Meals Students</t>
  </si>
  <si>
    <t>Discretionary Bursary</t>
  </si>
  <si>
    <t>Additional Information</t>
  </si>
  <si>
    <t>Planned Hours and Funding Band</t>
  </si>
  <si>
    <t>Element 2b
T Level
Industry
Placements</t>
  </si>
  <si>
    <t>Student Reference</t>
  </si>
  <si>
    <t>Age</t>
  </si>
  <si>
    <t>Funded Student</t>
  </si>
  <si>
    <t>Residential Student</t>
  </si>
  <si>
    <t>Eligible for Care Standards Funding</t>
  </si>
  <si>
    <t>Funding Band</t>
  </si>
  <si>
    <t>Funded Full Band/FTE Student</t>
  </si>
  <si>
    <t xml:space="preserve">English Instance </t>
  </si>
  <si>
    <t xml:space="preserve">Maths Instance </t>
  </si>
  <si>
    <t xml:space="preserve">Total Instances </t>
  </si>
  <si>
    <t>English
Status</t>
  </si>
  <si>
    <t>Maths
Status</t>
  </si>
  <si>
    <t>Student Meets Condition of Funding</t>
  </si>
  <si>
    <t>Included in 16-19 Free Meals calculation</t>
  </si>
  <si>
    <t>16-19 Free Meals Taken</t>
  </si>
  <si>
    <t>Home Postcode IMD Percentile Band</t>
  </si>
  <si>
    <t>Top 60% IMD</t>
  </si>
  <si>
    <t>Qualifies for HVCP Funding</t>
  </si>
  <si>
    <t>Qualifies for HVCP Construction Funding</t>
  </si>
  <si>
    <t>Comments</t>
  </si>
  <si>
    <t>Yes</t>
  </si>
  <si>
    <t>No</t>
  </si>
  <si>
    <t>Exempt</t>
  </si>
  <si>
    <t>Top 27%</t>
  </si>
  <si>
    <t>Top 18%</t>
  </si>
  <si>
    <t>Not in the top 60%</t>
  </si>
  <si>
    <t>Top 60%</t>
  </si>
  <si>
    <t>Top 9%</t>
  </si>
  <si>
    <t>N/A</t>
  </si>
  <si>
    <t>Programme Excluded 2</t>
  </si>
  <si>
    <t xml:space="preserve">Excluded 2 </t>
  </si>
  <si>
    <t>Has and not studying</t>
  </si>
  <si>
    <t>Learning Aims</t>
  </si>
  <si>
    <t>Learning Aim Details</t>
  </si>
  <si>
    <t>Learning Aim Reference</t>
  </si>
  <si>
    <t>Learning Aim Title</t>
  </si>
  <si>
    <t>SSA Tier 2</t>
  </si>
  <si>
    <t>On HVCP list</t>
  </si>
  <si>
    <t>On HVCP Construction list</t>
  </si>
  <si>
    <t>Start Date</t>
  </si>
  <si>
    <t>Planned End Date</t>
  </si>
  <si>
    <t>Actual End Date</t>
  </si>
  <si>
    <t>Qualification Completion Status</t>
  </si>
  <si>
    <t>Aim Type</t>
  </si>
  <si>
    <t>60135839</t>
  </si>
  <si>
    <t>Award in Skills for Further Learning and Employment (Entry 3) (RQF)</t>
  </si>
  <si>
    <t>11/09/2024</t>
  </si>
  <si>
    <t>17/07/2025</t>
  </si>
  <si>
    <t>Completed</t>
  </si>
  <si>
    <t>Component</t>
  </si>
  <si>
    <t>Z0001772</t>
  </si>
  <si>
    <t>Non regulated provision, Entry Level, Foundations for Learning and Life</t>
  </si>
  <si>
    <t>07/09/2023</t>
  </si>
  <si>
    <t>Core</t>
  </si>
  <si>
    <t>Z0002133</t>
  </si>
  <si>
    <t>Non regulated provision, Pre-Entry Level, English</t>
  </si>
  <si>
    <t>Z0002137</t>
  </si>
  <si>
    <t>Non regulated provision, Pre-Entry Level, Maths</t>
  </si>
  <si>
    <t>ZWRKX001</t>
  </si>
  <si>
    <t>Work experience/placement</t>
  </si>
  <si>
    <t>23/09/2024</t>
  </si>
  <si>
    <t>27/06/2025</t>
  </si>
  <si>
    <t>17/07/2026</t>
  </si>
  <si>
    <t>Continuing</t>
  </si>
  <si>
    <t>09/09/2024</t>
  </si>
  <si>
    <t>23/07/2027</t>
  </si>
  <si>
    <t>Z0002134</t>
  </si>
  <si>
    <t>Non regulated provision, Entry Level, English</t>
  </si>
  <si>
    <t>10/09/2024</t>
  </si>
  <si>
    <t>Z0002138</t>
  </si>
  <si>
    <t>Non regulated provision, Entry Level, Maths</t>
  </si>
  <si>
    <t>31/10/2023</t>
  </si>
  <si>
    <t>16/09/2024</t>
  </si>
  <si>
    <t>60323024</t>
  </si>
  <si>
    <t>Award in Independent Living - Looking After Yourself and Your Home (Entry 3) (RQF)</t>
  </si>
  <si>
    <t>07/01/2025</t>
  </si>
  <si>
    <t>10/06/2024</t>
  </si>
  <si>
    <t>01/10/2024</t>
  </si>
  <si>
    <t>19/05/2025</t>
  </si>
  <si>
    <t>14/10/2024</t>
  </si>
  <si>
    <t>60323000</t>
  </si>
  <si>
    <t>Award in Independent Living - Looking After Yourself and Your Home (Entry 1) (RQF)</t>
  </si>
  <si>
    <t>14/02/2025</t>
  </si>
  <si>
    <t>Withdrawn</t>
  </si>
  <si>
    <t>50100816</t>
  </si>
  <si>
    <t>Award in the Arts</t>
  </si>
  <si>
    <t>60038949</t>
  </si>
  <si>
    <t>Award in The Arts (Entry 3)</t>
  </si>
  <si>
    <t>60323012</t>
  </si>
  <si>
    <t>Award in Independent Living - Looking After Yourself and Your Home (Entry 2) (RQF)</t>
  </si>
  <si>
    <t>29/01/2025</t>
  </si>
  <si>
    <t>04/10/2024</t>
  </si>
  <si>
    <t>08/01/2025</t>
  </si>
  <si>
    <t>29/10/2024</t>
  </si>
  <si>
    <t>30/10/2024</t>
  </si>
  <si>
    <t>09/06/2025</t>
  </si>
  <si>
    <t>07/11/2022</t>
  </si>
  <si>
    <t>02/05/2023</t>
  </si>
  <si>
    <t>50099140</t>
  </si>
  <si>
    <t>07/09/2022</t>
  </si>
  <si>
    <t>25/09/2024</t>
  </si>
  <si>
    <t>18/09/2024</t>
  </si>
  <si>
    <t>27/01/2025</t>
  </si>
  <si>
    <t>01/05/2024</t>
  </si>
  <si>
    <t>06/05/2025</t>
  </si>
  <si>
    <t>10/03/2025</t>
  </si>
  <si>
    <t>10/06/2025</t>
  </si>
  <si>
    <t>31/07/2028</t>
  </si>
  <si>
    <t>18/11/2024</t>
  </si>
  <si>
    <t>06/09/2023</t>
  </si>
  <si>
    <t>60135530</t>
  </si>
  <si>
    <t>Award in Skills for Further Learning and Employment (Entry 2) (RQF)</t>
  </si>
  <si>
    <t>07/11/2024</t>
  </si>
  <si>
    <t>60090170</t>
  </si>
  <si>
    <t>Award in Using Employability Skills (Entry 2)</t>
  </si>
  <si>
    <t>60360975</t>
  </si>
  <si>
    <t>Award in Hospitality and Catering  Skills (Entry 2) (RQF)</t>
  </si>
  <si>
    <t>61004388</t>
  </si>
  <si>
    <t>Extended Award in Mathematics (Stepping Stones to Functional Skills) (Entry 2)</t>
  </si>
  <si>
    <t>61004649</t>
  </si>
  <si>
    <t>Extended Award in English (Stepping Stones to Functional Skills) (Entry 1)</t>
  </si>
  <si>
    <t>61004212</t>
  </si>
  <si>
    <t>Extended Award in Mathematics (Stepping Stones to Functional Skills) (Entry 1)</t>
  </si>
  <si>
    <t>11/02/2025</t>
  </si>
  <si>
    <t>60360951</t>
  </si>
  <si>
    <t>Award in Hospitality and Catering Skills (Entry 1) (RQF)</t>
  </si>
  <si>
    <t>13/09/2024</t>
  </si>
  <si>
    <t>05/11/2024</t>
  </si>
  <si>
    <t>60360999</t>
  </si>
  <si>
    <t>Award in Hospitality and Catering  Skills (Entry 3) (RQF)</t>
  </si>
  <si>
    <t>12/09/2024</t>
  </si>
  <si>
    <t>60090145</t>
  </si>
  <si>
    <t>Award in Using Employability Skills (Entry 1)</t>
  </si>
  <si>
    <t>18/07/2025</t>
  </si>
  <si>
    <t>09/05/2025</t>
  </si>
  <si>
    <t>Allocation Calculation Toolkit Glossary</t>
  </si>
  <si>
    <t>https://www.gov.uk/government/publications/16-to-19-funding-allocation-calculation-toolkit-guides</t>
  </si>
  <si>
    <t>Programme Data Sheet</t>
  </si>
  <si>
    <t>Section heading</t>
  </si>
  <si>
    <t>Field name</t>
  </si>
  <si>
    <t>Field description</t>
  </si>
  <si>
    <t>Column</t>
  </si>
  <si>
    <t>Example of field values</t>
  </si>
  <si>
    <t>Source of data</t>
  </si>
  <si>
    <t>The unique student reference</t>
  </si>
  <si>
    <t>A</t>
  </si>
  <si>
    <t>ML9091234567</t>
  </si>
  <si>
    <t>ILR - Learner Reference Number</t>
  </si>
  <si>
    <t>Student's age on 31 August using Date of Birth</t>
  </si>
  <si>
    <t>B</t>
  </si>
  <si>
    <t>16, 17, 18</t>
  </si>
  <si>
    <t>Calculated from ILR - Date of Birth</t>
  </si>
  <si>
    <t>Student meets funding eligibility criteria</t>
  </si>
  <si>
    <t xml:space="preserve">C </t>
  </si>
  <si>
    <t>Yes - Student meets criteria
Yes T Level - Student meets criteria and is on a T level programme
No - Student does not meet criteria</t>
  </si>
  <si>
    <t>Calculated from ILR - Learning delivery funding model and duration of programme</t>
  </si>
  <si>
    <t>Student living in institution residential accommodation</t>
  </si>
  <si>
    <t>D</t>
  </si>
  <si>
    <t>Yes - Student is residential
No - Student is not residential</t>
  </si>
  <si>
    <t>Calculated from ILR - Learner Accommodation
5 - Yes
0 - No</t>
  </si>
  <si>
    <t>Student eligible for care standards funding - the provider must be registered with Ofsted or the Care Quality Commission (CQC) for inspection under the Care Standards regulations and have 12 or more students living on campus aged 14 to 17</t>
  </si>
  <si>
    <t>E</t>
  </si>
  <si>
    <t>Yes - Student eligible for care standards
No - Student not eligible for care standards</t>
  </si>
  <si>
    <t>Calculated from ILR - Learner Accommodation, Student Age and where the organisation is recorded as having residential accommodation in DfE systems.</t>
  </si>
  <si>
    <t>Programme Funding Band based on student planned hours, mapped to the funding bands. Also uses student's age and HNS status.</t>
  </si>
  <si>
    <t>F</t>
  </si>
  <si>
    <t>Calculated based on the Total Hours in the Funded Year, Student Age and ILR - Learner Funding and Monitoring (FAM) HNS and HVC SCL status</t>
  </si>
  <si>
    <t>Identifier for Funded Full Band Student and Full Time Equivalent Student.</t>
  </si>
  <si>
    <t>G</t>
  </si>
  <si>
    <t>Where total hours are greater than or equal to 300, FTE=1.0
Where less than 300, Full Time Equivalent is calculated as Total Hours / 640</t>
  </si>
  <si>
    <t>Programme value</t>
  </si>
  <si>
    <t xml:space="preserve">Instance value for the student if they are eligible for English and maths funding and require English (at grade A*-C/9-4) </t>
  </si>
  <si>
    <t>H</t>
  </si>
  <si>
    <t>1 - The student is eligible and does not have English (at grade A*-C/9-4)
0 - The student already has English (at grade A*-C/9-4)
Excluded 1 - The student has English below GCSE Grade D or grade 3, holds English FSL2 pass
Excluded 2 - The student has an equivalent UK or Overseas Qualification in English
N/A – See column J for reason</t>
  </si>
  <si>
    <t>Calculated using ILR – EngGrade, Learner Funding and Monitoring (FAM), ECF (English Condition of Funding), planned hours and the Condition of Funding Status where it is defined as 'Has English below GCSE Grade D or grade 3, holds English FSL2 pass’.</t>
  </si>
  <si>
    <t xml:space="preserve">Instance value for the student if they are eligible for English and maths funding and require maths (at grade A*-C/9-4) </t>
  </si>
  <si>
    <t>I</t>
  </si>
  <si>
    <t>1 - The student is eligible and does not have maths (at grade A*-C/9-4)
0 - The student already has maths (at grade A*-C/9-4)
Excluded 1 - The student has maths below GCSE Grade D or grade 3, holds maths FSL2 pass
Excluded 2 - The student has an equivalent UK or Overseas Qualification in maths
N/A – See column J for reason</t>
  </si>
  <si>
    <t>Calculated using ILR – MathGrade, Learner Funding and Monitoring (FAM), MCF (Maths Condition of Funding), planned hours and the Condition of Funding Status where it is defined as 'Has maths below GCSE Grade D or grade 3, holds maths FSL2 pass’.</t>
  </si>
  <si>
    <t>Total instances for the student.
This is used to calculate an average instance value per student at institution level</t>
  </si>
  <si>
    <t>J</t>
  </si>
  <si>
    <t>Sum of columns H and I
or 
where columns H and I are N/A the student is not eligible for one of the following exclusion reasons: 
Programme Excluded 1 - No longer used
Programme Excluded 2 - The student is on a programme of less than 150 hours</t>
  </si>
  <si>
    <t>English Status</t>
  </si>
  <si>
    <t>Student's status in relation to whether the condition of funding is fulfilled for English.</t>
  </si>
  <si>
    <t>K</t>
  </si>
  <si>
    <t>Doesn't have and not studying
Doesn't have but is studying
Exempt
Has and not studying
Has and studying
Has English FSL2 Pass
Has Grade D or 3 and not studying
N/A - Not Applicable</t>
  </si>
  <si>
    <t>Calculated using ILR - Learner Funding and Monitoring (FAM), ECF indicates the learner is either exempt from or has met the GCSE English condition of funding based on the qualifications being studied, and the highest prior GCSE attainment</t>
  </si>
  <si>
    <t>Maths Status</t>
  </si>
  <si>
    <t>Student's status in relation to whether the condition of funding is fulfilled for maths.</t>
  </si>
  <si>
    <t>L</t>
  </si>
  <si>
    <t>Doesn't have and not studying
Doesn't have but is studying
Exempt
Has and not studying
Has and studying
Has Grade D or 3 and not studying
Has Maths FSL2 Pass
N/A - Not Applicable</t>
  </si>
  <si>
    <t>Calculated using ILR - Learner Funding and Monitoring (FAM), MCF indicates the learner is either exempt from or has met the GCSE maths condition of funding based on the qualifications being studied, and the highest prior GCSE attainment</t>
  </si>
  <si>
    <t>Student's condition of funding status</t>
  </si>
  <si>
    <t>M</t>
  </si>
  <si>
    <t>Yes - Student meets the condition of funding
No - Student does not meet the condition of funding</t>
  </si>
  <si>
    <t>Calculated from English and maths status.</t>
  </si>
  <si>
    <t>Identifies students used to calculate the proportion taking free meals at any point in the academic year</t>
  </si>
  <si>
    <t>N</t>
  </si>
  <si>
    <t>Yes - Student is 16-19 or eligible for 16-19 free meals
No - Student is 14 or 15 eligible for free meals</t>
  </si>
  <si>
    <t>Yes where ILR - FAM type free meals eligibility FME &lt;&gt;1
No where ILR - FAM type free meals eligibility FME =1</t>
  </si>
  <si>
    <t>Students that have taken 16-19 free meals at any point in the academic year</t>
  </si>
  <si>
    <t>O</t>
  </si>
  <si>
    <t>Yes - Student is eligible has taken 16-19 free meals
No - Student has not taken 16-19 free meals
N/A - Student is 14 or 15 and eligible for free meals</t>
  </si>
  <si>
    <t>Yes where ILR - FAM type free meals eligibility FME = 2
No where ILR - FAM type free meals eligibility FME is null
N/A where ILR - FAM type free meals eligibility FME =1</t>
  </si>
  <si>
    <t>IMD percentile band of the student's prior postcode based on the 2019 IMD ranking of lower super output areas (LSOA)</t>
  </si>
  <si>
    <t>P</t>
  </si>
  <si>
    <t>Top 9%
Top 18%
Top 27%
Top 60%
Not in the top 60%</t>
  </si>
  <si>
    <t>Calculated from ILR - Prior Postcode and IMD 2019 data.</t>
  </si>
  <si>
    <t>Flag to show if the student's prior postcode based on the 2019 IMD ranking is in the top 60% most deprived LSOAs, used to calculate the overall percentage of students from the top 60% to be used in the bursary calculation for T Level industry placements.</t>
  </si>
  <si>
    <t>Q</t>
  </si>
  <si>
    <t>Yes - Student is top 60% IMD
No - Student is not top 60% IMD</t>
  </si>
  <si>
    <t>Students eligible for the high value course premium based on being an eligible 16-19 student who is a funded start and who
- has either a L3 non-A Level latest core aim that is 360 GLH and is on the qualifying list
or
- is on a T Level programme and has one of the L3 non-A Level qualifications as per the list recorded within their programme
or
- has at least 2 A Levels as per the qualifying list</t>
  </si>
  <si>
    <t>R</t>
  </si>
  <si>
    <t>Yes - Student eligible for HVCP
No - Student not eligible for HVCP</t>
  </si>
  <si>
    <t>S</t>
  </si>
  <si>
    <t>Yes - Student eligible for HVCP Construction
No - Student not eligible for HVCP Construction</t>
  </si>
  <si>
    <t>If a comment has been entered in the Comments sheet for the student reference number then the text will appear here</t>
  </si>
  <si>
    <t>T</t>
  </si>
  <si>
    <t>Text as displayed on the Comments sheet where populated</t>
  </si>
  <si>
    <t>Comments sheet</t>
  </si>
  <si>
    <t>Aims Data Sheet</t>
  </si>
  <si>
    <t>Qualification number</t>
  </si>
  <si>
    <t>C</t>
  </si>
  <si>
    <t>ILR - Learning Aim Reference</t>
  </si>
  <si>
    <t>Qualification Title</t>
  </si>
  <si>
    <t>GCE AS Level in Science</t>
  </si>
  <si>
    <r>
      <t xml:space="preserve">Learning Aim data. To find details of learning aims go to   </t>
    </r>
    <r>
      <rPr>
        <u/>
        <sz val="10"/>
        <color rgb="FF006699"/>
        <rFont val="Arial"/>
        <family val="2"/>
      </rPr>
      <t>https://findalearningaimbeta.fasst.org.uk/</t>
    </r>
  </si>
  <si>
    <t>Sector Subject Area Tier 2</t>
  </si>
  <si>
    <t>Indicates whether the qualification is included on the high value course premium list</t>
  </si>
  <si>
    <t>Yes
No</t>
  </si>
  <si>
    <t>ILR - Learning Aim Reference and HVCP list:</t>
  </si>
  <si>
    <t>https://www.gov.uk/government/publications/qualifications-attracting-high-value-courses-premium</t>
  </si>
  <si>
    <t>Indicates whether the qualification is included on the high value course premium construction list</t>
  </si>
  <si>
    <r>
      <rPr>
        <sz val="10"/>
        <color theme="1"/>
        <rFont val="Arial"/>
        <family val="2"/>
      </rPr>
      <t xml:space="preserve">ILR - Learning Aim Reference and HVCP construction list:
</t>
    </r>
    <r>
      <rPr>
        <u/>
        <sz val="10"/>
        <color theme="10"/>
        <rFont val="Arial"/>
        <family val="2"/>
      </rPr>
      <t>https://www.gov.uk/government/publications/qualifications-attracting-high-value-courses-premium</t>
    </r>
  </si>
  <si>
    <t>Student start date for the qualification</t>
  </si>
  <si>
    <t>ILR - Learning Start Date</t>
  </si>
  <si>
    <t>Student planned completion date for the qualification</t>
  </si>
  <si>
    <t>ILR - Learning Planned End Date</t>
  </si>
  <si>
    <t>Student actual end date for the qualification</t>
  </si>
  <si>
    <t>ILR - Learning Actual End Date</t>
  </si>
  <si>
    <t>Completion status of the qualification</t>
  </si>
  <si>
    <t>Continuing
Completed
Break in Learning
Transferred
Withdrawn
Withdrawn (Reason OK)
Withdrawn (Outcome OK)
Withdrawn (1st Year Completed)</t>
  </si>
  <si>
    <t>Completion status 1
Completion status 2
Completion status 6
Completion status 4 - derived from status 3 and transfer to new aim
Completion status 3
Completion status 3 &amp; transferred between providers
Completion status 3 &amp; valid onward progression
Completion status 3 &amp; 2 year aim with first year complete</t>
  </si>
  <si>
    <t>Identifies the core aim on which funding factors are based</t>
  </si>
  <si>
    <t xml:space="preserve">
Core
Programme
Component</t>
  </si>
  <si>
    <t>ILR - Aim Types
5 - Core Aim
3 - Component Aim
1 - Programme Aim</t>
  </si>
  <si>
    <t>Comments Tool</t>
  </si>
  <si>
    <t>Instructions</t>
  </si>
  <si>
    <t>Populate the table below to automatically add comments to the aims and programme sheets.
Please note that column B must be text rather than numeric for the lookup to work.</t>
  </si>
  <si>
    <t xml:space="preserve">For data derived from the school census, use the Unique Pupil Number (UPN); data from the ILR should use field 'Learner Reference Number' </t>
  </si>
  <si>
    <t>Unique Student Reference</t>
  </si>
  <si>
    <t>Type Reference here</t>
  </si>
  <si>
    <t>Type comments here</t>
  </si>
  <si>
    <t>16 to 19 SPI Allocation Calculation Toolkit (ACT) for the 2026 to 2027 academic year</t>
  </si>
  <si>
    <t>We have prepared this SPI ACT file to show you how we have used your data to calculate the funding elements that will be used in your 
2026 to 2027 allocation.</t>
  </si>
  <si>
    <t>We calculate 16 to 19 funding allocations using data that you returned previously. In this case, we are using primarily 2024 to 2025 data to calculate funding elements affecting your allocation for 2026 to 2027.</t>
  </si>
  <si>
    <t>You can use this ACT file to check that the data is calculating the factors and other values used in your funding allocation as you expect it to.</t>
  </si>
  <si>
    <t>This spreadsheet contains the following worksheets:</t>
  </si>
  <si>
    <t>Funding Elements:</t>
  </si>
  <si>
    <t>A summary of the key elements calculated from your 2024 to 2025 R14 data that we will use to calculate your 2026 to 2027 funding.</t>
  </si>
  <si>
    <t>Programme:</t>
  </si>
  <si>
    <t xml:space="preserve">Student-level data that shows information such as age, funding band, condition of funding status, Level 3 programme maths and English and Free meals in 2024 to 2025. </t>
  </si>
  <si>
    <t>Aims:</t>
  </si>
  <si>
    <t>Individual learning aims from your 2024 to 2025 R14 data return, identifying for each student which learning aim is the core/programme aim.</t>
  </si>
  <si>
    <t>Glossary:</t>
  </si>
  <si>
    <t>A technical description of each column in the Programme sheet of the workbook. You can use this sheet to identify the specific data fields we have used when looking at your data.</t>
  </si>
  <si>
    <t>Comments:</t>
  </si>
  <si>
    <t>A tool to enable you to add notes to the data on the Programme sheet when reviewing the information shown.</t>
  </si>
  <si>
    <t>Example College</t>
  </si>
  <si>
    <t>Midshire</t>
  </si>
  <si>
    <t>Midlands</t>
  </si>
  <si>
    <t>ABC0001</t>
  </si>
  <si>
    <t>ABC0002</t>
  </si>
  <si>
    <t>ABC0003</t>
  </si>
  <si>
    <t>ABC0004</t>
  </si>
  <si>
    <t>ABC0005</t>
  </si>
  <si>
    <t>ABC0006</t>
  </si>
  <si>
    <t>ABC0007</t>
  </si>
  <si>
    <t>ABC0008</t>
  </si>
  <si>
    <t>ABC0009</t>
  </si>
  <si>
    <t>ABC0010</t>
  </si>
  <si>
    <t>ABC0011</t>
  </si>
  <si>
    <t>ABC0012</t>
  </si>
  <si>
    <t>ABC0013</t>
  </si>
  <si>
    <t>ABC0014</t>
  </si>
  <si>
    <t>ABC0015</t>
  </si>
  <si>
    <t>ABC0016</t>
  </si>
  <si>
    <t>ABC0017</t>
  </si>
  <si>
    <t>ABC0018</t>
  </si>
  <si>
    <t>ABC0019</t>
  </si>
  <si>
    <t>ABC0020</t>
  </si>
  <si>
    <t>ABC0021</t>
  </si>
  <si>
    <t>ABC0022</t>
  </si>
  <si>
    <t>ABC0023</t>
  </si>
  <si>
    <t>ABC0024</t>
  </si>
  <si>
    <t>ABC0025</t>
  </si>
  <si>
    <t>ABC0026</t>
  </si>
  <si>
    <t>ABC0027</t>
  </si>
  <si>
    <t>ABC0028</t>
  </si>
  <si>
    <t>ABC0029</t>
  </si>
  <si>
    <t>ABC0030</t>
  </si>
  <si>
    <t>ABC0031</t>
  </si>
  <si>
    <t>ABC0032</t>
  </si>
  <si>
    <t>ABC0033</t>
  </si>
  <si>
    <t>ABC0034</t>
  </si>
  <si>
    <t>ABC0035</t>
  </si>
  <si>
    <t>ABC0036</t>
  </si>
  <si>
    <t>ABC0037</t>
  </si>
  <si>
    <t>ABC0038</t>
  </si>
  <si>
    <t>ABC0039</t>
  </si>
  <si>
    <t>ABC0040</t>
  </si>
  <si>
    <t>ABC0041</t>
  </si>
  <si>
    <t>ABC0042</t>
  </si>
  <si>
    <t>ABC0043</t>
  </si>
  <si>
    <t>ABC0044</t>
  </si>
  <si>
    <t>ABC0045</t>
  </si>
  <si>
    <t>ABC0046</t>
  </si>
  <si>
    <t>ABC0047</t>
  </si>
  <si>
    <t>ABC0048</t>
  </si>
  <si>
    <t>ABC0049</t>
  </si>
  <si>
    <t>ABC0050</t>
  </si>
  <si>
    <t>ABC0051</t>
  </si>
  <si>
    <t>ABC0052</t>
  </si>
  <si>
    <t>ABC0053</t>
  </si>
  <si>
    <t>ABC0054</t>
  </si>
  <si>
    <t>ABC0055</t>
  </si>
  <si>
    <t>ABC0056</t>
  </si>
  <si>
    <t>ABC0057</t>
  </si>
  <si>
    <t>ABC0058</t>
  </si>
  <si>
    <t>ABC0059</t>
  </si>
  <si>
    <t>ABC0060</t>
  </si>
  <si>
    <t>ABC0061</t>
  </si>
  <si>
    <t>ABC0062</t>
  </si>
  <si>
    <t>ABC0063</t>
  </si>
  <si>
    <t>ABC0064</t>
  </si>
  <si>
    <t>ABC0065</t>
  </si>
  <si>
    <t>ABC0066</t>
  </si>
  <si>
    <t>ABC0067</t>
  </si>
  <si>
    <t>ABC0068</t>
  </si>
  <si>
    <t>ABC0069</t>
  </si>
  <si>
    <t>ABC0070</t>
  </si>
  <si>
    <t>ABC0071</t>
  </si>
  <si>
    <t>ABC0072</t>
  </si>
  <si>
    <t>ABC0073</t>
  </si>
  <si>
    <t>ABC0074</t>
  </si>
  <si>
    <t>ABC0075</t>
  </si>
  <si>
    <t>ABC0076</t>
  </si>
  <si>
    <t>ABC0077</t>
  </si>
  <si>
    <t>ABC0078</t>
  </si>
  <si>
    <t>ABC0079</t>
  </si>
  <si>
    <t>ABC0080</t>
  </si>
  <si>
    <t>ABC0081</t>
  </si>
  <si>
    <t>ABC0082</t>
  </si>
  <si>
    <t>ABC0083</t>
  </si>
  <si>
    <t>ABC0084</t>
  </si>
  <si>
    <t>ABC0085</t>
  </si>
  <si>
    <t>ABC0086</t>
  </si>
  <si>
    <t>ABC0087</t>
  </si>
  <si>
    <t>ABC0088</t>
  </si>
  <si>
    <t>ABC0089</t>
  </si>
  <si>
    <t>ABC0090</t>
  </si>
  <si>
    <t>ABC0091</t>
  </si>
  <si>
    <t>ABC0092</t>
  </si>
  <si>
    <t>ABC0093</t>
  </si>
  <si>
    <t>ABC0094</t>
  </si>
  <si>
    <t>ABC0095</t>
  </si>
  <si>
    <t>ABC0096</t>
  </si>
  <si>
    <t>ABC0097</t>
  </si>
  <si>
    <t>ABC0098</t>
  </si>
  <si>
    <t>ABC0099</t>
  </si>
  <si>
    <t>ABC0100</t>
  </si>
  <si>
    <r>
      <rPr>
        <sz val="10"/>
        <color rgb="FF272727"/>
        <rFont val="Arial"/>
        <family val="2"/>
      </rPr>
      <t xml:space="preserve">Further details can be found here:
</t>
    </r>
    <r>
      <rPr>
        <u/>
        <sz val="10"/>
        <color rgb="FF272727"/>
        <rFont val="Arial"/>
        <family val="2"/>
      </rPr>
      <t>https://www.gov.uk/government/publications/16-to-19-funding-english-and-maths-funding</t>
    </r>
  </si>
  <si>
    <r>
      <rPr>
        <sz val="10"/>
        <color rgb="FF000000"/>
        <rFont val="Arial"/>
        <family val="2"/>
      </rPr>
      <t>Calculated from ILR - Learner aim data following the criteria explained here:</t>
    </r>
    <r>
      <rPr>
        <u/>
        <sz val="10"/>
        <color rgb="FF000000"/>
        <rFont val="Arial"/>
        <family val="2"/>
      </rPr>
      <t xml:space="preserve">
https://www.gov.uk/government/publications/16-to-19-funding-high-value-courses-premium/16-to-19-funding-high-value-courses-premium
</t>
    </r>
  </si>
  <si>
    <r>
      <rPr>
        <sz val="10"/>
        <color rgb="FF000000"/>
        <rFont val="Arial"/>
        <family val="2"/>
      </rPr>
      <t>Calculated from ILR - Learner aim data following the criteria explained here:</t>
    </r>
    <r>
      <rPr>
        <u/>
        <sz val="10"/>
        <color rgb="FF000000"/>
        <rFont val="Arial"/>
        <family val="2"/>
      </rPr>
      <t xml:space="preserve">
 https://www.gov.uk/government/publications/16-to-19-funding-high-value-courses-premium/16-to-19-high-value-courses-premium-for-construction
</t>
    </r>
    <r>
      <rPr>
        <sz val="10"/>
        <color rgb="FF000000"/>
        <rFont val="Arial"/>
        <family val="2"/>
      </rPr>
      <t>The HVCP for construction will apply in academic year 2026 to 2027 and is additional funding to encourage and support delivery of selected level 2 and level 3 qualifications in sector subject area 5.2 (building and construction) to support an increase in skilled construction workers.</t>
    </r>
    <r>
      <rPr>
        <u/>
        <sz val="10"/>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</si>
</sst>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
    <numFmt numFmtId="165" formatCode="dd/mm/yy;@"/>
    <numFmt numFmtId="166" formatCode="0.000"/>
    <numFmt numFmtId="167" formatCode="mmm\-yyyy"/>
    <numFmt numFmtId="168" formatCode="dd/mm/yyyy;@"/>
    <numFmt numFmtId="169" formatCode="mmmm\ yyyy"/>
    <numFmt numFmtId="170" formatCode="[$-F800]dddd\,\ mmmm\ dd\,\ yyyy"/>
  </numFmts>
  <fonts count="38" x14ac:knownFonts="1">
    <font>
      <sz val="12"/>
      <color theme="1"/>
      <name val="Arial"/>
      <family val="2"/>
    </font>
    <font>
      <sz val="12"/>
      <color theme="1"/>
      <name val="Arial"/>
      <family val="2"/>
    </font>
    <font>
      <sz val="12"/>
      <color indexed="8"/>
      <name val="Arial"/>
      <family val="2"/>
    </font>
    <font>
      <b/>
      <sz val="12"/>
      <name val="Arial"/>
      <family val="2"/>
    </font>
    <font>
      <u/>
      <sz val="12"/>
      <color theme="10"/>
      <name val="Arial"/>
      <family val="2"/>
    </font>
    <font>
      <u/>
      <sz val="10"/>
      <color theme="10"/>
      <name val="Arial"/>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9"/>
      <color indexed="10"/>
      <name val="Arial"/>
      <family val="2"/>
    </font>
    <font>
      <sz val="9"/>
      <color indexed="50"/>
      <name val="Arial"/>
      <family val="2"/>
    </font>
    <font>
      <b/>
      <sz val="10"/>
      <name val="Arial"/>
      <family val="2"/>
    </font>
    <font>
      <b/>
      <sz val="9"/>
      <name val="Arial"/>
      <family val="2"/>
    </font>
    <font>
      <sz val="9"/>
      <name val="Arial"/>
      <family val="2"/>
    </font>
    <font>
      <sz val="8"/>
      <color indexed="8"/>
      <name val="Arial"/>
      <family val="2"/>
    </font>
    <font>
      <vertAlign val="superscript"/>
      <sz val="9"/>
      <color rgb="FF000000"/>
      <name val="Arial"/>
      <family val="2"/>
    </font>
    <font>
      <vertAlign val="superscript"/>
      <sz val="8"/>
      <color rgb="FF000000"/>
      <name val="Arial"/>
      <family val="2"/>
    </font>
    <font>
      <u/>
      <sz val="12"/>
      <color indexed="12"/>
      <name val="Arial"/>
      <family val="2"/>
    </font>
    <font>
      <u/>
      <sz val="9"/>
      <color indexed="12"/>
      <name val="Arial"/>
      <family val="2"/>
    </font>
    <font>
      <b/>
      <vertAlign val="superscript"/>
      <sz val="9"/>
      <color rgb="FF000000"/>
      <name val="Arial"/>
      <family val="2"/>
    </font>
    <font>
      <b/>
      <vertAlign val="superscript"/>
      <sz val="9"/>
      <name val="Arial"/>
      <family val="2"/>
    </font>
    <font>
      <sz val="8"/>
      <name val="Arial"/>
      <family val="2"/>
    </font>
    <font>
      <vertAlign val="superscript"/>
      <sz val="8"/>
      <name val="Arial"/>
      <family val="2"/>
    </font>
    <font>
      <b/>
      <u/>
      <sz val="12"/>
      <color indexed="8"/>
      <name val="Arial"/>
      <family val="2"/>
    </font>
    <font>
      <sz val="12"/>
      <name val="Arial"/>
      <family val="2"/>
    </font>
    <font>
      <b/>
      <u/>
      <sz val="10"/>
      <color indexed="8"/>
      <name val="Arial"/>
      <family val="2"/>
    </font>
    <font>
      <sz val="10"/>
      <color theme="1"/>
      <name val="Arial"/>
      <family val="2"/>
    </font>
    <font>
      <u/>
      <sz val="10"/>
      <color rgb="FF006699"/>
      <name val="Arial"/>
      <family val="2"/>
    </font>
    <font>
      <b/>
      <sz val="14"/>
      <color theme="4" tint="-0.499984740745262"/>
      <name val="Arial"/>
      <family val="2"/>
    </font>
    <font>
      <sz val="11"/>
      <name val="Arial"/>
      <family val="2"/>
    </font>
    <font>
      <sz val="10"/>
      <color rgb="FF000000"/>
      <name val="Arial"/>
      <family val="2"/>
    </font>
    <font>
      <sz val="9"/>
      <color rgb="FF000000"/>
      <name val="Arial"/>
      <family val="2"/>
    </font>
    <font>
      <sz val="10"/>
      <color rgb="FF505050"/>
      <name val="Arial"/>
      <family val="2"/>
    </font>
    <font>
      <u/>
      <sz val="10"/>
      <color rgb="FF272727"/>
      <name val="Arial"/>
      <family val="2"/>
    </font>
    <font>
      <sz val="10"/>
      <color rgb="FF272727"/>
      <name val="Arial"/>
      <family val="2"/>
    </font>
    <font>
      <u/>
      <sz val="10"/>
      <color rgb="FF000000"/>
      <name val="Arial"/>
      <family val="2"/>
    </font>
  </fonts>
  <fills count="2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6" tint="0.79998168889431442"/>
        <bgColor theme="6" tint="0.79998168889431442"/>
      </patternFill>
    </fill>
    <fill>
      <patternFill patternType="solid">
        <fgColor indexed="9"/>
        <bgColor indexed="64"/>
      </patternFill>
    </fill>
    <fill>
      <patternFill patternType="solid">
        <fgColor theme="0"/>
        <bgColor indexed="64"/>
      </patternFill>
    </fill>
    <fill>
      <patternFill patternType="solid">
        <fgColor theme="0"/>
        <bgColor theme="6" tint="0.79998168889431442"/>
      </patternFill>
    </fill>
  </fills>
  <borders count="60">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theme="6"/>
      </bottom>
      <diagonal/>
    </border>
    <border>
      <left/>
      <right style="thin">
        <color indexed="64"/>
      </right>
      <top/>
      <bottom style="thin">
        <color theme="6"/>
      </bottom>
      <diagonal/>
    </border>
    <border>
      <left style="thin">
        <color indexed="64"/>
      </left>
      <right style="thin">
        <color indexed="64"/>
      </right>
      <top/>
      <bottom style="thin">
        <color theme="6"/>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theme="6"/>
      </bottom>
      <diagonal/>
    </border>
    <border>
      <left/>
      <right style="thin">
        <color indexed="64"/>
      </right>
      <top style="thin">
        <color indexed="64"/>
      </top>
      <bottom style="thin">
        <color theme="6"/>
      </bottom>
      <diagonal/>
    </border>
    <border>
      <left/>
      <right/>
      <top style="thin">
        <color indexed="64"/>
      </top>
      <bottom style="thin">
        <color theme="6"/>
      </bottom>
      <diagonal/>
    </border>
    <border>
      <left style="thin">
        <color indexed="64"/>
      </left>
      <right style="thin">
        <color indexed="64"/>
      </right>
      <top style="thin">
        <color indexed="64"/>
      </top>
      <bottom style="thin">
        <color theme="6"/>
      </bottom>
      <diagonal/>
    </border>
    <border>
      <left/>
      <right/>
      <top style="thin">
        <color theme="6"/>
      </top>
      <bottom/>
      <diagonal/>
    </border>
    <border>
      <left style="thin">
        <color indexed="64"/>
      </left>
      <right/>
      <top style="thin">
        <color theme="6"/>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hair">
        <color auto="1"/>
      </left>
      <right style="hair">
        <color auto="1"/>
      </right>
      <top style="hair">
        <color auto="1"/>
      </top>
      <bottom style="hair">
        <color auto="1"/>
      </bottom>
      <diagonal/>
    </border>
  </borders>
  <cellStyleXfs count="8">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2" fillId="0" borderId="0"/>
    <xf numFmtId="0" fontId="19" fillId="0" borderId="0" applyNumberFormat="0" applyFill="0" applyBorder="0" applyAlignment="0" applyProtection="0"/>
    <xf numFmtId="9" fontId="1" fillId="0" borderId="0" applyFont="0" applyFill="0" applyBorder="0" applyAlignment="0" applyProtection="0"/>
    <xf numFmtId="0" fontId="26" fillId="0" borderId="0"/>
    <xf numFmtId="0" fontId="6" fillId="0" borderId="0"/>
  </cellStyleXfs>
  <cellXfs count="292">
    <xf numFmtId="0" fontId="0" fillId="0" borderId="0" xfId="0"/>
    <xf numFmtId="0" fontId="2" fillId="0" borderId="0" xfId="3" applyAlignment="1">
      <alignment vertical="center"/>
    </xf>
    <xf numFmtId="0" fontId="3" fillId="0" borderId="0" xfId="3" applyFont="1" applyAlignment="1">
      <alignment wrapText="1"/>
    </xf>
    <xf numFmtId="0" fontId="5" fillId="0" borderId="0" xfId="2" applyFont="1" applyFill="1" applyBorder="1" applyAlignment="1">
      <alignment wrapText="1"/>
    </xf>
    <xf numFmtId="0" fontId="9" fillId="0" borderId="0" xfId="3" applyFont="1" applyAlignment="1">
      <alignment vertical="center"/>
    </xf>
    <xf numFmtId="0" fontId="11" fillId="0" borderId="0" xfId="3" applyFont="1" applyAlignment="1">
      <alignment vertical="center"/>
    </xf>
    <xf numFmtId="0" fontId="12" fillId="0" borderId="0" xfId="3" applyFont="1" applyAlignment="1">
      <alignment vertical="center"/>
    </xf>
    <xf numFmtId="0" fontId="5" fillId="0" borderId="0" xfId="2" applyFont="1" applyFill="1" applyBorder="1" applyAlignment="1">
      <alignment vertical="top" wrapText="1"/>
    </xf>
    <xf numFmtId="0" fontId="13" fillId="0" borderId="0" xfId="3" applyFont="1" applyAlignment="1">
      <alignment vertical="center" wrapText="1"/>
    </xf>
    <xf numFmtId="0" fontId="5" fillId="0" borderId="0" xfId="2" applyFont="1" applyFill="1" applyBorder="1" applyAlignment="1">
      <alignment vertical="center" wrapText="1"/>
    </xf>
    <xf numFmtId="0" fontId="10" fillId="0" borderId="1" xfId="3" applyFont="1" applyBorder="1" applyAlignment="1">
      <alignment horizontal="left" vertical="center"/>
    </xf>
    <xf numFmtId="0" fontId="14" fillId="0" borderId="21" xfId="3" applyFont="1" applyBorder="1" applyAlignment="1">
      <alignment vertical="center" wrapText="1"/>
    </xf>
    <xf numFmtId="164" fontId="15" fillId="0" borderId="22" xfId="3" applyNumberFormat="1" applyFont="1" applyBorder="1" applyAlignment="1">
      <alignment vertical="center"/>
    </xf>
    <xf numFmtId="164" fontId="15" fillId="0" borderId="23" xfId="3" applyNumberFormat="1" applyFont="1" applyBorder="1" applyAlignment="1">
      <alignment vertical="center"/>
    </xf>
    <xf numFmtId="10" fontId="15" fillId="0" borderId="23" xfId="1" applyNumberFormat="1" applyFont="1" applyFill="1" applyBorder="1" applyAlignment="1">
      <alignment vertical="center"/>
    </xf>
    <xf numFmtId="0" fontId="8" fillId="0" borderId="0" xfId="3" applyFont="1" applyAlignment="1">
      <alignment horizontal="left" vertical="top"/>
    </xf>
    <xf numFmtId="1" fontId="6" fillId="0" borderId="0" xfId="3" applyNumberFormat="1" applyFont="1" applyAlignment="1">
      <alignment vertical="center"/>
    </xf>
    <xf numFmtId="0" fontId="10" fillId="0" borderId="8" xfId="3" applyFont="1" applyBorder="1" applyAlignment="1">
      <alignment vertical="center" wrapText="1"/>
    </xf>
    <xf numFmtId="0" fontId="10" fillId="0" borderId="12" xfId="3" applyFont="1" applyBorder="1" applyAlignment="1">
      <alignment vertical="center" wrapText="1"/>
    </xf>
    <xf numFmtId="3" fontId="9" fillId="0" borderId="8" xfId="3" applyNumberFormat="1" applyFont="1" applyBorder="1" applyAlignment="1">
      <alignment vertical="center"/>
    </xf>
    <xf numFmtId="3" fontId="15" fillId="0" borderId="12" xfId="3" applyNumberFormat="1" applyFont="1" applyBorder="1" applyAlignment="1">
      <alignment vertical="center"/>
    </xf>
    <xf numFmtId="0" fontId="20" fillId="0" borderId="0" xfId="4" applyFont="1" applyAlignment="1">
      <alignment vertical="center"/>
    </xf>
    <xf numFmtId="0" fontId="9" fillId="0" borderId="30" xfId="3" applyFont="1" applyBorder="1" applyAlignment="1">
      <alignment vertical="center"/>
    </xf>
    <xf numFmtId="0" fontId="9" fillId="0" borderId="33" xfId="3" applyFont="1" applyBorder="1" applyAlignment="1">
      <alignment vertical="center"/>
    </xf>
    <xf numFmtId="4" fontId="15" fillId="0" borderId="8" xfId="3" applyNumberFormat="1" applyFont="1" applyBorder="1" applyAlignment="1">
      <alignment vertical="center"/>
    </xf>
    <xf numFmtId="4" fontId="15" fillId="0" borderId="16" xfId="3" applyNumberFormat="1" applyFont="1" applyBorder="1" applyAlignment="1">
      <alignment vertical="center"/>
    </xf>
    <xf numFmtId="3" fontId="10" fillId="2" borderId="35" xfId="3" applyNumberFormat="1" applyFont="1" applyFill="1" applyBorder="1" applyAlignment="1">
      <alignment vertical="center"/>
    </xf>
    <xf numFmtId="3" fontId="10" fillId="2" borderId="36" xfId="3" applyNumberFormat="1" applyFont="1" applyFill="1" applyBorder="1" applyAlignment="1">
      <alignment vertical="center"/>
    </xf>
    <xf numFmtId="3" fontId="9" fillId="0" borderId="0" xfId="3" applyNumberFormat="1" applyFont="1" applyAlignment="1">
      <alignment vertical="center"/>
    </xf>
    <xf numFmtId="0" fontId="16" fillId="0" borderId="0" xfId="3" applyFont="1" applyAlignment="1">
      <alignment vertical="top"/>
    </xf>
    <xf numFmtId="0" fontId="8" fillId="0" borderId="0" xfId="3" applyFont="1" applyAlignment="1">
      <alignment vertical="center"/>
    </xf>
    <xf numFmtId="1" fontId="15" fillId="0" borderId="23" xfId="3" applyNumberFormat="1" applyFont="1" applyBorder="1" applyAlignment="1">
      <alignment vertical="center"/>
    </xf>
    <xf numFmtId="0" fontId="9" fillId="0" borderId="37" xfId="3" applyFont="1" applyBorder="1" applyAlignment="1">
      <alignment horizontal="left" vertical="center"/>
    </xf>
    <xf numFmtId="1" fontId="15" fillId="0" borderId="37" xfId="3" applyNumberFormat="1" applyFont="1" applyBorder="1" applyAlignment="1">
      <alignment vertical="center"/>
    </xf>
    <xf numFmtId="10" fontId="15" fillId="0" borderId="23" xfId="5" applyNumberFormat="1" applyFont="1" applyFill="1" applyBorder="1" applyAlignment="1">
      <alignment vertical="center"/>
    </xf>
    <xf numFmtId="0" fontId="10" fillId="0" borderId="9" xfId="3" applyFont="1" applyBorder="1" applyAlignment="1">
      <alignment vertical="center" wrapText="1"/>
    </xf>
    <xf numFmtId="3" fontId="15" fillId="0" borderId="9" xfId="3" applyNumberFormat="1" applyFont="1" applyBorder="1" applyAlignment="1">
      <alignment vertical="center"/>
    </xf>
    <xf numFmtId="3" fontId="15" fillId="0" borderId="23" xfId="3" applyNumberFormat="1" applyFont="1" applyBorder="1" applyAlignment="1">
      <alignment vertical="center"/>
    </xf>
    <xf numFmtId="0" fontId="25" fillId="0" borderId="26" xfId="3" applyFont="1" applyBorder="1" applyAlignment="1">
      <alignment vertical="center"/>
    </xf>
    <xf numFmtId="2" fontId="0" fillId="0" borderId="0" xfId="0" applyNumberFormat="1"/>
    <xf numFmtId="0" fontId="7" fillId="0" borderId="8" xfId="3" applyFont="1" applyBorder="1" applyAlignment="1">
      <alignment horizontal="center" vertical="center"/>
    </xf>
    <xf numFmtId="3" fontId="8" fillId="2" borderId="8" xfId="3" applyNumberFormat="1" applyFont="1" applyFill="1" applyBorder="1" applyAlignment="1">
      <alignment horizontal="center" vertical="center"/>
    </xf>
    <xf numFmtId="3" fontId="6" fillId="0" borderId="8" xfId="3" applyNumberFormat="1" applyFont="1" applyBorder="1" applyAlignment="1">
      <alignment horizontal="center" vertical="center"/>
    </xf>
    <xf numFmtId="2" fontId="8" fillId="2" borderId="8" xfId="3" applyNumberFormat="1" applyFont="1" applyFill="1" applyBorder="1" applyAlignment="1">
      <alignment horizontal="center" vertical="center"/>
    </xf>
    <xf numFmtId="1" fontId="8" fillId="0" borderId="8" xfId="3" applyNumberFormat="1" applyFont="1" applyBorder="1" applyAlignment="1">
      <alignment horizontal="center" vertical="center"/>
    </xf>
    <xf numFmtId="3" fontId="8" fillId="0" borderId="8" xfId="3" applyNumberFormat="1" applyFont="1" applyBorder="1" applyAlignment="1">
      <alignment horizontal="center" vertical="center"/>
    </xf>
    <xf numFmtId="0" fontId="13" fillId="12" borderId="48" xfId="3" applyFont="1" applyFill="1" applyBorder="1" applyAlignment="1">
      <alignment horizontal="center" vertical="center" wrapText="1"/>
    </xf>
    <xf numFmtId="49" fontId="7" fillId="5" borderId="48" xfId="3" applyNumberFormat="1" applyFont="1" applyFill="1" applyBorder="1" applyAlignment="1">
      <alignment horizontal="center" vertical="center" wrapText="1"/>
    </xf>
    <xf numFmtId="2" fontId="7" fillId="5" borderId="48" xfId="3" applyNumberFormat="1" applyFont="1" applyFill="1" applyBorder="1" applyAlignment="1">
      <alignment horizontal="center" vertical="center" wrapText="1"/>
    </xf>
    <xf numFmtId="1" fontId="13" fillId="6" borderId="48" xfId="3" applyNumberFormat="1" applyFont="1" applyFill="1" applyBorder="1" applyAlignment="1">
      <alignment horizontal="center" vertical="center" wrapText="1"/>
    </xf>
    <xf numFmtId="1" fontId="13" fillId="7" borderId="48" xfId="3" applyNumberFormat="1" applyFont="1" applyFill="1" applyBorder="1" applyAlignment="1">
      <alignment horizontal="center" vertical="center" wrapText="1"/>
    </xf>
    <xf numFmtId="1" fontId="7" fillId="8" borderId="48" xfId="3" applyNumberFormat="1" applyFont="1" applyFill="1" applyBorder="1" applyAlignment="1">
      <alignment horizontal="center" vertical="center" wrapText="1"/>
    </xf>
    <xf numFmtId="166" fontId="7" fillId="11" borderId="48" xfId="3" applyNumberFormat="1" applyFont="1" applyFill="1" applyBorder="1" applyAlignment="1">
      <alignment horizontal="center" vertical="center" wrapText="1"/>
    </xf>
    <xf numFmtId="165" fontId="7" fillId="10" borderId="48" xfId="3" applyNumberFormat="1" applyFont="1" applyFill="1" applyBorder="1" applyAlignment="1">
      <alignment horizontal="center" vertical="center" wrapText="1"/>
    </xf>
    <xf numFmtId="0" fontId="7" fillId="5" borderId="49" xfId="3" applyFont="1" applyFill="1" applyBorder="1" applyAlignment="1">
      <alignment horizontal="center" vertical="center" wrapText="1"/>
    </xf>
    <xf numFmtId="0" fontId="6" fillId="0" borderId="0" xfId="3" applyFont="1" applyAlignment="1">
      <alignment vertical="center"/>
    </xf>
    <xf numFmtId="0" fontId="6" fillId="0" borderId="0" xfId="3" applyFont="1" applyAlignment="1">
      <alignment horizontal="center" vertical="center"/>
    </xf>
    <xf numFmtId="165" fontId="6" fillId="0" borderId="0" xfId="3" applyNumberFormat="1" applyFont="1" applyAlignment="1">
      <alignment vertical="center"/>
    </xf>
    <xf numFmtId="2" fontId="6" fillId="0" borderId="0" xfId="3" applyNumberFormat="1" applyFont="1" applyAlignment="1">
      <alignment vertical="center"/>
    </xf>
    <xf numFmtId="166" fontId="6" fillId="0" borderId="0" xfId="3" applyNumberFormat="1" applyFont="1"/>
    <xf numFmtId="0" fontId="26" fillId="0" borderId="0" xfId="0" applyFont="1"/>
    <xf numFmtId="49" fontId="6" fillId="0" borderId="0" xfId="3" applyNumberFormat="1" applyFont="1" applyAlignment="1">
      <alignment vertical="center"/>
    </xf>
    <xf numFmtId="0" fontId="8" fillId="0" borderId="0" xfId="3" applyFont="1" applyAlignment="1">
      <alignment horizontal="center" vertical="center"/>
    </xf>
    <xf numFmtId="0" fontId="25" fillId="0" borderId="0" xfId="3" applyFont="1" applyAlignment="1">
      <alignment horizontal="left" vertical="center"/>
    </xf>
    <xf numFmtId="0" fontId="8" fillId="0" borderId="0" xfId="3" applyFont="1" applyAlignment="1">
      <alignment vertical="center" wrapText="1"/>
    </xf>
    <xf numFmtId="14" fontId="8" fillId="0" borderId="0" xfId="3" applyNumberFormat="1" applyFont="1" applyAlignment="1">
      <alignment vertical="center"/>
    </xf>
    <xf numFmtId="0" fontId="7" fillId="5" borderId="53" xfId="3" applyFont="1" applyFill="1" applyBorder="1" applyAlignment="1">
      <alignment horizontal="center" vertical="center" wrapText="1"/>
    </xf>
    <xf numFmtId="0" fontId="7" fillId="0" borderId="0" xfId="3" applyFont="1" applyAlignment="1">
      <alignment vertical="center"/>
    </xf>
    <xf numFmtId="0" fontId="7" fillId="13" borderId="48" xfId="3" applyFont="1" applyFill="1" applyBorder="1" applyAlignment="1">
      <alignment horizontal="center" vertical="center" wrapText="1"/>
    </xf>
    <xf numFmtId="0" fontId="7" fillId="0" borderId="0" xfId="3" applyFont="1" applyAlignment="1">
      <alignment horizontal="center" vertical="center" wrapText="1"/>
    </xf>
    <xf numFmtId="1" fontId="6" fillId="0" borderId="0" xfId="3" applyNumberFormat="1" applyFont="1" applyAlignment="1">
      <alignment vertical="center" wrapText="1"/>
    </xf>
    <xf numFmtId="0" fontId="8" fillId="0" borderId="0" xfId="3" applyFont="1" applyAlignment="1" applyProtection="1">
      <alignment vertical="center"/>
      <protection locked="0"/>
    </xf>
    <xf numFmtId="0" fontId="27" fillId="0" borderId="0" xfId="3" applyFont="1" applyAlignment="1" applyProtection="1">
      <alignment horizontal="center" vertical="center"/>
      <protection locked="0"/>
    </xf>
    <xf numFmtId="167" fontId="13" fillId="2" borderId="8" xfId="3" applyNumberFormat="1" applyFont="1" applyFill="1" applyBorder="1" applyAlignment="1">
      <alignment vertical="center" wrapText="1"/>
    </xf>
    <xf numFmtId="0" fontId="13" fillId="2" borderId="8" xfId="3" applyFont="1" applyFill="1" applyBorder="1" applyAlignment="1">
      <alignment horizontal="left" vertical="center" wrapText="1"/>
    </xf>
    <xf numFmtId="0" fontId="6" fillId="12" borderId="8" xfId="3" applyFont="1" applyFill="1" applyBorder="1" applyAlignment="1">
      <alignment horizontal="left" vertical="center" wrapText="1"/>
    </xf>
    <xf numFmtId="0" fontId="6" fillId="12" borderId="8" xfId="3" applyFont="1" applyFill="1" applyBorder="1" applyAlignment="1">
      <alignment horizontal="center" vertical="center" wrapText="1"/>
    </xf>
    <xf numFmtId="0" fontId="8" fillId="12" borderId="8" xfId="3" applyFont="1" applyFill="1" applyBorder="1" applyAlignment="1">
      <alignment horizontal="center" vertical="center"/>
    </xf>
    <xf numFmtId="0" fontId="8" fillId="12" borderId="8" xfId="3" applyFont="1" applyFill="1" applyBorder="1" applyAlignment="1">
      <alignment vertical="center" wrapText="1"/>
    </xf>
    <xf numFmtId="1" fontId="8" fillId="5" borderId="8" xfId="3" applyNumberFormat="1" applyFont="1" applyFill="1" applyBorder="1" applyAlignment="1">
      <alignment horizontal="left" vertical="center" wrapText="1"/>
    </xf>
    <xf numFmtId="1" fontId="8" fillId="5" borderId="8" xfId="3" applyNumberFormat="1" applyFont="1" applyFill="1" applyBorder="1" applyAlignment="1">
      <alignment horizontal="center" vertical="center" wrapText="1"/>
    </xf>
    <xf numFmtId="2" fontId="8" fillId="5" borderId="8" xfId="3" applyNumberFormat="1" applyFont="1" applyFill="1" applyBorder="1" applyAlignment="1">
      <alignment horizontal="left" vertical="center" wrapText="1"/>
    </xf>
    <xf numFmtId="1" fontId="6" fillId="6" borderId="8" xfId="3" applyNumberFormat="1" applyFont="1" applyFill="1" applyBorder="1" applyAlignment="1">
      <alignment horizontal="left" vertical="center" wrapText="1"/>
    </xf>
    <xf numFmtId="0" fontId="8" fillId="6" borderId="8" xfId="3" applyFont="1" applyFill="1" applyBorder="1" applyAlignment="1">
      <alignment vertical="center" wrapText="1"/>
    </xf>
    <xf numFmtId="0" fontId="8" fillId="6" borderId="8" xfId="3" applyFont="1" applyFill="1" applyBorder="1" applyAlignment="1">
      <alignment horizontal="center" vertical="center"/>
    </xf>
    <xf numFmtId="0" fontId="6" fillId="7" borderId="8" xfId="3" applyFont="1" applyFill="1" applyBorder="1" applyAlignment="1">
      <alignment horizontal="left" vertical="center" wrapText="1"/>
    </xf>
    <xf numFmtId="0" fontId="6" fillId="7" borderId="8" xfId="3" applyFont="1" applyFill="1" applyBorder="1" applyAlignment="1">
      <alignment horizontal="center" vertical="center" wrapText="1"/>
    </xf>
    <xf numFmtId="0" fontId="6" fillId="8" borderId="8" xfId="3" applyFont="1" applyFill="1" applyBorder="1" applyAlignment="1">
      <alignment horizontal="left" vertical="center" wrapText="1"/>
    </xf>
    <xf numFmtId="0" fontId="6" fillId="8" borderId="8" xfId="3" applyFont="1" applyFill="1" applyBorder="1" applyAlignment="1">
      <alignment horizontal="center" vertical="center" wrapText="1"/>
    </xf>
    <xf numFmtId="0" fontId="6" fillId="11" borderId="10" xfId="3" applyFont="1" applyFill="1" applyBorder="1" applyAlignment="1">
      <alignment vertical="center" wrapText="1"/>
    </xf>
    <xf numFmtId="0" fontId="6" fillId="11" borderId="8" xfId="3" applyFont="1" applyFill="1" applyBorder="1" applyAlignment="1">
      <alignment horizontal="left" vertical="center" wrapText="1"/>
    </xf>
    <xf numFmtId="0" fontId="6" fillId="11" borderId="8" xfId="3" applyFont="1" applyFill="1" applyBorder="1" applyAlignment="1">
      <alignment horizontal="center" vertical="center" wrapText="1"/>
    </xf>
    <xf numFmtId="1" fontId="8" fillId="11" borderId="8" xfId="3" applyNumberFormat="1" applyFont="1" applyFill="1" applyBorder="1" applyAlignment="1">
      <alignment horizontal="left" vertical="center" wrapText="1"/>
    </xf>
    <xf numFmtId="0" fontId="6" fillId="15" borderId="8" xfId="3" applyFont="1" applyFill="1" applyBorder="1" applyAlignment="1">
      <alignment horizontal="left" vertical="center" wrapText="1"/>
    </xf>
    <xf numFmtId="0" fontId="6" fillId="15" borderId="8" xfId="3" applyFont="1" applyFill="1" applyBorder="1" applyAlignment="1">
      <alignment horizontal="center" vertical="center" wrapText="1"/>
    </xf>
    <xf numFmtId="0" fontId="8" fillId="5" borderId="8" xfId="3" applyFont="1" applyFill="1" applyBorder="1" applyAlignment="1">
      <alignment horizontal="left" vertical="center" wrapText="1"/>
    </xf>
    <xf numFmtId="0" fontId="6" fillId="5" borderId="8" xfId="3" applyFont="1" applyFill="1" applyBorder="1" applyAlignment="1">
      <alignment vertical="center" wrapText="1"/>
    </xf>
    <xf numFmtId="0" fontId="6" fillId="5" borderId="8" xfId="3" applyFont="1" applyFill="1" applyBorder="1" applyAlignment="1">
      <alignment horizontal="center" vertical="center" wrapText="1"/>
    </xf>
    <xf numFmtId="0" fontId="13" fillId="2" borderId="40" xfId="3" applyFont="1" applyFill="1" applyBorder="1" applyAlignment="1">
      <alignment vertical="center" wrapText="1"/>
    </xf>
    <xf numFmtId="0" fontId="13" fillId="2" borderId="42" xfId="3" applyFont="1" applyFill="1" applyBorder="1" applyAlignment="1">
      <alignment horizontal="left" vertical="center" wrapText="1"/>
    </xf>
    <xf numFmtId="0" fontId="13" fillId="2" borderId="42" xfId="3" applyFont="1" applyFill="1" applyBorder="1" applyAlignment="1">
      <alignment vertical="center" wrapText="1"/>
    </xf>
    <xf numFmtId="0" fontId="6" fillId="13" borderId="8" xfId="3" applyFont="1" applyFill="1" applyBorder="1" applyAlignment="1">
      <alignment horizontal="left" vertical="center" wrapText="1"/>
    </xf>
    <xf numFmtId="0" fontId="6" fillId="13" borderId="8" xfId="3" applyFont="1" applyFill="1" applyBorder="1" applyAlignment="1">
      <alignment horizontal="center" vertical="center" wrapText="1"/>
    </xf>
    <xf numFmtId="14" fontId="8" fillId="13" borderId="8" xfId="3" applyNumberFormat="1" applyFont="1" applyFill="1" applyBorder="1" applyAlignment="1">
      <alignment horizontal="left" vertical="center" wrapText="1"/>
    </xf>
    <xf numFmtId="0" fontId="6" fillId="13" borderId="42" xfId="3" applyFont="1" applyFill="1" applyBorder="1" applyAlignment="1">
      <alignment horizontal="left" vertical="center" wrapText="1"/>
    </xf>
    <xf numFmtId="0" fontId="6" fillId="13" borderId="30" xfId="3" applyFont="1" applyFill="1" applyBorder="1" applyAlignment="1">
      <alignment horizontal="center" vertical="center" wrapText="1"/>
    </xf>
    <xf numFmtId="0" fontId="6" fillId="13" borderId="30" xfId="3" applyFont="1" applyFill="1" applyBorder="1" applyAlignment="1">
      <alignment horizontal="left" vertical="center" wrapText="1"/>
    </xf>
    <xf numFmtId="0" fontId="5" fillId="13" borderId="30" xfId="2" applyFont="1" applyFill="1" applyBorder="1" applyAlignment="1" applyProtection="1">
      <alignment horizontal="left" vertical="center" wrapText="1"/>
    </xf>
    <xf numFmtId="0" fontId="5" fillId="13" borderId="42" xfId="2" applyFont="1" applyFill="1" applyBorder="1" applyAlignment="1">
      <alignment horizontal="left" vertical="center" wrapText="1"/>
    </xf>
    <xf numFmtId="0" fontId="6" fillId="13" borderId="8" xfId="3" applyFont="1" applyFill="1" applyBorder="1" applyAlignment="1">
      <alignment vertical="center" wrapText="1"/>
    </xf>
    <xf numFmtId="168" fontId="6" fillId="13" borderId="8" xfId="3" applyNumberFormat="1" applyFont="1" applyFill="1" applyBorder="1" applyAlignment="1">
      <alignment horizontal="left" vertical="center" wrapText="1"/>
    </xf>
    <xf numFmtId="0" fontId="2" fillId="0" borderId="0" xfId="3"/>
    <xf numFmtId="49" fontId="8" fillId="0" borderId="0" xfId="3" applyNumberFormat="1" applyFont="1" applyAlignment="1">
      <alignment vertical="center"/>
    </xf>
    <xf numFmtId="0" fontId="25" fillId="0" borderId="0" xfId="3" applyFont="1" applyAlignment="1">
      <alignment vertical="center"/>
    </xf>
    <xf numFmtId="0" fontId="8" fillId="0" borderId="0" xfId="3" applyFont="1"/>
    <xf numFmtId="0" fontId="13" fillId="16" borderId="48" xfId="6" applyFont="1" applyFill="1" applyBorder="1" applyAlignment="1">
      <alignment horizontal="center" vertical="center" wrapText="1"/>
    </xf>
    <xf numFmtId="0" fontId="6" fillId="17" borderId="54" xfId="3" applyFont="1" applyFill="1" applyBorder="1" applyAlignment="1">
      <alignment vertical="center"/>
    </xf>
    <xf numFmtId="0" fontId="6" fillId="17" borderId="55" xfId="3" applyFont="1" applyFill="1" applyBorder="1" applyAlignment="1">
      <alignment vertical="center"/>
    </xf>
    <xf numFmtId="0" fontId="30" fillId="0" borderId="0" xfId="0" applyFont="1" applyAlignment="1">
      <alignment vertical="center"/>
    </xf>
    <xf numFmtId="0" fontId="3" fillId="18" borderId="0" xfId="7" applyFont="1" applyFill="1" applyAlignment="1" applyProtection="1">
      <alignment vertical="top" wrapText="1"/>
      <protection hidden="1"/>
    </xf>
    <xf numFmtId="0" fontId="1" fillId="0" borderId="0" xfId="0" applyFont="1" applyAlignment="1">
      <alignment vertical="center"/>
    </xf>
    <xf numFmtId="0" fontId="26" fillId="18" borderId="0" xfId="7" applyFont="1" applyFill="1" applyAlignment="1" applyProtection="1">
      <alignment vertical="center" wrapText="1"/>
      <protection hidden="1"/>
    </xf>
    <xf numFmtId="0" fontId="26" fillId="18" borderId="0" xfId="7" applyFont="1" applyFill="1" applyAlignment="1" applyProtection="1">
      <alignment vertical="center"/>
      <protection hidden="1"/>
    </xf>
    <xf numFmtId="0" fontId="0" fillId="0" borderId="0" xfId="0" applyAlignment="1">
      <alignment vertical="center"/>
    </xf>
    <xf numFmtId="0" fontId="26" fillId="0" borderId="0" xfId="7" applyFont="1" applyAlignment="1" applyProtection="1">
      <alignment vertical="center" wrapText="1"/>
      <protection hidden="1"/>
    </xf>
    <xf numFmtId="169" fontId="3" fillId="0" borderId="0" xfId="7" applyNumberFormat="1" applyFont="1" applyAlignment="1" applyProtection="1">
      <alignment horizontal="left" vertical="center" wrapText="1"/>
      <protection hidden="1"/>
    </xf>
    <xf numFmtId="170" fontId="26" fillId="18" borderId="0" xfId="7" applyNumberFormat="1" applyFont="1" applyFill="1" applyAlignment="1" applyProtection="1">
      <alignment horizontal="left" vertical="top" wrapText="1"/>
      <protection hidden="1"/>
    </xf>
    <xf numFmtId="0" fontId="31" fillId="18" borderId="0" xfId="7" applyFont="1" applyFill="1" applyAlignment="1" applyProtection="1">
      <alignment horizontal="left" vertical="top"/>
      <protection hidden="1"/>
    </xf>
    <xf numFmtId="0" fontId="34" fillId="0" borderId="0" xfId="3" applyFont="1" applyAlignment="1">
      <alignment horizontal="center" vertical="center"/>
    </xf>
    <xf numFmtId="0" fontId="35" fillId="6" borderId="8" xfId="2" applyFont="1" applyFill="1" applyBorder="1" applyAlignment="1">
      <alignment vertical="center" wrapText="1"/>
    </xf>
    <xf numFmtId="0" fontId="37" fillId="15" borderId="8" xfId="2" applyFont="1" applyFill="1" applyBorder="1" applyAlignment="1" applyProtection="1">
      <alignment horizontal="left" vertical="center" wrapText="1"/>
    </xf>
    <xf numFmtId="1" fontId="6" fillId="19" borderId="0" xfId="3" applyNumberFormat="1" applyFont="1" applyFill="1" applyAlignment="1">
      <alignment vertical="center"/>
    </xf>
    <xf numFmtId="0" fontId="6" fillId="19" borderId="59" xfId="3" applyFont="1" applyFill="1" applyBorder="1" applyAlignment="1">
      <alignment vertical="center"/>
    </xf>
    <xf numFmtId="0" fontId="6" fillId="19" borderId="59" xfId="3" applyFont="1" applyFill="1" applyBorder="1" applyAlignment="1">
      <alignment horizontal="center" vertical="center"/>
    </xf>
    <xf numFmtId="165" fontId="6" fillId="19" borderId="59" xfId="3" applyNumberFormat="1" applyFont="1" applyFill="1" applyBorder="1" applyAlignment="1">
      <alignment vertical="center"/>
    </xf>
    <xf numFmtId="2" fontId="6" fillId="19" borderId="59" xfId="3" applyNumberFormat="1" applyFont="1" applyFill="1" applyBorder="1" applyAlignment="1">
      <alignment vertical="center"/>
    </xf>
    <xf numFmtId="0" fontId="6" fillId="19" borderId="59" xfId="0" applyFont="1" applyFill="1" applyBorder="1"/>
    <xf numFmtId="166" fontId="6" fillId="19" borderId="59" xfId="3" applyNumberFormat="1" applyFont="1" applyFill="1" applyBorder="1"/>
    <xf numFmtId="14" fontId="6" fillId="19" borderId="59" xfId="3" applyNumberFormat="1" applyFont="1" applyFill="1" applyBorder="1" applyAlignment="1">
      <alignment vertical="center"/>
    </xf>
    <xf numFmtId="1" fontId="6" fillId="19" borderId="59" xfId="3" applyNumberFormat="1" applyFont="1" applyFill="1" applyBorder="1" applyAlignment="1">
      <alignment vertical="center" wrapText="1"/>
    </xf>
    <xf numFmtId="49" fontId="8" fillId="19" borderId="8" xfId="3" applyNumberFormat="1" applyFont="1" applyFill="1" applyBorder="1" applyAlignment="1">
      <alignment vertical="center"/>
    </xf>
    <xf numFmtId="0" fontId="6" fillId="19" borderId="8" xfId="3" applyFont="1" applyFill="1" applyBorder="1" applyAlignment="1">
      <alignment vertical="center"/>
    </xf>
    <xf numFmtId="0" fontId="8" fillId="20" borderId="8" xfId="3" applyFont="1" applyFill="1" applyBorder="1" applyAlignment="1">
      <alignment vertical="center"/>
    </xf>
    <xf numFmtId="0" fontId="8" fillId="19" borderId="8" xfId="3" applyFont="1" applyFill="1" applyBorder="1" applyAlignment="1">
      <alignment vertical="center"/>
    </xf>
    <xf numFmtId="49" fontId="8" fillId="20" borderId="8" xfId="3" applyNumberFormat="1" applyFont="1" applyFill="1" applyBorder="1" applyAlignment="1">
      <alignment vertical="center"/>
    </xf>
    <xf numFmtId="0" fontId="3" fillId="0" borderId="0" xfId="3" applyFont="1" applyAlignment="1">
      <alignment horizontal="left" vertical="top" wrapText="1"/>
    </xf>
    <xf numFmtId="0" fontId="5" fillId="0" borderId="0" xfId="2" applyFont="1" applyFill="1" applyBorder="1" applyAlignment="1">
      <alignment horizontal="left" vertical="center" wrapText="1"/>
    </xf>
    <xf numFmtId="0" fontId="7" fillId="0" borderId="1" xfId="3" applyFont="1" applyBorder="1" applyAlignment="1">
      <alignment vertical="center"/>
    </xf>
    <xf numFmtId="0" fontId="7" fillId="0" borderId="2" xfId="3" applyFont="1" applyBorder="1" applyAlignment="1">
      <alignment vertical="center"/>
    </xf>
    <xf numFmtId="0" fontId="32" fillId="0" borderId="56" xfId="3" applyFont="1" applyBorder="1" applyAlignment="1">
      <alignment horizontal="left" vertical="center" wrapText="1"/>
    </xf>
    <xf numFmtId="0" fontId="10" fillId="0" borderId="6" xfId="3" applyFont="1" applyBorder="1" applyAlignment="1">
      <alignment vertical="center"/>
    </xf>
    <xf numFmtId="0" fontId="10" fillId="0" borderId="7" xfId="3" applyFont="1" applyBorder="1" applyAlignment="1">
      <alignment vertical="center"/>
    </xf>
    <xf numFmtId="0" fontId="33" fillId="0" borderId="57" xfId="3" applyFont="1" applyBorder="1" applyAlignment="1">
      <alignment horizontal="left" vertical="center"/>
    </xf>
    <xf numFmtId="0" fontId="10" fillId="0" borderId="13" xfId="3" applyFont="1" applyBorder="1" applyAlignment="1">
      <alignment vertical="center"/>
    </xf>
    <xf numFmtId="0" fontId="10" fillId="0" borderId="14" xfId="3" applyFont="1" applyBorder="1" applyAlignment="1">
      <alignment vertical="center"/>
    </xf>
    <xf numFmtId="0" fontId="33" fillId="0" borderId="58" xfId="3" applyFont="1" applyBorder="1" applyAlignment="1">
      <alignment horizontal="left" vertical="center"/>
    </xf>
    <xf numFmtId="0" fontId="13" fillId="0" borderId="17" xfId="3" applyFont="1" applyBorder="1" applyAlignment="1">
      <alignment vertical="center" wrapText="1"/>
    </xf>
    <xf numFmtId="0" fontId="5" fillId="0" borderId="17" xfId="2" applyFont="1" applyFill="1" applyBorder="1" applyAlignment="1">
      <alignment vertical="center" wrapText="1"/>
    </xf>
    <xf numFmtId="0" fontId="9" fillId="0" borderId="27" xfId="3" applyFont="1" applyBorder="1" applyAlignment="1">
      <alignment horizontal="left" vertical="center"/>
    </xf>
    <xf numFmtId="0" fontId="9" fillId="0" borderId="8" xfId="3" applyFont="1" applyBorder="1" applyAlignment="1">
      <alignment horizontal="left" vertical="center"/>
    </xf>
    <xf numFmtId="0" fontId="10" fillId="2" borderId="18" xfId="3" applyFont="1" applyFill="1" applyBorder="1" applyAlignment="1">
      <alignment horizontal="left" vertical="center"/>
    </xf>
    <xf numFmtId="0" fontId="10" fillId="2" borderId="19" xfId="3" applyFont="1" applyFill="1" applyBorder="1" applyAlignment="1">
      <alignment horizontal="left" vertical="center"/>
    </xf>
    <xf numFmtId="0" fontId="10" fillId="2" borderId="17" xfId="3" applyFont="1" applyFill="1" applyBorder="1" applyAlignment="1">
      <alignment horizontal="left" vertical="center"/>
    </xf>
    <xf numFmtId="0" fontId="10" fillId="2" borderId="20" xfId="3" applyFont="1" applyFill="1" applyBorder="1" applyAlignment="1">
      <alignment horizontal="left" vertical="center"/>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9" fillId="0" borderId="6" xfId="3" applyFont="1" applyBorder="1" applyAlignment="1">
      <alignment horizontal="left" vertical="center"/>
    </xf>
    <xf numFmtId="0" fontId="9" fillId="0" borderId="11" xfId="3" applyFont="1" applyBorder="1" applyAlignment="1">
      <alignment horizontal="left" vertical="center"/>
    </xf>
    <xf numFmtId="0" fontId="9" fillId="0" borderId="7" xfId="3" applyFont="1" applyBorder="1" applyAlignment="1">
      <alignment horizontal="left" vertical="center"/>
    </xf>
    <xf numFmtId="0" fontId="9" fillId="0" borderId="13" xfId="3" applyFont="1" applyBorder="1" applyAlignment="1">
      <alignment horizontal="left" vertical="center"/>
    </xf>
    <xf numFmtId="0" fontId="9" fillId="0" borderId="15" xfId="3" applyFont="1" applyBorder="1" applyAlignment="1">
      <alignment horizontal="left" vertical="center"/>
    </xf>
    <xf numFmtId="0" fontId="9" fillId="0" borderId="14" xfId="3" applyFont="1" applyBorder="1" applyAlignment="1">
      <alignment horizontal="left" vertical="center"/>
    </xf>
    <xf numFmtId="0" fontId="16" fillId="0" borderId="0" xfId="3" applyFont="1" applyAlignment="1">
      <alignment horizontal="left" vertical="top" wrapText="1"/>
    </xf>
    <xf numFmtId="0" fontId="16" fillId="0" borderId="17" xfId="3" applyFont="1" applyBorder="1" applyAlignment="1">
      <alignment horizontal="left" vertical="center" wrapText="1"/>
    </xf>
    <xf numFmtId="0" fontId="10" fillId="2" borderId="18" xfId="3" applyFont="1" applyFill="1" applyBorder="1" applyAlignment="1">
      <alignment vertical="center"/>
    </xf>
    <xf numFmtId="0" fontId="10" fillId="2" borderId="19" xfId="3" applyFont="1" applyFill="1" applyBorder="1" applyAlignment="1">
      <alignment vertical="center"/>
    </xf>
    <xf numFmtId="0" fontId="10" fillId="2" borderId="20" xfId="3" applyFont="1" applyFill="1" applyBorder="1" applyAlignment="1">
      <alignment vertical="center"/>
    </xf>
    <xf numFmtId="0" fontId="10" fillId="0" borderId="24" xfId="3" applyFont="1" applyBorder="1" applyAlignment="1">
      <alignment vertical="center"/>
    </xf>
    <xf numFmtId="0" fontId="10" fillId="0" borderId="17" xfId="3" applyFont="1" applyBorder="1" applyAlignment="1">
      <alignment vertical="center"/>
    </xf>
    <xf numFmtId="0" fontId="10" fillId="0" borderId="25" xfId="3" applyFont="1" applyBorder="1" applyAlignment="1">
      <alignment vertical="center"/>
    </xf>
    <xf numFmtId="0" fontId="10" fillId="0" borderId="26" xfId="3" applyFont="1" applyBorder="1" applyAlignment="1">
      <alignment vertical="center"/>
    </xf>
    <xf numFmtId="0" fontId="14" fillId="0" borderId="3" xfId="3" applyFont="1" applyBorder="1" applyAlignment="1">
      <alignment horizontal="center" vertical="center" wrapText="1"/>
    </xf>
    <xf numFmtId="0" fontId="14" fillId="0" borderId="5" xfId="3" applyFont="1" applyBorder="1" applyAlignment="1">
      <alignment horizontal="center" vertical="center" wrapText="1"/>
    </xf>
    <xf numFmtId="0" fontId="9" fillId="0" borderId="28" xfId="3" applyFont="1" applyBorder="1" applyAlignment="1">
      <alignment horizontal="left" vertical="center" wrapText="1"/>
    </xf>
    <xf numFmtId="0" fontId="9" fillId="0" borderId="29" xfId="3" applyFont="1" applyBorder="1" applyAlignment="1">
      <alignment horizontal="left" vertical="center" wrapText="1"/>
    </xf>
    <xf numFmtId="0" fontId="9" fillId="0" borderId="31" xfId="3" applyFont="1" applyBorder="1" applyAlignment="1">
      <alignment horizontal="left" vertical="center" wrapText="1"/>
    </xf>
    <xf numFmtId="0" fontId="9" fillId="0" borderId="32" xfId="3" applyFont="1" applyBorder="1" applyAlignment="1">
      <alignment horizontal="left" vertical="center" wrapText="1"/>
    </xf>
    <xf numFmtId="0" fontId="10" fillId="2" borderId="34" xfId="3" applyFont="1" applyFill="1" applyBorder="1" applyAlignment="1">
      <alignment horizontal="left" vertical="center"/>
    </xf>
    <xf numFmtId="0" fontId="9" fillId="0" borderId="39" xfId="3" applyFont="1" applyBorder="1" applyAlignment="1">
      <alignment vertical="center"/>
    </xf>
    <xf numFmtId="0" fontId="0" fillId="0" borderId="33" xfId="0" applyBorder="1" applyAlignment="1">
      <alignment vertical="center"/>
    </xf>
    <xf numFmtId="0" fontId="9" fillId="0" borderId="10" xfId="3" applyFont="1" applyBorder="1" applyAlignment="1">
      <alignment horizontal="left" vertical="center"/>
    </xf>
    <xf numFmtId="0" fontId="14" fillId="3" borderId="18" xfId="3" applyFont="1" applyFill="1" applyBorder="1" applyAlignment="1">
      <alignment horizontal="left" vertical="center"/>
    </xf>
    <xf numFmtId="0" fontId="14" fillId="3" borderId="19" xfId="3" applyFont="1" applyFill="1" applyBorder="1" applyAlignment="1">
      <alignment horizontal="left" vertical="center"/>
    </xf>
    <xf numFmtId="0" fontId="14" fillId="3" borderId="20" xfId="3" applyFont="1" applyFill="1" applyBorder="1" applyAlignment="1">
      <alignment horizontal="left" vertical="center"/>
    </xf>
    <xf numFmtId="0" fontId="15" fillId="0" borderId="13" xfId="3" applyFont="1" applyBorder="1" applyAlignment="1">
      <alignment horizontal="left" vertical="center" wrapText="1"/>
    </xf>
    <xf numFmtId="0" fontId="15" fillId="0" borderId="15" xfId="3" applyFont="1" applyBorder="1" applyAlignment="1">
      <alignment horizontal="left" vertical="center" wrapText="1"/>
    </xf>
    <xf numFmtId="0" fontId="15" fillId="0" borderId="14" xfId="3" applyFont="1" applyBorder="1" applyAlignment="1">
      <alignment horizontal="left" vertical="center" wrapText="1"/>
    </xf>
    <xf numFmtId="0" fontId="23" fillId="0" borderId="0" xfId="3" applyFont="1" applyAlignment="1">
      <alignment horizontal="left" vertical="top" wrapText="1"/>
    </xf>
    <xf numFmtId="0" fontId="10" fillId="3" borderId="24" xfId="3" applyFont="1" applyFill="1" applyBorder="1" applyAlignment="1">
      <alignment horizontal="left" vertical="center"/>
    </xf>
    <xf numFmtId="0" fontId="10" fillId="3" borderId="17" xfId="3" applyFont="1" applyFill="1" applyBorder="1" applyAlignment="1">
      <alignment horizontal="left" vertical="center"/>
    </xf>
    <xf numFmtId="0" fontId="10" fillId="3" borderId="38" xfId="3" applyFont="1" applyFill="1" applyBorder="1" applyAlignment="1">
      <alignment horizontal="left" vertical="center"/>
    </xf>
    <xf numFmtId="0" fontId="9" fillId="0" borderId="27" xfId="3" applyFont="1" applyBorder="1" applyAlignment="1">
      <alignment vertical="center"/>
    </xf>
    <xf numFmtId="0" fontId="0" fillId="0" borderId="8" xfId="0" applyBorder="1" applyAlignment="1">
      <alignment vertical="center"/>
    </xf>
    <xf numFmtId="165" fontId="7" fillId="10" borderId="40" xfId="3" applyNumberFormat="1" applyFont="1" applyFill="1" applyBorder="1" applyAlignment="1">
      <alignment horizontal="center" vertical="center" wrapText="1"/>
    </xf>
    <xf numFmtId="165" fontId="7" fillId="10" borderId="41" xfId="3" applyNumberFormat="1" applyFont="1" applyFill="1" applyBorder="1" applyAlignment="1">
      <alignment horizontal="center" vertical="center" wrapText="1"/>
    </xf>
    <xf numFmtId="165" fontId="7" fillId="10" borderId="45" xfId="3" applyNumberFormat="1" applyFont="1" applyFill="1" applyBorder="1" applyAlignment="1">
      <alignment horizontal="center" vertical="center" wrapText="1"/>
    </xf>
    <xf numFmtId="165" fontId="7" fillId="10" borderId="46" xfId="3" applyNumberFormat="1" applyFont="1" applyFill="1" applyBorder="1" applyAlignment="1">
      <alignment horizontal="center" vertical="center" wrapText="1"/>
    </xf>
    <xf numFmtId="0" fontId="7" fillId="5" borderId="42" xfId="3" applyFont="1" applyFill="1" applyBorder="1" applyAlignment="1">
      <alignment horizontal="center" vertical="center" wrapText="1"/>
    </xf>
    <xf numFmtId="0" fontId="7" fillId="5" borderId="47" xfId="3" applyFont="1" applyFill="1" applyBorder="1" applyAlignment="1">
      <alignment horizontal="center" vertical="center" wrapText="1"/>
    </xf>
    <xf numFmtId="1" fontId="7" fillId="5" borderId="10" xfId="3" applyNumberFormat="1" applyFont="1" applyFill="1" applyBorder="1" applyAlignment="1">
      <alignment horizontal="center" vertical="center" wrapText="1"/>
    </xf>
    <xf numFmtId="1" fontId="7" fillId="5" borderId="11" xfId="3" applyNumberFormat="1" applyFont="1" applyFill="1" applyBorder="1" applyAlignment="1">
      <alignment horizontal="center" vertical="center" wrapText="1"/>
    </xf>
    <xf numFmtId="1" fontId="7" fillId="11" borderId="10" xfId="3" applyNumberFormat="1" applyFont="1" applyFill="1" applyBorder="1" applyAlignment="1">
      <alignment horizontal="center" vertical="center" wrapText="1"/>
    </xf>
    <xf numFmtId="1" fontId="7" fillId="11" borderId="7" xfId="3" applyNumberFormat="1" applyFont="1" applyFill="1" applyBorder="1" applyAlignment="1">
      <alignment horizontal="center" vertical="center" wrapText="1"/>
    </xf>
    <xf numFmtId="0" fontId="13" fillId="4" borderId="40" xfId="3" applyFont="1" applyFill="1" applyBorder="1" applyAlignment="1">
      <alignment horizontal="center" vertical="center" wrapText="1"/>
    </xf>
    <xf numFmtId="0" fontId="13" fillId="4" borderId="37" xfId="3" applyFont="1" applyFill="1" applyBorder="1" applyAlignment="1">
      <alignment horizontal="center" vertical="center" wrapText="1"/>
    </xf>
    <xf numFmtId="0" fontId="13" fillId="4" borderId="41" xfId="3" applyFont="1" applyFill="1" applyBorder="1" applyAlignment="1">
      <alignment horizontal="center" vertical="center" wrapText="1"/>
    </xf>
    <xf numFmtId="0" fontId="13" fillId="4" borderId="43" xfId="3" applyFont="1" applyFill="1" applyBorder="1" applyAlignment="1">
      <alignment horizontal="center" vertical="center" wrapText="1"/>
    </xf>
    <xf numFmtId="0" fontId="13" fillId="4" borderId="26" xfId="3" applyFont="1" applyFill="1" applyBorder="1" applyAlignment="1">
      <alignment horizontal="center" vertical="center" wrapText="1"/>
    </xf>
    <xf numFmtId="0" fontId="13" fillId="4" borderId="44" xfId="3" applyFont="1" applyFill="1" applyBorder="1" applyAlignment="1">
      <alignment horizontal="center" vertical="center" wrapText="1"/>
    </xf>
    <xf numFmtId="1" fontId="13" fillId="6" borderId="40" xfId="3" applyNumberFormat="1" applyFont="1" applyFill="1" applyBorder="1" applyAlignment="1">
      <alignment horizontal="center" vertical="center" wrapText="1"/>
    </xf>
    <xf numFmtId="1" fontId="13" fillId="6" borderId="37" xfId="3" applyNumberFormat="1" applyFont="1" applyFill="1" applyBorder="1" applyAlignment="1">
      <alignment horizontal="center" vertical="center" wrapText="1"/>
    </xf>
    <xf numFmtId="1" fontId="13" fillId="6" borderId="41" xfId="3" applyNumberFormat="1" applyFont="1" applyFill="1" applyBorder="1" applyAlignment="1">
      <alignment horizontal="center" vertical="center" wrapText="1"/>
    </xf>
    <xf numFmtId="1" fontId="13" fillId="6" borderId="43" xfId="3" applyNumberFormat="1" applyFont="1" applyFill="1" applyBorder="1" applyAlignment="1">
      <alignment horizontal="center" vertical="center" wrapText="1"/>
    </xf>
    <xf numFmtId="1" fontId="13" fillId="6" borderId="26" xfId="3" applyNumberFormat="1" applyFont="1" applyFill="1" applyBorder="1" applyAlignment="1">
      <alignment horizontal="center" vertical="center" wrapText="1"/>
    </xf>
    <xf numFmtId="1" fontId="13" fillId="6" borderId="44" xfId="3" applyNumberFormat="1" applyFont="1" applyFill="1" applyBorder="1" applyAlignment="1">
      <alignment horizontal="center" vertical="center" wrapText="1"/>
    </xf>
    <xf numFmtId="0" fontId="7" fillId="7" borderId="40" xfId="3" applyFont="1" applyFill="1" applyBorder="1" applyAlignment="1">
      <alignment horizontal="center" vertical="center"/>
    </xf>
    <xf numFmtId="0" fontId="7" fillId="7" borderId="37" xfId="3" applyFont="1" applyFill="1" applyBorder="1" applyAlignment="1">
      <alignment horizontal="center" vertical="center"/>
    </xf>
    <xf numFmtId="0" fontId="7" fillId="7" borderId="41" xfId="3" applyFont="1" applyFill="1" applyBorder="1" applyAlignment="1">
      <alignment horizontal="center" vertical="center"/>
    </xf>
    <xf numFmtId="0" fontId="7" fillId="7" borderId="43" xfId="3" applyFont="1" applyFill="1" applyBorder="1" applyAlignment="1">
      <alignment horizontal="center" vertical="center"/>
    </xf>
    <xf numFmtId="0" fontId="7" fillId="7" borderId="26" xfId="3" applyFont="1" applyFill="1" applyBorder="1" applyAlignment="1">
      <alignment horizontal="center" vertical="center"/>
    </xf>
    <xf numFmtId="0" fontId="7" fillId="7" borderId="44" xfId="3" applyFont="1" applyFill="1" applyBorder="1" applyAlignment="1">
      <alignment horizontal="center" vertical="center"/>
    </xf>
    <xf numFmtId="165" fontId="7" fillId="8" borderId="40" xfId="3" applyNumberFormat="1" applyFont="1" applyFill="1" applyBorder="1" applyAlignment="1">
      <alignment horizontal="center" vertical="center" wrapText="1"/>
    </xf>
    <xf numFmtId="165" fontId="7" fillId="8" borderId="41" xfId="3" applyNumberFormat="1" applyFont="1" applyFill="1" applyBorder="1" applyAlignment="1">
      <alignment horizontal="center" vertical="center" wrapText="1"/>
    </xf>
    <xf numFmtId="165" fontId="7" fillId="8" borderId="43" xfId="3" applyNumberFormat="1" applyFont="1" applyFill="1" applyBorder="1" applyAlignment="1">
      <alignment horizontal="center" vertical="center" wrapText="1"/>
    </xf>
    <xf numFmtId="165" fontId="7" fillId="8" borderId="44" xfId="3" applyNumberFormat="1" applyFont="1" applyFill="1" applyBorder="1" applyAlignment="1">
      <alignment horizontal="center" vertical="center" wrapText="1"/>
    </xf>
    <xf numFmtId="165" fontId="7" fillId="9" borderId="10" xfId="3" applyNumberFormat="1" applyFont="1" applyFill="1" applyBorder="1" applyAlignment="1">
      <alignment horizontal="center" vertical="center" wrapText="1"/>
    </xf>
    <xf numFmtId="165" fontId="7" fillId="9" borderId="7" xfId="3" applyNumberFormat="1" applyFont="1" applyFill="1" applyBorder="1" applyAlignment="1">
      <alignment horizontal="center" vertical="center" wrapText="1"/>
    </xf>
    <xf numFmtId="0" fontId="13" fillId="12" borderId="50" xfId="3" applyFont="1" applyFill="1" applyBorder="1" applyAlignment="1">
      <alignment horizontal="center" vertical="center" wrapText="1"/>
    </xf>
    <xf numFmtId="0" fontId="13" fillId="12" borderId="51" xfId="3" applyFont="1" applyFill="1" applyBorder="1" applyAlignment="1">
      <alignment horizontal="center" vertical="center" wrapText="1"/>
    </xf>
    <xf numFmtId="0" fontId="7" fillId="13" borderId="50" xfId="3" applyFont="1" applyFill="1" applyBorder="1" applyAlignment="1">
      <alignment horizontal="center" vertical="center" wrapText="1"/>
    </xf>
    <xf numFmtId="0" fontId="7" fillId="13" borderId="52" xfId="3" applyFont="1" applyFill="1" applyBorder="1" applyAlignment="1">
      <alignment horizontal="center" vertical="center" wrapText="1"/>
    </xf>
    <xf numFmtId="0" fontId="7" fillId="13" borderId="51" xfId="3" applyFont="1" applyFill="1" applyBorder="1" applyAlignment="1">
      <alignment horizontal="center" vertical="center" wrapText="1"/>
    </xf>
    <xf numFmtId="0" fontId="4" fillId="0" borderId="0" xfId="2" applyFill="1" applyAlignment="1">
      <alignment horizontal="left" vertical="center"/>
    </xf>
    <xf numFmtId="0" fontId="3" fillId="2" borderId="8" xfId="3" applyFont="1" applyFill="1" applyBorder="1" applyAlignment="1">
      <alignment horizontal="left" vertical="center" wrapText="1"/>
    </xf>
    <xf numFmtId="167" fontId="13" fillId="2" borderId="10" xfId="3" applyNumberFormat="1" applyFont="1" applyFill="1" applyBorder="1" applyAlignment="1">
      <alignment horizontal="left" vertical="center" wrapText="1"/>
    </xf>
    <xf numFmtId="167" fontId="13" fillId="2" borderId="7" xfId="3" applyNumberFormat="1" applyFont="1" applyFill="1" applyBorder="1" applyAlignment="1">
      <alignment horizontal="left" vertical="center" wrapText="1"/>
    </xf>
    <xf numFmtId="0" fontId="6" fillId="12" borderId="42" xfId="3" applyFont="1" applyFill="1" applyBorder="1" applyAlignment="1">
      <alignment horizontal="left" vertical="center" wrapText="1"/>
    </xf>
    <xf numFmtId="0" fontId="6" fillId="12" borderId="49" xfId="3" applyFont="1" applyFill="1" applyBorder="1" applyAlignment="1">
      <alignment horizontal="left" vertical="center" wrapText="1"/>
    </xf>
    <xf numFmtId="0" fontId="6" fillId="12" borderId="30" xfId="3" applyFont="1" applyFill="1" applyBorder="1" applyAlignment="1">
      <alignment horizontal="left" vertical="center" wrapText="1"/>
    </xf>
    <xf numFmtId="0" fontId="6" fillId="12" borderId="10" xfId="3" applyFont="1" applyFill="1" applyBorder="1" applyAlignment="1">
      <alignment horizontal="left" vertical="center" wrapText="1"/>
    </xf>
    <xf numFmtId="0" fontId="0" fillId="0" borderId="7" xfId="0" applyBorder="1" applyAlignment="1">
      <alignment horizontal="left" vertical="center" wrapText="1"/>
    </xf>
    <xf numFmtId="0" fontId="6" fillId="12" borderId="7" xfId="3" applyFont="1" applyFill="1" applyBorder="1" applyAlignment="1">
      <alignment horizontal="left" vertical="center" wrapText="1"/>
    </xf>
    <xf numFmtId="0" fontId="8" fillId="12" borderId="8" xfId="3" applyFont="1" applyFill="1" applyBorder="1" applyAlignment="1">
      <alignment horizontal="left" vertical="center"/>
    </xf>
    <xf numFmtId="165" fontId="8" fillId="10" borderId="42" xfId="3" applyNumberFormat="1" applyFont="1" applyFill="1" applyBorder="1" applyAlignment="1">
      <alignment horizontal="center" vertical="center" wrapText="1"/>
    </xf>
    <xf numFmtId="165" fontId="8" fillId="10" borderId="30" xfId="3" applyNumberFormat="1" applyFont="1" applyFill="1" applyBorder="1" applyAlignment="1">
      <alignment horizontal="center" vertical="center" wrapText="1"/>
    </xf>
    <xf numFmtId="165" fontId="8" fillId="10" borderId="10" xfId="3" applyNumberFormat="1" applyFont="1" applyFill="1" applyBorder="1" applyAlignment="1">
      <alignment horizontal="left" vertical="center" wrapText="1"/>
    </xf>
    <xf numFmtId="1" fontId="8" fillId="5" borderId="42" xfId="3" applyNumberFormat="1" applyFont="1" applyFill="1" applyBorder="1" applyAlignment="1">
      <alignment horizontal="center" vertical="center" wrapText="1"/>
    </xf>
    <xf numFmtId="1" fontId="8" fillId="5" borderId="30" xfId="3" applyNumberFormat="1" applyFont="1" applyFill="1" applyBorder="1" applyAlignment="1">
      <alignment horizontal="center" vertical="center" wrapText="1"/>
    </xf>
    <xf numFmtId="1" fontId="6" fillId="6" borderId="42" xfId="3" applyNumberFormat="1" applyFont="1" applyFill="1" applyBorder="1" applyAlignment="1">
      <alignment horizontal="left" vertical="center" wrapText="1"/>
    </xf>
    <xf numFmtId="1" fontId="6" fillId="6" borderId="49" xfId="3" applyNumberFormat="1" applyFont="1" applyFill="1" applyBorder="1" applyAlignment="1">
      <alignment horizontal="left" vertical="center" wrapText="1"/>
    </xf>
    <xf numFmtId="1" fontId="6" fillId="6" borderId="8" xfId="3" applyNumberFormat="1" applyFont="1" applyFill="1" applyBorder="1" applyAlignment="1">
      <alignment horizontal="left" vertical="center" wrapText="1"/>
    </xf>
    <xf numFmtId="1" fontId="6" fillId="7" borderId="42" xfId="3" applyNumberFormat="1" applyFont="1" applyFill="1" applyBorder="1" applyAlignment="1">
      <alignment horizontal="left" vertical="center" wrapText="1"/>
    </xf>
    <xf numFmtId="1" fontId="6" fillId="7" borderId="49" xfId="3" applyNumberFormat="1" applyFont="1" applyFill="1" applyBorder="1" applyAlignment="1">
      <alignment horizontal="left" vertical="center" wrapText="1"/>
    </xf>
    <xf numFmtId="1" fontId="6" fillId="7" borderId="30" xfId="3" applyNumberFormat="1" applyFont="1" applyFill="1" applyBorder="1" applyAlignment="1">
      <alignment horizontal="left" vertical="center" wrapText="1"/>
    </xf>
    <xf numFmtId="1" fontId="6" fillId="7" borderId="10" xfId="3" applyNumberFormat="1" applyFont="1" applyFill="1" applyBorder="1" applyAlignment="1">
      <alignment horizontal="left" vertical="center" wrapText="1"/>
    </xf>
    <xf numFmtId="165" fontId="8" fillId="14" borderId="42" xfId="3" applyNumberFormat="1" applyFont="1" applyFill="1" applyBorder="1" applyAlignment="1">
      <alignment horizontal="left" vertical="center" wrapText="1"/>
    </xf>
    <xf numFmtId="165" fontId="8" fillId="14" borderId="30" xfId="3" applyNumberFormat="1" applyFont="1" applyFill="1" applyBorder="1" applyAlignment="1">
      <alignment horizontal="left" vertical="center" wrapText="1"/>
    </xf>
    <xf numFmtId="1" fontId="8" fillId="8" borderId="10" xfId="3" applyNumberFormat="1" applyFont="1" applyFill="1" applyBorder="1" applyAlignment="1">
      <alignment horizontal="left" vertical="center" wrapText="1"/>
    </xf>
    <xf numFmtId="0" fontId="6" fillId="11" borderId="42" xfId="3" applyFont="1" applyFill="1" applyBorder="1" applyAlignment="1">
      <alignment horizontal="center" vertical="center" wrapText="1"/>
    </xf>
    <xf numFmtId="0" fontId="6" fillId="11" borderId="30" xfId="3" applyFont="1" applyFill="1" applyBorder="1" applyAlignment="1">
      <alignment horizontal="center" vertical="center" wrapText="1"/>
    </xf>
    <xf numFmtId="1" fontId="8" fillId="11" borderId="42" xfId="3" applyNumberFormat="1" applyFont="1" applyFill="1" applyBorder="1" applyAlignment="1">
      <alignment horizontal="center" vertical="center" wrapText="1"/>
    </xf>
    <xf numFmtId="1" fontId="8" fillId="11" borderId="30" xfId="3" applyNumberFormat="1" applyFont="1" applyFill="1" applyBorder="1" applyAlignment="1">
      <alignment horizontal="center" vertical="center" wrapText="1"/>
    </xf>
    <xf numFmtId="0" fontId="8" fillId="13" borderId="42" xfId="3" applyFont="1" applyFill="1" applyBorder="1" applyAlignment="1">
      <alignment horizontal="left" vertical="center" wrapText="1"/>
    </xf>
    <xf numFmtId="0" fontId="8" fillId="13" borderId="49" xfId="3" applyFont="1" applyFill="1" applyBorder="1" applyAlignment="1">
      <alignment horizontal="left" vertical="center" wrapText="1"/>
    </xf>
    <xf numFmtId="0" fontId="8" fillId="13" borderId="30" xfId="3" applyFont="1" applyFill="1" applyBorder="1" applyAlignment="1">
      <alignment horizontal="left" vertical="center" wrapText="1"/>
    </xf>
    <xf numFmtId="0" fontId="8" fillId="13" borderId="10" xfId="3" applyFont="1" applyFill="1" applyBorder="1" applyAlignment="1">
      <alignment horizontal="left" vertical="center" wrapText="1"/>
    </xf>
    <xf numFmtId="0" fontId="8" fillId="13" borderId="40" xfId="3" applyFont="1" applyFill="1" applyBorder="1" applyAlignment="1">
      <alignment horizontal="left" vertical="center" wrapText="1"/>
    </xf>
    <xf numFmtId="0" fontId="0" fillId="0" borderId="41" xfId="0"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8" fillId="5" borderId="10"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3" fillId="2" borderId="11" xfId="3" applyFont="1" applyFill="1" applyBorder="1" applyAlignment="1">
      <alignment horizontal="left" vertical="center" wrapText="1"/>
    </xf>
    <xf numFmtId="0" fontId="3" fillId="2" borderId="7" xfId="3" applyFont="1" applyFill="1" applyBorder="1" applyAlignment="1">
      <alignment horizontal="left" vertical="center" wrapText="1"/>
    </xf>
    <xf numFmtId="0" fontId="6" fillId="13" borderId="8" xfId="3" applyFont="1" applyFill="1" applyBorder="1" applyAlignment="1">
      <alignment horizontal="left" vertical="center" wrapText="1"/>
    </xf>
    <xf numFmtId="0" fontId="6" fillId="13" borderId="42" xfId="3" applyFont="1" applyFill="1" applyBorder="1" applyAlignment="1">
      <alignment horizontal="center" vertical="center" wrapText="1"/>
    </xf>
    <xf numFmtId="0" fontId="6" fillId="13" borderId="30" xfId="3" applyFont="1" applyFill="1" applyBorder="1" applyAlignment="1">
      <alignment horizontal="center" vertical="center" wrapText="1"/>
    </xf>
    <xf numFmtId="0" fontId="6" fillId="13" borderId="42" xfId="3" applyFont="1" applyFill="1" applyBorder="1" applyAlignment="1">
      <alignment horizontal="left" vertical="center" wrapText="1"/>
    </xf>
    <xf numFmtId="0" fontId="6" fillId="13" borderId="30" xfId="3" applyFont="1" applyFill="1" applyBorder="1" applyAlignment="1">
      <alignment horizontal="left" vertical="center" wrapText="1"/>
    </xf>
    <xf numFmtId="0" fontId="8" fillId="13" borderId="7" xfId="3" applyFont="1" applyFill="1" applyBorder="1" applyAlignment="1">
      <alignment horizontal="left" vertical="center" wrapText="1"/>
    </xf>
    <xf numFmtId="0" fontId="13" fillId="0" borderId="0" xfId="3" applyFont="1" applyAlignment="1">
      <alignment horizontal="left" vertical="center"/>
    </xf>
    <xf numFmtId="0" fontId="15" fillId="0" borderId="0" xfId="3" applyFont="1" applyAlignment="1">
      <alignment horizontal="left" vertical="center" wrapText="1"/>
    </xf>
  </cellXfs>
  <cellStyles count="8">
    <cellStyle name="%" xfId="7" xr:uid="{1C5012A5-598B-414B-B15C-ADB2C3031933}"/>
    <cellStyle name="Hyperlink" xfId="2" builtinId="8"/>
    <cellStyle name="Hyperlink 3" xfId="4" xr:uid="{0E36C86B-6F71-43F3-B3E9-4E4465AF41AB}"/>
    <cellStyle name="Normal" xfId="0" builtinId="0"/>
    <cellStyle name="Normal 10 2" xfId="3" xr:uid="{F905E8D5-AB09-4F62-AFED-A140F95E5DF9}"/>
    <cellStyle name="Normal 2" xfId="6" xr:uid="{2BE48ED2-2AE1-463D-B6C0-CA50BCC1BB51}"/>
    <cellStyle name="Per cent" xfId="1" builtinId="5"/>
    <cellStyle name="Percent 2" xfId="5" xr:uid="{394F44DB-1B22-4A0C-AC71-809385D46278}"/>
  </cellStyles>
  <dxfs count="41">
    <dxf>
      <font>
        <b val="0"/>
        <i val="0"/>
        <strike val="0"/>
        <condense val="0"/>
        <extend val="0"/>
        <outline val="0"/>
        <shadow val="0"/>
        <u val="none"/>
        <vertAlign val="baseline"/>
        <sz val="10"/>
        <color indexed="8"/>
        <name val="Arial"/>
        <scheme val="none"/>
      </font>
      <numFmt numFmtId="0" formatCode="General"/>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indexed="8"/>
        <name val="Arial"/>
        <scheme val="none"/>
      </font>
      <numFmt numFmtId="30" formatCode="@"/>
      <alignment horizontal="general" vertical="center" textRotation="0" wrapText="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171" formatCode="m/d/yyyy"/>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general" vertical="center" textRotation="0" wrapText="1"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border outline="0">
        <top style="thin">
          <color indexed="64"/>
        </top>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0"/>
        <color indexed="8"/>
        <name val="Arial"/>
        <family val="2"/>
        <scheme val="none"/>
      </font>
      <numFmt numFmtId="0" formatCode="General"/>
      <fill>
        <patternFill patternType="solid">
          <fgColor indexed="64"/>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numFmt numFmtId="166" formatCode="0.000"/>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numFmt numFmtId="165" formatCode="dd/mm/yy;@"/>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hair">
          <color auto="1"/>
        </left>
        <right style="hair">
          <color auto="1"/>
        </right>
        <top style="hair">
          <color auto="1"/>
        </top>
        <bottom style="hair">
          <color auto="1"/>
        </bottom>
      </border>
    </dxf>
    <dxf>
      <border outline="0">
        <top style="thin">
          <color indexed="64"/>
        </top>
      </border>
    </dxf>
    <dxf>
      <font>
        <b val="0"/>
        <i val="0"/>
        <strike val="0"/>
        <outline val="0"/>
        <shadow val="0"/>
        <u val="none"/>
        <vertAlign val="baseline"/>
        <sz val="10"/>
        <color auto="1"/>
        <name val="Arial"/>
        <family val="2"/>
        <scheme val="none"/>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1355489</xdr:colOff>
      <xdr:row>0</xdr:row>
      <xdr:rowOff>933450</xdr:rowOff>
    </xdr:to>
    <xdr:pic>
      <xdr:nvPicPr>
        <xdr:cNvPr id="2" name="Picture 1" descr="A black and white DFE logo">
          <a:extLst>
            <a:ext uri="{FF2B5EF4-FFF2-40B4-BE49-F238E27FC236}">
              <a16:creationId xmlns:a16="http://schemas.microsoft.com/office/drawing/2014/main" id="{A778E961-F6E7-411F-AFDF-FC3299C8ED6B}"/>
            </a:ext>
          </a:extLst>
        </xdr:cNvPr>
        <xdr:cNvPicPr>
          <a:picLocks noChangeAspect="1"/>
        </xdr:cNvPicPr>
      </xdr:nvPicPr>
      <xdr:blipFill>
        <a:blip xmlns:r="http://schemas.openxmlformats.org/officeDocument/2006/relationships" r:embed="rId1"/>
        <a:stretch>
          <a:fillRect/>
        </a:stretch>
      </xdr:blipFill>
      <xdr:spPr>
        <a:xfrm>
          <a:off x="0" y="0"/>
          <a:ext cx="1355489" cy="93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551303</xdr:colOff>
      <xdr:row>0</xdr:row>
      <xdr:rowOff>952500</xdr:rowOff>
    </xdr:to>
    <xdr:pic>
      <xdr:nvPicPr>
        <xdr:cNvPr id="2" name="Picture 1" descr="A black and white DFE logo">
          <a:extLst>
            <a:ext uri="{FF2B5EF4-FFF2-40B4-BE49-F238E27FC236}">
              <a16:creationId xmlns:a16="http://schemas.microsoft.com/office/drawing/2014/main" id="{9AAE3847-5832-442A-8F37-30510F2D89F1}"/>
            </a:ext>
          </a:extLst>
        </xdr:cNvPr>
        <xdr:cNvPicPr>
          <a:picLocks noChangeAspect="1"/>
        </xdr:cNvPicPr>
      </xdr:nvPicPr>
      <xdr:blipFill>
        <a:blip xmlns:r="http://schemas.openxmlformats.org/officeDocument/2006/relationships" r:embed="rId1"/>
        <a:stretch>
          <a:fillRect/>
        </a:stretch>
      </xdr:blipFill>
      <xdr:spPr>
        <a:xfrm>
          <a:off x="1" y="0"/>
          <a:ext cx="1383152"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74703</xdr:colOff>
      <xdr:row>0</xdr:row>
      <xdr:rowOff>16060</xdr:rowOff>
    </xdr:from>
    <xdr:to>
      <xdr:col>1</xdr:col>
      <xdr:colOff>445331</xdr:colOff>
      <xdr:row>0</xdr:row>
      <xdr:rowOff>934942</xdr:rowOff>
    </xdr:to>
    <xdr:pic>
      <xdr:nvPicPr>
        <xdr:cNvPr id="2" name="Picture 1" descr="A black and white DFE logo">
          <a:extLst>
            <a:ext uri="{FF2B5EF4-FFF2-40B4-BE49-F238E27FC236}">
              <a16:creationId xmlns:a16="http://schemas.microsoft.com/office/drawing/2014/main" id="{BCEA7778-965F-4B6B-874D-5A377CC38606}"/>
            </a:ext>
          </a:extLst>
        </xdr:cNvPr>
        <xdr:cNvPicPr>
          <a:picLocks noChangeAspect="1"/>
        </xdr:cNvPicPr>
      </xdr:nvPicPr>
      <xdr:blipFill>
        <a:blip xmlns:r="http://schemas.openxmlformats.org/officeDocument/2006/relationships" r:embed="rId1"/>
        <a:stretch>
          <a:fillRect/>
        </a:stretch>
      </xdr:blipFill>
      <xdr:spPr>
        <a:xfrm>
          <a:off x="74703" y="16060"/>
          <a:ext cx="1335828" cy="9188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29879</xdr:colOff>
      <xdr:row>0</xdr:row>
      <xdr:rowOff>44820</xdr:rowOff>
    </xdr:from>
    <xdr:to>
      <xdr:col>0</xdr:col>
      <xdr:colOff>1375062</xdr:colOff>
      <xdr:row>1</xdr:row>
      <xdr:rowOff>276408</xdr:rowOff>
    </xdr:to>
    <xdr:pic>
      <xdr:nvPicPr>
        <xdr:cNvPr id="2" name="Picture 1" descr="A black and white DFE logo">
          <a:extLst>
            <a:ext uri="{FF2B5EF4-FFF2-40B4-BE49-F238E27FC236}">
              <a16:creationId xmlns:a16="http://schemas.microsoft.com/office/drawing/2014/main" id="{F1243196-5B21-41D8-B0A4-AA0DDED5BF25}"/>
            </a:ext>
          </a:extLst>
        </xdr:cNvPr>
        <xdr:cNvPicPr>
          <a:picLocks noChangeAspect="1"/>
        </xdr:cNvPicPr>
      </xdr:nvPicPr>
      <xdr:blipFill>
        <a:blip xmlns:r="http://schemas.openxmlformats.org/officeDocument/2006/relationships" r:embed="rId1"/>
        <a:stretch>
          <a:fillRect/>
        </a:stretch>
      </xdr:blipFill>
      <xdr:spPr>
        <a:xfrm>
          <a:off x="29879" y="44820"/>
          <a:ext cx="1345183" cy="9237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201708</xdr:colOff>
      <xdr:row>0</xdr:row>
      <xdr:rowOff>0</xdr:rowOff>
    </xdr:from>
    <xdr:to>
      <xdr:col>1</xdr:col>
      <xdr:colOff>1143002</xdr:colOff>
      <xdr:row>1</xdr:row>
      <xdr:rowOff>8346</xdr:rowOff>
    </xdr:to>
    <xdr:pic>
      <xdr:nvPicPr>
        <xdr:cNvPr id="2" name="Picture 1" descr="A black and white DFE logo">
          <a:extLst>
            <a:ext uri="{FF2B5EF4-FFF2-40B4-BE49-F238E27FC236}">
              <a16:creationId xmlns:a16="http://schemas.microsoft.com/office/drawing/2014/main" id="{D9C7E1D7-8AAD-4D75-B39A-51A6AA75E994}"/>
            </a:ext>
          </a:extLst>
        </xdr:cNvPr>
        <xdr:cNvPicPr>
          <a:picLocks noChangeAspect="1"/>
        </xdr:cNvPicPr>
      </xdr:nvPicPr>
      <xdr:blipFill>
        <a:blip xmlns:r="http://schemas.openxmlformats.org/officeDocument/2006/relationships" r:embed="rId1"/>
        <a:stretch>
          <a:fillRect/>
        </a:stretch>
      </xdr:blipFill>
      <xdr:spPr>
        <a:xfrm>
          <a:off x="201708" y="0"/>
          <a:ext cx="1176244" cy="8084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126997</xdr:colOff>
      <xdr:row>0</xdr:row>
      <xdr:rowOff>0</xdr:rowOff>
    </xdr:from>
    <xdr:to>
      <xdr:col>1</xdr:col>
      <xdr:colOff>1262526</xdr:colOff>
      <xdr:row>1</xdr:row>
      <xdr:rowOff>62255</xdr:rowOff>
    </xdr:to>
    <xdr:pic>
      <xdr:nvPicPr>
        <xdr:cNvPr id="2" name="Picture 1" descr="A black and white DFE logo">
          <a:extLst>
            <a:ext uri="{FF2B5EF4-FFF2-40B4-BE49-F238E27FC236}">
              <a16:creationId xmlns:a16="http://schemas.microsoft.com/office/drawing/2014/main" id="{7804B64E-CAB0-4792-987D-AE742B62E287}"/>
            </a:ext>
          </a:extLst>
        </xdr:cNvPr>
        <xdr:cNvPicPr>
          <a:picLocks noChangeAspect="1"/>
        </xdr:cNvPicPr>
      </xdr:nvPicPr>
      <xdr:blipFill>
        <a:blip xmlns:r="http://schemas.openxmlformats.org/officeDocument/2006/relationships" r:embed="rId1"/>
        <a:stretch>
          <a:fillRect/>
        </a:stretch>
      </xdr:blipFill>
      <xdr:spPr>
        <a:xfrm>
          <a:off x="126997" y="0"/>
          <a:ext cx="1357779" cy="938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henetapp01\EFA2\202627_ACT\SPI\2627%20ACT%20ILR%20SPIs%20v0.2.xlsm" TargetMode="External"/><Relationship Id="rId1" Type="http://schemas.openxmlformats.org/officeDocument/2006/relationships/externalLinkPath" Target="file:///\\Shenetapp01\EFA2\202627_ACT\SPI\2627%20ACT%20ILR%20SPIs%20v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FIL2627"/>
      <sheetName val="CheckData"/>
      <sheetName val="QA Data SPI"/>
      <sheetName val="Information"/>
      <sheetName val="Funding Elements"/>
      <sheetName val="Programme"/>
      <sheetName val="Aims"/>
      <sheetName val="Glossary"/>
      <sheetName val="Comments"/>
      <sheetName val="Last year SPI list 100"/>
    </sheetNames>
    <sheetDataSet>
      <sheetData sheetId="0"/>
      <sheetData sheetId="1"/>
      <sheetData sheetId="2"/>
      <sheetData sheetId="3"/>
      <sheetData sheetId="4"/>
      <sheetData sheetId="5">
        <row r="3">
          <cell r="D3" t="str">
            <v>Beaumont College - A Salutem/Ambito College</v>
          </cell>
        </row>
        <row r="4">
          <cell r="D4">
            <v>10000599</v>
          </cell>
        </row>
        <row r="11">
          <cell r="F11">
            <v>1.96774</v>
          </cell>
        </row>
        <row r="12">
          <cell r="F12">
            <v>1</v>
          </cell>
        </row>
        <row r="15">
          <cell r="F15">
            <v>0.20645161290322581</v>
          </cell>
        </row>
        <row r="21">
          <cell r="B21" t="str">
            <v>Band 9</v>
          </cell>
          <cell r="E21">
            <v>0</v>
          </cell>
          <cell r="F21">
            <v>0</v>
          </cell>
        </row>
        <row r="22">
          <cell r="B22" t="str">
            <v>Band 8</v>
          </cell>
          <cell r="E22">
            <v>0</v>
          </cell>
          <cell r="F22">
            <v>0</v>
          </cell>
        </row>
        <row r="23">
          <cell r="B23" t="str">
            <v>Band 7</v>
          </cell>
          <cell r="E23">
            <v>0</v>
          </cell>
          <cell r="F23">
            <v>0</v>
          </cell>
        </row>
        <row r="24">
          <cell r="B24" t="str">
            <v>Band 6</v>
          </cell>
          <cell r="E24">
            <v>0</v>
          </cell>
          <cell r="F24">
            <v>0</v>
          </cell>
        </row>
        <row r="25">
          <cell r="B25" t="str">
            <v>Band 5</v>
          </cell>
          <cell r="E25">
            <v>123</v>
          </cell>
          <cell r="F25">
            <v>0</v>
          </cell>
        </row>
        <row r="26">
          <cell r="B26" t="str">
            <v>Band 4a</v>
          </cell>
          <cell r="E26">
            <v>0</v>
          </cell>
          <cell r="F26">
            <v>0</v>
          </cell>
        </row>
        <row r="27">
          <cell r="B27" t="str">
            <v>Band 4b</v>
          </cell>
          <cell r="E27">
            <v>3</v>
          </cell>
          <cell r="F27">
            <v>0</v>
          </cell>
        </row>
        <row r="28">
          <cell r="B28" t="str">
            <v>Band 3</v>
          </cell>
          <cell r="E28">
            <v>20</v>
          </cell>
          <cell r="F28">
            <v>0</v>
          </cell>
        </row>
        <row r="29">
          <cell r="B29" t="str">
            <v>Band 2</v>
          </cell>
          <cell r="E29">
            <v>4</v>
          </cell>
          <cell r="F29">
            <v>0</v>
          </cell>
        </row>
        <row r="30">
          <cell r="B30" t="str">
            <v>Band 1</v>
          </cell>
          <cell r="E30">
            <v>5</v>
          </cell>
          <cell r="F30">
            <v>0</v>
          </cell>
        </row>
        <row r="31">
          <cell r="E31">
            <v>1.40625</v>
          </cell>
          <cell r="F31">
            <v>0</v>
          </cell>
        </row>
        <row r="36">
          <cell r="F36">
            <v>0</v>
          </cell>
        </row>
      </sheetData>
      <sheetData sheetId="6">
        <row r="2">
          <cell r="C2">
            <v>155</v>
          </cell>
          <cell r="E2">
            <v>0</v>
          </cell>
          <cell r="J2">
            <v>305</v>
          </cell>
          <cell r="N2">
            <v>155</v>
          </cell>
          <cell r="O2">
            <v>32</v>
          </cell>
        </row>
      </sheetData>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753F57-3068-4DFC-92D5-562F02277F36}" name="ProgrammeData" displayName="ProgrammeData" ref="A6:T106" totalsRowShown="0" dataDxfId="40" tableBorderDxfId="39">
  <autoFilter ref="A6:T106" xr:uid="{FC6C2B94-36E0-4212-94E5-C9B2EAEE7A4B}"/>
  <tableColumns count="20">
    <tableColumn id="1" xr3:uid="{CC7C7ACE-C66D-4E75-A3AA-1ACB8E5D86A0}" name="Student Reference" dataDxfId="38" dataCellStyle="Normal 10 2"/>
    <tableColumn id="2" xr3:uid="{F67546AA-41DF-41DB-A737-D54EFB9DAD90}" name="Age" dataDxfId="37" dataCellStyle="Normal 10 2"/>
    <tableColumn id="3" xr3:uid="{4BD7CD72-3EB7-45F0-83D7-2606C99F081D}" name="Funded Student" dataDxfId="36" dataCellStyle="Normal 10 2"/>
    <tableColumn id="4" xr3:uid="{5F78FABE-AB3B-487B-B112-65456EA24322}" name="Residential Student" dataDxfId="35" dataCellStyle="Normal 10 2"/>
    <tableColumn id="5" xr3:uid="{5FE7D666-24EF-4FA8-8EFA-77825421D894}" name="Eligible for Care Standards Funding" dataDxfId="34" dataCellStyle="Normal 10 2"/>
    <tableColumn id="6" xr3:uid="{EAE251AC-0543-47EC-8887-7CA5D3766446}" name="Funding Band" dataDxfId="33" dataCellStyle="Normal 10 2"/>
    <tableColumn id="7" xr3:uid="{63540912-60EF-44E1-8FE2-79D537E89DD0}" name="Funded Full Band/FTE Student" dataDxfId="32" dataCellStyle="Normal 10 2"/>
    <tableColumn id="8" xr3:uid="{A0A6F53A-A1CA-488C-A313-EFB3A8D7CBF3}" name="English Instance " dataDxfId="31" dataCellStyle="Normal 10 2"/>
    <tableColumn id="9" xr3:uid="{EFE4B902-C650-42BB-91D7-4B721FF4281D}" name="Maths Instance " dataDxfId="30" dataCellStyle="Normal 10 2"/>
    <tableColumn id="10" xr3:uid="{89132BE4-AE74-485E-B717-2E200955656C}" name="Total Instances " dataDxfId="29" dataCellStyle="Normal 10 2"/>
    <tableColumn id="11" xr3:uid="{C3BC7D0A-2407-4E4D-A14F-B24466527A50}" name="English_x000a_Status" dataDxfId="28"/>
    <tableColumn id="12" xr3:uid="{D401ECF0-AD06-4EC9-A56B-C8E642088BD3}" name="Maths_x000a_Status" dataDxfId="27"/>
    <tableColumn id="13" xr3:uid="{3C62C96D-D91D-463B-8A0D-794B892236B7}" name="Student Meets Condition of Funding" dataDxfId="26"/>
    <tableColumn id="14" xr3:uid="{832C2292-4087-4511-A476-5687802E50AD}" name="Included in 16-19 Free Meals calculation" dataDxfId="25"/>
    <tableColumn id="15" xr3:uid="{B776B522-5972-4C78-B167-AD2827225E08}" name="16-19 Free Meals Taken" dataDxfId="24"/>
    <tableColumn id="16" xr3:uid="{6746F211-872B-4D1B-AA12-6AE15A6076F4}" name="Home Postcode IMD Percentile Band" dataDxfId="23"/>
    <tableColumn id="17" xr3:uid="{CC69491D-B00D-44B8-BE0C-30D09E47E35E}" name="Top 60% IMD" dataDxfId="22" dataCellStyle="Normal 10 2">
      <calculatedColumnFormula>IF(P7="Not in the top 60%","No","Yes")</calculatedColumnFormula>
    </tableColumn>
    <tableColumn id="18" xr3:uid="{96548A1E-D360-41F2-A055-36632FE17C69}" name="Qualifies for HVCP Funding" dataDxfId="21"/>
    <tableColumn id="19" xr3:uid="{78F22D93-98C8-4472-B8E5-6D1782EBAEF6}" name="Qualifies for HVCP Construction Funding" dataDxfId="20"/>
    <tableColumn id="20" xr3:uid="{06AA06A5-0BF3-4A2D-9307-D6A4C872C188}" name="Comments" dataDxfId="19">
      <calculatedColumnFormula>IF(ISNONTEXT(VLOOKUP(ProgrammeData[[#This Row],[Student Reference]],Comments!$B$7:$C$1500,2,0)),"",VLOOKUP(ProgrammeData[[#This Row],[Student Reference]],Comments!$B$7:$C$1500,2,0))</calculatedColumnFormula>
    </tableColumn>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888242-CA0B-477D-BE31-1922EFBDD3C9}" name="AimsData" displayName="AimsData" ref="A4:M403" totalsRowShown="0" headerRowDxfId="18" dataDxfId="17" tableBorderDxfId="16" headerRowCellStyle="Normal 10 2" dataCellStyle="Normal 10 2">
  <autoFilter ref="A4:M403" xr:uid="{F6D0CCEB-4537-4769-9DFF-0CA0DC566755}"/>
  <tableColumns count="13">
    <tableColumn id="1" xr3:uid="{5D0BBF01-356B-44BC-B559-5F4C86FD1919}" name="Student Reference" dataDxfId="15" dataCellStyle="Normal 10 2"/>
    <tableColumn id="2" xr3:uid="{24DA1E49-1FF0-4E39-8942-6BA80F48B62F}" name="Age" dataDxfId="14" dataCellStyle="Normal 10 2"/>
    <tableColumn id="3" xr3:uid="{1361B78A-1DF2-474A-842A-C1344EDE7F77}" name="Learning Aim Reference" dataDxfId="13" dataCellStyle="Normal 10 2"/>
    <tableColumn id="4" xr3:uid="{2F158709-D4BB-4861-BD94-CA258FB734DA}" name="Learning Aim Title" dataDxfId="12" dataCellStyle="Normal 10 2"/>
    <tableColumn id="5" xr3:uid="{72899BFE-658F-4249-84B9-0253AD5393DE}" name="SSA Tier 2" dataDxfId="11" dataCellStyle="Normal 10 2"/>
    <tableColumn id="6" xr3:uid="{202553BB-654C-46CD-8F5B-1A5FCA847250}" name="On HVCP list" dataDxfId="10" dataCellStyle="Normal 10 2"/>
    <tableColumn id="7" xr3:uid="{321DEE7D-FE5E-44F6-9124-25B74FD43120}" name="On HVCP Construction list" dataDxfId="9" dataCellStyle="Normal 10 2"/>
    <tableColumn id="8" xr3:uid="{DFB34967-57D7-461E-B1DF-F48822F9D941}" name="Start Date" dataDxfId="8" dataCellStyle="Normal 10 2"/>
    <tableColumn id="9" xr3:uid="{1E1C5C39-E48F-45E1-AE3C-B3E8359437F6}" name="Planned End Date" dataDxfId="7" dataCellStyle="Normal 10 2"/>
    <tableColumn id="10" xr3:uid="{EC13163D-CF9C-46D5-81D3-7A016EA18C0E}" name="Actual End Date" dataDxfId="6" dataCellStyle="Normal 10 2"/>
    <tableColumn id="11" xr3:uid="{599BC15E-3B2B-40EB-9403-BDFFC22520E2}" name="Qualification Completion Status" dataDxfId="5" dataCellStyle="Normal 10 2"/>
    <tableColumn id="12" xr3:uid="{CBAC0E1B-2D37-4E9A-BF9E-06CED4B23238}" name="Aim Type" dataDxfId="4" dataCellStyle="Normal 10 2"/>
    <tableColumn id="13" xr3:uid="{45E08389-BC8C-4D22-9B87-F866DDD9E071}" name="Comments" dataDxfId="3" dataCellStyle="Normal 10 2">
      <calculatedColumnFormula>IF(ISNONTEXT(INDEX(Comments!C:C,MATCH(AimsData[[#This Row],[Student Reference]],Comments!B:B,0))),"",INDEX(Comments!C:C,MATCH(AimsData[[#This Row],[Student Reference]],Comments!B:B,0)))</calculatedColumnFormula>
    </tableColumn>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FAD26C-871A-455D-868C-A98352373B07}" name="CommentsTable" displayName="CommentsTable" ref="B6:C1500" totalsRowShown="0" tableBorderDxfId="2">
  <autoFilter ref="B6:C1500" xr:uid="{00000000-0009-0000-0100-000003000000}"/>
  <tableColumns count="2">
    <tableColumn id="1" xr3:uid="{4EF4FD18-A68C-497F-942F-F847D8C7810D}" name="Unique Student Reference" dataDxfId="1" dataCellStyle="Normal 10 2"/>
    <tableColumn id="2" xr3:uid="{67942F22-0B56-4BAF-B721-BCFC0A448FB3}" name="Comments" dataDxfId="0" dataCellStyle="Normal 10 2"/>
  </tableColumns>
  <tableStyleInfo name="TableStyleLight4" showFirstColumn="0" showLastColumn="0" showRowStripes="1" showColumnStripes="0"/>
</table>
</file>

<file path=xl/theme/theme1.xml><?xml version="1.0" encoding="utf-8"?>
<a:theme xmlns:a="http://schemas.openxmlformats.org/drawingml/2006/main" name="Theme1">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16-to-19-funding-allocation-calculation-toolkit-guides" TargetMode="External"/><Relationship Id="rId1" Type="http://schemas.openxmlformats.org/officeDocument/2006/relationships/hyperlink" Target="https://www.gov.uk/government/publications/16-to-19-funding-allocations-supporting-documents-for-2019-to-2020"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qualifications-attracting-high-value-courses-premium" TargetMode="External"/><Relationship Id="rId3" Type="http://schemas.openxmlformats.org/officeDocument/2006/relationships/hyperlink" Target="https://www.gov.uk/government/publications/16-to-19-funding-english-and-maths-funding" TargetMode="External"/><Relationship Id="rId7" Type="http://schemas.openxmlformats.org/officeDocument/2006/relationships/hyperlink" Target="https://www.gov.uk/government/publications/16-to-19-funding-high-value-courses-premium/16-to-19-high-value-courses-premium-for-construction" TargetMode="External"/><Relationship Id="rId2" Type="http://schemas.openxmlformats.org/officeDocument/2006/relationships/hyperlink" Target="https://findalearningaimbeta.fasst.org.uk/" TargetMode="External"/><Relationship Id="rId1" Type="http://schemas.openxmlformats.org/officeDocument/2006/relationships/hyperlink" Target="https://findalearningaimbeta.fasst.org.uk/" TargetMode="External"/><Relationship Id="rId6" Type="http://schemas.openxmlformats.org/officeDocument/2006/relationships/hyperlink" Target="https://www.gov.uk/government/publications/16-to-19-funding-high-value-courses-premium/16-to-19-funding-high-value-courses-premium" TargetMode="External"/><Relationship Id="rId11" Type="http://schemas.openxmlformats.org/officeDocument/2006/relationships/drawing" Target="../drawings/drawing5.xml"/><Relationship Id="rId5" Type="http://schemas.openxmlformats.org/officeDocument/2006/relationships/hyperlink" Target="https://www.gov.uk/government/publications/16-to-19-funding-allocation-calculation-toolkit-guides" TargetMode="External"/><Relationship Id="rId10" Type="http://schemas.openxmlformats.org/officeDocument/2006/relationships/printerSettings" Target="../printerSettings/printerSettings5.bin"/><Relationship Id="rId4" Type="http://schemas.openxmlformats.org/officeDocument/2006/relationships/hyperlink" Target="https://www.gov.uk/government/publications/16-to-19-funding:-allocation-calculation-toolkit-guides" TargetMode="External"/><Relationship Id="rId9" Type="http://schemas.openxmlformats.org/officeDocument/2006/relationships/hyperlink" Target="https://www.gov.uk/government/publications/qualifications-attracting-high-value-courses-premium"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0F32A-E5DD-41F7-8D49-EF8D92C3DB3E}">
  <sheetPr codeName="Sheet2">
    <tabColor theme="1"/>
    <pageSetUpPr fitToPage="1"/>
  </sheetPr>
  <dimension ref="A1:B15"/>
  <sheetViews>
    <sheetView showGridLines="0" tabSelected="1" zoomScale="85" zoomScaleNormal="85" workbookViewId="0">
      <selection activeCell="A2" sqref="A2"/>
    </sheetView>
  </sheetViews>
  <sheetFormatPr defaultColWidth="20" defaultRowHeight="36" customHeight="1" x14ac:dyDescent="0.35"/>
  <cols>
    <col min="1" max="1" width="17" customWidth="1"/>
    <col min="2" max="2" width="121.84375" customWidth="1"/>
  </cols>
  <sheetData>
    <row r="1" spans="1:2" ht="75" customHeight="1" x14ac:dyDescent="0.35"/>
    <row r="2" spans="1:2" ht="39" customHeight="1" x14ac:dyDescent="0.35">
      <c r="A2" s="118" t="s">
        <v>306</v>
      </c>
      <c r="B2" s="119"/>
    </row>
    <row r="3" spans="1:2" ht="24.75" customHeight="1" x14ac:dyDescent="0.35">
      <c r="A3" s="120" t="s">
        <v>307</v>
      </c>
      <c r="B3" s="121"/>
    </row>
    <row r="4" spans="1:2" ht="21" customHeight="1" x14ac:dyDescent="0.35">
      <c r="A4" s="120" t="s">
        <v>308</v>
      </c>
      <c r="B4" s="121"/>
    </row>
    <row r="5" spans="1:2" ht="21" customHeight="1" x14ac:dyDescent="0.35">
      <c r="A5" s="120" t="s">
        <v>309</v>
      </c>
      <c r="B5" s="121"/>
    </row>
    <row r="6" spans="1:2" ht="21" customHeight="1" x14ac:dyDescent="0.35">
      <c r="A6" s="120"/>
    </row>
    <row r="7" spans="1:2" ht="15.5" x14ac:dyDescent="0.35">
      <c r="A7" s="122" t="s">
        <v>310</v>
      </c>
      <c r="B7" s="122"/>
    </row>
    <row r="8" spans="1:2" ht="42" customHeight="1" x14ac:dyDescent="0.35">
      <c r="A8" s="123" t="s">
        <v>311</v>
      </c>
      <c r="B8" s="124" t="s">
        <v>312</v>
      </c>
    </row>
    <row r="9" spans="1:2" ht="32.15" customHeight="1" x14ac:dyDescent="0.35">
      <c r="A9" s="123" t="s">
        <v>313</v>
      </c>
      <c r="B9" s="124" t="s">
        <v>314</v>
      </c>
    </row>
    <row r="10" spans="1:2" ht="32.15" customHeight="1" x14ac:dyDescent="0.35">
      <c r="A10" s="123" t="s">
        <v>315</v>
      </c>
      <c r="B10" s="124" t="s">
        <v>316</v>
      </c>
    </row>
    <row r="11" spans="1:2" ht="48.65" customHeight="1" x14ac:dyDescent="0.35">
      <c r="A11" s="123" t="s">
        <v>317</v>
      </c>
      <c r="B11" s="121" t="s">
        <v>318</v>
      </c>
    </row>
    <row r="12" spans="1:2" ht="40.5" customHeight="1" x14ac:dyDescent="0.35">
      <c r="A12" s="123" t="s">
        <v>319</v>
      </c>
      <c r="B12" s="121" t="s">
        <v>320</v>
      </c>
    </row>
    <row r="13" spans="1:2" ht="15.5" x14ac:dyDescent="0.35">
      <c r="A13" s="121"/>
      <c r="B13" s="125"/>
    </row>
    <row r="14" spans="1:2" ht="15.5" x14ac:dyDescent="0.35">
      <c r="A14" s="126"/>
      <c r="B14" s="127"/>
    </row>
    <row r="15" spans="1:2" ht="15.5" x14ac:dyDescent="0.35"/>
  </sheetData>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CE96-8A5C-465E-8E44-B3002D6D651F}">
  <sheetPr codeName="Sheet26">
    <tabColor theme="1"/>
    <pageSetUpPr fitToPage="1"/>
  </sheetPr>
  <dimension ref="A1:N46"/>
  <sheetViews>
    <sheetView showGridLines="0" zoomScale="85" zoomScaleNormal="85" workbookViewId="0">
      <selection activeCell="B2" sqref="B2:F2"/>
    </sheetView>
  </sheetViews>
  <sheetFormatPr defaultColWidth="8.921875" defaultRowHeight="15.5" x14ac:dyDescent="0.35"/>
  <cols>
    <col min="1" max="1" width="2.07421875" style="1" customWidth="1"/>
    <col min="2" max="2" width="8" style="1" customWidth="1"/>
    <col min="3" max="3" width="16" style="1" customWidth="1"/>
    <col min="4" max="4" width="22.07421875" style="1" customWidth="1"/>
    <col min="5" max="6" width="17.84375" style="1" customWidth="1"/>
    <col min="7" max="7" width="2.3828125" style="1" customWidth="1"/>
    <col min="8" max="8" width="8.921875" style="1"/>
    <col min="9" max="9" width="7.07421875" style="1" customWidth="1"/>
    <col min="10" max="16384" width="8.921875" style="1"/>
  </cols>
  <sheetData>
    <row r="1" spans="1:8" ht="79.5" customHeight="1" x14ac:dyDescent="0.35">
      <c r="A1"/>
      <c r="C1" s="2"/>
      <c r="D1" s="145" t="s">
        <v>0</v>
      </c>
      <c r="E1" s="145"/>
      <c r="F1" s="145"/>
      <c r="G1" s="3"/>
    </row>
    <row r="2" spans="1:8" ht="38.4" customHeight="1" thickBot="1" x14ac:dyDescent="0.4">
      <c r="A2"/>
      <c r="B2" s="146" t="s">
        <v>1</v>
      </c>
      <c r="C2" s="146"/>
      <c r="D2" s="146"/>
      <c r="E2" s="146"/>
      <c r="F2" s="146"/>
      <c r="G2" s="3"/>
    </row>
    <row r="3" spans="1:8" ht="28.5" customHeight="1" x14ac:dyDescent="0.35">
      <c r="B3" s="147" t="s">
        <v>2</v>
      </c>
      <c r="C3" s="148"/>
      <c r="D3" s="149" t="s">
        <v>321</v>
      </c>
      <c r="E3" s="149"/>
      <c r="F3" s="149"/>
    </row>
    <row r="4" spans="1:8" s="4" customFormat="1" ht="12.9" customHeight="1" x14ac:dyDescent="0.35">
      <c r="B4" s="150" t="s">
        <v>3</v>
      </c>
      <c r="C4" s="151"/>
      <c r="D4" s="152">
        <v>12345678</v>
      </c>
      <c r="E4" s="152"/>
      <c r="F4" s="152"/>
      <c r="G4" s="5"/>
      <c r="H4" s="6"/>
    </row>
    <row r="5" spans="1:8" s="4" customFormat="1" ht="12.9" customHeight="1" x14ac:dyDescent="0.35">
      <c r="B5" s="150" t="s">
        <v>4</v>
      </c>
      <c r="C5" s="151"/>
      <c r="D5" s="152" t="s">
        <v>322</v>
      </c>
      <c r="E5" s="152"/>
      <c r="F5" s="152"/>
    </row>
    <row r="6" spans="1:8" s="4" customFormat="1" ht="12.9" customHeight="1" thickBot="1" x14ac:dyDescent="0.4">
      <c r="B6" s="153" t="s">
        <v>5</v>
      </c>
      <c r="C6" s="154"/>
      <c r="D6" s="155" t="s">
        <v>323</v>
      </c>
      <c r="E6" s="155"/>
      <c r="F6" s="155"/>
    </row>
    <row r="7" spans="1:8" ht="6.75" customHeight="1" x14ac:dyDescent="0.35">
      <c r="B7" s="156"/>
      <c r="C7" s="156"/>
      <c r="D7" s="157"/>
      <c r="E7" s="157"/>
      <c r="F7" s="157"/>
      <c r="G7" s="7"/>
    </row>
    <row r="8" spans="1:8" ht="14.4" customHeight="1" thickBot="1" x14ac:dyDescent="0.4">
      <c r="B8" s="8"/>
      <c r="C8" s="8"/>
      <c r="D8" s="9"/>
      <c r="E8" s="9"/>
      <c r="F8" s="9"/>
      <c r="G8" s="7"/>
    </row>
    <row r="9" spans="1:8" ht="14.4" customHeight="1" thickBot="1" x14ac:dyDescent="0.4">
      <c r="B9" s="160" t="s">
        <v>6</v>
      </c>
      <c r="C9" s="161"/>
      <c r="D9" s="162"/>
      <c r="E9" s="162"/>
      <c r="F9" s="163"/>
      <c r="G9" s="7"/>
    </row>
    <row r="10" spans="1:8" ht="23" x14ac:dyDescent="0.35">
      <c r="B10" s="10"/>
      <c r="C10" s="164"/>
      <c r="D10" s="164"/>
      <c r="E10" s="165"/>
      <c r="F10" s="11" t="s">
        <v>7</v>
      </c>
      <c r="G10" s="7"/>
    </row>
    <row r="11" spans="1:8" ht="14.4" customHeight="1" x14ac:dyDescent="0.35">
      <c r="B11" s="166" t="s">
        <v>8</v>
      </c>
      <c r="C11" s="167"/>
      <c r="D11" s="167"/>
      <c r="E11" s="168"/>
      <c r="F11" s="12">
        <f>ROUND(Programme!J2/Programme!C2,5)</f>
        <v>1.9494899999999999</v>
      </c>
      <c r="G11" s="7"/>
    </row>
    <row r="12" spans="1:8" ht="14.4" customHeight="1" thickBot="1" x14ac:dyDescent="0.4">
      <c r="B12" s="169" t="s">
        <v>9</v>
      </c>
      <c r="C12" s="170"/>
      <c r="D12" s="170"/>
      <c r="E12" s="171"/>
      <c r="F12" s="13">
        <v>1</v>
      </c>
      <c r="G12" s="7"/>
    </row>
    <row r="13" spans="1:8" ht="14.4" customHeight="1" thickBot="1" x14ac:dyDescent="0.4">
      <c r="B13" s="172"/>
      <c r="C13" s="172"/>
      <c r="D13" s="172"/>
      <c r="E13" s="172"/>
      <c r="F13" s="172"/>
      <c r="G13" s="7"/>
    </row>
    <row r="14" spans="1:8" ht="14.4" customHeight="1" thickBot="1" x14ac:dyDescent="0.4">
      <c r="B14" s="160" t="s">
        <v>10</v>
      </c>
      <c r="C14" s="161"/>
      <c r="D14" s="161"/>
      <c r="E14" s="161"/>
      <c r="F14" s="163"/>
      <c r="G14" s="7"/>
    </row>
    <row r="15" spans="1:8" ht="14.4" customHeight="1" thickBot="1" x14ac:dyDescent="0.4">
      <c r="B15" s="169" t="s">
        <v>11</v>
      </c>
      <c r="C15" s="170"/>
      <c r="D15" s="170"/>
      <c r="E15" s="171"/>
      <c r="F15" s="14">
        <f>Programme!O2/Programme!N2</f>
        <v>0.14141414141414141</v>
      </c>
      <c r="G15" s="7"/>
    </row>
    <row r="16" spans="1:8" ht="66" customHeight="1" x14ac:dyDescent="0.35">
      <c r="B16" s="173" t="s">
        <v>12</v>
      </c>
      <c r="C16" s="173"/>
      <c r="D16" s="173"/>
      <c r="E16" s="173"/>
      <c r="F16" s="173"/>
      <c r="G16" s="7"/>
    </row>
    <row r="17" spans="2:14" ht="9.75" customHeight="1" thickBot="1" x14ac:dyDescent="0.4">
      <c r="B17" s="15"/>
      <c r="C17" s="15"/>
      <c r="D17" s="15"/>
      <c r="E17" s="15"/>
      <c r="F17" s="16"/>
      <c r="H17" s="4"/>
      <c r="I17" s="4"/>
      <c r="J17" s="4"/>
      <c r="K17" s="4"/>
      <c r="L17" s="4"/>
      <c r="M17" s="4"/>
      <c r="N17" s="4"/>
    </row>
    <row r="18" spans="2:14" s="4" customFormat="1" ht="14.4" customHeight="1" thickBot="1" x14ac:dyDescent="0.4">
      <c r="B18" s="174" t="s">
        <v>13</v>
      </c>
      <c r="C18" s="175"/>
      <c r="D18" s="175"/>
      <c r="E18" s="175"/>
      <c r="F18" s="176"/>
    </row>
    <row r="19" spans="2:14" s="4" customFormat="1" ht="14.9" customHeight="1" x14ac:dyDescent="0.35">
      <c r="B19" s="177" t="s">
        <v>14</v>
      </c>
      <c r="C19" s="178"/>
      <c r="D19" s="178"/>
      <c r="E19" s="181" t="s">
        <v>15</v>
      </c>
      <c r="F19" s="182"/>
    </row>
    <row r="20" spans="2:14" s="4" customFormat="1" ht="26.15" customHeight="1" x14ac:dyDescent="0.35">
      <c r="B20" s="179"/>
      <c r="C20" s="180"/>
      <c r="D20" s="180"/>
      <c r="E20" s="17" t="s">
        <v>16</v>
      </c>
      <c r="F20" s="18" t="s">
        <v>17</v>
      </c>
    </row>
    <row r="21" spans="2:14" s="4" customFormat="1" ht="11.5" x14ac:dyDescent="0.35">
      <c r="B21" s="158" t="s">
        <v>18</v>
      </c>
      <c r="C21" s="159"/>
      <c r="D21" s="159"/>
      <c r="E21" s="19">
        <f>COUNTIFS(ProgrammeData[Funded Student],"Yes",ProgrammeData[Funding Band],("Band 9"),ProgrammeData[Student Meets Condition of Funding],"No")+COUNTIFS(ProgrammeData[Funded Student],"Yes",ProgrammeData[Funding Band],("Band 9"),ProgrammeData[Student Meets Condition of Funding],"Yes")</f>
        <v>0</v>
      </c>
      <c r="F21" s="20">
        <f>COUNTIFS(ProgrammeData[Funded Student],"Yes",ProgrammeData[Funding Band],("Band 9"),ProgrammeData[Student Meets Condition of Funding],"No")</f>
        <v>0</v>
      </c>
    </row>
    <row r="22" spans="2:14" s="4" customFormat="1" ht="11.5" x14ac:dyDescent="0.35">
      <c r="B22" s="158" t="s">
        <v>19</v>
      </c>
      <c r="C22" s="159"/>
      <c r="D22" s="159"/>
      <c r="E22" s="19">
        <f>COUNTIFS(ProgrammeData[Funded Student],"Yes",ProgrammeData[Funding Band],("Band 8"),ProgrammeData[Student Meets Condition of Funding],"No")+COUNTIFS(ProgrammeData[Funded Student],"Yes",ProgrammeData[Funding Band],("Band 8"),ProgrammeData[Student Meets Condition of Funding],"Yes")</f>
        <v>0</v>
      </c>
      <c r="F22" s="20">
        <f>COUNTIFS(ProgrammeData[Funded Student],"Yes",ProgrammeData[Funding Band],("Band 8"),ProgrammeData[Student Meets Condition of Funding],"No")</f>
        <v>0</v>
      </c>
    </row>
    <row r="23" spans="2:14" s="4" customFormat="1" ht="11.5" x14ac:dyDescent="0.35">
      <c r="B23" s="158" t="s">
        <v>20</v>
      </c>
      <c r="C23" s="159"/>
      <c r="D23" s="159"/>
      <c r="E23" s="19">
        <f>COUNTIFS(ProgrammeData[Funded Student],"Yes",ProgrammeData[Funding Band],("Band 7"),ProgrammeData[Student Meets Condition of Funding],"No")+COUNTIFS(ProgrammeData[Funded Student],"Yes",ProgrammeData[Funding Band],("Band 7"),ProgrammeData[Student Meets Condition of Funding],"Yes")</f>
        <v>0</v>
      </c>
      <c r="F23" s="20">
        <f>COUNTIFS(ProgrammeData[Funded Student],"Yes",ProgrammeData[Funding Band],("Band 7"),ProgrammeData[Student Meets Condition of Funding],"No")</f>
        <v>0</v>
      </c>
    </row>
    <row r="24" spans="2:14" s="4" customFormat="1" ht="11.5" x14ac:dyDescent="0.35">
      <c r="B24" s="158" t="s">
        <v>21</v>
      </c>
      <c r="C24" s="159"/>
      <c r="D24" s="159"/>
      <c r="E24" s="19">
        <f>COUNTIFS(ProgrammeData[Funded Student],"Yes",ProgrammeData[Funding Band],("Band 6"),ProgrammeData[Student Meets Condition of Funding],"No")+COUNTIFS(ProgrammeData[Funded Student],"Yes",ProgrammeData[Funding Band],("Band 6"),ProgrammeData[Student Meets Condition of Funding],"Yes")</f>
        <v>0</v>
      </c>
      <c r="F24" s="20">
        <f>COUNTIFS(ProgrammeData[Funded Student],"Yes",ProgrammeData[Funding Band],("Band 6"),ProgrammeData[Student Meets Condition of Funding],"No")</f>
        <v>0</v>
      </c>
    </row>
    <row r="25" spans="2:14" s="4" customFormat="1" ht="12.9" customHeight="1" x14ac:dyDescent="0.35">
      <c r="B25" s="158" t="s">
        <v>22</v>
      </c>
      <c r="C25" s="159"/>
      <c r="D25" s="159"/>
      <c r="E25" s="19">
        <f>COUNTIFS(ProgrammeData[Funded Student],"Yes",ProgrammeData[Funding Band],("Band 5"),ProgrammeData[Student Meets Condition of Funding],"No")+COUNTIFS(ProgrammeData[Funded Student],"Yes",ProgrammeData[Funding Band],("Band 5"),ProgrammeData[Student Meets Condition of Funding],"Yes")</f>
        <v>77</v>
      </c>
      <c r="F25" s="20">
        <f>COUNTIFS(ProgrammeData[Funded Student],"Yes",ProgrammeData[Funding Band],("Band 5"),ProgrammeData[Student Meets Condition of Funding],"No")</f>
        <v>0</v>
      </c>
      <c r="G25" s="21"/>
    </row>
    <row r="26" spans="2:14" s="4" customFormat="1" ht="12.9" customHeight="1" x14ac:dyDescent="0.35">
      <c r="B26" s="158" t="s">
        <v>23</v>
      </c>
      <c r="C26" s="159"/>
      <c r="D26" s="159"/>
      <c r="E26" s="19">
        <f>COUNTIFS(ProgrammeData[Funded Student],"Yes",ProgrammeData[Funding Band],("Band 4a"),ProgrammeData[Student Meets Condition of Funding],"No")+COUNTIFS(ProgrammeData[Funded Student],"Yes",ProgrammeData[Funding Band],("Band 4a"),ProgrammeData[Student Meets Condition of Funding],"Yes")</f>
        <v>0</v>
      </c>
      <c r="F26" s="20">
        <f>COUNTIFS(ProgrammeData[Funded Student],"Yes",ProgrammeData[Funding Band],("Band 4a"),ProgrammeData[Student Meets Condition of Funding],"No")</f>
        <v>0</v>
      </c>
    </row>
    <row r="27" spans="2:14" s="4" customFormat="1" ht="12.9" customHeight="1" x14ac:dyDescent="0.35">
      <c r="B27" s="158" t="s">
        <v>24</v>
      </c>
      <c r="C27" s="159"/>
      <c r="D27" s="159"/>
      <c r="E27" s="19">
        <f>COUNTIFS(ProgrammeData[Funded Student],"Yes",ProgrammeData[Funding Band],("Band 4b"),ProgrammeData[Student Meets Condition of Funding],"No")+COUNTIFS(ProgrammeData[Funded Student],"Yes",ProgrammeData[Funding Band],("Band 4b"),ProgrammeData[Student Meets Condition of Funding],"Yes")</f>
        <v>3</v>
      </c>
      <c r="F27" s="20">
        <f>COUNTIFS(ProgrammeData[Funded Student],"Yes",ProgrammeData[Funding Band],("Band 4b"),ProgrammeData[Student Meets Condition of Funding],"No")</f>
        <v>0</v>
      </c>
    </row>
    <row r="28" spans="2:14" s="4" customFormat="1" ht="12.9" customHeight="1" x14ac:dyDescent="0.35">
      <c r="B28" s="158" t="s">
        <v>25</v>
      </c>
      <c r="C28" s="159"/>
      <c r="D28" s="159"/>
      <c r="E28" s="19">
        <f>COUNTIFS(ProgrammeData[Funded Student],"Yes",ProgrammeData[Funding Band],("Band 3"),ProgrammeData[Student Meets Condition of Funding],"No")+COUNTIFS(ProgrammeData[Funded Student],"Yes",ProgrammeData[Funding Band],("Band 3"),ProgrammeData[Student Meets Condition of Funding],"Yes")</f>
        <v>12</v>
      </c>
      <c r="F28" s="20">
        <f>COUNTIFS(ProgrammeData[Funded Student],"Yes",ProgrammeData[Funding Band],("Band 3"),ProgrammeData[Student Meets Condition of Funding],"No")</f>
        <v>0</v>
      </c>
    </row>
    <row r="29" spans="2:14" s="4" customFormat="1" ht="12.9" customHeight="1" x14ac:dyDescent="0.35">
      <c r="B29" s="158" t="s">
        <v>26</v>
      </c>
      <c r="C29" s="159"/>
      <c r="D29" s="159"/>
      <c r="E29" s="19">
        <f>COUNTIFS(ProgrammeData[Funded Student],"Yes",ProgrammeData[Funding Band],("Band 2"),ProgrammeData[Student Meets Condition of Funding],"No")+COUNTIFS(ProgrammeData[Funded Student],"Yes",ProgrammeData[Funding Band],("Band 2"),ProgrammeData[Student Meets Condition of Funding],"Yes")</f>
        <v>2</v>
      </c>
      <c r="F29" s="20">
        <f>COUNTIFS(ProgrammeData[Funded Student],"Yes",ProgrammeData[Funding Band],("Band 2"),ProgrammeData[Student Meets Condition of Funding],"No")</f>
        <v>0</v>
      </c>
    </row>
    <row r="30" spans="2:14" s="4" customFormat="1" ht="12.9" customHeight="1" x14ac:dyDescent="0.35">
      <c r="B30" s="183" t="s">
        <v>27</v>
      </c>
      <c r="C30" s="184"/>
      <c r="D30" s="22" t="s">
        <v>28</v>
      </c>
      <c r="E30" s="19">
        <f>COUNTIFS(ProgrammeData[Funded Student],"Yes",ProgrammeData[Funding Band],("Band 1"),ProgrammeData[Student Meets Condition of Funding],"No")+COUNTIFS(ProgrammeData[Funded Student],"Yes",ProgrammeData[Funding Band],("Band 1"),ProgrammeData[Student Meets Condition of Funding],"Yes")</f>
        <v>5</v>
      </c>
      <c r="F30" s="20">
        <f>COUNTIFS(ProgrammeData[Funded Student],"Yes",ProgrammeData[Funding Band],("Band 1"),ProgrammeData[Student Meets Condition of Funding],"No")</f>
        <v>0</v>
      </c>
    </row>
    <row r="31" spans="2:14" s="4" customFormat="1" ht="12.9" customHeight="1" thickBot="1" x14ac:dyDescent="0.4">
      <c r="B31" s="185"/>
      <c r="C31" s="186"/>
      <c r="D31" s="23" t="s">
        <v>29</v>
      </c>
      <c r="E31" s="24">
        <f>SUMIFS(ProgrammeData[Funded Full Band/FTE Student],ProgrammeData[Funding Band],SPI_Band_1,ProgrammeData[Student Meets Condition of Funding],"No",ProgrammeData[Funded Student],"Yes")+SUMIFS(ProgrammeData[Funded Full Band/FTE Student],ProgrammeData[Funding Band],("Band 1"),ProgrammeData[Student Meets Condition of Funding],"Yes",ProgrammeData[Funded Student],"Yes")</f>
        <v>1.40625</v>
      </c>
      <c r="F31" s="25">
        <f>SUMIFS(ProgrammeData[Funded Full Band/FTE Student],ProgrammeData[Funding Band],("Band 1"),ProgrammeData[Student Meets Condition of Funding],"No",ProgrammeData[Funded Student],"Yes")</f>
        <v>0</v>
      </c>
    </row>
    <row r="32" spans="2:14" s="4" customFormat="1" ht="14.9" customHeight="1" thickBot="1" x14ac:dyDescent="0.4">
      <c r="B32" s="160" t="s">
        <v>30</v>
      </c>
      <c r="C32" s="161"/>
      <c r="D32" s="187"/>
      <c r="E32" s="26">
        <f>SUM(E21:E30)</f>
        <v>99</v>
      </c>
      <c r="F32" s="27">
        <f>SUM(F21:F30)</f>
        <v>0</v>
      </c>
      <c r="I32" s="28"/>
    </row>
    <row r="33" spans="2:12" s="4" customFormat="1" ht="15.65" customHeight="1" x14ac:dyDescent="0.35">
      <c r="B33" s="29" t="s">
        <v>31</v>
      </c>
      <c r="C33" s="30"/>
      <c r="D33" s="30"/>
      <c r="E33" s="30"/>
      <c r="F33" s="30"/>
    </row>
    <row r="34" spans="2:12" s="4" customFormat="1" ht="15.65" customHeight="1" thickBot="1" x14ac:dyDescent="0.4">
      <c r="B34" s="29"/>
      <c r="C34" s="30"/>
      <c r="D34" s="30"/>
      <c r="E34" s="30"/>
      <c r="F34" s="30"/>
    </row>
    <row r="35" spans="2:12" s="4" customFormat="1" ht="15.65" customHeight="1" thickBot="1" x14ac:dyDescent="0.4">
      <c r="B35" s="160" t="s">
        <v>32</v>
      </c>
      <c r="C35" s="161"/>
      <c r="D35" s="161"/>
      <c r="E35" s="161"/>
      <c r="F35" s="163"/>
    </row>
    <row r="36" spans="2:12" s="4" customFormat="1" ht="12" thickBot="1" x14ac:dyDescent="0.4">
      <c r="B36" s="169" t="s">
        <v>33</v>
      </c>
      <c r="C36" s="170"/>
      <c r="D36" s="170"/>
      <c r="E36" s="171"/>
      <c r="F36" s="31">
        <f>Programme!E2</f>
        <v>0</v>
      </c>
    </row>
    <row r="37" spans="2:12" s="4" customFormat="1" ht="12" thickBot="1" x14ac:dyDescent="0.4">
      <c r="B37" s="32"/>
      <c r="C37" s="32"/>
      <c r="D37" s="32"/>
      <c r="E37" s="32"/>
      <c r="F37" s="33"/>
    </row>
    <row r="38" spans="2:12" s="4" customFormat="1" ht="16" thickBot="1" x14ac:dyDescent="0.4">
      <c r="B38" s="191" t="s">
        <v>34</v>
      </c>
      <c r="C38" s="192"/>
      <c r="D38" s="192"/>
      <c r="E38" s="192"/>
      <c r="F38" s="193"/>
      <c r="G38" s="1"/>
      <c r="H38" s="1"/>
      <c r="I38" s="1"/>
      <c r="J38" s="1"/>
      <c r="K38" s="1"/>
      <c r="L38" s="1"/>
    </row>
    <row r="39" spans="2:12" ht="16" thickBot="1" x14ac:dyDescent="0.4">
      <c r="B39" s="194" t="s">
        <v>35</v>
      </c>
      <c r="C39" s="195"/>
      <c r="D39" s="195"/>
      <c r="E39" s="196"/>
      <c r="F39" s="34">
        <f>Programme!Q2/Programme!C2</f>
        <v>0.5757575757575758</v>
      </c>
    </row>
    <row r="40" spans="2:12" ht="25.5" customHeight="1" thickBot="1" x14ac:dyDescent="0.4">
      <c r="B40" s="197" t="s">
        <v>36</v>
      </c>
      <c r="C40" s="197"/>
      <c r="D40" s="197"/>
      <c r="E40" s="197"/>
      <c r="F40" s="197"/>
    </row>
    <row r="41" spans="2:12" x14ac:dyDescent="0.35">
      <c r="B41" s="198" t="s">
        <v>37</v>
      </c>
      <c r="C41" s="199"/>
      <c r="D41" s="199"/>
      <c r="E41" s="199"/>
      <c r="F41" s="200"/>
    </row>
    <row r="42" spans="2:12" x14ac:dyDescent="0.35">
      <c r="B42" s="201"/>
      <c r="C42" s="202"/>
      <c r="D42" s="202"/>
      <c r="E42" s="202"/>
      <c r="F42" s="35" t="s">
        <v>38</v>
      </c>
    </row>
    <row r="43" spans="2:12" x14ac:dyDescent="0.35">
      <c r="B43" s="201" t="s">
        <v>39</v>
      </c>
      <c r="C43" s="202"/>
      <c r="D43" s="202"/>
      <c r="E43" s="202"/>
      <c r="F43" s="36">
        <f>Programme!R2</f>
        <v>0</v>
      </c>
    </row>
    <row r="44" spans="2:12" ht="16" thickBot="1" x14ac:dyDescent="0.4">
      <c r="B44" s="188" t="s">
        <v>40</v>
      </c>
      <c r="C44" s="189"/>
      <c r="D44" s="189"/>
      <c r="E44" s="189"/>
      <c r="F44" s="37">
        <f>Programme!S2</f>
        <v>0</v>
      </c>
    </row>
    <row r="46" spans="2:12" x14ac:dyDescent="0.35">
      <c r="B46" s="190" t="s">
        <v>41</v>
      </c>
      <c r="C46" s="167"/>
      <c r="D46" s="167"/>
      <c r="E46" s="167"/>
      <c r="F46" s="168"/>
    </row>
  </sheetData>
  <mergeCells count="44">
    <mergeCell ref="B44:E44"/>
    <mergeCell ref="B46:F46"/>
    <mergeCell ref="B38:F38"/>
    <mergeCell ref="B39:E39"/>
    <mergeCell ref="B40:F40"/>
    <mergeCell ref="B41:F41"/>
    <mergeCell ref="B42:E42"/>
    <mergeCell ref="B43:E43"/>
    <mergeCell ref="B36:E36"/>
    <mergeCell ref="B22:D22"/>
    <mergeCell ref="B23:D23"/>
    <mergeCell ref="B24:D24"/>
    <mergeCell ref="B25:D25"/>
    <mergeCell ref="B26:D26"/>
    <mergeCell ref="B27:D27"/>
    <mergeCell ref="B28:D28"/>
    <mergeCell ref="B29:D29"/>
    <mergeCell ref="B30:C31"/>
    <mergeCell ref="B32:D32"/>
    <mergeCell ref="B35:F35"/>
    <mergeCell ref="B21:D21"/>
    <mergeCell ref="B9:F9"/>
    <mergeCell ref="C10:E10"/>
    <mergeCell ref="B11:E11"/>
    <mergeCell ref="B12:E12"/>
    <mergeCell ref="B13:F13"/>
    <mergeCell ref="B14:F14"/>
    <mergeCell ref="B15:E15"/>
    <mergeCell ref="B16:F16"/>
    <mergeCell ref="B18:F18"/>
    <mergeCell ref="B19:D20"/>
    <mergeCell ref="E19:F19"/>
    <mergeCell ref="B5:C5"/>
    <mergeCell ref="D5:F5"/>
    <mergeCell ref="B6:C6"/>
    <mergeCell ref="D6:F6"/>
    <mergeCell ref="B7:C7"/>
    <mergeCell ref="D7:F7"/>
    <mergeCell ref="D1:F1"/>
    <mergeCell ref="B2:F2"/>
    <mergeCell ref="B3:C3"/>
    <mergeCell ref="D3:F3"/>
    <mergeCell ref="B4:C4"/>
    <mergeCell ref="D4:F4"/>
  </mergeCells>
  <hyperlinks>
    <hyperlink ref="B2" r:id="rId1" display="https://www.gov.uk/government/publications/16-to-19-funding-allocations-supporting-documents-for-2019-to-2020" xr:uid="{EF2321EC-86B1-47F0-8CFF-8602DC127F2E}"/>
    <hyperlink ref="B2:F2" r:id="rId2" display="https://www.gov.uk/government/publications/16-to-19-funding-allocation-calculation-toolkit-guides" xr:uid="{95F504AD-C5C0-4C2B-9E24-293B7FB9233E}"/>
  </hyperlinks>
  <printOptions horizontalCentered="1" verticalCentered="1"/>
  <pageMargins left="0.25" right="0.25" top="0.75" bottom="0.75" header="0.3" footer="0.3"/>
  <pageSetup paperSize="9" scale="91" orientation="portrait" cellComments="asDisplayed"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17AC6-AD31-499C-8652-F495F4251B27}">
  <sheetPr codeName="Sheet12">
    <tabColor theme="1"/>
    <pageSetUpPr fitToPage="1"/>
  </sheetPr>
  <dimension ref="A1:BA106"/>
  <sheetViews>
    <sheetView showGridLines="0" zoomScale="85" zoomScaleNormal="85" workbookViewId="0">
      <pane xSplit="3" ySplit="2" topLeftCell="L3" activePane="bottomRight" state="frozen"/>
      <selection pane="topRight" activeCell="D1" sqref="D1"/>
      <selection pane="bottomLeft" activeCell="A3" sqref="A3"/>
      <selection pane="bottomRight" activeCell="V79" sqref="V79"/>
    </sheetView>
  </sheetViews>
  <sheetFormatPr defaultColWidth="8.921875" defaultRowHeight="15.5" x14ac:dyDescent="0.35"/>
  <cols>
    <col min="1" max="1" width="11.61328125" style="55" customWidth="1"/>
    <col min="2" max="2" width="7.61328125" style="56" customWidth="1"/>
    <col min="3" max="5" width="11.61328125" style="55" customWidth="1"/>
    <col min="6" max="6" width="11.61328125" style="57" customWidth="1"/>
    <col min="7" max="7" width="11.61328125" style="58" customWidth="1"/>
    <col min="8" max="9" width="10.61328125" style="58" customWidth="1"/>
    <col min="10" max="10" width="16.61328125" style="58" customWidth="1"/>
    <col min="11" max="12" width="38.61328125" style="60" customWidth="1"/>
    <col min="13" max="13" width="8.61328125" style="60" customWidth="1"/>
    <col min="14" max="15" width="20.61328125" style="60" customWidth="1"/>
    <col min="16" max="16" width="28.3828125" style="60" customWidth="1"/>
    <col min="17" max="17" width="11.61328125" style="59" customWidth="1"/>
    <col min="18" max="19" width="11.61328125" style="60" customWidth="1"/>
    <col min="20" max="20" width="10.61328125" style="60" customWidth="1"/>
    <col min="21" max="21" width="8.921875" style="60"/>
    <col min="22" max="22" width="11.84375" style="16" customWidth="1"/>
    <col min="23" max="25" width="8.921875" style="60"/>
    <col min="26" max="28" width="11.84375" style="16" customWidth="1"/>
    <col min="29" max="31" width="8" style="16" customWidth="1"/>
    <col min="32" max="35" width="8.921875" style="60"/>
    <col min="36" max="36" width="23.4609375" style="16" customWidth="1"/>
    <col min="37" max="37" width="11.921875" style="16" customWidth="1"/>
    <col min="38" max="43" width="8.921875" style="60"/>
    <col min="44" max="44" width="10.53515625" style="55" customWidth="1"/>
    <col min="45" max="45" width="10.53515625" style="58" customWidth="1"/>
    <col min="46" max="46" width="10.53515625" style="55" customWidth="1"/>
    <col min="47" max="49" width="12.07421875" style="16" customWidth="1"/>
    <col min="50" max="50" width="8.84375" style="61" customWidth="1"/>
    <col min="51" max="51" width="8.84375" style="58" customWidth="1"/>
    <col min="52" max="52" width="8.84375" style="16" customWidth="1"/>
    <col min="53" max="53" width="12" style="16" customWidth="1"/>
    <col min="54" max="54" width="12" style="55" customWidth="1"/>
    <col min="55" max="55" width="14.15234375" style="55" customWidth="1"/>
    <col min="56" max="16384" width="8.921875" style="55"/>
  </cols>
  <sheetData>
    <row r="1" spans="1:20" s="30" customFormat="1" ht="91.5" customHeight="1" x14ac:dyDescent="0.35">
      <c r="A1" s="128">
        <v>4</v>
      </c>
      <c r="C1" s="38" t="s">
        <v>42</v>
      </c>
      <c r="D1" s="38"/>
      <c r="E1" s="38"/>
      <c r="F1" s="38"/>
      <c r="G1" s="39"/>
      <c r="H1" s="39"/>
      <c r="I1" s="39"/>
      <c r="J1" s="39"/>
      <c r="K1"/>
      <c r="L1"/>
      <c r="M1"/>
      <c r="N1"/>
      <c r="O1"/>
      <c r="P1"/>
      <c r="Q1"/>
      <c r="R1"/>
      <c r="S1"/>
      <c r="T1"/>
    </row>
    <row r="2" spans="1:20" s="30" customFormat="1" ht="13" x14ac:dyDescent="0.35">
      <c r="A2" s="40" t="s">
        <v>43</v>
      </c>
      <c r="B2" s="41"/>
      <c r="C2" s="42">
        <f>COUNTIF(ProgrammeData[Funded Student],"Yes")</f>
        <v>99</v>
      </c>
      <c r="D2" s="41"/>
      <c r="E2" s="42">
        <f>COUNTIFS(ProgrammeData[Eligible for Care Standards Funding],"Yes",ProgrammeData[Funded Student],"Yes")</f>
        <v>0</v>
      </c>
      <c r="F2" s="41"/>
      <c r="G2" s="43"/>
      <c r="H2" s="43"/>
      <c r="I2" s="43"/>
      <c r="J2" s="44">
        <f>SUMIF(ProgrammeData[Funded Student],"Yes",ProgrammeData[[Total Instances ]])</f>
        <v>193</v>
      </c>
      <c r="K2" s="41"/>
      <c r="L2" s="41"/>
      <c r="M2" s="41"/>
      <c r="N2" s="45">
        <f>COUNTIFS(ProgrammeData[Included in 16-19 Free Meals calculation],"Yes",ProgrammeData[Funded Student],"Yes")</f>
        <v>99</v>
      </c>
      <c r="O2" s="45">
        <f>COUNTIFS(ProgrammeData[16-19 Free Meals Taken],"Yes",ProgrammeData[Funded Student],"Yes")</f>
        <v>14</v>
      </c>
      <c r="P2" s="41"/>
      <c r="Q2" s="42">
        <f>COUNTIFS(ProgrammeData[Top 60% IMD],"Yes",ProgrammeData[Funded Student],"Yes")</f>
        <v>57</v>
      </c>
      <c r="R2" s="42">
        <f>COUNTIFS(ProgrammeData[Qualifies for HVCP Funding],"Yes",ProgrammeData[Funded Student],"Yes")+COUNTIFS(ProgrammeData[Qualifies for HVCP Funding],"Yes",ProgrammeData[Funded Student],"Yes T Level")</f>
        <v>0</v>
      </c>
      <c r="S2" s="42">
        <f>COUNTIFS(ProgrammeData[Qualifies for HVCP Construction Funding],"Yes",ProgrammeData[Funded Student],"Yes")+COUNTIFS(ProgrammeData[Qualifies for HVCP Construction Funding],"Yes",ProgrammeData[Funded Student],"Yes T Level")</f>
        <v>0</v>
      </c>
      <c r="T2" s="41"/>
    </row>
    <row r="3" spans="1:20" s="30" customFormat="1" ht="12.5" x14ac:dyDescent="0.35"/>
    <row r="4" spans="1:20" s="30" customFormat="1" ht="38.25" customHeight="1" x14ac:dyDescent="0.35">
      <c r="A4" s="213" t="s">
        <v>44</v>
      </c>
      <c r="B4" s="214"/>
      <c r="C4" s="214"/>
      <c r="D4" s="214"/>
      <c r="E4" s="215"/>
      <c r="F4" s="209" t="s">
        <v>45</v>
      </c>
      <c r="G4" s="210"/>
      <c r="H4" s="219" t="s">
        <v>46</v>
      </c>
      <c r="I4" s="220"/>
      <c r="J4" s="221"/>
      <c r="K4" s="225" t="s">
        <v>47</v>
      </c>
      <c r="L4" s="226"/>
      <c r="M4" s="227"/>
      <c r="N4" s="231" t="s">
        <v>48</v>
      </c>
      <c r="O4" s="232"/>
      <c r="P4" s="235" t="s">
        <v>49</v>
      </c>
      <c r="Q4" s="236"/>
      <c r="R4" s="203" t="s">
        <v>37</v>
      </c>
      <c r="S4" s="204"/>
      <c r="T4" s="207" t="s">
        <v>50</v>
      </c>
    </row>
    <row r="5" spans="1:20" s="30" customFormat="1" ht="69.900000000000006" customHeight="1" x14ac:dyDescent="0.35">
      <c r="A5" s="216"/>
      <c r="B5" s="217"/>
      <c r="C5" s="217"/>
      <c r="D5" s="217"/>
      <c r="E5" s="218"/>
      <c r="F5" s="209" t="s">
        <v>51</v>
      </c>
      <c r="G5" s="210"/>
      <c r="H5" s="222"/>
      <c r="I5" s="223"/>
      <c r="J5" s="224"/>
      <c r="K5" s="228"/>
      <c r="L5" s="229"/>
      <c r="M5" s="230"/>
      <c r="N5" s="233"/>
      <c r="O5" s="234"/>
      <c r="P5" s="211" t="s">
        <v>52</v>
      </c>
      <c r="Q5" s="212"/>
      <c r="R5" s="205"/>
      <c r="S5" s="206"/>
      <c r="T5" s="208"/>
    </row>
    <row r="6" spans="1:20" s="30" customFormat="1" ht="90.75" customHeight="1" x14ac:dyDescent="0.35">
      <c r="A6" s="46" t="s">
        <v>53</v>
      </c>
      <c r="B6" s="46" t="s">
        <v>54</v>
      </c>
      <c r="C6" s="46" t="s">
        <v>55</v>
      </c>
      <c r="D6" s="46" t="s">
        <v>56</v>
      </c>
      <c r="E6" s="46" t="s">
        <v>57</v>
      </c>
      <c r="F6" s="47" t="s">
        <v>58</v>
      </c>
      <c r="G6" s="48" t="s">
        <v>59</v>
      </c>
      <c r="H6" s="49" t="s">
        <v>60</v>
      </c>
      <c r="I6" s="49" t="s">
        <v>61</v>
      </c>
      <c r="J6" s="49" t="s">
        <v>62</v>
      </c>
      <c r="K6" s="50" t="s">
        <v>63</v>
      </c>
      <c r="L6" s="50" t="s">
        <v>64</v>
      </c>
      <c r="M6" s="50" t="s">
        <v>65</v>
      </c>
      <c r="N6" s="51" t="s">
        <v>66</v>
      </c>
      <c r="O6" s="51" t="s">
        <v>67</v>
      </c>
      <c r="P6" s="52" t="s">
        <v>68</v>
      </c>
      <c r="Q6" s="52" t="s">
        <v>69</v>
      </c>
      <c r="R6" s="53" t="s">
        <v>70</v>
      </c>
      <c r="S6" s="53" t="s">
        <v>71</v>
      </c>
      <c r="T6" s="54" t="s">
        <v>72</v>
      </c>
    </row>
    <row r="7" spans="1:20" x14ac:dyDescent="0.35">
      <c r="A7" s="132" t="s">
        <v>324</v>
      </c>
      <c r="B7" s="133">
        <v>20</v>
      </c>
      <c r="C7" s="132" t="s">
        <v>73</v>
      </c>
      <c r="D7" s="132" t="s">
        <v>74</v>
      </c>
      <c r="E7" s="132" t="s">
        <v>74</v>
      </c>
      <c r="F7" s="134" t="s">
        <v>22</v>
      </c>
      <c r="G7" s="135">
        <v>1</v>
      </c>
      <c r="H7" s="135">
        <v>1</v>
      </c>
      <c r="I7" s="135">
        <v>1</v>
      </c>
      <c r="J7" s="135">
        <v>2</v>
      </c>
      <c r="K7" s="136" t="s">
        <v>75</v>
      </c>
      <c r="L7" s="136" t="s">
        <v>75</v>
      </c>
      <c r="M7" s="136" t="s">
        <v>73</v>
      </c>
      <c r="N7" s="136" t="s">
        <v>73</v>
      </c>
      <c r="O7" s="136" t="s">
        <v>74</v>
      </c>
      <c r="P7" s="136" t="s">
        <v>76</v>
      </c>
      <c r="Q7" s="137" t="str">
        <f t="shared" ref="Q7:Q70" si="0">IF(P7="Not in the top 60%","No","Yes")</f>
        <v>Yes</v>
      </c>
      <c r="R7" s="136" t="s">
        <v>74</v>
      </c>
      <c r="S7" s="136" t="s">
        <v>74</v>
      </c>
      <c r="T7" s="136" t="str">
        <f>IF(ISNONTEXT(VLOOKUP(ProgrammeData[[#This Row],[Student Reference]],Comments!$B$7:$C$1500,2,0)),"",VLOOKUP(ProgrammeData[[#This Row],[Student Reference]],Comments!$B$7:$C$1500,2,0))</f>
        <v/>
      </c>
    </row>
    <row r="8" spans="1:20" x14ac:dyDescent="0.35">
      <c r="A8" s="132" t="s">
        <v>325</v>
      </c>
      <c r="B8" s="133">
        <v>20</v>
      </c>
      <c r="C8" s="132" t="s">
        <v>73</v>
      </c>
      <c r="D8" s="132" t="s">
        <v>74</v>
      </c>
      <c r="E8" s="132" t="s">
        <v>74</v>
      </c>
      <c r="F8" s="134" t="s">
        <v>22</v>
      </c>
      <c r="G8" s="135">
        <v>1</v>
      </c>
      <c r="H8" s="135">
        <v>1</v>
      </c>
      <c r="I8" s="135">
        <v>1</v>
      </c>
      <c r="J8" s="135">
        <v>2</v>
      </c>
      <c r="K8" s="136" t="s">
        <v>75</v>
      </c>
      <c r="L8" s="136" t="s">
        <v>75</v>
      </c>
      <c r="M8" s="136" t="s">
        <v>73</v>
      </c>
      <c r="N8" s="136" t="s">
        <v>73</v>
      </c>
      <c r="O8" s="136" t="s">
        <v>73</v>
      </c>
      <c r="P8" s="136" t="s">
        <v>77</v>
      </c>
      <c r="Q8" s="137" t="str">
        <f t="shared" si="0"/>
        <v>Yes</v>
      </c>
      <c r="R8" s="136" t="s">
        <v>74</v>
      </c>
      <c r="S8" s="136" t="s">
        <v>74</v>
      </c>
      <c r="T8" s="136" t="str">
        <f>IF(ISNONTEXT(VLOOKUP(ProgrammeData[[#This Row],[Student Reference]],Comments!$B$7:$C$1500,2,0)),"",VLOOKUP(ProgrammeData[[#This Row],[Student Reference]],Comments!$B$7:$C$1500,2,0))</f>
        <v/>
      </c>
    </row>
    <row r="9" spans="1:20" x14ac:dyDescent="0.35">
      <c r="A9" s="132" t="s">
        <v>326</v>
      </c>
      <c r="B9" s="133">
        <v>17</v>
      </c>
      <c r="C9" s="132" t="s">
        <v>73</v>
      </c>
      <c r="D9" s="132" t="s">
        <v>74</v>
      </c>
      <c r="E9" s="132" t="s">
        <v>74</v>
      </c>
      <c r="F9" s="134" t="s">
        <v>25</v>
      </c>
      <c r="G9" s="135">
        <v>1</v>
      </c>
      <c r="H9" s="135">
        <v>1</v>
      </c>
      <c r="I9" s="135">
        <v>1</v>
      </c>
      <c r="J9" s="135">
        <v>2</v>
      </c>
      <c r="K9" s="136" t="s">
        <v>75</v>
      </c>
      <c r="L9" s="136" t="s">
        <v>75</v>
      </c>
      <c r="M9" s="136" t="s">
        <v>73</v>
      </c>
      <c r="N9" s="136" t="s">
        <v>73</v>
      </c>
      <c r="O9" s="136" t="s">
        <v>73</v>
      </c>
      <c r="P9" s="136" t="s">
        <v>78</v>
      </c>
      <c r="Q9" s="137" t="str">
        <f t="shared" si="0"/>
        <v>No</v>
      </c>
      <c r="R9" s="136" t="s">
        <v>74</v>
      </c>
      <c r="S9" s="136" t="s">
        <v>74</v>
      </c>
      <c r="T9" s="136" t="str">
        <f>IF(ISNONTEXT(VLOOKUP(ProgrammeData[[#This Row],[Student Reference]],Comments!$B$7:$C$1500,2,0)),"",VLOOKUP(ProgrammeData[[#This Row],[Student Reference]],Comments!$B$7:$C$1500,2,0))</f>
        <v/>
      </c>
    </row>
    <row r="10" spans="1:20" x14ac:dyDescent="0.35">
      <c r="A10" s="132" t="s">
        <v>327</v>
      </c>
      <c r="B10" s="133">
        <v>20</v>
      </c>
      <c r="C10" s="132" t="s">
        <v>73</v>
      </c>
      <c r="D10" s="132" t="s">
        <v>74</v>
      </c>
      <c r="E10" s="132" t="s">
        <v>74</v>
      </c>
      <c r="F10" s="134" t="s">
        <v>22</v>
      </c>
      <c r="G10" s="135">
        <v>1</v>
      </c>
      <c r="H10" s="135">
        <v>1</v>
      </c>
      <c r="I10" s="135">
        <v>1</v>
      </c>
      <c r="J10" s="135">
        <v>2</v>
      </c>
      <c r="K10" s="136" t="s">
        <v>75</v>
      </c>
      <c r="L10" s="136" t="s">
        <v>75</v>
      </c>
      <c r="M10" s="136" t="s">
        <v>73</v>
      </c>
      <c r="N10" s="136" t="s">
        <v>73</v>
      </c>
      <c r="O10" s="136" t="s">
        <v>74</v>
      </c>
      <c r="P10" s="136" t="s">
        <v>78</v>
      </c>
      <c r="Q10" s="137" t="str">
        <f t="shared" si="0"/>
        <v>No</v>
      </c>
      <c r="R10" s="136" t="s">
        <v>74</v>
      </c>
      <c r="S10" s="136" t="s">
        <v>74</v>
      </c>
      <c r="T10" s="136" t="str">
        <f>IF(ISNONTEXT(VLOOKUP(ProgrammeData[[#This Row],[Student Reference]],Comments!$B$7:$C$1500,2,0)),"",VLOOKUP(ProgrammeData[[#This Row],[Student Reference]],Comments!$B$7:$C$1500,2,0))</f>
        <v/>
      </c>
    </row>
    <row r="11" spans="1:20" x14ac:dyDescent="0.35">
      <c r="A11" s="132" t="s">
        <v>328</v>
      </c>
      <c r="B11" s="133">
        <v>20</v>
      </c>
      <c r="C11" s="132" t="s">
        <v>73</v>
      </c>
      <c r="D11" s="132" t="s">
        <v>74</v>
      </c>
      <c r="E11" s="132" t="s">
        <v>74</v>
      </c>
      <c r="F11" s="134" t="s">
        <v>22</v>
      </c>
      <c r="G11" s="135">
        <v>1</v>
      </c>
      <c r="H11" s="135">
        <v>1</v>
      </c>
      <c r="I11" s="135">
        <v>1</v>
      </c>
      <c r="J11" s="135">
        <v>2</v>
      </c>
      <c r="K11" s="136" t="s">
        <v>75</v>
      </c>
      <c r="L11" s="136" t="s">
        <v>75</v>
      </c>
      <c r="M11" s="136" t="s">
        <v>73</v>
      </c>
      <c r="N11" s="136" t="s">
        <v>73</v>
      </c>
      <c r="O11" s="136" t="s">
        <v>74</v>
      </c>
      <c r="P11" s="136" t="s">
        <v>78</v>
      </c>
      <c r="Q11" s="137" t="str">
        <f t="shared" si="0"/>
        <v>No</v>
      </c>
      <c r="R11" s="136" t="s">
        <v>74</v>
      </c>
      <c r="S11" s="136" t="s">
        <v>74</v>
      </c>
      <c r="T11" s="136" t="str">
        <f>IF(ISNONTEXT(VLOOKUP(ProgrammeData[[#This Row],[Student Reference]],Comments!$B$7:$C$1500,2,0)),"",VLOOKUP(ProgrammeData[[#This Row],[Student Reference]],Comments!$B$7:$C$1500,2,0))</f>
        <v/>
      </c>
    </row>
    <row r="12" spans="1:20" x14ac:dyDescent="0.35">
      <c r="A12" s="132" t="s">
        <v>329</v>
      </c>
      <c r="B12" s="133">
        <v>20</v>
      </c>
      <c r="C12" s="132" t="s">
        <v>73</v>
      </c>
      <c r="D12" s="132" t="s">
        <v>74</v>
      </c>
      <c r="E12" s="132" t="s">
        <v>74</v>
      </c>
      <c r="F12" s="134" t="s">
        <v>22</v>
      </c>
      <c r="G12" s="135">
        <v>1</v>
      </c>
      <c r="H12" s="135">
        <v>1</v>
      </c>
      <c r="I12" s="135">
        <v>1</v>
      </c>
      <c r="J12" s="135">
        <v>2</v>
      </c>
      <c r="K12" s="136" t="s">
        <v>75</v>
      </c>
      <c r="L12" s="136" t="s">
        <v>75</v>
      </c>
      <c r="M12" s="136" t="s">
        <v>73</v>
      </c>
      <c r="N12" s="136" t="s">
        <v>73</v>
      </c>
      <c r="O12" s="136" t="s">
        <v>74</v>
      </c>
      <c r="P12" s="136" t="s">
        <v>78</v>
      </c>
      <c r="Q12" s="137" t="str">
        <f t="shared" si="0"/>
        <v>No</v>
      </c>
      <c r="R12" s="136" t="s">
        <v>74</v>
      </c>
      <c r="S12" s="136" t="s">
        <v>74</v>
      </c>
      <c r="T12" s="136" t="str">
        <f>IF(ISNONTEXT(VLOOKUP(ProgrammeData[[#This Row],[Student Reference]],Comments!$B$7:$C$1500,2,0)),"",VLOOKUP(ProgrammeData[[#This Row],[Student Reference]],Comments!$B$7:$C$1500,2,0))</f>
        <v/>
      </c>
    </row>
    <row r="13" spans="1:20" x14ac:dyDescent="0.35">
      <c r="A13" s="132" t="s">
        <v>330</v>
      </c>
      <c r="B13" s="133">
        <v>23</v>
      </c>
      <c r="C13" s="132" t="s">
        <v>73</v>
      </c>
      <c r="D13" s="132" t="s">
        <v>74</v>
      </c>
      <c r="E13" s="132" t="s">
        <v>74</v>
      </c>
      <c r="F13" s="134" t="s">
        <v>25</v>
      </c>
      <c r="G13" s="135">
        <v>1</v>
      </c>
      <c r="H13" s="135">
        <v>1</v>
      </c>
      <c r="I13" s="135">
        <v>1</v>
      </c>
      <c r="J13" s="135">
        <v>2</v>
      </c>
      <c r="K13" s="136" t="s">
        <v>75</v>
      </c>
      <c r="L13" s="136" t="s">
        <v>75</v>
      </c>
      <c r="M13" s="136" t="s">
        <v>73</v>
      </c>
      <c r="N13" s="136" t="s">
        <v>73</v>
      </c>
      <c r="O13" s="136" t="s">
        <v>73</v>
      </c>
      <c r="P13" s="136" t="s">
        <v>78</v>
      </c>
      <c r="Q13" s="137" t="str">
        <f t="shared" si="0"/>
        <v>No</v>
      </c>
      <c r="R13" s="136" t="s">
        <v>74</v>
      </c>
      <c r="S13" s="136" t="s">
        <v>74</v>
      </c>
      <c r="T13" s="136" t="str">
        <f>IF(ISNONTEXT(VLOOKUP(ProgrammeData[[#This Row],[Student Reference]],Comments!$B$7:$C$1500,2,0)),"",VLOOKUP(ProgrammeData[[#This Row],[Student Reference]],Comments!$B$7:$C$1500,2,0))</f>
        <v/>
      </c>
    </row>
    <row r="14" spans="1:20" x14ac:dyDescent="0.35">
      <c r="A14" s="132" t="s">
        <v>331</v>
      </c>
      <c r="B14" s="133">
        <v>20</v>
      </c>
      <c r="C14" s="132" t="s">
        <v>73</v>
      </c>
      <c r="D14" s="132" t="s">
        <v>74</v>
      </c>
      <c r="E14" s="132" t="s">
        <v>74</v>
      </c>
      <c r="F14" s="134" t="s">
        <v>22</v>
      </c>
      <c r="G14" s="135">
        <v>1</v>
      </c>
      <c r="H14" s="135">
        <v>1</v>
      </c>
      <c r="I14" s="135">
        <v>1</v>
      </c>
      <c r="J14" s="135">
        <v>2</v>
      </c>
      <c r="K14" s="136" t="s">
        <v>75</v>
      </c>
      <c r="L14" s="136" t="s">
        <v>75</v>
      </c>
      <c r="M14" s="136" t="s">
        <v>73</v>
      </c>
      <c r="N14" s="136" t="s">
        <v>73</v>
      </c>
      <c r="O14" s="136" t="s">
        <v>73</v>
      </c>
      <c r="P14" s="136" t="s">
        <v>79</v>
      </c>
      <c r="Q14" s="137" t="str">
        <f t="shared" si="0"/>
        <v>Yes</v>
      </c>
      <c r="R14" s="136" t="s">
        <v>74</v>
      </c>
      <c r="S14" s="136" t="s">
        <v>74</v>
      </c>
      <c r="T14" s="136" t="str">
        <f>IF(ISNONTEXT(VLOOKUP(ProgrammeData[[#This Row],[Student Reference]],Comments!$B$7:$C$1500,2,0)),"",VLOOKUP(ProgrammeData[[#This Row],[Student Reference]],Comments!$B$7:$C$1500,2,0))</f>
        <v/>
      </c>
    </row>
    <row r="15" spans="1:20" x14ac:dyDescent="0.35">
      <c r="A15" s="132" t="s">
        <v>332</v>
      </c>
      <c r="B15" s="133">
        <v>19</v>
      </c>
      <c r="C15" s="132" t="s">
        <v>73</v>
      </c>
      <c r="D15" s="132" t="s">
        <v>74</v>
      </c>
      <c r="E15" s="132" t="s">
        <v>74</v>
      </c>
      <c r="F15" s="134" t="s">
        <v>22</v>
      </c>
      <c r="G15" s="135">
        <v>1</v>
      </c>
      <c r="H15" s="135">
        <v>1</v>
      </c>
      <c r="I15" s="135">
        <v>1</v>
      </c>
      <c r="J15" s="135">
        <v>2</v>
      </c>
      <c r="K15" s="136" t="s">
        <v>75</v>
      </c>
      <c r="L15" s="136" t="s">
        <v>75</v>
      </c>
      <c r="M15" s="136" t="s">
        <v>73</v>
      </c>
      <c r="N15" s="136" t="s">
        <v>73</v>
      </c>
      <c r="O15" s="136" t="s">
        <v>74</v>
      </c>
      <c r="P15" s="136" t="s">
        <v>78</v>
      </c>
      <c r="Q15" s="137" t="str">
        <f t="shared" si="0"/>
        <v>No</v>
      </c>
      <c r="R15" s="136" t="s">
        <v>74</v>
      </c>
      <c r="S15" s="136" t="s">
        <v>74</v>
      </c>
      <c r="T15" s="136" t="str">
        <f>IF(ISNONTEXT(VLOOKUP(ProgrammeData[[#This Row],[Student Reference]],Comments!$B$7:$C$1500,2,0)),"",VLOOKUP(ProgrammeData[[#This Row],[Student Reference]],Comments!$B$7:$C$1500,2,0))</f>
        <v/>
      </c>
    </row>
    <row r="16" spans="1:20" x14ac:dyDescent="0.35">
      <c r="A16" s="132" t="s">
        <v>333</v>
      </c>
      <c r="B16" s="133">
        <v>20</v>
      </c>
      <c r="C16" s="132" t="s">
        <v>73</v>
      </c>
      <c r="D16" s="132" t="s">
        <v>74</v>
      </c>
      <c r="E16" s="132" t="s">
        <v>74</v>
      </c>
      <c r="F16" s="134" t="s">
        <v>22</v>
      </c>
      <c r="G16" s="135">
        <v>1</v>
      </c>
      <c r="H16" s="135">
        <v>1</v>
      </c>
      <c r="I16" s="135">
        <v>1</v>
      </c>
      <c r="J16" s="135">
        <v>2</v>
      </c>
      <c r="K16" s="136" t="s">
        <v>75</v>
      </c>
      <c r="L16" s="136" t="s">
        <v>75</v>
      </c>
      <c r="M16" s="136" t="s">
        <v>73</v>
      </c>
      <c r="N16" s="136" t="s">
        <v>73</v>
      </c>
      <c r="O16" s="136" t="s">
        <v>74</v>
      </c>
      <c r="P16" s="136" t="s">
        <v>80</v>
      </c>
      <c r="Q16" s="137" t="str">
        <f t="shared" si="0"/>
        <v>Yes</v>
      </c>
      <c r="R16" s="136" t="s">
        <v>74</v>
      </c>
      <c r="S16" s="136" t="s">
        <v>74</v>
      </c>
      <c r="T16" s="136" t="str">
        <f>IF(ISNONTEXT(VLOOKUP(ProgrammeData[[#This Row],[Student Reference]],Comments!$B$7:$C$1500,2,0)),"",VLOOKUP(ProgrammeData[[#This Row],[Student Reference]],Comments!$B$7:$C$1500,2,0))</f>
        <v/>
      </c>
    </row>
    <row r="17" spans="1:20" x14ac:dyDescent="0.35">
      <c r="A17" s="132" t="s">
        <v>334</v>
      </c>
      <c r="B17" s="133">
        <v>19</v>
      </c>
      <c r="C17" s="132" t="s">
        <v>73</v>
      </c>
      <c r="D17" s="132" t="s">
        <v>74</v>
      </c>
      <c r="E17" s="132" t="s">
        <v>74</v>
      </c>
      <c r="F17" s="134" t="s">
        <v>22</v>
      </c>
      <c r="G17" s="135">
        <v>1</v>
      </c>
      <c r="H17" s="135">
        <v>1</v>
      </c>
      <c r="I17" s="135">
        <v>1</v>
      </c>
      <c r="J17" s="135">
        <v>2</v>
      </c>
      <c r="K17" s="136" t="s">
        <v>75</v>
      </c>
      <c r="L17" s="136" t="s">
        <v>75</v>
      </c>
      <c r="M17" s="136" t="s">
        <v>73</v>
      </c>
      <c r="N17" s="136" t="s">
        <v>73</v>
      </c>
      <c r="O17" s="136" t="s">
        <v>73</v>
      </c>
      <c r="P17" s="136" t="s">
        <v>79</v>
      </c>
      <c r="Q17" s="137" t="str">
        <f t="shared" si="0"/>
        <v>Yes</v>
      </c>
      <c r="R17" s="136" t="s">
        <v>74</v>
      </c>
      <c r="S17" s="136" t="s">
        <v>74</v>
      </c>
      <c r="T17" s="136" t="str">
        <f>IF(ISNONTEXT(VLOOKUP(ProgrammeData[[#This Row],[Student Reference]],Comments!$B$7:$C$1500,2,0)),"",VLOOKUP(ProgrammeData[[#This Row],[Student Reference]],Comments!$B$7:$C$1500,2,0))</f>
        <v/>
      </c>
    </row>
    <row r="18" spans="1:20" x14ac:dyDescent="0.35">
      <c r="A18" s="132" t="s">
        <v>335</v>
      </c>
      <c r="B18" s="133">
        <v>19</v>
      </c>
      <c r="C18" s="132" t="s">
        <v>73</v>
      </c>
      <c r="D18" s="132" t="s">
        <v>74</v>
      </c>
      <c r="E18" s="132" t="s">
        <v>74</v>
      </c>
      <c r="F18" s="134" t="s">
        <v>24</v>
      </c>
      <c r="G18" s="135">
        <v>1</v>
      </c>
      <c r="H18" s="135">
        <v>1</v>
      </c>
      <c r="I18" s="135">
        <v>1</v>
      </c>
      <c r="J18" s="135">
        <v>2</v>
      </c>
      <c r="K18" s="136" t="s">
        <v>75</v>
      </c>
      <c r="L18" s="136" t="s">
        <v>75</v>
      </c>
      <c r="M18" s="136" t="s">
        <v>73</v>
      </c>
      <c r="N18" s="136" t="s">
        <v>73</v>
      </c>
      <c r="O18" s="136" t="s">
        <v>73</v>
      </c>
      <c r="P18" s="136" t="s">
        <v>79</v>
      </c>
      <c r="Q18" s="137" t="str">
        <f t="shared" si="0"/>
        <v>Yes</v>
      </c>
      <c r="R18" s="136" t="s">
        <v>74</v>
      </c>
      <c r="S18" s="136" t="s">
        <v>74</v>
      </c>
      <c r="T18" s="136" t="str">
        <f>IF(ISNONTEXT(VLOOKUP(ProgrammeData[[#This Row],[Student Reference]],Comments!$B$7:$C$1500,2,0)),"",VLOOKUP(ProgrammeData[[#This Row],[Student Reference]],Comments!$B$7:$C$1500,2,0))</f>
        <v/>
      </c>
    </row>
    <row r="19" spans="1:20" x14ac:dyDescent="0.35">
      <c r="A19" s="132" t="s">
        <v>336</v>
      </c>
      <c r="B19" s="133">
        <v>23</v>
      </c>
      <c r="C19" s="132" t="s">
        <v>73</v>
      </c>
      <c r="D19" s="132" t="s">
        <v>74</v>
      </c>
      <c r="E19" s="132" t="s">
        <v>74</v>
      </c>
      <c r="F19" s="134" t="s">
        <v>22</v>
      </c>
      <c r="G19" s="135">
        <v>1</v>
      </c>
      <c r="H19" s="135">
        <v>1</v>
      </c>
      <c r="I19" s="135">
        <v>1</v>
      </c>
      <c r="J19" s="135">
        <v>2</v>
      </c>
      <c r="K19" s="136" t="s">
        <v>75</v>
      </c>
      <c r="L19" s="136" t="s">
        <v>75</v>
      </c>
      <c r="M19" s="136" t="s">
        <v>73</v>
      </c>
      <c r="N19" s="136" t="s">
        <v>73</v>
      </c>
      <c r="O19" s="136" t="s">
        <v>74</v>
      </c>
      <c r="P19" s="136" t="s">
        <v>78</v>
      </c>
      <c r="Q19" s="137" t="str">
        <f t="shared" si="0"/>
        <v>No</v>
      </c>
      <c r="R19" s="136" t="s">
        <v>74</v>
      </c>
      <c r="S19" s="136" t="s">
        <v>74</v>
      </c>
      <c r="T19" s="136" t="str">
        <f>IF(ISNONTEXT(VLOOKUP(ProgrammeData[[#This Row],[Student Reference]],Comments!$B$7:$C$1500,2,0)),"",VLOOKUP(ProgrammeData[[#This Row],[Student Reference]],Comments!$B$7:$C$1500,2,0))</f>
        <v/>
      </c>
    </row>
    <row r="20" spans="1:20" x14ac:dyDescent="0.35">
      <c r="A20" s="132" t="s">
        <v>337</v>
      </c>
      <c r="B20" s="133">
        <v>19</v>
      </c>
      <c r="C20" s="132" t="s">
        <v>73</v>
      </c>
      <c r="D20" s="132" t="s">
        <v>74</v>
      </c>
      <c r="E20" s="132" t="s">
        <v>74</v>
      </c>
      <c r="F20" s="134" t="s">
        <v>25</v>
      </c>
      <c r="G20" s="135">
        <v>1</v>
      </c>
      <c r="H20" s="135">
        <v>1</v>
      </c>
      <c r="I20" s="135">
        <v>1</v>
      </c>
      <c r="J20" s="135">
        <v>2</v>
      </c>
      <c r="K20" s="136" t="s">
        <v>75</v>
      </c>
      <c r="L20" s="136" t="s">
        <v>75</v>
      </c>
      <c r="M20" s="136" t="s">
        <v>73</v>
      </c>
      <c r="N20" s="136" t="s">
        <v>73</v>
      </c>
      <c r="O20" s="136" t="s">
        <v>73</v>
      </c>
      <c r="P20" s="136" t="s">
        <v>79</v>
      </c>
      <c r="Q20" s="137" t="str">
        <f t="shared" si="0"/>
        <v>Yes</v>
      </c>
      <c r="R20" s="136" t="s">
        <v>74</v>
      </c>
      <c r="S20" s="136" t="s">
        <v>74</v>
      </c>
      <c r="T20" s="136" t="str">
        <f>IF(ISNONTEXT(VLOOKUP(ProgrammeData[[#This Row],[Student Reference]],Comments!$B$7:$C$1500,2,0)),"",VLOOKUP(ProgrammeData[[#This Row],[Student Reference]],Comments!$B$7:$C$1500,2,0))</f>
        <v/>
      </c>
    </row>
    <row r="21" spans="1:20" x14ac:dyDescent="0.35">
      <c r="A21" s="132" t="s">
        <v>338</v>
      </c>
      <c r="B21" s="133">
        <v>19</v>
      </c>
      <c r="C21" s="132" t="s">
        <v>73</v>
      </c>
      <c r="D21" s="132" t="s">
        <v>74</v>
      </c>
      <c r="E21" s="132" t="s">
        <v>74</v>
      </c>
      <c r="F21" s="134" t="s">
        <v>22</v>
      </c>
      <c r="G21" s="135">
        <v>1</v>
      </c>
      <c r="H21" s="135">
        <v>1</v>
      </c>
      <c r="I21" s="135">
        <v>1</v>
      </c>
      <c r="J21" s="135">
        <v>2</v>
      </c>
      <c r="K21" s="136" t="s">
        <v>75</v>
      </c>
      <c r="L21" s="136" t="s">
        <v>75</v>
      </c>
      <c r="M21" s="136" t="s">
        <v>73</v>
      </c>
      <c r="N21" s="136" t="s">
        <v>73</v>
      </c>
      <c r="O21" s="136" t="s">
        <v>74</v>
      </c>
      <c r="P21" s="136" t="s">
        <v>79</v>
      </c>
      <c r="Q21" s="137" t="str">
        <f t="shared" si="0"/>
        <v>Yes</v>
      </c>
      <c r="R21" s="136" t="s">
        <v>74</v>
      </c>
      <c r="S21" s="136" t="s">
        <v>74</v>
      </c>
      <c r="T21" s="136" t="str">
        <f>IF(ISNONTEXT(VLOOKUP(ProgrammeData[[#This Row],[Student Reference]],Comments!$B$7:$C$1500,2,0)),"",VLOOKUP(ProgrammeData[[#This Row],[Student Reference]],Comments!$B$7:$C$1500,2,0))</f>
        <v/>
      </c>
    </row>
    <row r="22" spans="1:20" x14ac:dyDescent="0.35">
      <c r="A22" s="132" t="s">
        <v>339</v>
      </c>
      <c r="B22" s="133">
        <v>19</v>
      </c>
      <c r="C22" s="132" t="s">
        <v>73</v>
      </c>
      <c r="D22" s="132" t="s">
        <v>74</v>
      </c>
      <c r="E22" s="132" t="s">
        <v>74</v>
      </c>
      <c r="F22" s="134" t="s">
        <v>22</v>
      </c>
      <c r="G22" s="135">
        <v>1</v>
      </c>
      <c r="H22" s="135">
        <v>1</v>
      </c>
      <c r="I22" s="135">
        <v>1</v>
      </c>
      <c r="J22" s="135">
        <v>2</v>
      </c>
      <c r="K22" s="136" t="s">
        <v>75</v>
      </c>
      <c r="L22" s="136" t="s">
        <v>75</v>
      </c>
      <c r="M22" s="136" t="s">
        <v>73</v>
      </c>
      <c r="N22" s="136" t="s">
        <v>73</v>
      </c>
      <c r="O22" s="136" t="s">
        <v>74</v>
      </c>
      <c r="P22" s="136" t="s">
        <v>79</v>
      </c>
      <c r="Q22" s="137" t="str">
        <f t="shared" si="0"/>
        <v>Yes</v>
      </c>
      <c r="R22" s="136" t="s">
        <v>74</v>
      </c>
      <c r="S22" s="136" t="s">
        <v>74</v>
      </c>
      <c r="T22" s="136" t="str">
        <f>IF(ISNONTEXT(VLOOKUP(ProgrammeData[[#This Row],[Student Reference]],Comments!$B$7:$C$1500,2,0)),"",VLOOKUP(ProgrammeData[[#This Row],[Student Reference]],Comments!$B$7:$C$1500,2,0))</f>
        <v/>
      </c>
    </row>
    <row r="23" spans="1:20" x14ac:dyDescent="0.35">
      <c r="A23" s="132" t="s">
        <v>340</v>
      </c>
      <c r="B23" s="133">
        <v>19</v>
      </c>
      <c r="C23" s="132" t="s">
        <v>73</v>
      </c>
      <c r="D23" s="132" t="s">
        <v>74</v>
      </c>
      <c r="E23" s="132" t="s">
        <v>74</v>
      </c>
      <c r="F23" s="134" t="s">
        <v>22</v>
      </c>
      <c r="G23" s="135">
        <v>1</v>
      </c>
      <c r="H23" s="135">
        <v>1</v>
      </c>
      <c r="I23" s="135">
        <v>1</v>
      </c>
      <c r="J23" s="135">
        <v>2</v>
      </c>
      <c r="K23" s="136" t="s">
        <v>75</v>
      </c>
      <c r="L23" s="136" t="s">
        <v>75</v>
      </c>
      <c r="M23" s="136" t="s">
        <v>73</v>
      </c>
      <c r="N23" s="136" t="s">
        <v>73</v>
      </c>
      <c r="O23" s="136" t="s">
        <v>74</v>
      </c>
      <c r="P23" s="136" t="s">
        <v>78</v>
      </c>
      <c r="Q23" s="137" t="str">
        <f t="shared" si="0"/>
        <v>No</v>
      </c>
      <c r="R23" s="136" t="s">
        <v>74</v>
      </c>
      <c r="S23" s="136" t="s">
        <v>74</v>
      </c>
      <c r="T23" s="136" t="str">
        <f>IF(ISNONTEXT(VLOOKUP(ProgrammeData[[#This Row],[Student Reference]],Comments!$B$7:$C$1500,2,0)),"",VLOOKUP(ProgrammeData[[#This Row],[Student Reference]],Comments!$B$7:$C$1500,2,0))</f>
        <v/>
      </c>
    </row>
    <row r="24" spans="1:20" x14ac:dyDescent="0.35">
      <c r="A24" s="132" t="s">
        <v>341</v>
      </c>
      <c r="B24" s="133">
        <v>19</v>
      </c>
      <c r="C24" s="132" t="s">
        <v>73</v>
      </c>
      <c r="D24" s="132" t="s">
        <v>74</v>
      </c>
      <c r="E24" s="132" t="s">
        <v>74</v>
      </c>
      <c r="F24" s="134" t="s">
        <v>22</v>
      </c>
      <c r="G24" s="135">
        <v>1</v>
      </c>
      <c r="H24" s="135">
        <v>1</v>
      </c>
      <c r="I24" s="135">
        <v>1</v>
      </c>
      <c r="J24" s="135">
        <v>2</v>
      </c>
      <c r="K24" s="136" t="s">
        <v>75</v>
      </c>
      <c r="L24" s="136" t="s">
        <v>75</v>
      </c>
      <c r="M24" s="136" t="s">
        <v>73</v>
      </c>
      <c r="N24" s="136" t="s">
        <v>73</v>
      </c>
      <c r="O24" s="136" t="s">
        <v>73</v>
      </c>
      <c r="P24" s="136" t="s">
        <v>78</v>
      </c>
      <c r="Q24" s="137" t="str">
        <f t="shared" si="0"/>
        <v>No</v>
      </c>
      <c r="R24" s="136" t="s">
        <v>74</v>
      </c>
      <c r="S24" s="136" t="s">
        <v>74</v>
      </c>
      <c r="T24" s="136" t="str">
        <f>IF(ISNONTEXT(VLOOKUP(ProgrammeData[[#This Row],[Student Reference]],Comments!$B$7:$C$1500,2,0)),"",VLOOKUP(ProgrammeData[[#This Row],[Student Reference]],Comments!$B$7:$C$1500,2,0))</f>
        <v/>
      </c>
    </row>
    <row r="25" spans="1:20" x14ac:dyDescent="0.35">
      <c r="A25" s="132" t="s">
        <v>342</v>
      </c>
      <c r="B25" s="133">
        <v>20</v>
      </c>
      <c r="C25" s="132" t="s">
        <v>73</v>
      </c>
      <c r="D25" s="132" t="s">
        <v>74</v>
      </c>
      <c r="E25" s="132" t="s">
        <v>74</v>
      </c>
      <c r="F25" s="134" t="s">
        <v>22</v>
      </c>
      <c r="G25" s="135">
        <v>1</v>
      </c>
      <c r="H25" s="135">
        <v>1</v>
      </c>
      <c r="I25" s="135">
        <v>1</v>
      </c>
      <c r="J25" s="135">
        <v>2</v>
      </c>
      <c r="K25" s="136" t="s">
        <v>75</v>
      </c>
      <c r="L25" s="136" t="s">
        <v>75</v>
      </c>
      <c r="M25" s="136" t="s">
        <v>73</v>
      </c>
      <c r="N25" s="136" t="s">
        <v>73</v>
      </c>
      <c r="O25" s="136" t="s">
        <v>74</v>
      </c>
      <c r="P25" s="136" t="s">
        <v>79</v>
      </c>
      <c r="Q25" s="137" t="str">
        <f t="shared" si="0"/>
        <v>Yes</v>
      </c>
      <c r="R25" s="136" t="s">
        <v>74</v>
      </c>
      <c r="S25" s="136" t="s">
        <v>74</v>
      </c>
      <c r="T25" s="136" t="str">
        <f>IF(ISNONTEXT(VLOOKUP(ProgrammeData[[#This Row],[Student Reference]],Comments!$B$7:$C$1500,2,0)),"",VLOOKUP(ProgrammeData[[#This Row],[Student Reference]],Comments!$B$7:$C$1500,2,0))</f>
        <v/>
      </c>
    </row>
    <row r="26" spans="1:20" x14ac:dyDescent="0.35">
      <c r="A26" s="132" t="s">
        <v>343</v>
      </c>
      <c r="B26" s="133">
        <v>19</v>
      </c>
      <c r="C26" s="132" t="s">
        <v>73</v>
      </c>
      <c r="D26" s="132" t="s">
        <v>74</v>
      </c>
      <c r="E26" s="132" t="s">
        <v>74</v>
      </c>
      <c r="F26" s="134" t="s">
        <v>22</v>
      </c>
      <c r="G26" s="135">
        <v>1</v>
      </c>
      <c r="H26" s="135">
        <v>1</v>
      </c>
      <c r="I26" s="135">
        <v>1</v>
      </c>
      <c r="J26" s="135">
        <v>2</v>
      </c>
      <c r="K26" s="136" t="s">
        <v>75</v>
      </c>
      <c r="L26" s="136" t="s">
        <v>75</v>
      </c>
      <c r="M26" s="136" t="s">
        <v>73</v>
      </c>
      <c r="N26" s="136" t="s">
        <v>73</v>
      </c>
      <c r="O26" s="136" t="s">
        <v>74</v>
      </c>
      <c r="P26" s="136" t="s">
        <v>79</v>
      </c>
      <c r="Q26" s="137" t="str">
        <f t="shared" si="0"/>
        <v>Yes</v>
      </c>
      <c r="R26" s="136" t="s">
        <v>74</v>
      </c>
      <c r="S26" s="136" t="s">
        <v>74</v>
      </c>
      <c r="T26" s="136" t="str">
        <f>IF(ISNONTEXT(VLOOKUP(ProgrammeData[[#This Row],[Student Reference]],Comments!$B$7:$C$1500,2,0)),"",VLOOKUP(ProgrammeData[[#This Row],[Student Reference]],Comments!$B$7:$C$1500,2,0))</f>
        <v/>
      </c>
    </row>
    <row r="27" spans="1:20" x14ac:dyDescent="0.35">
      <c r="A27" s="132" t="s">
        <v>344</v>
      </c>
      <c r="B27" s="133">
        <v>19</v>
      </c>
      <c r="C27" s="132" t="s">
        <v>73</v>
      </c>
      <c r="D27" s="132" t="s">
        <v>74</v>
      </c>
      <c r="E27" s="132" t="s">
        <v>74</v>
      </c>
      <c r="F27" s="134" t="s">
        <v>22</v>
      </c>
      <c r="G27" s="135">
        <v>1</v>
      </c>
      <c r="H27" s="135">
        <v>1</v>
      </c>
      <c r="I27" s="135">
        <v>1</v>
      </c>
      <c r="J27" s="135">
        <v>2</v>
      </c>
      <c r="K27" s="136" t="s">
        <v>75</v>
      </c>
      <c r="L27" s="136" t="s">
        <v>75</v>
      </c>
      <c r="M27" s="136" t="s">
        <v>73</v>
      </c>
      <c r="N27" s="136" t="s">
        <v>73</v>
      </c>
      <c r="O27" s="136" t="s">
        <v>74</v>
      </c>
      <c r="P27" s="136" t="s">
        <v>78</v>
      </c>
      <c r="Q27" s="137" t="str">
        <f t="shared" si="0"/>
        <v>No</v>
      </c>
      <c r="R27" s="136" t="s">
        <v>74</v>
      </c>
      <c r="S27" s="136" t="s">
        <v>74</v>
      </c>
      <c r="T27" s="136" t="str">
        <f>IF(ISNONTEXT(VLOOKUP(ProgrammeData[[#This Row],[Student Reference]],Comments!$B$7:$C$1500,2,0)),"",VLOOKUP(ProgrammeData[[#This Row],[Student Reference]],Comments!$B$7:$C$1500,2,0))</f>
        <v/>
      </c>
    </row>
    <row r="28" spans="1:20" x14ac:dyDescent="0.35">
      <c r="A28" s="132" t="s">
        <v>345</v>
      </c>
      <c r="B28" s="133">
        <v>19</v>
      </c>
      <c r="C28" s="132" t="s">
        <v>73</v>
      </c>
      <c r="D28" s="132" t="s">
        <v>74</v>
      </c>
      <c r="E28" s="132" t="s">
        <v>74</v>
      </c>
      <c r="F28" s="134" t="s">
        <v>22</v>
      </c>
      <c r="G28" s="135">
        <v>1</v>
      </c>
      <c r="H28" s="135">
        <v>1</v>
      </c>
      <c r="I28" s="135">
        <v>1</v>
      </c>
      <c r="J28" s="135">
        <v>2</v>
      </c>
      <c r="K28" s="136" t="s">
        <v>75</v>
      </c>
      <c r="L28" s="136" t="s">
        <v>75</v>
      </c>
      <c r="M28" s="136" t="s">
        <v>73</v>
      </c>
      <c r="N28" s="136" t="s">
        <v>73</v>
      </c>
      <c r="O28" s="136" t="s">
        <v>73</v>
      </c>
      <c r="P28" s="136" t="s">
        <v>79</v>
      </c>
      <c r="Q28" s="137" t="str">
        <f t="shared" si="0"/>
        <v>Yes</v>
      </c>
      <c r="R28" s="136" t="s">
        <v>74</v>
      </c>
      <c r="S28" s="136" t="s">
        <v>74</v>
      </c>
      <c r="T28" s="136" t="str">
        <f>IF(ISNONTEXT(VLOOKUP(ProgrammeData[[#This Row],[Student Reference]],Comments!$B$7:$C$1500,2,0)),"",VLOOKUP(ProgrammeData[[#This Row],[Student Reference]],Comments!$B$7:$C$1500,2,0))</f>
        <v/>
      </c>
    </row>
    <row r="29" spans="1:20" x14ac:dyDescent="0.35">
      <c r="A29" s="132" t="s">
        <v>346</v>
      </c>
      <c r="B29" s="133">
        <v>19</v>
      </c>
      <c r="C29" s="132" t="s">
        <v>73</v>
      </c>
      <c r="D29" s="132" t="s">
        <v>74</v>
      </c>
      <c r="E29" s="132" t="s">
        <v>74</v>
      </c>
      <c r="F29" s="134" t="s">
        <v>27</v>
      </c>
      <c r="G29" s="135">
        <v>0.40468749999999998</v>
      </c>
      <c r="H29" s="135">
        <v>1</v>
      </c>
      <c r="I29" s="135">
        <v>1</v>
      </c>
      <c r="J29" s="135">
        <v>2</v>
      </c>
      <c r="K29" s="136" t="s">
        <v>75</v>
      </c>
      <c r="L29" s="136" t="s">
        <v>75</v>
      </c>
      <c r="M29" s="136" t="s">
        <v>73</v>
      </c>
      <c r="N29" s="136" t="s">
        <v>73</v>
      </c>
      <c r="O29" s="136" t="s">
        <v>73</v>
      </c>
      <c r="P29" s="136" t="s">
        <v>78</v>
      </c>
      <c r="Q29" s="137" t="str">
        <f t="shared" si="0"/>
        <v>No</v>
      </c>
      <c r="R29" s="136" t="s">
        <v>74</v>
      </c>
      <c r="S29" s="136" t="s">
        <v>74</v>
      </c>
      <c r="T29" s="136" t="str">
        <f>IF(ISNONTEXT(VLOOKUP(ProgrammeData[[#This Row],[Student Reference]],Comments!$B$7:$C$1500,2,0)),"",VLOOKUP(ProgrammeData[[#This Row],[Student Reference]],Comments!$B$7:$C$1500,2,0))</f>
        <v/>
      </c>
    </row>
    <row r="30" spans="1:20" x14ac:dyDescent="0.35">
      <c r="A30" s="132" t="s">
        <v>347</v>
      </c>
      <c r="B30" s="133">
        <v>19</v>
      </c>
      <c r="C30" s="132" t="s">
        <v>73</v>
      </c>
      <c r="D30" s="132" t="s">
        <v>74</v>
      </c>
      <c r="E30" s="132" t="s">
        <v>74</v>
      </c>
      <c r="F30" s="134" t="s">
        <v>22</v>
      </c>
      <c r="G30" s="135">
        <v>1</v>
      </c>
      <c r="H30" s="135">
        <v>1</v>
      </c>
      <c r="I30" s="135">
        <v>1</v>
      </c>
      <c r="J30" s="135">
        <v>2</v>
      </c>
      <c r="K30" s="136" t="s">
        <v>75</v>
      </c>
      <c r="L30" s="136" t="s">
        <v>75</v>
      </c>
      <c r="M30" s="136" t="s">
        <v>73</v>
      </c>
      <c r="N30" s="136" t="s">
        <v>73</v>
      </c>
      <c r="O30" s="136" t="s">
        <v>73</v>
      </c>
      <c r="P30" s="136" t="s">
        <v>79</v>
      </c>
      <c r="Q30" s="137" t="str">
        <f t="shared" si="0"/>
        <v>Yes</v>
      </c>
      <c r="R30" s="136" t="s">
        <v>74</v>
      </c>
      <c r="S30" s="136" t="s">
        <v>74</v>
      </c>
      <c r="T30" s="136" t="str">
        <f>IF(ISNONTEXT(VLOOKUP(ProgrammeData[[#This Row],[Student Reference]],Comments!$B$7:$C$1500,2,0)),"",VLOOKUP(ProgrammeData[[#This Row],[Student Reference]],Comments!$B$7:$C$1500,2,0))</f>
        <v/>
      </c>
    </row>
    <row r="31" spans="1:20" x14ac:dyDescent="0.35">
      <c r="A31" s="132" t="s">
        <v>348</v>
      </c>
      <c r="B31" s="133">
        <v>19</v>
      </c>
      <c r="C31" s="132" t="s">
        <v>73</v>
      </c>
      <c r="D31" s="132" t="s">
        <v>74</v>
      </c>
      <c r="E31" s="132" t="s">
        <v>74</v>
      </c>
      <c r="F31" s="134" t="s">
        <v>24</v>
      </c>
      <c r="G31" s="135">
        <v>1</v>
      </c>
      <c r="H31" s="135">
        <v>1</v>
      </c>
      <c r="I31" s="135">
        <v>1</v>
      </c>
      <c r="J31" s="135">
        <v>2</v>
      </c>
      <c r="K31" s="136" t="s">
        <v>75</v>
      </c>
      <c r="L31" s="136" t="s">
        <v>75</v>
      </c>
      <c r="M31" s="136" t="s">
        <v>73</v>
      </c>
      <c r="N31" s="136" t="s">
        <v>73</v>
      </c>
      <c r="O31" s="136" t="s">
        <v>74</v>
      </c>
      <c r="P31" s="136" t="s">
        <v>77</v>
      </c>
      <c r="Q31" s="137" t="str">
        <f t="shared" si="0"/>
        <v>Yes</v>
      </c>
      <c r="R31" s="136" t="s">
        <v>74</v>
      </c>
      <c r="S31" s="136" t="s">
        <v>74</v>
      </c>
      <c r="T31" s="136" t="str">
        <f>IF(ISNONTEXT(VLOOKUP(ProgrammeData[[#This Row],[Student Reference]],Comments!$B$7:$C$1500,2,0)),"",VLOOKUP(ProgrammeData[[#This Row],[Student Reference]],Comments!$B$7:$C$1500,2,0))</f>
        <v/>
      </c>
    </row>
    <row r="32" spans="1:20" x14ac:dyDescent="0.35">
      <c r="A32" s="132" t="s">
        <v>349</v>
      </c>
      <c r="B32" s="133">
        <v>19</v>
      </c>
      <c r="C32" s="132" t="s">
        <v>73</v>
      </c>
      <c r="D32" s="132" t="s">
        <v>74</v>
      </c>
      <c r="E32" s="132" t="s">
        <v>74</v>
      </c>
      <c r="F32" s="134" t="s">
        <v>22</v>
      </c>
      <c r="G32" s="135">
        <v>1</v>
      </c>
      <c r="H32" s="135">
        <v>1</v>
      </c>
      <c r="I32" s="135">
        <v>1</v>
      </c>
      <c r="J32" s="135">
        <v>2</v>
      </c>
      <c r="K32" s="136" t="s">
        <v>75</v>
      </c>
      <c r="L32" s="136" t="s">
        <v>75</v>
      </c>
      <c r="M32" s="136" t="s">
        <v>73</v>
      </c>
      <c r="N32" s="136" t="s">
        <v>73</v>
      </c>
      <c r="O32" s="136" t="s">
        <v>74</v>
      </c>
      <c r="P32" s="136" t="s">
        <v>78</v>
      </c>
      <c r="Q32" s="137" t="str">
        <f t="shared" si="0"/>
        <v>No</v>
      </c>
      <c r="R32" s="136" t="s">
        <v>74</v>
      </c>
      <c r="S32" s="136" t="s">
        <v>74</v>
      </c>
      <c r="T32" s="136" t="str">
        <f>IF(ISNONTEXT(VLOOKUP(ProgrammeData[[#This Row],[Student Reference]],Comments!$B$7:$C$1500,2,0)),"",VLOOKUP(ProgrammeData[[#This Row],[Student Reference]],Comments!$B$7:$C$1500,2,0))</f>
        <v/>
      </c>
    </row>
    <row r="33" spans="1:20" x14ac:dyDescent="0.35">
      <c r="A33" s="132" t="s">
        <v>350</v>
      </c>
      <c r="B33" s="133">
        <v>19</v>
      </c>
      <c r="C33" s="132" t="s">
        <v>73</v>
      </c>
      <c r="D33" s="132" t="s">
        <v>74</v>
      </c>
      <c r="E33" s="132" t="s">
        <v>74</v>
      </c>
      <c r="F33" s="134" t="s">
        <v>22</v>
      </c>
      <c r="G33" s="135">
        <v>1</v>
      </c>
      <c r="H33" s="135">
        <v>1</v>
      </c>
      <c r="I33" s="135">
        <v>1</v>
      </c>
      <c r="J33" s="135">
        <v>2</v>
      </c>
      <c r="K33" s="136" t="s">
        <v>75</v>
      </c>
      <c r="L33" s="136" t="s">
        <v>75</v>
      </c>
      <c r="M33" s="136" t="s">
        <v>73</v>
      </c>
      <c r="N33" s="136" t="s">
        <v>73</v>
      </c>
      <c r="O33" s="136" t="s">
        <v>73</v>
      </c>
      <c r="P33" s="136" t="s">
        <v>79</v>
      </c>
      <c r="Q33" s="137" t="str">
        <f t="shared" si="0"/>
        <v>Yes</v>
      </c>
      <c r="R33" s="136" t="s">
        <v>74</v>
      </c>
      <c r="S33" s="136" t="s">
        <v>74</v>
      </c>
      <c r="T33" s="136" t="str">
        <f>IF(ISNONTEXT(VLOOKUP(ProgrammeData[[#This Row],[Student Reference]],Comments!$B$7:$C$1500,2,0)),"",VLOOKUP(ProgrammeData[[#This Row],[Student Reference]],Comments!$B$7:$C$1500,2,0))</f>
        <v/>
      </c>
    </row>
    <row r="34" spans="1:20" x14ac:dyDescent="0.35">
      <c r="A34" s="132" t="s">
        <v>351</v>
      </c>
      <c r="B34" s="133">
        <v>20</v>
      </c>
      <c r="C34" s="132" t="s">
        <v>73</v>
      </c>
      <c r="D34" s="132" t="s">
        <v>74</v>
      </c>
      <c r="E34" s="132" t="s">
        <v>74</v>
      </c>
      <c r="F34" s="134" t="s">
        <v>22</v>
      </c>
      <c r="G34" s="135">
        <v>1</v>
      </c>
      <c r="H34" s="135">
        <v>1</v>
      </c>
      <c r="I34" s="135">
        <v>1</v>
      </c>
      <c r="J34" s="135">
        <v>2</v>
      </c>
      <c r="K34" s="136" t="s">
        <v>75</v>
      </c>
      <c r="L34" s="136" t="s">
        <v>75</v>
      </c>
      <c r="M34" s="136" t="s">
        <v>73</v>
      </c>
      <c r="N34" s="136" t="s">
        <v>73</v>
      </c>
      <c r="O34" s="136" t="s">
        <v>74</v>
      </c>
      <c r="P34" s="136" t="s">
        <v>80</v>
      </c>
      <c r="Q34" s="137" t="str">
        <f t="shared" si="0"/>
        <v>Yes</v>
      </c>
      <c r="R34" s="136" t="s">
        <v>74</v>
      </c>
      <c r="S34" s="136" t="s">
        <v>74</v>
      </c>
      <c r="T34" s="136" t="str">
        <f>IF(ISNONTEXT(VLOOKUP(ProgrammeData[[#This Row],[Student Reference]],Comments!$B$7:$C$1500,2,0)),"",VLOOKUP(ProgrammeData[[#This Row],[Student Reference]],Comments!$B$7:$C$1500,2,0))</f>
        <v/>
      </c>
    </row>
    <row r="35" spans="1:20" x14ac:dyDescent="0.35">
      <c r="A35" s="132" t="s">
        <v>352</v>
      </c>
      <c r="B35" s="133">
        <v>19</v>
      </c>
      <c r="C35" s="132" t="s">
        <v>73</v>
      </c>
      <c r="D35" s="132" t="s">
        <v>74</v>
      </c>
      <c r="E35" s="132" t="s">
        <v>74</v>
      </c>
      <c r="F35" s="134" t="s">
        <v>25</v>
      </c>
      <c r="G35" s="135">
        <v>1</v>
      </c>
      <c r="H35" s="135">
        <v>1</v>
      </c>
      <c r="I35" s="135">
        <v>1</v>
      </c>
      <c r="J35" s="135">
        <v>2</v>
      </c>
      <c r="K35" s="136" t="s">
        <v>75</v>
      </c>
      <c r="L35" s="136" t="s">
        <v>75</v>
      </c>
      <c r="M35" s="136" t="s">
        <v>73</v>
      </c>
      <c r="N35" s="136" t="s">
        <v>73</v>
      </c>
      <c r="O35" s="136" t="s">
        <v>74</v>
      </c>
      <c r="P35" s="136" t="s">
        <v>76</v>
      </c>
      <c r="Q35" s="137" t="str">
        <f t="shared" si="0"/>
        <v>Yes</v>
      </c>
      <c r="R35" s="136" t="s">
        <v>74</v>
      </c>
      <c r="S35" s="136" t="s">
        <v>74</v>
      </c>
      <c r="T35" s="136" t="str">
        <f>IF(ISNONTEXT(VLOOKUP(ProgrammeData[[#This Row],[Student Reference]],Comments!$B$7:$C$1500,2,0)),"",VLOOKUP(ProgrammeData[[#This Row],[Student Reference]],Comments!$B$7:$C$1500,2,0))</f>
        <v/>
      </c>
    </row>
    <row r="36" spans="1:20" x14ac:dyDescent="0.35">
      <c r="A36" s="132" t="s">
        <v>353</v>
      </c>
      <c r="B36" s="133">
        <v>19</v>
      </c>
      <c r="C36" s="132" t="s">
        <v>73</v>
      </c>
      <c r="D36" s="132" t="s">
        <v>74</v>
      </c>
      <c r="E36" s="132" t="s">
        <v>74</v>
      </c>
      <c r="F36" s="134" t="s">
        <v>22</v>
      </c>
      <c r="G36" s="135">
        <v>1</v>
      </c>
      <c r="H36" s="135">
        <v>1</v>
      </c>
      <c r="I36" s="135">
        <v>1</v>
      </c>
      <c r="J36" s="135">
        <v>2</v>
      </c>
      <c r="K36" s="136" t="s">
        <v>75</v>
      </c>
      <c r="L36" s="136" t="s">
        <v>75</v>
      </c>
      <c r="M36" s="136" t="s">
        <v>73</v>
      </c>
      <c r="N36" s="136" t="s">
        <v>73</v>
      </c>
      <c r="O36" s="136" t="s">
        <v>74</v>
      </c>
      <c r="P36" s="136" t="s">
        <v>79</v>
      </c>
      <c r="Q36" s="137" t="str">
        <f t="shared" si="0"/>
        <v>Yes</v>
      </c>
      <c r="R36" s="136" t="s">
        <v>74</v>
      </c>
      <c r="S36" s="136" t="s">
        <v>74</v>
      </c>
      <c r="T36" s="136" t="str">
        <f>IF(ISNONTEXT(VLOOKUP(ProgrammeData[[#This Row],[Student Reference]],Comments!$B$7:$C$1500,2,0)),"",VLOOKUP(ProgrammeData[[#This Row],[Student Reference]],Comments!$B$7:$C$1500,2,0))</f>
        <v/>
      </c>
    </row>
    <row r="37" spans="1:20" x14ac:dyDescent="0.35">
      <c r="A37" s="132" t="s">
        <v>354</v>
      </c>
      <c r="B37" s="133">
        <v>19</v>
      </c>
      <c r="C37" s="132" t="s">
        <v>73</v>
      </c>
      <c r="D37" s="132" t="s">
        <v>74</v>
      </c>
      <c r="E37" s="132" t="s">
        <v>74</v>
      </c>
      <c r="F37" s="134" t="s">
        <v>27</v>
      </c>
      <c r="G37" s="135">
        <v>6.7187499999999997E-2</v>
      </c>
      <c r="H37" s="135" t="s">
        <v>81</v>
      </c>
      <c r="I37" s="135" t="s">
        <v>81</v>
      </c>
      <c r="J37" s="135" t="s">
        <v>82</v>
      </c>
      <c r="K37" s="136" t="s">
        <v>81</v>
      </c>
      <c r="L37" s="136" t="s">
        <v>81</v>
      </c>
      <c r="M37" s="136" t="s">
        <v>73</v>
      </c>
      <c r="N37" s="136" t="s">
        <v>73</v>
      </c>
      <c r="O37" s="136" t="s">
        <v>74</v>
      </c>
      <c r="P37" s="136" t="s">
        <v>80</v>
      </c>
      <c r="Q37" s="137" t="str">
        <f t="shared" si="0"/>
        <v>Yes</v>
      </c>
      <c r="R37" s="136" t="s">
        <v>74</v>
      </c>
      <c r="S37" s="136" t="s">
        <v>74</v>
      </c>
      <c r="T37" s="136" t="str">
        <f>IF(ISNONTEXT(VLOOKUP(ProgrammeData[[#This Row],[Student Reference]],Comments!$B$7:$C$1500,2,0)),"",VLOOKUP(ProgrammeData[[#This Row],[Student Reference]],Comments!$B$7:$C$1500,2,0))</f>
        <v/>
      </c>
    </row>
    <row r="38" spans="1:20" x14ac:dyDescent="0.35">
      <c r="A38" s="132" t="s">
        <v>355</v>
      </c>
      <c r="B38" s="133">
        <v>23</v>
      </c>
      <c r="C38" s="132" t="s">
        <v>73</v>
      </c>
      <c r="D38" s="132" t="s">
        <v>73</v>
      </c>
      <c r="E38" s="132" t="s">
        <v>74</v>
      </c>
      <c r="F38" s="134" t="s">
        <v>22</v>
      </c>
      <c r="G38" s="135">
        <v>1</v>
      </c>
      <c r="H38" s="135">
        <v>1</v>
      </c>
      <c r="I38" s="135">
        <v>1</v>
      </c>
      <c r="J38" s="135">
        <v>2</v>
      </c>
      <c r="K38" s="136" t="s">
        <v>75</v>
      </c>
      <c r="L38" s="136" t="s">
        <v>75</v>
      </c>
      <c r="M38" s="136" t="s">
        <v>73</v>
      </c>
      <c r="N38" s="136" t="s">
        <v>73</v>
      </c>
      <c r="O38" s="136" t="s">
        <v>74</v>
      </c>
      <c r="P38" s="136" t="s">
        <v>78</v>
      </c>
      <c r="Q38" s="137" t="str">
        <f t="shared" si="0"/>
        <v>No</v>
      </c>
      <c r="R38" s="136" t="s">
        <v>74</v>
      </c>
      <c r="S38" s="136" t="s">
        <v>74</v>
      </c>
      <c r="T38" s="136" t="str">
        <f>IF(ISNONTEXT(VLOOKUP(ProgrammeData[[#This Row],[Student Reference]],Comments!$B$7:$C$1500,2,0)),"",VLOOKUP(ProgrammeData[[#This Row],[Student Reference]],Comments!$B$7:$C$1500,2,0))</f>
        <v/>
      </c>
    </row>
    <row r="39" spans="1:20" x14ac:dyDescent="0.35">
      <c r="A39" s="132" t="s">
        <v>356</v>
      </c>
      <c r="B39" s="133">
        <v>21</v>
      </c>
      <c r="C39" s="132" t="s">
        <v>73</v>
      </c>
      <c r="D39" s="132" t="s">
        <v>74</v>
      </c>
      <c r="E39" s="132" t="s">
        <v>74</v>
      </c>
      <c r="F39" s="134" t="s">
        <v>22</v>
      </c>
      <c r="G39" s="135">
        <v>1</v>
      </c>
      <c r="H39" s="135">
        <v>1</v>
      </c>
      <c r="I39" s="135">
        <v>1</v>
      </c>
      <c r="J39" s="135">
        <v>2</v>
      </c>
      <c r="K39" s="136" t="s">
        <v>75</v>
      </c>
      <c r="L39" s="136" t="s">
        <v>75</v>
      </c>
      <c r="M39" s="136" t="s">
        <v>73</v>
      </c>
      <c r="N39" s="136" t="s">
        <v>73</v>
      </c>
      <c r="O39" s="136" t="s">
        <v>74</v>
      </c>
      <c r="P39" s="136" t="s">
        <v>76</v>
      </c>
      <c r="Q39" s="137" t="str">
        <f t="shared" si="0"/>
        <v>Yes</v>
      </c>
      <c r="R39" s="136" t="s">
        <v>74</v>
      </c>
      <c r="S39" s="136" t="s">
        <v>74</v>
      </c>
      <c r="T39" s="136" t="str">
        <f>IF(ISNONTEXT(VLOOKUP(ProgrammeData[[#This Row],[Student Reference]],Comments!$B$7:$C$1500,2,0)),"",VLOOKUP(ProgrammeData[[#This Row],[Student Reference]],Comments!$B$7:$C$1500,2,0))</f>
        <v/>
      </c>
    </row>
    <row r="40" spans="1:20" x14ac:dyDescent="0.35">
      <c r="A40" s="132" t="s">
        <v>357</v>
      </c>
      <c r="B40" s="133">
        <v>22</v>
      </c>
      <c r="C40" s="132" t="s">
        <v>73</v>
      </c>
      <c r="D40" s="132" t="s">
        <v>73</v>
      </c>
      <c r="E40" s="132" t="s">
        <v>74</v>
      </c>
      <c r="F40" s="134" t="s">
        <v>22</v>
      </c>
      <c r="G40" s="135">
        <v>1</v>
      </c>
      <c r="H40" s="135">
        <v>1</v>
      </c>
      <c r="I40" s="135">
        <v>1</v>
      </c>
      <c r="J40" s="135">
        <v>2</v>
      </c>
      <c r="K40" s="136" t="s">
        <v>75</v>
      </c>
      <c r="L40" s="136" t="s">
        <v>75</v>
      </c>
      <c r="M40" s="136" t="s">
        <v>73</v>
      </c>
      <c r="N40" s="136" t="s">
        <v>73</v>
      </c>
      <c r="O40" s="136" t="s">
        <v>74</v>
      </c>
      <c r="P40" s="136" t="s">
        <v>78</v>
      </c>
      <c r="Q40" s="137" t="str">
        <f t="shared" si="0"/>
        <v>No</v>
      </c>
      <c r="R40" s="136" t="s">
        <v>74</v>
      </c>
      <c r="S40" s="136" t="s">
        <v>74</v>
      </c>
      <c r="T40" s="136" t="str">
        <f>IF(ISNONTEXT(VLOOKUP(ProgrammeData[[#This Row],[Student Reference]],Comments!$B$7:$C$1500,2,0)),"",VLOOKUP(ProgrammeData[[#This Row],[Student Reference]],Comments!$B$7:$C$1500,2,0))</f>
        <v/>
      </c>
    </row>
    <row r="41" spans="1:20" x14ac:dyDescent="0.35">
      <c r="A41" s="132" t="s">
        <v>358</v>
      </c>
      <c r="B41" s="133">
        <v>21</v>
      </c>
      <c r="C41" s="132" t="s">
        <v>73</v>
      </c>
      <c r="D41" s="132" t="s">
        <v>73</v>
      </c>
      <c r="E41" s="132" t="s">
        <v>74</v>
      </c>
      <c r="F41" s="134" t="s">
        <v>22</v>
      </c>
      <c r="G41" s="135">
        <v>1</v>
      </c>
      <c r="H41" s="135">
        <v>1</v>
      </c>
      <c r="I41" s="135">
        <v>1</v>
      </c>
      <c r="J41" s="135">
        <v>2</v>
      </c>
      <c r="K41" s="136" t="s">
        <v>75</v>
      </c>
      <c r="L41" s="136" t="s">
        <v>75</v>
      </c>
      <c r="M41" s="136" t="s">
        <v>73</v>
      </c>
      <c r="N41" s="136" t="s">
        <v>73</v>
      </c>
      <c r="O41" s="136" t="s">
        <v>74</v>
      </c>
      <c r="P41" s="136" t="s">
        <v>78</v>
      </c>
      <c r="Q41" s="137" t="str">
        <f t="shared" si="0"/>
        <v>No</v>
      </c>
      <c r="R41" s="136" t="s">
        <v>74</v>
      </c>
      <c r="S41" s="136" t="s">
        <v>74</v>
      </c>
      <c r="T41" s="136" t="str">
        <f>IF(ISNONTEXT(VLOOKUP(ProgrammeData[[#This Row],[Student Reference]],Comments!$B$7:$C$1500,2,0)),"",VLOOKUP(ProgrammeData[[#This Row],[Student Reference]],Comments!$B$7:$C$1500,2,0))</f>
        <v/>
      </c>
    </row>
    <row r="42" spans="1:20" x14ac:dyDescent="0.35">
      <c r="A42" s="132" t="s">
        <v>359</v>
      </c>
      <c r="B42" s="133">
        <v>21</v>
      </c>
      <c r="C42" s="132" t="s">
        <v>73</v>
      </c>
      <c r="D42" s="132" t="s">
        <v>73</v>
      </c>
      <c r="E42" s="132" t="s">
        <v>74</v>
      </c>
      <c r="F42" s="134" t="s">
        <v>22</v>
      </c>
      <c r="G42" s="135">
        <v>1</v>
      </c>
      <c r="H42" s="135">
        <v>1</v>
      </c>
      <c r="I42" s="135">
        <v>1</v>
      </c>
      <c r="J42" s="135">
        <v>2</v>
      </c>
      <c r="K42" s="136" t="s">
        <v>75</v>
      </c>
      <c r="L42" s="136" t="s">
        <v>75</v>
      </c>
      <c r="M42" s="136" t="s">
        <v>73</v>
      </c>
      <c r="N42" s="136" t="s">
        <v>73</v>
      </c>
      <c r="O42" s="136" t="s">
        <v>74</v>
      </c>
      <c r="P42" s="136" t="s">
        <v>76</v>
      </c>
      <c r="Q42" s="137" t="str">
        <f t="shared" si="0"/>
        <v>Yes</v>
      </c>
      <c r="R42" s="136" t="s">
        <v>74</v>
      </c>
      <c r="S42" s="136" t="s">
        <v>74</v>
      </c>
      <c r="T42" s="136" t="str">
        <f>IF(ISNONTEXT(VLOOKUP(ProgrammeData[[#This Row],[Student Reference]],Comments!$B$7:$C$1500,2,0)),"",VLOOKUP(ProgrammeData[[#This Row],[Student Reference]],Comments!$B$7:$C$1500,2,0))</f>
        <v/>
      </c>
    </row>
    <row r="43" spans="1:20" x14ac:dyDescent="0.35">
      <c r="A43" s="132" t="s">
        <v>360</v>
      </c>
      <c r="B43" s="133">
        <v>21</v>
      </c>
      <c r="C43" s="132" t="s">
        <v>73</v>
      </c>
      <c r="D43" s="132" t="s">
        <v>73</v>
      </c>
      <c r="E43" s="132" t="s">
        <v>74</v>
      </c>
      <c r="F43" s="134" t="s">
        <v>22</v>
      </c>
      <c r="G43" s="135">
        <v>1</v>
      </c>
      <c r="H43" s="135">
        <v>1</v>
      </c>
      <c r="I43" s="135">
        <v>1</v>
      </c>
      <c r="J43" s="135">
        <v>2</v>
      </c>
      <c r="K43" s="136" t="s">
        <v>75</v>
      </c>
      <c r="L43" s="136" t="s">
        <v>75</v>
      </c>
      <c r="M43" s="136" t="s">
        <v>73</v>
      </c>
      <c r="N43" s="136" t="s">
        <v>73</v>
      </c>
      <c r="O43" s="136" t="s">
        <v>74</v>
      </c>
      <c r="P43" s="136" t="s">
        <v>78</v>
      </c>
      <c r="Q43" s="137" t="str">
        <f t="shared" si="0"/>
        <v>No</v>
      </c>
      <c r="R43" s="136" t="s">
        <v>74</v>
      </c>
      <c r="S43" s="136" t="s">
        <v>74</v>
      </c>
      <c r="T43" s="136" t="str">
        <f>IF(ISNONTEXT(VLOOKUP(ProgrammeData[[#This Row],[Student Reference]],Comments!$B$7:$C$1500,2,0)),"",VLOOKUP(ProgrammeData[[#This Row],[Student Reference]],Comments!$B$7:$C$1500,2,0))</f>
        <v/>
      </c>
    </row>
    <row r="44" spans="1:20" x14ac:dyDescent="0.35">
      <c r="A44" s="132" t="s">
        <v>361</v>
      </c>
      <c r="B44" s="133">
        <v>21</v>
      </c>
      <c r="C44" s="132" t="s">
        <v>73</v>
      </c>
      <c r="D44" s="132" t="s">
        <v>73</v>
      </c>
      <c r="E44" s="132" t="s">
        <v>74</v>
      </c>
      <c r="F44" s="134" t="s">
        <v>22</v>
      </c>
      <c r="G44" s="135">
        <v>1</v>
      </c>
      <c r="H44" s="135">
        <v>1</v>
      </c>
      <c r="I44" s="135">
        <v>1</v>
      </c>
      <c r="J44" s="135">
        <v>2</v>
      </c>
      <c r="K44" s="136" t="s">
        <v>75</v>
      </c>
      <c r="L44" s="136" t="s">
        <v>75</v>
      </c>
      <c r="M44" s="136" t="s">
        <v>73</v>
      </c>
      <c r="N44" s="136" t="s">
        <v>73</v>
      </c>
      <c r="O44" s="136" t="s">
        <v>74</v>
      </c>
      <c r="P44" s="136" t="s">
        <v>79</v>
      </c>
      <c r="Q44" s="137" t="str">
        <f t="shared" si="0"/>
        <v>Yes</v>
      </c>
      <c r="R44" s="136" t="s">
        <v>74</v>
      </c>
      <c r="S44" s="136" t="s">
        <v>74</v>
      </c>
      <c r="T44" s="136" t="str">
        <f>IF(ISNONTEXT(VLOOKUP(ProgrammeData[[#This Row],[Student Reference]],Comments!$B$7:$C$1500,2,0)),"",VLOOKUP(ProgrammeData[[#This Row],[Student Reference]],Comments!$B$7:$C$1500,2,0))</f>
        <v/>
      </c>
    </row>
    <row r="45" spans="1:20" x14ac:dyDescent="0.35">
      <c r="A45" s="132" t="s">
        <v>362</v>
      </c>
      <c r="B45" s="133">
        <v>21</v>
      </c>
      <c r="C45" s="132" t="s">
        <v>73</v>
      </c>
      <c r="D45" s="132" t="s">
        <v>73</v>
      </c>
      <c r="E45" s="132" t="s">
        <v>74</v>
      </c>
      <c r="F45" s="134" t="s">
        <v>22</v>
      </c>
      <c r="G45" s="135">
        <v>1</v>
      </c>
      <c r="H45" s="135">
        <v>1</v>
      </c>
      <c r="I45" s="135">
        <v>1</v>
      </c>
      <c r="J45" s="135">
        <v>2</v>
      </c>
      <c r="K45" s="136" t="s">
        <v>75</v>
      </c>
      <c r="L45" s="136" t="s">
        <v>75</v>
      </c>
      <c r="M45" s="136" t="s">
        <v>73</v>
      </c>
      <c r="N45" s="136" t="s">
        <v>73</v>
      </c>
      <c r="O45" s="136" t="s">
        <v>74</v>
      </c>
      <c r="P45" s="136" t="s">
        <v>78</v>
      </c>
      <c r="Q45" s="137" t="str">
        <f t="shared" si="0"/>
        <v>No</v>
      </c>
      <c r="R45" s="136" t="s">
        <v>74</v>
      </c>
      <c r="S45" s="136" t="s">
        <v>74</v>
      </c>
      <c r="T45" s="136" t="str">
        <f>IF(ISNONTEXT(VLOOKUP(ProgrammeData[[#This Row],[Student Reference]],Comments!$B$7:$C$1500,2,0)),"",VLOOKUP(ProgrammeData[[#This Row],[Student Reference]],Comments!$B$7:$C$1500,2,0))</f>
        <v/>
      </c>
    </row>
    <row r="46" spans="1:20" x14ac:dyDescent="0.35">
      <c r="A46" s="132" t="s">
        <v>363</v>
      </c>
      <c r="B46" s="133">
        <v>21</v>
      </c>
      <c r="C46" s="132" t="s">
        <v>73</v>
      </c>
      <c r="D46" s="132" t="s">
        <v>74</v>
      </c>
      <c r="E46" s="132" t="s">
        <v>74</v>
      </c>
      <c r="F46" s="134" t="s">
        <v>22</v>
      </c>
      <c r="G46" s="135">
        <v>1</v>
      </c>
      <c r="H46" s="135">
        <v>1</v>
      </c>
      <c r="I46" s="135">
        <v>1</v>
      </c>
      <c r="J46" s="135">
        <v>2</v>
      </c>
      <c r="K46" s="136" t="s">
        <v>75</v>
      </c>
      <c r="L46" s="136" t="s">
        <v>75</v>
      </c>
      <c r="M46" s="136" t="s">
        <v>73</v>
      </c>
      <c r="N46" s="136" t="s">
        <v>73</v>
      </c>
      <c r="O46" s="136" t="s">
        <v>74</v>
      </c>
      <c r="P46" s="136" t="s">
        <v>79</v>
      </c>
      <c r="Q46" s="137" t="str">
        <f t="shared" si="0"/>
        <v>Yes</v>
      </c>
      <c r="R46" s="136" t="s">
        <v>74</v>
      </c>
      <c r="S46" s="136" t="s">
        <v>74</v>
      </c>
      <c r="T46" s="136" t="str">
        <f>IF(ISNONTEXT(VLOOKUP(ProgrammeData[[#This Row],[Student Reference]],Comments!$B$7:$C$1500,2,0)),"",VLOOKUP(ProgrammeData[[#This Row],[Student Reference]],Comments!$B$7:$C$1500,2,0))</f>
        <v/>
      </c>
    </row>
    <row r="47" spans="1:20" x14ac:dyDescent="0.35">
      <c r="A47" s="132" t="s">
        <v>364</v>
      </c>
      <c r="B47" s="133">
        <v>21</v>
      </c>
      <c r="C47" s="132" t="s">
        <v>73</v>
      </c>
      <c r="D47" s="132" t="s">
        <v>73</v>
      </c>
      <c r="E47" s="132" t="s">
        <v>74</v>
      </c>
      <c r="F47" s="134" t="s">
        <v>22</v>
      </c>
      <c r="G47" s="135">
        <v>1</v>
      </c>
      <c r="H47" s="135">
        <v>1</v>
      </c>
      <c r="I47" s="135">
        <v>1</v>
      </c>
      <c r="J47" s="135">
        <v>2</v>
      </c>
      <c r="K47" s="136" t="s">
        <v>75</v>
      </c>
      <c r="L47" s="136" t="s">
        <v>75</v>
      </c>
      <c r="M47" s="136" t="s">
        <v>73</v>
      </c>
      <c r="N47" s="136" t="s">
        <v>73</v>
      </c>
      <c r="O47" s="136" t="s">
        <v>74</v>
      </c>
      <c r="P47" s="136" t="s">
        <v>79</v>
      </c>
      <c r="Q47" s="137" t="str">
        <f t="shared" si="0"/>
        <v>Yes</v>
      </c>
      <c r="R47" s="136" t="s">
        <v>74</v>
      </c>
      <c r="S47" s="136" t="s">
        <v>74</v>
      </c>
      <c r="T47" s="136" t="str">
        <f>IF(ISNONTEXT(VLOOKUP(ProgrammeData[[#This Row],[Student Reference]],Comments!$B$7:$C$1500,2,0)),"",VLOOKUP(ProgrammeData[[#This Row],[Student Reference]],Comments!$B$7:$C$1500,2,0))</f>
        <v/>
      </c>
    </row>
    <row r="48" spans="1:20" x14ac:dyDescent="0.35">
      <c r="A48" s="132" t="s">
        <v>365</v>
      </c>
      <c r="B48" s="133">
        <v>19</v>
      </c>
      <c r="C48" s="132" t="s">
        <v>73</v>
      </c>
      <c r="D48" s="132" t="s">
        <v>74</v>
      </c>
      <c r="E48" s="132" t="s">
        <v>74</v>
      </c>
      <c r="F48" s="134" t="s">
        <v>22</v>
      </c>
      <c r="G48" s="135">
        <v>1</v>
      </c>
      <c r="H48" s="135">
        <v>1</v>
      </c>
      <c r="I48" s="135">
        <v>1</v>
      </c>
      <c r="J48" s="135">
        <v>2</v>
      </c>
      <c r="K48" s="136" t="s">
        <v>75</v>
      </c>
      <c r="L48" s="136" t="s">
        <v>75</v>
      </c>
      <c r="M48" s="136" t="s">
        <v>73</v>
      </c>
      <c r="N48" s="136" t="s">
        <v>73</v>
      </c>
      <c r="O48" s="136" t="s">
        <v>74</v>
      </c>
      <c r="P48" s="136" t="s">
        <v>78</v>
      </c>
      <c r="Q48" s="137" t="str">
        <f t="shared" si="0"/>
        <v>No</v>
      </c>
      <c r="R48" s="136" t="s">
        <v>74</v>
      </c>
      <c r="S48" s="136" t="s">
        <v>74</v>
      </c>
      <c r="T48" s="136" t="str">
        <f>IF(ISNONTEXT(VLOOKUP(ProgrammeData[[#This Row],[Student Reference]],Comments!$B$7:$C$1500,2,0)),"",VLOOKUP(ProgrammeData[[#This Row],[Student Reference]],Comments!$B$7:$C$1500,2,0))</f>
        <v/>
      </c>
    </row>
    <row r="49" spans="1:20" x14ac:dyDescent="0.35">
      <c r="A49" s="132" t="s">
        <v>366</v>
      </c>
      <c r="B49" s="133">
        <v>20</v>
      </c>
      <c r="C49" s="132" t="s">
        <v>73</v>
      </c>
      <c r="D49" s="132" t="s">
        <v>73</v>
      </c>
      <c r="E49" s="132" t="s">
        <v>74</v>
      </c>
      <c r="F49" s="134" t="s">
        <v>22</v>
      </c>
      <c r="G49" s="135">
        <v>1</v>
      </c>
      <c r="H49" s="135">
        <v>1</v>
      </c>
      <c r="I49" s="135">
        <v>1</v>
      </c>
      <c r="J49" s="135">
        <v>2</v>
      </c>
      <c r="K49" s="136" t="s">
        <v>75</v>
      </c>
      <c r="L49" s="136" t="s">
        <v>75</v>
      </c>
      <c r="M49" s="136" t="s">
        <v>73</v>
      </c>
      <c r="N49" s="136" t="s">
        <v>73</v>
      </c>
      <c r="O49" s="136" t="s">
        <v>74</v>
      </c>
      <c r="P49" s="136" t="s">
        <v>78</v>
      </c>
      <c r="Q49" s="137" t="str">
        <f t="shared" si="0"/>
        <v>No</v>
      </c>
      <c r="R49" s="136" t="s">
        <v>74</v>
      </c>
      <c r="S49" s="136" t="s">
        <v>74</v>
      </c>
      <c r="T49" s="136" t="str">
        <f>IF(ISNONTEXT(VLOOKUP(ProgrammeData[[#This Row],[Student Reference]],Comments!$B$7:$C$1500,2,0)),"",VLOOKUP(ProgrammeData[[#This Row],[Student Reference]],Comments!$B$7:$C$1500,2,0))</f>
        <v/>
      </c>
    </row>
    <row r="50" spans="1:20" x14ac:dyDescent="0.35">
      <c r="A50" s="132" t="s">
        <v>367</v>
      </c>
      <c r="B50" s="133">
        <v>20</v>
      </c>
      <c r="C50" s="132" t="s">
        <v>73</v>
      </c>
      <c r="D50" s="132" t="s">
        <v>73</v>
      </c>
      <c r="E50" s="132" t="s">
        <v>74</v>
      </c>
      <c r="F50" s="134" t="s">
        <v>22</v>
      </c>
      <c r="G50" s="135">
        <v>1</v>
      </c>
      <c r="H50" s="135">
        <v>1</v>
      </c>
      <c r="I50" s="135">
        <v>1</v>
      </c>
      <c r="J50" s="135">
        <v>2</v>
      </c>
      <c r="K50" s="136" t="s">
        <v>75</v>
      </c>
      <c r="L50" s="136" t="s">
        <v>75</v>
      </c>
      <c r="M50" s="136" t="s">
        <v>73</v>
      </c>
      <c r="N50" s="136" t="s">
        <v>73</v>
      </c>
      <c r="O50" s="136" t="s">
        <v>74</v>
      </c>
      <c r="P50" s="136" t="s">
        <v>78</v>
      </c>
      <c r="Q50" s="137" t="str">
        <f t="shared" si="0"/>
        <v>No</v>
      </c>
      <c r="R50" s="136" t="s">
        <v>74</v>
      </c>
      <c r="S50" s="136" t="s">
        <v>74</v>
      </c>
      <c r="T50" s="136" t="str">
        <f>IF(ISNONTEXT(VLOOKUP(ProgrammeData[[#This Row],[Student Reference]],Comments!$B$7:$C$1500,2,0)),"",VLOOKUP(ProgrammeData[[#This Row],[Student Reference]],Comments!$B$7:$C$1500,2,0))</f>
        <v/>
      </c>
    </row>
    <row r="51" spans="1:20" x14ac:dyDescent="0.35">
      <c r="A51" s="132" t="s">
        <v>368</v>
      </c>
      <c r="B51" s="133">
        <v>20</v>
      </c>
      <c r="C51" s="132" t="s">
        <v>73</v>
      </c>
      <c r="D51" s="132" t="s">
        <v>74</v>
      </c>
      <c r="E51" s="132" t="s">
        <v>74</v>
      </c>
      <c r="F51" s="134" t="s">
        <v>22</v>
      </c>
      <c r="G51" s="135">
        <v>1</v>
      </c>
      <c r="H51" s="135">
        <v>1</v>
      </c>
      <c r="I51" s="135">
        <v>1</v>
      </c>
      <c r="J51" s="135">
        <v>2</v>
      </c>
      <c r="K51" s="136" t="s">
        <v>75</v>
      </c>
      <c r="L51" s="136" t="s">
        <v>75</v>
      </c>
      <c r="M51" s="136" t="s">
        <v>73</v>
      </c>
      <c r="N51" s="136" t="s">
        <v>73</v>
      </c>
      <c r="O51" s="136" t="s">
        <v>74</v>
      </c>
      <c r="P51" s="136" t="s">
        <v>79</v>
      </c>
      <c r="Q51" s="137" t="str">
        <f t="shared" si="0"/>
        <v>Yes</v>
      </c>
      <c r="R51" s="136" t="s">
        <v>74</v>
      </c>
      <c r="S51" s="136" t="s">
        <v>74</v>
      </c>
      <c r="T51" s="136" t="str">
        <f>IF(ISNONTEXT(VLOOKUP(ProgrammeData[[#This Row],[Student Reference]],Comments!$B$7:$C$1500,2,0)),"",VLOOKUP(ProgrammeData[[#This Row],[Student Reference]],Comments!$B$7:$C$1500,2,0))</f>
        <v/>
      </c>
    </row>
    <row r="52" spans="1:20" x14ac:dyDescent="0.35">
      <c r="A52" s="132" t="s">
        <v>369</v>
      </c>
      <c r="B52" s="133">
        <v>20</v>
      </c>
      <c r="C52" s="132" t="s">
        <v>73</v>
      </c>
      <c r="D52" s="132" t="s">
        <v>73</v>
      </c>
      <c r="E52" s="132" t="s">
        <v>74</v>
      </c>
      <c r="F52" s="134" t="s">
        <v>22</v>
      </c>
      <c r="G52" s="135">
        <v>1</v>
      </c>
      <c r="H52" s="135">
        <v>1</v>
      </c>
      <c r="I52" s="135">
        <v>1</v>
      </c>
      <c r="J52" s="135">
        <v>2</v>
      </c>
      <c r="K52" s="136" t="s">
        <v>75</v>
      </c>
      <c r="L52" s="136" t="s">
        <v>75</v>
      </c>
      <c r="M52" s="136" t="s">
        <v>73</v>
      </c>
      <c r="N52" s="136" t="s">
        <v>73</v>
      </c>
      <c r="O52" s="136" t="s">
        <v>74</v>
      </c>
      <c r="P52" s="136" t="s">
        <v>79</v>
      </c>
      <c r="Q52" s="137" t="str">
        <f t="shared" si="0"/>
        <v>Yes</v>
      </c>
      <c r="R52" s="136" t="s">
        <v>74</v>
      </c>
      <c r="S52" s="136" t="s">
        <v>74</v>
      </c>
      <c r="T52" s="136" t="str">
        <f>IF(ISNONTEXT(VLOOKUP(ProgrammeData[[#This Row],[Student Reference]],Comments!$B$7:$C$1500,2,0)),"",VLOOKUP(ProgrammeData[[#This Row],[Student Reference]],Comments!$B$7:$C$1500,2,0))</f>
        <v/>
      </c>
    </row>
    <row r="53" spans="1:20" x14ac:dyDescent="0.35">
      <c r="A53" s="132" t="s">
        <v>370</v>
      </c>
      <c r="B53" s="133">
        <v>19</v>
      </c>
      <c r="C53" s="132" t="s">
        <v>73</v>
      </c>
      <c r="D53" s="132" t="s">
        <v>73</v>
      </c>
      <c r="E53" s="132" t="s">
        <v>74</v>
      </c>
      <c r="F53" s="134" t="s">
        <v>22</v>
      </c>
      <c r="G53" s="135">
        <v>1</v>
      </c>
      <c r="H53" s="135">
        <v>1</v>
      </c>
      <c r="I53" s="135">
        <v>1</v>
      </c>
      <c r="J53" s="135">
        <v>2</v>
      </c>
      <c r="K53" s="136" t="s">
        <v>75</v>
      </c>
      <c r="L53" s="136" t="s">
        <v>75</v>
      </c>
      <c r="M53" s="136" t="s">
        <v>73</v>
      </c>
      <c r="N53" s="136" t="s">
        <v>73</v>
      </c>
      <c r="O53" s="136" t="s">
        <v>74</v>
      </c>
      <c r="P53" s="136" t="s">
        <v>78</v>
      </c>
      <c r="Q53" s="137" t="str">
        <f t="shared" si="0"/>
        <v>No</v>
      </c>
      <c r="R53" s="136" t="s">
        <v>74</v>
      </c>
      <c r="S53" s="136" t="s">
        <v>74</v>
      </c>
      <c r="T53" s="136" t="str">
        <f>IF(ISNONTEXT(VLOOKUP(ProgrammeData[[#This Row],[Student Reference]],Comments!$B$7:$C$1500,2,0)),"",VLOOKUP(ProgrammeData[[#This Row],[Student Reference]],Comments!$B$7:$C$1500,2,0))</f>
        <v/>
      </c>
    </row>
    <row r="54" spans="1:20" x14ac:dyDescent="0.35">
      <c r="A54" s="132" t="s">
        <v>371</v>
      </c>
      <c r="B54" s="133">
        <v>19</v>
      </c>
      <c r="C54" s="132" t="s">
        <v>73</v>
      </c>
      <c r="D54" s="132" t="s">
        <v>73</v>
      </c>
      <c r="E54" s="132" t="s">
        <v>74</v>
      </c>
      <c r="F54" s="134" t="s">
        <v>22</v>
      </c>
      <c r="G54" s="135">
        <v>1</v>
      </c>
      <c r="H54" s="135">
        <v>1</v>
      </c>
      <c r="I54" s="135">
        <v>1</v>
      </c>
      <c r="J54" s="135">
        <v>2</v>
      </c>
      <c r="K54" s="136" t="s">
        <v>75</v>
      </c>
      <c r="L54" s="136" t="s">
        <v>75</v>
      </c>
      <c r="M54" s="136" t="s">
        <v>73</v>
      </c>
      <c r="N54" s="136" t="s">
        <v>73</v>
      </c>
      <c r="O54" s="136" t="s">
        <v>74</v>
      </c>
      <c r="P54" s="136" t="s">
        <v>79</v>
      </c>
      <c r="Q54" s="137" t="str">
        <f t="shared" si="0"/>
        <v>Yes</v>
      </c>
      <c r="R54" s="136" t="s">
        <v>74</v>
      </c>
      <c r="S54" s="136" t="s">
        <v>74</v>
      </c>
      <c r="T54" s="136" t="str">
        <f>IF(ISNONTEXT(VLOOKUP(ProgrammeData[[#This Row],[Student Reference]],Comments!$B$7:$C$1500,2,0)),"",VLOOKUP(ProgrammeData[[#This Row],[Student Reference]],Comments!$B$7:$C$1500,2,0))</f>
        <v/>
      </c>
    </row>
    <row r="55" spans="1:20" x14ac:dyDescent="0.35">
      <c r="A55" s="132" t="s">
        <v>372</v>
      </c>
      <c r="B55" s="133">
        <v>19</v>
      </c>
      <c r="C55" s="132" t="s">
        <v>73</v>
      </c>
      <c r="D55" s="132" t="s">
        <v>73</v>
      </c>
      <c r="E55" s="132" t="s">
        <v>74</v>
      </c>
      <c r="F55" s="134" t="s">
        <v>22</v>
      </c>
      <c r="G55" s="135">
        <v>1</v>
      </c>
      <c r="H55" s="135">
        <v>1</v>
      </c>
      <c r="I55" s="135">
        <v>1</v>
      </c>
      <c r="J55" s="135">
        <v>2</v>
      </c>
      <c r="K55" s="136" t="s">
        <v>75</v>
      </c>
      <c r="L55" s="136" t="s">
        <v>75</v>
      </c>
      <c r="M55" s="136" t="s">
        <v>73</v>
      </c>
      <c r="N55" s="136" t="s">
        <v>73</v>
      </c>
      <c r="O55" s="136" t="s">
        <v>74</v>
      </c>
      <c r="P55" s="136" t="s">
        <v>78</v>
      </c>
      <c r="Q55" s="137" t="str">
        <f t="shared" si="0"/>
        <v>No</v>
      </c>
      <c r="R55" s="136" t="s">
        <v>74</v>
      </c>
      <c r="S55" s="136" t="s">
        <v>74</v>
      </c>
      <c r="T55" s="136" t="str">
        <f>IF(ISNONTEXT(VLOOKUP(ProgrammeData[[#This Row],[Student Reference]],Comments!$B$7:$C$1500,2,0)),"",VLOOKUP(ProgrammeData[[#This Row],[Student Reference]],Comments!$B$7:$C$1500,2,0))</f>
        <v/>
      </c>
    </row>
    <row r="56" spans="1:20" x14ac:dyDescent="0.35">
      <c r="A56" s="132" t="s">
        <v>373</v>
      </c>
      <c r="B56" s="133">
        <v>19</v>
      </c>
      <c r="C56" s="132" t="s">
        <v>74</v>
      </c>
      <c r="D56" s="132" t="s">
        <v>74</v>
      </c>
      <c r="E56" s="132" t="s">
        <v>74</v>
      </c>
      <c r="F56" s="134" t="s">
        <v>22</v>
      </c>
      <c r="G56" s="135">
        <v>1</v>
      </c>
      <c r="H56" s="135">
        <v>1</v>
      </c>
      <c r="I56" s="135">
        <v>1</v>
      </c>
      <c r="J56" s="135">
        <v>2</v>
      </c>
      <c r="K56" s="136" t="s">
        <v>75</v>
      </c>
      <c r="L56" s="136" t="s">
        <v>75</v>
      </c>
      <c r="M56" s="136" t="s">
        <v>73</v>
      </c>
      <c r="N56" s="136" t="s">
        <v>73</v>
      </c>
      <c r="O56" s="136" t="s">
        <v>74</v>
      </c>
      <c r="P56" s="136" t="s">
        <v>78</v>
      </c>
      <c r="Q56" s="137" t="str">
        <f t="shared" si="0"/>
        <v>No</v>
      </c>
      <c r="R56" s="136" t="s">
        <v>74</v>
      </c>
      <c r="S56" s="136" t="s">
        <v>74</v>
      </c>
      <c r="T56" s="136" t="str">
        <f>IF(ISNONTEXT(VLOOKUP(ProgrammeData[[#This Row],[Student Reference]],Comments!$B$7:$C$1500,2,0)),"",VLOOKUP(ProgrammeData[[#This Row],[Student Reference]],Comments!$B$7:$C$1500,2,0))</f>
        <v/>
      </c>
    </row>
    <row r="57" spans="1:20" x14ac:dyDescent="0.35">
      <c r="A57" s="132" t="s">
        <v>374</v>
      </c>
      <c r="B57" s="133">
        <v>16</v>
      </c>
      <c r="C57" s="132" t="s">
        <v>73</v>
      </c>
      <c r="D57" s="132" t="s">
        <v>73</v>
      </c>
      <c r="E57" s="132" t="s">
        <v>74</v>
      </c>
      <c r="F57" s="134" t="s">
        <v>25</v>
      </c>
      <c r="G57" s="135">
        <v>1</v>
      </c>
      <c r="H57" s="135">
        <v>1</v>
      </c>
      <c r="I57" s="135">
        <v>1</v>
      </c>
      <c r="J57" s="135">
        <v>2</v>
      </c>
      <c r="K57" s="136" t="s">
        <v>75</v>
      </c>
      <c r="L57" s="136" t="s">
        <v>75</v>
      </c>
      <c r="M57" s="136" t="s">
        <v>73</v>
      </c>
      <c r="N57" s="136" t="s">
        <v>73</v>
      </c>
      <c r="O57" s="136" t="s">
        <v>74</v>
      </c>
      <c r="P57" s="136" t="s">
        <v>78</v>
      </c>
      <c r="Q57" s="137" t="str">
        <f t="shared" si="0"/>
        <v>No</v>
      </c>
      <c r="R57" s="136" t="s">
        <v>74</v>
      </c>
      <c r="S57" s="136" t="s">
        <v>74</v>
      </c>
      <c r="T57" s="136" t="str">
        <f>IF(ISNONTEXT(VLOOKUP(ProgrammeData[[#This Row],[Student Reference]],Comments!$B$7:$C$1500,2,0)),"",VLOOKUP(ProgrammeData[[#This Row],[Student Reference]],Comments!$B$7:$C$1500,2,0))</f>
        <v/>
      </c>
    </row>
    <row r="58" spans="1:20" x14ac:dyDescent="0.35">
      <c r="A58" s="132" t="s">
        <v>375</v>
      </c>
      <c r="B58" s="133">
        <v>19</v>
      </c>
      <c r="C58" s="132" t="s">
        <v>73</v>
      </c>
      <c r="D58" s="132" t="s">
        <v>74</v>
      </c>
      <c r="E58" s="132" t="s">
        <v>74</v>
      </c>
      <c r="F58" s="134" t="s">
        <v>22</v>
      </c>
      <c r="G58" s="135">
        <v>1</v>
      </c>
      <c r="H58" s="135">
        <v>1</v>
      </c>
      <c r="I58" s="135">
        <v>1</v>
      </c>
      <c r="J58" s="135">
        <v>2</v>
      </c>
      <c r="K58" s="136" t="s">
        <v>75</v>
      </c>
      <c r="L58" s="136" t="s">
        <v>75</v>
      </c>
      <c r="M58" s="136" t="s">
        <v>73</v>
      </c>
      <c r="N58" s="136" t="s">
        <v>73</v>
      </c>
      <c r="O58" s="136" t="s">
        <v>74</v>
      </c>
      <c r="P58" s="136" t="s">
        <v>78</v>
      </c>
      <c r="Q58" s="137" t="str">
        <f t="shared" si="0"/>
        <v>No</v>
      </c>
      <c r="R58" s="136" t="s">
        <v>74</v>
      </c>
      <c r="S58" s="136" t="s">
        <v>74</v>
      </c>
      <c r="T58" s="136" t="str">
        <f>IF(ISNONTEXT(VLOOKUP(ProgrammeData[[#This Row],[Student Reference]],Comments!$B$7:$C$1500,2,0)),"",VLOOKUP(ProgrammeData[[#This Row],[Student Reference]],Comments!$B$7:$C$1500,2,0))</f>
        <v/>
      </c>
    </row>
    <row r="59" spans="1:20" x14ac:dyDescent="0.35">
      <c r="A59" s="132" t="s">
        <v>376</v>
      </c>
      <c r="B59" s="133">
        <v>21</v>
      </c>
      <c r="C59" s="132" t="s">
        <v>73</v>
      </c>
      <c r="D59" s="132" t="s">
        <v>73</v>
      </c>
      <c r="E59" s="132" t="s">
        <v>74</v>
      </c>
      <c r="F59" s="134" t="s">
        <v>22</v>
      </c>
      <c r="G59" s="135">
        <v>1</v>
      </c>
      <c r="H59" s="135">
        <v>1</v>
      </c>
      <c r="I59" s="135">
        <v>1</v>
      </c>
      <c r="J59" s="135">
        <v>2</v>
      </c>
      <c r="K59" s="136" t="s">
        <v>75</v>
      </c>
      <c r="L59" s="136" t="s">
        <v>75</v>
      </c>
      <c r="M59" s="136" t="s">
        <v>73</v>
      </c>
      <c r="N59" s="136" t="s">
        <v>73</v>
      </c>
      <c r="O59" s="136" t="s">
        <v>74</v>
      </c>
      <c r="P59" s="136" t="s">
        <v>79</v>
      </c>
      <c r="Q59" s="137" t="str">
        <f t="shared" si="0"/>
        <v>Yes</v>
      </c>
      <c r="R59" s="136" t="s">
        <v>74</v>
      </c>
      <c r="S59" s="136" t="s">
        <v>74</v>
      </c>
      <c r="T59" s="136" t="str">
        <f>IF(ISNONTEXT(VLOOKUP(ProgrammeData[[#This Row],[Student Reference]],Comments!$B$7:$C$1500,2,0)),"",VLOOKUP(ProgrammeData[[#This Row],[Student Reference]],Comments!$B$7:$C$1500,2,0))</f>
        <v/>
      </c>
    </row>
    <row r="60" spans="1:20" x14ac:dyDescent="0.35">
      <c r="A60" s="132" t="s">
        <v>377</v>
      </c>
      <c r="B60" s="133">
        <v>19</v>
      </c>
      <c r="C60" s="132" t="s">
        <v>73</v>
      </c>
      <c r="D60" s="132" t="s">
        <v>73</v>
      </c>
      <c r="E60" s="132" t="s">
        <v>74</v>
      </c>
      <c r="F60" s="134" t="s">
        <v>27</v>
      </c>
      <c r="G60" s="135">
        <v>0.31874999999999998</v>
      </c>
      <c r="H60" s="135">
        <v>1</v>
      </c>
      <c r="I60" s="135">
        <v>1</v>
      </c>
      <c r="J60" s="135">
        <v>2</v>
      </c>
      <c r="K60" s="136" t="s">
        <v>75</v>
      </c>
      <c r="L60" s="136" t="s">
        <v>75</v>
      </c>
      <c r="M60" s="136" t="s">
        <v>73</v>
      </c>
      <c r="N60" s="136" t="s">
        <v>73</v>
      </c>
      <c r="O60" s="136" t="s">
        <v>74</v>
      </c>
      <c r="P60" s="136" t="s">
        <v>78</v>
      </c>
      <c r="Q60" s="137" t="str">
        <f t="shared" si="0"/>
        <v>No</v>
      </c>
      <c r="R60" s="136" t="s">
        <v>74</v>
      </c>
      <c r="S60" s="136" t="s">
        <v>74</v>
      </c>
      <c r="T60" s="136" t="str">
        <f>IF(ISNONTEXT(VLOOKUP(ProgrammeData[[#This Row],[Student Reference]],Comments!$B$7:$C$1500,2,0)),"",VLOOKUP(ProgrammeData[[#This Row],[Student Reference]],Comments!$B$7:$C$1500,2,0))</f>
        <v/>
      </c>
    </row>
    <row r="61" spans="1:20" x14ac:dyDescent="0.35">
      <c r="A61" s="132" t="s">
        <v>378</v>
      </c>
      <c r="B61" s="133">
        <v>19</v>
      </c>
      <c r="C61" s="132" t="s">
        <v>73</v>
      </c>
      <c r="D61" s="132" t="s">
        <v>73</v>
      </c>
      <c r="E61" s="132" t="s">
        <v>74</v>
      </c>
      <c r="F61" s="134" t="s">
        <v>26</v>
      </c>
      <c r="G61" s="135">
        <v>1</v>
      </c>
      <c r="H61" s="135">
        <v>1</v>
      </c>
      <c r="I61" s="135">
        <v>1</v>
      </c>
      <c r="J61" s="135">
        <v>2</v>
      </c>
      <c r="K61" s="136" t="s">
        <v>75</v>
      </c>
      <c r="L61" s="136" t="s">
        <v>75</v>
      </c>
      <c r="M61" s="136" t="s">
        <v>73</v>
      </c>
      <c r="N61" s="136" t="s">
        <v>73</v>
      </c>
      <c r="O61" s="136" t="s">
        <v>74</v>
      </c>
      <c r="P61" s="136" t="s">
        <v>78</v>
      </c>
      <c r="Q61" s="137" t="str">
        <f t="shared" si="0"/>
        <v>No</v>
      </c>
      <c r="R61" s="136" t="s">
        <v>74</v>
      </c>
      <c r="S61" s="136" t="s">
        <v>74</v>
      </c>
      <c r="T61" s="136" t="str">
        <f>IF(ISNONTEXT(VLOOKUP(ProgrammeData[[#This Row],[Student Reference]],Comments!$B$7:$C$1500,2,0)),"",VLOOKUP(ProgrammeData[[#This Row],[Student Reference]],Comments!$B$7:$C$1500,2,0))</f>
        <v/>
      </c>
    </row>
    <row r="62" spans="1:20" x14ac:dyDescent="0.35">
      <c r="A62" s="132" t="s">
        <v>379</v>
      </c>
      <c r="B62" s="133">
        <v>19</v>
      </c>
      <c r="C62" s="132" t="s">
        <v>73</v>
      </c>
      <c r="D62" s="132" t="s">
        <v>73</v>
      </c>
      <c r="E62" s="132" t="s">
        <v>74</v>
      </c>
      <c r="F62" s="134" t="s">
        <v>22</v>
      </c>
      <c r="G62" s="135">
        <v>1</v>
      </c>
      <c r="H62" s="135">
        <v>1</v>
      </c>
      <c r="I62" s="135">
        <v>1</v>
      </c>
      <c r="J62" s="135">
        <v>2</v>
      </c>
      <c r="K62" s="136" t="s">
        <v>75</v>
      </c>
      <c r="L62" s="136" t="s">
        <v>75</v>
      </c>
      <c r="M62" s="136" t="s">
        <v>73</v>
      </c>
      <c r="N62" s="136" t="s">
        <v>73</v>
      </c>
      <c r="O62" s="136" t="s">
        <v>74</v>
      </c>
      <c r="P62" s="136" t="s">
        <v>79</v>
      </c>
      <c r="Q62" s="137" t="str">
        <f t="shared" si="0"/>
        <v>Yes</v>
      </c>
      <c r="R62" s="136" t="s">
        <v>74</v>
      </c>
      <c r="S62" s="136" t="s">
        <v>74</v>
      </c>
      <c r="T62" s="136" t="str">
        <f>IF(ISNONTEXT(VLOOKUP(ProgrammeData[[#This Row],[Student Reference]],Comments!$B$7:$C$1500,2,0)),"",VLOOKUP(ProgrammeData[[#This Row],[Student Reference]],Comments!$B$7:$C$1500,2,0))</f>
        <v/>
      </c>
    </row>
    <row r="63" spans="1:20" x14ac:dyDescent="0.35">
      <c r="A63" s="132" t="s">
        <v>380</v>
      </c>
      <c r="B63" s="133">
        <v>19</v>
      </c>
      <c r="C63" s="132" t="s">
        <v>73</v>
      </c>
      <c r="D63" s="132" t="s">
        <v>73</v>
      </c>
      <c r="E63" s="132" t="s">
        <v>74</v>
      </c>
      <c r="F63" s="134" t="s">
        <v>22</v>
      </c>
      <c r="G63" s="135">
        <v>1</v>
      </c>
      <c r="H63" s="135">
        <v>1</v>
      </c>
      <c r="I63" s="135">
        <v>1</v>
      </c>
      <c r="J63" s="135">
        <v>2</v>
      </c>
      <c r="K63" s="136" t="s">
        <v>75</v>
      </c>
      <c r="L63" s="136" t="s">
        <v>75</v>
      </c>
      <c r="M63" s="136" t="s">
        <v>73</v>
      </c>
      <c r="N63" s="136" t="s">
        <v>73</v>
      </c>
      <c r="O63" s="136" t="s">
        <v>74</v>
      </c>
      <c r="P63" s="136" t="s">
        <v>79</v>
      </c>
      <c r="Q63" s="137" t="str">
        <f t="shared" si="0"/>
        <v>Yes</v>
      </c>
      <c r="R63" s="136" t="s">
        <v>74</v>
      </c>
      <c r="S63" s="136" t="s">
        <v>74</v>
      </c>
      <c r="T63" s="136" t="str">
        <f>IF(ISNONTEXT(VLOOKUP(ProgrammeData[[#This Row],[Student Reference]],Comments!$B$7:$C$1500,2,0)),"",VLOOKUP(ProgrammeData[[#This Row],[Student Reference]],Comments!$B$7:$C$1500,2,0))</f>
        <v/>
      </c>
    </row>
    <row r="64" spans="1:20" x14ac:dyDescent="0.35">
      <c r="A64" s="132" t="s">
        <v>381</v>
      </c>
      <c r="B64" s="133">
        <v>19</v>
      </c>
      <c r="C64" s="132" t="s">
        <v>73</v>
      </c>
      <c r="D64" s="132" t="s">
        <v>73</v>
      </c>
      <c r="E64" s="132" t="s">
        <v>74</v>
      </c>
      <c r="F64" s="134" t="s">
        <v>27</v>
      </c>
      <c r="G64" s="135">
        <v>0.19218750000000001</v>
      </c>
      <c r="H64" s="135" t="s">
        <v>81</v>
      </c>
      <c r="I64" s="135" t="s">
        <v>81</v>
      </c>
      <c r="J64" s="135" t="s">
        <v>82</v>
      </c>
      <c r="K64" s="136" t="s">
        <v>81</v>
      </c>
      <c r="L64" s="136" t="s">
        <v>81</v>
      </c>
      <c r="M64" s="136" t="s">
        <v>73</v>
      </c>
      <c r="N64" s="136" t="s">
        <v>73</v>
      </c>
      <c r="O64" s="136" t="s">
        <v>74</v>
      </c>
      <c r="P64" s="136" t="s">
        <v>78</v>
      </c>
      <c r="Q64" s="137" t="str">
        <f t="shared" si="0"/>
        <v>No</v>
      </c>
      <c r="R64" s="136" t="s">
        <v>74</v>
      </c>
      <c r="S64" s="136" t="s">
        <v>74</v>
      </c>
      <c r="T64" s="136" t="str">
        <f>IF(ISNONTEXT(VLOOKUP(ProgrammeData[[#This Row],[Student Reference]],Comments!$B$7:$C$1500,2,0)),"",VLOOKUP(ProgrammeData[[#This Row],[Student Reference]],Comments!$B$7:$C$1500,2,0))</f>
        <v/>
      </c>
    </row>
    <row r="65" spans="1:20" x14ac:dyDescent="0.35">
      <c r="A65" s="132" t="s">
        <v>382</v>
      </c>
      <c r="B65" s="133">
        <v>19</v>
      </c>
      <c r="C65" s="132" t="s">
        <v>73</v>
      </c>
      <c r="D65" s="132" t="s">
        <v>73</v>
      </c>
      <c r="E65" s="132" t="s">
        <v>74</v>
      </c>
      <c r="F65" s="134" t="s">
        <v>22</v>
      </c>
      <c r="G65" s="135">
        <v>1</v>
      </c>
      <c r="H65" s="135">
        <v>1</v>
      </c>
      <c r="I65" s="135">
        <v>1</v>
      </c>
      <c r="J65" s="135">
        <v>2</v>
      </c>
      <c r="K65" s="136" t="s">
        <v>75</v>
      </c>
      <c r="L65" s="136" t="s">
        <v>75</v>
      </c>
      <c r="M65" s="136" t="s">
        <v>73</v>
      </c>
      <c r="N65" s="136" t="s">
        <v>73</v>
      </c>
      <c r="O65" s="136" t="s">
        <v>74</v>
      </c>
      <c r="P65" s="136" t="s">
        <v>79</v>
      </c>
      <c r="Q65" s="137" t="str">
        <f t="shared" si="0"/>
        <v>Yes</v>
      </c>
      <c r="R65" s="136" t="s">
        <v>74</v>
      </c>
      <c r="S65" s="136" t="s">
        <v>74</v>
      </c>
      <c r="T65" s="136" t="str">
        <f>IF(ISNONTEXT(VLOOKUP(ProgrammeData[[#This Row],[Student Reference]],Comments!$B$7:$C$1500,2,0)),"",VLOOKUP(ProgrammeData[[#This Row],[Student Reference]],Comments!$B$7:$C$1500,2,0))</f>
        <v/>
      </c>
    </row>
    <row r="66" spans="1:20" x14ac:dyDescent="0.35">
      <c r="A66" s="132" t="s">
        <v>383</v>
      </c>
      <c r="B66" s="133">
        <v>19</v>
      </c>
      <c r="C66" s="132" t="s">
        <v>73</v>
      </c>
      <c r="D66" s="132" t="s">
        <v>74</v>
      </c>
      <c r="E66" s="132" t="s">
        <v>74</v>
      </c>
      <c r="F66" s="134" t="s">
        <v>22</v>
      </c>
      <c r="G66" s="135">
        <v>1</v>
      </c>
      <c r="H66" s="135">
        <v>1</v>
      </c>
      <c r="I66" s="135">
        <v>1</v>
      </c>
      <c r="J66" s="135">
        <v>2</v>
      </c>
      <c r="K66" s="136" t="s">
        <v>75</v>
      </c>
      <c r="L66" s="136" t="s">
        <v>75</v>
      </c>
      <c r="M66" s="136" t="s">
        <v>73</v>
      </c>
      <c r="N66" s="136" t="s">
        <v>73</v>
      </c>
      <c r="O66" s="136" t="s">
        <v>74</v>
      </c>
      <c r="P66" s="136" t="s">
        <v>80</v>
      </c>
      <c r="Q66" s="137" t="str">
        <f t="shared" si="0"/>
        <v>Yes</v>
      </c>
      <c r="R66" s="136" t="s">
        <v>74</v>
      </c>
      <c r="S66" s="136" t="s">
        <v>74</v>
      </c>
      <c r="T66" s="136" t="str">
        <f>IF(ISNONTEXT(VLOOKUP(ProgrammeData[[#This Row],[Student Reference]],Comments!$B$7:$C$1500,2,0)),"",VLOOKUP(ProgrammeData[[#This Row],[Student Reference]],Comments!$B$7:$C$1500,2,0))</f>
        <v/>
      </c>
    </row>
    <row r="67" spans="1:20" x14ac:dyDescent="0.35">
      <c r="A67" s="132" t="s">
        <v>384</v>
      </c>
      <c r="B67" s="133">
        <v>20</v>
      </c>
      <c r="C67" s="132" t="s">
        <v>73</v>
      </c>
      <c r="D67" s="132" t="s">
        <v>74</v>
      </c>
      <c r="E67" s="132" t="s">
        <v>74</v>
      </c>
      <c r="F67" s="134" t="s">
        <v>22</v>
      </c>
      <c r="G67" s="135">
        <v>1</v>
      </c>
      <c r="H67" s="135">
        <v>1</v>
      </c>
      <c r="I67" s="135">
        <v>1</v>
      </c>
      <c r="J67" s="135">
        <v>2</v>
      </c>
      <c r="K67" s="136" t="s">
        <v>75</v>
      </c>
      <c r="L67" s="136" t="s">
        <v>75</v>
      </c>
      <c r="M67" s="136" t="s">
        <v>73</v>
      </c>
      <c r="N67" s="136" t="s">
        <v>73</v>
      </c>
      <c r="O67" s="136" t="s">
        <v>74</v>
      </c>
      <c r="P67" s="136" t="s">
        <v>78</v>
      </c>
      <c r="Q67" s="137" t="str">
        <f t="shared" si="0"/>
        <v>No</v>
      </c>
      <c r="R67" s="136" t="s">
        <v>74</v>
      </c>
      <c r="S67" s="136" t="s">
        <v>74</v>
      </c>
      <c r="T67" s="136" t="str">
        <f>IF(ISNONTEXT(VLOOKUP(ProgrammeData[[#This Row],[Student Reference]],Comments!$B$7:$C$1500,2,0)),"",VLOOKUP(ProgrammeData[[#This Row],[Student Reference]],Comments!$B$7:$C$1500,2,0))</f>
        <v/>
      </c>
    </row>
    <row r="68" spans="1:20" x14ac:dyDescent="0.35">
      <c r="A68" s="132" t="s">
        <v>385</v>
      </c>
      <c r="B68" s="133">
        <v>21</v>
      </c>
      <c r="C68" s="132" t="s">
        <v>73</v>
      </c>
      <c r="D68" s="132" t="s">
        <v>74</v>
      </c>
      <c r="E68" s="132" t="s">
        <v>74</v>
      </c>
      <c r="F68" s="134" t="s">
        <v>22</v>
      </c>
      <c r="G68" s="135">
        <v>1</v>
      </c>
      <c r="H68" s="135">
        <v>1</v>
      </c>
      <c r="I68" s="135">
        <v>1</v>
      </c>
      <c r="J68" s="135">
        <v>2</v>
      </c>
      <c r="K68" s="136" t="s">
        <v>75</v>
      </c>
      <c r="L68" s="136" t="s">
        <v>75</v>
      </c>
      <c r="M68" s="136" t="s">
        <v>73</v>
      </c>
      <c r="N68" s="136" t="s">
        <v>73</v>
      </c>
      <c r="O68" s="136" t="s">
        <v>74</v>
      </c>
      <c r="P68" s="136" t="s">
        <v>78</v>
      </c>
      <c r="Q68" s="137" t="str">
        <f t="shared" si="0"/>
        <v>No</v>
      </c>
      <c r="R68" s="136" t="s">
        <v>74</v>
      </c>
      <c r="S68" s="136" t="s">
        <v>74</v>
      </c>
      <c r="T68" s="136" t="str">
        <f>IF(ISNONTEXT(VLOOKUP(ProgrammeData[[#This Row],[Student Reference]],Comments!$B$7:$C$1500,2,0)),"",VLOOKUP(ProgrammeData[[#This Row],[Student Reference]],Comments!$B$7:$C$1500,2,0))</f>
        <v/>
      </c>
    </row>
    <row r="69" spans="1:20" x14ac:dyDescent="0.35">
      <c r="A69" s="132" t="s">
        <v>386</v>
      </c>
      <c r="B69" s="133">
        <v>20</v>
      </c>
      <c r="C69" s="132" t="s">
        <v>73</v>
      </c>
      <c r="D69" s="132" t="s">
        <v>74</v>
      </c>
      <c r="E69" s="132" t="s">
        <v>74</v>
      </c>
      <c r="F69" s="134" t="s">
        <v>22</v>
      </c>
      <c r="G69" s="135">
        <v>1</v>
      </c>
      <c r="H69" s="135">
        <v>1</v>
      </c>
      <c r="I69" s="135">
        <v>1</v>
      </c>
      <c r="J69" s="135">
        <v>2</v>
      </c>
      <c r="K69" s="136" t="s">
        <v>75</v>
      </c>
      <c r="L69" s="136" t="s">
        <v>75</v>
      </c>
      <c r="M69" s="136" t="s">
        <v>73</v>
      </c>
      <c r="N69" s="136" t="s">
        <v>73</v>
      </c>
      <c r="O69" s="136" t="s">
        <v>74</v>
      </c>
      <c r="P69" s="136" t="s">
        <v>78</v>
      </c>
      <c r="Q69" s="137" t="str">
        <f t="shared" si="0"/>
        <v>No</v>
      </c>
      <c r="R69" s="136" t="s">
        <v>74</v>
      </c>
      <c r="S69" s="136" t="s">
        <v>74</v>
      </c>
      <c r="T69" s="136" t="str">
        <f>IF(ISNONTEXT(VLOOKUP(ProgrammeData[[#This Row],[Student Reference]],Comments!$B$7:$C$1500,2,0)),"",VLOOKUP(ProgrammeData[[#This Row],[Student Reference]],Comments!$B$7:$C$1500,2,0))</f>
        <v/>
      </c>
    </row>
    <row r="70" spans="1:20" x14ac:dyDescent="0.35">
      <c r="A70" s="132" t="s">
        <v>387</v>
      </c>
      <c r="B70" s="133">
        <v>20</v>
      </c>
      <c r="C70" s="132" t="s">
        <v>73</v>
      </c>
      <c r="D70" s="132" t="s">
        <v>74</v>
      </c>
      <c r="E70" s="132" t="s">
        <v>74</v>
      </c>
      <c r="F70" s="134" t="s">
        <v>22</v>
      </c>
      <c r="G70" s="135">
        <v>1</v>
      </c>
      <c r="H70" s="135">
        <v>1</v>
      </c>
      <c r="I70" s="135">
        <v>1</v>
      </c>
      <c r="J70" s="135">
        <v>2</v>
      </c>
      <c r="K70" s="136" t="s">
        <v>75</v>
      </c>
      <c r="L70" s="136" t="s">
        <v>75</v>
      </c>
      <c r="M70" s="136" t="s">
        <v>73</v>
      </c>
      <c r="N70" s="136" t="s">
        <v>73</v>
      </c>
      <c r="O70" s="136" t="s">
        <v>74</v>
      </c>
      <c r="P70" s="136" t="s">
        <v>79</v>
      </c>
      <c r="Q70" s="137" t="str">
        <f t="shared" si="0"/>
        <v>Yes</v>
      </c>
      <c r="R70" s="136" t="s">
        <v>74</v>
      </c>
      <c r="S70" s="136" t="s">
        <v>74</v>
      </c>
      <c r="T70" s="136" t="str">
        <f>IF(ISNONTEXT(VLOOKUP(ProgrammeData[[#This Row],[Student Reference]],Comments!$B$7:$C$1500,2,0)),"",VLOOKUP(ProgrammeData[[#This Row],[Student Reference]],Comments!$B$7:$C$1500,2,0))</f>
        <v/>
      </c>
    </row>
    <row r="71" spans="1:20" x14ac:dyDescent="0.35">
      <c r="A71" s="132" t="s">
        <v>388</v>
      </c>
      <c r="B71" s="133">
        <v>20</v>
      </c>
      <c r="C71" s="132" t="s">
        <v>73</v>
      </c>
      <c r="D71" s="132" t="s">
        <v>74</v>
      </c>
      <c r="E71" s="132" t="s">
        <v>74</v>
      </c>
      <c r="F71" s="134" t="s">
        <v>22</v>
      </c>
      <c r="G71" s="135">
        <v>1</v>
      </c>
      <c r="H71" s="135">
        <v>1</v>
      </c>
      <c r="I71" s="135">
        <v>1</v>
      </c>
      <c r="J71" s="135">
        <v>2</v>
      </c>
      <c r="K71" s="136" t="s">
        <v>75</v>
      </c>
      <c r="L71" s="136" t="s">
        <v>75</v>
      </c>
      <c r="M71" s="136" t="s">
        <v>73</v>
      </c>
      <c r="N71" s="136" t="s">
        <v>73</v>
      </c>
      <c r="O71" s="136" t="s">
        <v>74</v>
      </c>
      <c r="P71" s="136" t="s">
        <v>78</v>
      </c>
      <c r="Q71" s="137" t="str">
        <f t="shared" ref="Q71:Q106" si="1">IF(P71="Not in the top 60%","No","Yes")</f>
        <v>No</v>
      </c>
      <c r="R71" s="136" t="s">
        <v>74</v>
      </c>
      <c r="S71" s="136" t="s">
        <v>74</v>
      </c>
      <c r="T71" s="136" t="str">
        <f>IF(ISNONTEXT(VLOOKUP(ProgrammeData[[#This Row],[Student Reference]],Comments!$B$7:$C$1500,2,0)),"",VLOOKUP(ProgrammeData[[#This Row],[Student Reference]],Comments!$B$7:$C$1500,2,0))</f>
        <v/>
      </c>
    </row>
    <row r="72" spans="1:20" x14ac:dyDescent="0.35">
      <c r="A72" s="132" t="s">
        <v>389</v>
      </c>
      <c r="B72" s="133">
        <v>21</v>
      </c>
      <c r="C72" s="132" t="s">
        <v>73</v>
      </c>
      <c r="D72" s="132" t="s">
        <v>74</v>
      </c>
      <c r="E72" s="132" t="s">
        <v>74</v>
      </c>
      <c r="F72" s="134" t="s">
        <v>22</v>
      </c>
      <c r="G72" s="135">
        <v>1</v>
      </c>
      <c r="H72" s="135">
        <v>1</v>
      </c>
      <c r="I72" s="135">
        <v>1</v>
      </c>
      <c r="J72" s="135">
        <v>2</v>
      </c>
      <c r="K72" s="136" t="s">
        <v>75</v>
      </c>
      <c r="L72" s="136" t="s">
        <v>75</v>
      </c>
      <c r="M72" s="136" t="s">
        <v>73</v>
      </c>
      <c r="N72" s="136" t="s">
        <v>73</v>
      </c>
      <c r="O72" s="136" t="s">
        <v>74</v>
      </c>
      <c r="P72" s="136" t="s">
        <v>79</v>
      </c>
      <c r="Q72" s="137" t="str">
        <f t="shared" si="1"/>
        <v>Yes</v>
      </c>
      <c r="R72" s="136" t="s">
        <v>74</v>
      </c>
      <c r="S72" s="136" t="s">
        <v>74</v>
      </c>
      <c r="T72" s="136" t="str">
        <f>IF(ISNONTEXT(VLOOKUP(ProgrammeData[[#This Row],[Student Reference]],Comments!$B$7:$C$1500,2,0)),"",VLOOKUP(ProgrammeData[[#This Row],[Student Reference]],Comments!$B$7:$C$1500,2,0))</f>
        <v/>
      </c>
    </row>
    <row r="73" spans="1:20" x14ac:dyDescent="0.35">
      <c r="A73" s="132" t="s">
        <v>390</v>
      </c>
      <c r="B73" s="133">
        <v>19</v>
      </c>
      <c r="C73" s="132" t="s">
        <v>73</v>
      </c>
      <c r="D73" s="132" t="s">
        <v>74</v>
      </c>
      <c r="E73" s="132" t="s">
        <v>74</v>
      </c>
      <c r="F73" s="134" t="s">
        <v>22</v>
      </c>
      <c r="G73" s="135">
        <v>1</v>
      </c>
      <c r="H73" s="135">
        <v>1</v>
      </c>
      <c r="I73" s="135">
        <v>1</v>
      </c>
      <c r="J73" s="135">
        <v>2</v>
      </c>
      <c r="K73" s="136" t="s">
        <v>75</v>
      </c>
      <c r="L73" s="136" t="s">
        <v>75</v>
      </c>
      <c r="M73" s="136" t="s">
        <v>73</v>
      </c>
      <c r="N73" s="136" t="s">
        <v>73</v>
      </c>
      <c r="O73" s="136" t="s">
        <v>74</v>
      </c>
      <c r="P73" s="136" t="s">
        <v>78</v>
      </c>
      <c r="Q73" s="137" t="str">
        <f t="shared" si="1"/>
        <v>No</v>
      </c>
      <c r="R73" s="136" t="s">
        <v>74</v>
      </c>
      <c r="S73" s="136" t="s">
        <v>74</v>
      </c>
      <c r="T73" s="136" t="str">
        <f>IF(ISNONTEXT(VLOOKUP(ProgrammeData[[#This Row],[Student Reference]],Comments!$B$7:$C$1500,2,0)),"",VLOOKUP(ProgrammeData[[#This Row],[Student Reference]],Comments!$B$7:$C$1500,2,0))</f>
        <v/>
      </c>
    </row>
    <row r="74" spans="1:20" x14ac:dyDescent="0.35">
      <c r="A74" s="132" t="s">
        <v>391</v>
      </c>
      <c r="B74" s="133">
        <v>19</v>
      </c>
      <c r="C74" s="132" t="s">
        <v>73</v>
      </c>
      <c r="D74" s="132" t="s">
        <v>74</v>
      </c>
      <c r="E74" s="132" t="s">
        <v>74</v>
      </c>
      <c r="F74" s="134" t="s">
        <v>22</v>
      </c>
      <c r="G74" s="135">
        <v>1</v>
      </c>
      <c r="H74" s="135">
        <v>1</v>
      </c>
      <c r="I74" s="135">
        <v>1</v>
      </c>
      <c r="J74" s="135">
        <v>2</v>
      </c>
      <c r="K74" s="136" t="s">
        <v>75</v>
      </c>
      <c r="L74" s="136" t="s">
        <v>75</v>
      </c>
      <c r="M74" s="136" t="s">
        <v>73</v>
      </c>
      <c r="N74" s="136" t="s">
        <v>73</v>
      </c>
      <c r="O74" s="136" t="s">
        <v>74</v>
      </c>
      <c r="P74" s="136" t="s">
        <v>78</v>
      </c>
      <c r="Q74" s="137" t="str">
        <f t="shared" si="1"/>
        <v>No</v>
      </c>
      <c r="R74" s="136" t="s">
        <v>74</v>
      </c>
      <c r="S74" s="136" t="s">
        <v>74</v>
      </c>
      <c r="T74" s="136" t="str">
        <f>IF(ISNONTEXT(VLOOKUP(ProgrammeData[[#This Row],[Student Reference]],Comments!$B$7:$C$1500,2,0)),"",VLOOKUP(ProgrammeData[[#This Row],[Student Reference]],Comments!$B$7:$C$1500,2,0))</f>
        <v/>
      </c>
    </row>
    <row r="75" spans="1:20" x14ac:dyDescent="0.35">
      <c r="A75" s="132" t="s">
        <v>392</v>
      </c>
      <c r="B75" s="133">
        <v>19</v>
      </c>
      <c r="C75" s="132" t="s">
        <v>73</v>
      </c>
      <c r="D75" s="132" t="s">
        <v>74</v>
      </c>
      <c r="E75" s="132" t="s">
        <v>74</v>
      </c>
      <c r="F75" s="134" t="s">
        <v>22</v>
      </c>
      <c r="G75" s="135">
        <v>1</v>
      </c>
      <c r="H75" s="135">
        <v>1</v>
      </c>
      <c r="I75" s="135">
        <v>1</v>
      </c>
      <c r="J75" s="135">
        <v>2</v>
      </c>
      <c r="K75" s="136" t="s">
        <v>75</v>
      </c>
      <c r="L75" s="136" t="s">
        <v>75</v>
      </c>
      <c r="M75" s="136" t="s">
        <v>73</v>
      </c>
      <c r="N75" s="136" t="s">
        <v>73</v>
      </c>
      <c r="O75" s="136" t="s">
        <v>74</v>
      </c>
      <c r="P75" s="136" t="s">
        <v>79</v>
      </c>
      <c r="Q75" s="137" t="str">
        <f t="shared" si="1"/>
        <v>Yes</v>
      </c>
      <c r="R75" s="136" t="s">
        <v>74</v>
      </c>
      <c r="S75" s="136" t="s">
        <v>74</v>
      </c>
      <c r="T75" s="136" t="str">
        <f>IF(ISNONTEXT(VLOOKUP(ProgrammeData[[#This Row],[Student Reference]],Comments!$B$7:$C$1500,2,0)),"",VLOOKUP(ProgrammeData[[#This Row],[Student Reference]],Comments!$B$7:$C$1500,2,0))</f>
        <v/>
      </c>
    </row>
    <row r="76" spans="1:20" x14ac:dyDescent="0.35">
      <c r="A76" s="132" t="s">
        <v>393</v>
      </c>
      <c r="B76" s="133">
        <v>19</v>
      </c>
      <c r="C76" s="132" t="s">
        <v>73</v>
      </c>
      <c r="D76" s="132" t="s">
        <v>74</v>
      </c>
      <c r="E76" s="132" t="s">
        <v>74</v>
      </c>
      <c r="F76" s="134" t="s">
        <v>22</v>
      </c>
      <c r="G76" s="135">
        <v>1</v>
      </c>
      <c r="H76" s="135">
        <v>1</v>
      </c>
      <c r="I76" s="135">
        <v>1</v>
      </c>
      <c r="J76" s="135">
        <v>2</v>
      </c>
      <c r="K76" s="136" t="s">
        <v>75</v>
      </c>
      <c r="L76" s="136" t="s">
        <v>75</v>
      </c>
      <c r="M76" s="136" t="s">
        <v>73</v>
      </c>
      <c r="N76" s="136" t="s">
        <v>73</v>
      </c>
      <c r="O76" s="136" t="s">
        <v>74</v>
      </c>
      <c r="P76" s="136" t="s">
        <v>78</v>
      </c>
      <c r="Q76" s="137" t="str">
        <f t="shared" si="1"/>
        <v>No</v>
      </c>
      <c r="R76" s="136" t="s">
        <v>74</v>
      </c>
      <c r="S76" s="136" t="s">
        <v>74</v>
      </c>
      <c r="T76" s="136" t="str">
        <f>IF(ISNONTEXT(VLOOKUP(ProgrammeData[[#This Row],[Student Reference]],Comments!$B$7:$C$1500,2,0)),"",VLOOKUP(ProgrammeData[[#This Row],[Student Reference]],Comments!$B$7:$C$1500,2,0))</f>
        <v/>
      </c>
    </row>
    <row r="77" spans="1:20" x14ac:dyDescent="0.35">
      <c r="A77" s="132" t="s">
        <v>394</v>
      </c>
      <c r="B77" s="133">
        <v>19</v>
      </c>
      <c r="C77" s="132" t="s">
        <v>73</v>
      </c>
      <c r="D77" s="132" t="s">
        <v>74</v>
      </c>
      <c r="E77" s="132" t="s">
        <v>74</v>
      </c>
      <c r="F77" s="134" t="s">
        <v>25</v>
      </c>
      <c r="G77" s="135">
        <v>1</v>
      </c>
      <c r="H77" s="135">
        <v>1</v>
      </c>
      <c r="I77" s="135">
        <v>1</v>
      </c>
      <c r="J77" s="135">
        <v>2</v>
      </c>
      <c r="K77" s="136" t="s">
        <v>75</v>
      </c>
      <c r="L77" s="136" t="s">
        <v>75</v>
      </c>
      <c r="M77" s="136" t="s">
        <v>73</v>
      </c>
      <c r="N77" s="136" t="s">
        <v>73</v>
      </c>
      <c r="O77" s="136" t="s">
        <v>74</v>
      </c>
      <c r="P77" s="136" t="s">
        <v>78</v>
      </c>
      <c r="Q77" s="137" t="str">
        <f t="shared" si="1"/>
        <v>No</v>
      </c>
      <c r="R77" s="136" t="s">
        <v>74</v>
      </c>
      <c r="S77" s="136" t="s">
        <v>74</v>
      </c>
      <c r="T77" s="136" t="str">
        <f>IF(ISNONTEXT(VLOOKUP(ProgrammeData[[#This Row],[Student Reference]],Comments!$B$7:$C$1500,2,0)),"",VLOOKUP(ProgrammeData[[#This Row],[Student Reference]],Comments!$B$7:$C$1500,2,0))</f>
        <v/>
      </c>
    </row>
    <row r="78" spans="1:20" x14ac:dyDescent="0.35">
      <c r="A78" s="132" t="s">
        <v>395</v>
      </c>
      <c r="B78" s="133">
        <v>18</v>
      </c>
      <c r="C78" s="132" t="s">
        <v>73</v>
      </c>
      <c r="D78" s="132" t="s">
        <v>74</v>
      </c>
      <c r="E78" s="132" t="s">
        <v>74</v>
      </c>
      <c r="F78" s="134" t="s">
        <v>22</v>
      </c>
      <c r="G78" s="135">
        <v>1</v>
      </c>
      <c r="H78" s="135" t="s">
        <v>83</v>
      </c>
      <c r="I78" s="135">
        <v>1</v>
      </c>
      <c r="J78" s="135">
        <v>1</v>
      </c>
      <c r="K78" s="136" t="s">
        <v>84</v>
      </c>
      <c r="L78" s="136" t="s">
        <v>75</v>
      </c>
      <c r="M78" s="136" t="s">
        <v>73</v>
      </c>
      <c r="N78" s="136" t="s">
        <v>73</v>
      </c>
      <c r="O78" s="136" t="s">
        <v>74</v>
      </c>
      <c r="P78" s="136" t="s">
        <v>80</v>
      </c>
      <c r="Q78" s="137" t="str">
        <f t="shared" si="1"/>
        <v>Yes</v>
      </c>
      <c r="R78" s="136" t="s">
        <v>74</v>
      </c>
      <c r="S78" s="136" t="s">
        <v>74</v>
      </c>
      <c r="T78" s="136" t="str">
        <f>IF(ISNONTEXT(VLOOKUP(ProgrammeData[[#This Row],[Student Reference]],Comments!$B$7:$C$1500,2,0)),"",VLOOKUP(ProgrammeData[[#This Row],[Student Reference]],Comments!$B$7:$C$1500,2,0))</f>
        <v/>
      </c>
    </row>
    <row r="79" spans="1:20" x14ac:dyDescent="0.35">
      <c r="A79" s="132" t="s">
        <v>396</v>
      </c>
      <c r="B79" s="133">
        <v>19</v>
      </c>
      <c r="C79" s="132" t="s">
        <v>73</v>
      </c>
      <c r="D79" s="132" t="s">
        <v>74</v>
      </c>
      <c r="E79" s="132" t="s">
        <v>74</v>
      </c>
      <c r="F79" s="134" t="s">
        <v>22</v>
      </c>
      <c r="G79" s="135">
        <v>1</v>
      </c>
      <c r="H79" s="135">
        <v>1</v>
      </c>
      <c r="I79" s="135">
        <v>1</v>
      </c>
      <c r="J79" s="135">
        <v>2</v>
      </c>
      <c r="K79" s="136" t="s">
        <v>75</v>
      </c>
      <c r="L79" s="136" t="s">
        <v>75</v>
      </c>
      <c r="M79" s="136" t="s">
        <v>73</v>
      </c>
      <c r="N79" s="136" t="s">
        <v>73</v>
      </c>
      <c r="O79" s="136" t="s">
        <v>73</v>
      </c>
      <c r="P79" s="136" t="s">
        <v>76</v>
      </c>
      <c r="Q79" s="137" t="str">
        <f t="shared" si="1"/>
        <v>Yes</v>
      </c>
      <c r="R79" s="136" t="s">
        <v>74</v>
      </c>
      <c r="S79" s="136" t="s">
        <v>74</v>
      </c>
      <c r="T79" s="136" t="str">
        <f>IF(ISNONTEXT(VLOOKUP(ProgrammeData[[#This Row],[Student Reference]],Comments!$B$7:$C$1500,2,0)),"",VLOOKUP(ProgrammeData[[#This Row],[Student Reference]],Comments!$B$7:$C$1500,2,0))</f>
        <v/>
      </c>
    </row>
    <row r="80" spans="1:20" x14ac:dyDescent="0.35">
      <c r="A80" s="132" t="s">
        <v>397</v>
      </c>
      <c r="B80" s="133">
        <v>19</v>
      </c>
      <c r="C80" s="132" t="s">
        <v>73</v>
      </c>
      <c r="D80" s="132" t="s">
        <v>74</v>
      </c>
      <c r="E80" s="132" t="s">
        <v>74</v>
      </c>
      <c r="F80" s="134" t="s">
        <v>22</v>
      </c>
      <c r="G80" s="135">
        <v>1</v>
      </c>
      <c r="H80" s="135">
        <v>1</v>
      </c>
      <c r="I80" s="135">
        <v>1</v>
      </c>
      <c r="J80" s="135">
        <v>2</v>
      </c>
      <c r="K80" s="136" t="s">
        <v>75</v>
      </c>
      <c r="L80" s="136" t="s">
        <v>75</v>
      </c>
      <c r="M80" s="136" t="s">
        <v>73</v>
      </c>
      <c r="N80" s="136" t="s">
        <v>73</v>
      </c>
      <c r="O80" s="136" t="s">
        <v>74</v>
      </c>
      <c r="P80" s="136" t="s">
        <v>79</v>
      </c>
      <c r="Q80" s="137" t="str">
        <f t="shared" si="1"/>
        <v>Yes</v>
      </c>
      <c r="R80" s="136" t="s">
        <v>74</v>
      </c>
      <c r="S80" s="136" t="s">
        <v>74</v>
      </c>
      <c r="T80" s="136" t="str">
        <f>IF(ISNONTEXT(VLOOKUP(ProgrammeData[[#This Row],[Student Reference]],Comments!$B$7:$C$1500,2,0)),"",VLOOKUP(ProgrammeData[[#This Row],[Student Reference]],Comments!$B$7:$C$1500,2,0))</f>
        <v/>
      </c>
    </row>
    <row r="81" spans="1:20" x14ac:dyDescent="0.35">
      <c r="A81" s="132" t="s">
        <v>398</v>
      </c>
      <c r="B81" s="133">
        <v>20</v>
      </c>
      <c r="C81" s="132" t="s">
        <v>73</v>
      </c>
      <c r="D81" s="132" t="s">
        <v>73</v>
      </c>
      <c r="E81" s="132" t="s">
        <v>74</v>
      </c>
      <c r="F81" s="134" t="s">
        <v>24</v>
      </c>
      <c r="G81" s="135">
        <v>1</v>
      </c>
      <c r="H81" s="135">
        <v>1</v>
      </c>
      <c r="I81" s="135">
        <v>1</v>
      </c>
      <c r="J81" s="135">
        <v>2</v>
      </c>
      <c r="K81" s="136" t="s">
        <v>75</v>
      </c>
      <c r="L81" s="136" t="s">
        <v>75</v>
      </c>
      <c r="M81" s="136" t="s">
        <v>73</v>
      </c>
      <c r="N81" s="136" t="s">
        <v>73</v>
      </c>
      <c r="O81" s="136" t="s">
        <v>74</v>
      </c>
      <c r="P81" s="136" t="s">
        <v>78</v>
      </c>
      <c r="Q81" s="137" t="str">
        <f t="shared" si="1"/>
        <v>No</v>
      </c>
      <c r="R81" s="136" t="s">
        <v>74</v>
      </c>
      <c r="S81" s="136" t="s">
        <v>74</v>
      </c>
      <c r="T81" s="136" t="str">
        <f>IF(ISNONTEXT(VLOOKUP(ProgrammeData[[#This Row],[Student Reference]],Comments!$B$7:$C$1500,2,0)),"",VLOOKUP(ProgrammeData[[#This Row],[Student Reference]],Comments!$B$7:$C$1500,2,0))</f>
        <v/>
      </c>
    </row>
    <row r="82" spans="1:20" x14ac:dyDescent="0.35">
      <c r="A82" s="132" t="s">
        <v>399</v>
      </c>
      <c r="B82" s="133">
        <v>18</v>
      </c>
      <c r="C82" s="132" t="s">
        <v>73</v>
      </c>
      <c r="D82" s="132" t="s">
        <v>74</v>
      </c>
      <c r="E82" s="132" t="s">
        <v>74</v>
      </c>
      <c r="F82" s="134" t="s">
        <v>27</v>
      </c>
      <c r="G82" s="135">
        <v>0.42343750000000002</v>
      </c>
      <c r="H82" s="135">
        <v>1</v>
      </c>
      <c r="I82" s="135">
        <v>1</v>
      </c>
      <c r="J82" s="135">
        <v>2</v>
      </c>
      <c r="K82" s="136" t="s">
        <v>75</v>
      </c>
      <c r="L82" s="136" t="s">
        <v>75</v>
      </c>
      <c r="M82" s="136" t="s">
        <v>73</v>
      </c>
      <c r="N82" s="136" t="s">
        <v>73</v>
      </c>
      <c r="O82" s="136" t="s">
        <v>74</v>
      </c>
      <c r="P82" s="136" t="s">
        <v>80</v>
      </c>
      <c r="Q82" s="137" t="str">
        <f t="shared" si="1"/>
        <v>Yes</v>
      </c>
      <c r="R82" s="136" t="s">
        <v>74</v>
      </c>
      <c r="S82" s="136" t="s">
        <v>74</v>
      </c>
      <c r="T82" s="136" t="str">
        <f>IF(ISNONTEXT(VLOOKUP(ProgrammeData[[#This Row],[Student Reference]],Comments!$B$7:$C$1500,2,0)),"",VLOOKUP(ProgrammeData[[#This Row],[Student Reference]],Comments!$B$7:$C$1500,2,0))</f>
        <v/>
      </c>
    </row>
    <row r="83" spans="1:20" x14ac:dyDescent="0.35">
      <c r="A83" s="132" t="s">
        <v>400</v>
      </c>
      <c r="B83" s="133">
        <v>19</v>
      </c>
      <c r="C83" s="132" t="s">
        <v>73</v>
      </c>
      <c r="D83" s="132" t="s">
        <v>74</v>
      </c>
      <c r="E83" s="132" t="s">
        <v>74</v>
      </c>
      <c r="F83" s="134" t="s">
        <v>22</v>
      </c>
      <c r="G83" s="135">
        <v>1</v>
      </c>
      <c r="H83" s="135">
        <v>1</v>
      </c>
      <c r="I83" s="135">
        <v>1</v>
      </c>
      <c r="J83" s="135">
        <v>2</v>
      </c>
      <c r="K83" s="136" t="s">
        <v>75</v>
      </c>
      <c r="L83" s="136" t="s">
        <v>75</v>
      </c>
      <c r="M83" s="136" t="s">
        <v>73</v>
      </c>
      <c r="N83" s="136" t="s">
        <v>73</v>
      </c>
      <c r="O83" s="136" t="s">
        <v>74</v>
      </c>
      <c r="P83" s="136" t="s">
        <v>79</v>
      </c>
      <c r="Q83" s="137" t="str">
        <f t="shared" si="1"/>
        <v>Yes</v>
      </c>
      <c r="R83" s="136" t="s">
        <v>74</v>
      </c>
      <c r="S83" s="136" t="s">
        <v>74</v>
      </c>
      <c r="T83" s="136" t="str">
        <f>IF(ISNONTEXT(VLOOKUP(ProgrammeData[[#This Row],[Student Reference]],Comments!$B$7:$C$1500,2,0)),"",VLOOKUP(ProgrammeData[[#This Row],[Student Reference]],Comments!$B$7:$C$1500,2,0))</f>
        <v/>
      </c>
    </row>
    <row r="84" spans="1:20" x14ac:dyDescent="0.35">
      <c r="A84" s="132" t="s">
        <v>401</v>
      </c>
      <c r="B84" s="133">
        <v>19</v>
      </c>
      <c r="C84" s="132" t="s">
        <v>73</v>
      </c>
      <c r="D84" s="132" t="s">
        <v>74</v>
      </c>
      <c r="E84" s="132" t="s">
        <v>74</v>
      </c>
      <c r="F84" s="134" t="s">
        <v>22</v>
      </c>
      <c r="G84" s="135">
        <v>1</v>
      </c>
      <c r="H84" s="135">
        <v>1</v>
      </c>
      <c r="I84" s="135">
        <v>1</v>
      </c>
      <c r="J84" s="135">
        <v>2</v>
      </c>
      <c r="K84" s="136" t="s">
        <v>75</v>
      </c>
      <c r="L84" s="136" t="s">
        <v>75</v>
      </c>
      <c r="M84" s="136" t="s">
        <v>73</v>
      </c>
      <c r="N84" s="136" t="s">
        <v>73</v>
      </c>
      <c r="O84" s="136" t="s">
        <v>74</v>
      </c>
      <c r="P84" s="136" t="s">
        <v>79</v>
      </c>
      <c r="Q84" s="137" t="str">
        <f t="shared" si="1"/>
        <v>Yes</v>
      </c>
      <c r="R84" s="136" t="s">
        <v>74</v>
      </c>
      <c r="S84" s="136" t="s">
        <v>74</v>
      </c>
      <c r="T84" s="136" t="str">
        <f>IF(ISNONTEXT(VLOOKUP(ProgrammeData[[#This Row],[Student Reference]],Comments!$B$7:$C$1500,2,0)),"",VLOOKUP(ProgrammeData[[#This Row],[Student Reference]],Comments!$B$7:$C$1500,2,0))</f>
        <v/>
      </c>
    </row>
    <row r="85" spans="1:20" x14ac:dyDescent="0.35">
      <c r="A85" s="132" t="s">
        <v>402</v>
      </c>
      <c r="B85" s="133">
        <v>22</v>
      </c>
      <c r="C85" s="132" t="s">
        <v>73</v>
      </c>
      <c r="D85" s="132" t="s">
        <v>74</v>
      </c>
      <c r="E85" s="132" t="s">
        <v>74</v>
      </c>
      <c r="F85" s="134" t="s">
        <v>22</v>
      </c>
      <c r="G85" s="135">
        <v>1</v>
      </c>
      <c r="H85" s="135">
        <v>1</v>
      </c>
      <c r="I85" s="135">
        <v>1</v>
      </c>
      <c r="J85" s="135">
        <v>2</v>
      </c>
      <c r="K85" s="136" t="s">
        <v>75</v>
      </c>
      <c r="L85" s="136" t="s">
        <v>75</v>
      </c>
      <c r="M85" s="136" t="s">
        <v>73</v>
      </c>
      <c r="N85" s="136" t="s">
        <v>73</v>
      </c>
      <c r="O85" s="136" t="s">
        <v>74</v>
      </c>
      <c r="P85" s="136" t="s">
        <v>78</v>
      </c>
      <c r="Q85" s="137" t="str">
        <f t="shared" si="1"/>
        <v>No</v>
      </c>
      <c r="R85" s="136" t="s">
        <v>74</v>
      </c>
      <c r="S85" s="136" t="s">
        <v>74</v>
      </c>
      <c r="T85" s="136" t="str">
        <f>IF(ISNONTEXT(VLOOKUP(ProgrammeData[[#This Row],[Student Reference]],Comments!$B$7:$C$1500,2,0)),"",VLOOKUP(ProgrammeData[[#This Row],[Student Reference]],Comments!$B$7:$C$1500,2,0))</f>
        <v/>
      </c>
    </row>
    <row r="86" spans="1:20" x14ac:dyDescent="0.35">
      <c r="A86" s="132" t="s">
        <v>403</v>
      </c>
      <c r="B86" s="133">
        <v>20</v>
      </c>
      <c r="C86" s="132" t="s">
        <v>73</v>
      </c>
      <c r="D86" s="132" t="s">
        <v>74</v>
      </c>
      <c r="E86" s="132" t="s">
        <v>74</v>
      </c>
      <c r="F86" s="134" t="s">
        <v>25</v>
      </c>
      <c r="G86" s="135">
        <v>1</v>
      </c>
      <c r="H86" s="135">
        <v>1</v>
      </c>
      <c r="I86" s="135">
        <v>1</v>
      </c>
      <c r="J86" s="135">
        <v>2</v>
      </c>
      <c r="K86" s="136" t="s">
        <v>75</v>
      </c>
      <c r="L86" s="136" t="s">
        <v>75</v>
      </c>
      <c r="M86" s="136" t="s">
        <v>73</v>
      </c>
      <c r="N86" s="136" t="s">
        <v>73</v>
      </c>
      <c r="O86" s="136" t="s">
        <v>74</v>
      </c>
      <c r="P86" s="136" t="s">
        <v>79</v>
      </c>
      <c r="Q86" s="137" t="str">
        <f t="shared" si="1"/>
        <v>Yes</v>
      </c>
      <c r="R86" s="136" t="s">
        <v>74</v>
      </c>
      <c r="S86" s="136" t="s">
        <v>74</v>
      </c>
      <c r="T86" s="136" t="str">
        <f>IF(ISNONTEXT(VLOOKUP(ProgrammeData[[#This Row],[Student Reference]],Comments!$B$7:$C$1500,2,0)),"",VLOOKUP(ProgrammeData[[#This Row],[Student Reference]],Comments!$B$7:$C$1500,2,0))</f>
        <v/>
      </c>
    </row>
    <row r="87" spans="1:20" x14ac:dyDescent="0.35">
      <c r="A87" s="132" t="s">
        <v>404</v>
      </c>
      <c r="B87" s="133">
        <v>20</v>
      </c>
      <c r="C87" s="132" t="s">
        <v>73</v>
      </c>
      <c r="D87" s="132" t="s">
        <v>74</v>
      </c>
      <c r="E87" s="132" t="s">
        <v>74</v>
      </c>
      <c r="F87" s="134" t="s">
        <v>22</v>
      </c>
      <c r="G87" s="135">
        <v>1</v>
      </c>
      <c r="H87" s="135">
        <v>1</v>
      </c>
      <c r="I87" s="135">
        <v>1</v>
      </c>
      <c r="J87" s="135">
        <v>2</v>
      </c>
      <c r="K87" s="136" t="s">
        <v>75</v>
      </c>
      <c r="L87" s="136" t="s">
        <v>75</v>
      </c>
      <c r="M87" s="136" t="s">
        <v>73</v>
      </c>
      <c r="N87" s="136" t="s">
        <v>73</v>
      </c>
      <c r="O87" s="136" t="s">
        <v>74</v>
      </c>
      <c r="P87" s="136" t="s">
        <v>79</v>
      </c>
      <c r="Q87" s="137" t="str">
        <f t="shared" si="1"/>
        <v>Yes</v>
      </c>
      <c r="R87" s="136" t="s">
        <v>74</v>
      </c>
      <c r="S87" s="136" t="s">
        <v>74</v>
      </c>
      <c r="T87" s="136" t="str">
        <f>IF(ISNONTEXT(VLOOKUP(ProgrammeData[[#This Row],[Student Reference]],Comments!$B$7:$C$1500,2,0)),"",VLOOKUP(ProgrammeData[[#This Row],[Student Reference]],Comments!$B$7:$C$1500,2,0))</f>
        <v/>
      </c>
    </row>
    <row r="88" spans="1:20" x14ac:dyDescent="0.35">
      <c r="A88" s="132" t="s">
        <v>405</v>
      </c>
      <c r="B88" s="133">
        <v>20</v>
      </c>
      <c r="C88" s="132" t="s">
        <v>73</v>
      </c>
      <c r="D88" s="132" t="s">
        <v>74</v>
      </c>
      <c r="E88" s="132" t="s">
        <v>74</v>
      </c>
      <c r="F88" s="134" t="s">
        <v>22</v>
      </c>
      <c r="G88" s="135">
        <v>1</v>
      </c>
      <c r="H88" s="135">
        <v>1</v>
      </c>
      <c r="I88" s="135">
        <v>1</v>
      </c>
      <c r="J88" s="135">
        <v>2</v>
      </c>
      <c r="K88" s="136" t="s">
        <v>75</v>
      </c>
      <c r="L88" s="136" t="s">
        <v>75</v>
      </c>
      <c r="M88" s="136" t="s">
        <v>73</v>
      </c>
      <c r="N88" s="136" t="s">
        <v>73</v>
      </c>
      <c r="O88" s="136" t="s">
        <v>74</v>
      </c>
      <c r="P88" s="136" t="s">
        <v>78</v>
      </c>
      <c r="Q88" s="137" t="str">
        <f t="shared" si="1"/>
        <v>No</v>
      </c>
      <c r="R88" s="136" t="s">
        <v>74</v>
      </c>
      <c r="S88" s="136" t="s">
        <v>74</v>
      </c>
      <c r="T88" s="136" t="str">
        <f>IF(ISNONTEXT(VLOOKUP(ProgrammeData[[#This Row],[Student Reference]],Comments!$B$7:$C$1500,2,0)),"",VLOOKUP(ProgrammeData[[#This Row],[Student Reference]],Comments!$B$7:$C$1500,2,0))</f>
        <v/>
      </c>
    </row>
    <row r="89" spans="1:20" x14ac:dyDescent="0.35">
      <c r="A89" s="132" t="s">
        <v>406</v>
      </c>
      <c r="B89" s="133">
        <v>20</v>
      </c>
      <c r="C89" s="132" t="s">
        <v>73</v>
      </c>
      <c r="D89" s="132" t="s">
        <v>74</v>
      </c>
      <c r="E89" s="132" t="s">
        <v>74</v>
      </c>
      <c r="F89" s="134" t="s">
        <v>22</v>
      </c>
      <c r="G89" s="135">
        <v>1</v>
      </c>
      <c r="H89" s="135">
        <v>1</v>
      </c>
      <c r="I89" s="135">
        <v>1</v>
      </c>
      <c r="J89" s="135">
        <v>2</v>
      </c>
      <c r="K89" s="136" t="s">
        <v>75</v>
      </c>
      <c r="L89" s="136" t="s">
        <v>75</v>
      </c>
      <c r="M89" s="136" t="s">
        <v>73</v>
      </c>
      <c r="N89" s="136" t="s">
        <v>73</v>
      </c>
      <c r="O89" s="136" t="s">
        <v>74</v>
      </c>
      <c r="P89" s="136" t="s">
        <v>79</v>
      </c>
      <c r="Q89" s="137" t="str">
        <f t="shared" si="1"/>
        <v>Yes</v>
      </c>
      <c r="R89" s="136" t="s">
        <v>74</v>
      </c>
      <c r="S89" s="136" t="s">
        <v>74</v>
      </c>
      <c r="T89" s="136" t="str">
        <f>IF(ISNONTEXT(VLOOKUP(ProgrammeData[[#This Row],[Student Reference]],Comments!$B$7:$C$1500,2,0)),"",VLOOKUP(ProgrammeData[[#This Row],[Student Reference]],Comments!$B$7:$C$1500,2,0))</f>
        <v/>
      </c>
    </row>
    <row r="90" spans="1:20" x14ac:dyDescent="0.35">
      <c r="A90" s="132" t="s">
        <v>407</v>
      </c>
      <c r="B90" s="133">
        <v>20</v>
      </c>
      <c r="C90" s="132" t="s">
        <v>73</v>
      </c>
      <c r="D90" s="132" t="s">
        <v>74</v>
      </c>
      <c r="E90" s="132" t="s">
        <v>74</v>
      </c>
      <c r="F90" s="134" t="s">
        <v>22</v>
      </c>
      <c r="G90" s="135">
        <v>1</v>
      </c>
      <c r="H90" s="135">
        <v>1</v>
      </c>
      <c r="I90" s="135">
        <v>1</v>
      </c>
      <c r="J90" s="135">
        <v>2</v>
      </c>
      <c r="K90" s="136" t="s">
        <v>75</v>
      </c>
      <c r="L90" s="136" t="s">
        <v>75</v>
      </c>
      <c r="M90" s="136" t="s">
        <v>73</v>
      </c>
      <c r="N90" s="136" t="s">
        <v>73</v>
      </c>
      <c r="O90" s="136" t="s">
        <v>74</v>
      </c>
      <c r="P90" s="136" t="s">
        <v>79</v>
      </c>
      <c r="Q90" s="137" t="str">
        <f t="shared" si="1"/>
        <v>Yes</v>
      </c>
      <c r="R90" s="136" t="s">
        <v>74</v>
      </c>
      <c r="S90" s="136" t="s">
        <v>74</v>
      </c>
      <c r="T90" s="136" t="str">
        <f>IF(ISNONTEXT(VLOOKUP(ProgrammeData[[#This Row],[Student Reference]],Comments!$B$7:$C$1500,2,0)),"",VLOOKUP(ProgrammeData[[#This Row],[Student Reference]],Comments!$B$7:$C$1500,2,0))</f>
        <v/>
      </c>
    </row>
    <row r="91" spans="1:20" x14ac:dyDescent="0.35">
      <c r="A91" s="132" t="s">
        <v>408</v>
      </c>
      <c r="B91" s="133">
        <v>20</v>
      </c>
      <c r="C91" s="132" t="s">
        <v>73</v>
      </c>
      <c r="D91" s="132" t="s">
        <v>74</v>
      </c>
      <c r="E91" s="132" t="s">
        <v>74</v>
      </c>
      <c r="F91" s="134" t="s">
        <v>22</v>
      </c>
      <c r="G91" s="135">
        <v>1</v>
      </c>
      <c r="H91" s="135">
        <v>1</v>
      </c>
      <c r="I91" s="135">
        <v>1</v>
      </c>
      <c r="J91" s="135">
        <v>2</v>
      </c>
      <c r="K91" s="136" t="s">
        <v>75</v>
      </c>
      <c r="L91" s="136" t="s">
        <v>75</v>
      </c>
      <c r="M91" s="136" t="s">
        <v>73</v>
      </c>
      <c r="N91" s="136" t="s">
        <v>73</v>
      </c>
      <c r="O91" s="136" t="s">
        <v>74</v>
      </c>
      <c r="P91" s="136" t="s">
        <v>76</v>
      </c>
      <c r="Q91" s="137" t="str">
        <f t="shared" si="1"/>
        <v>Yes</v>
      </c>
      <c r="R91" s="136" t="s">
        <v>74</v>
      </c>
      <c r="S91" s="136" t="s">
        <v>74</v>
      </c>
      <c r="T91" s="136" t="str">
        <f>IF(ISNONTEXT(VLOOKUP(ProgrammeData[[#This Row],[Student Reference]],Comments!$B$7:$C$1500,2,0)),"",VLOOKUP(ProgrammeData[[#This Row],[Student Reference]],Comments!$B$7:$C$1500,2,0))</f>
        <v/>
      </c>
    </row>
    <row r="92" spans="1:20" x14ac:dyDescent="0.35">
      <c r="A92" s="132" t="s">
        <v>409</v>
      </c>
      <c r="B92" s="133">
        <v>20</v>
      </c>
      <c r="C92" s="132" t="s">
        <v>73</v>
      </c>
      <c r="D92" s="132" t="s">
        <v>74</v>
      </c>
      <c r="E92" s="132" t="s">
        <v>74</v>
      </c>
      <c r="F92" s="134" t="s">
        <v>22</v>
      </c>
      <c r="G92" s="135">
        <v>1</v>
      </c>
      <c r="H92" s="135">
        <v>1</v>
      </c>
      <c r="I92" s="135">
        <v>1</v>
      </c>
      <c r="J92" s="135">
        <v>2</v>
      </c>
      <c r="K92" s="136" t="s">
        <v>75</v>
      </c>
      <c r="L92" s="136" t="s">
        <v>75</v>
      </c>
      <c r="M92" s="136" t="s">
        <v>73</v>
      </c>
      <c r="N92" s="136" t="s">
        <v>73</v>
      </c>
      <c r="O92" s="136" t="s">
        <v>74</v>
      </c>
      <c r="P92" s="136" t="s">
        <v>78</v>
      </c>
      <c r="Q92" s="137" t="str">
        <f t="shared" si="1"/>
        <v>No</v>
      </c>
      <c r="R92" s="136" t="s">
        <v>74</v>
      </c>
      <c r="S92" s="136" t="s">
        <v>74</v>
      </c>
      <c r="T92" s="136" t="str">
        <f>IF(ISNONTEXT(VLOOKUP(ProgrammeData[[#This Row],[Student Reference]],Comments!$B$7:$C$1500,2,0)),"",VLOOKUP(ProgrammeData[[#This Row],[Student Reference]],Comments!$B$7:$C$1500,2,0))</f>
        <v/>
      </c>
    </row>
    <row r="93" spans="1:20" x14ac:dyDescent="0.35">
      <c r="A93" s="132" t="s">
        <v>410</v>
      </c>
      <c r="B93" s="133">
        <v>21</v>
      </c>
      <c r="C93" s="132" t="s">
        <v>73</v>
      </c>
      <c r="D93" s="132" t="s">
        <v>74</v>
      </c>
      <c r="E93" s="132" t="s">
        <v>74</v>
      </c>
      <c r="F93" s="134" t="s">
        <v>22</v>
      </c>
      <c r="G93" s="135">
        <v>1</v>
      </c>
      <c r="H93" s="135">
        <v>1</v>
      </c>
      <c r="I93" s="135">
        <v>1</v>
      </c>
      <c r="J93" s="135">
        <v>2</v>
      </c>
      <c r="K93" s="136" t="s">
        <v>75</v>
      </c>
      <c r="L93" s="136" t="s">
        <v>75</v>
      </c>
      <c r="M93" s="136" t="s">
        <v>73</v>
      </c>
      <c r="N93" s="136" t="s">
        <v>73</v>
      </c>
      <c r="O93" s="136" t="s">
        <v>74</v>
      </c>
      <c r="P93" s="136" t="s">
        <v>78</v>
      </c>
      <c r="Q93" s="137" t="str">
        <f t="shared" si="1"/>
        <v>No</v>
      </c>
      <c r="R93" s="136" t="s">
        <v>74</v>
      </c>
      <c r="S93" s="136" t="s">
        <v>74</v>
      </c>
      <c r="T93" s="136" t="str">
        <f>IF(ISNONTEXT(VLOOKUP(ProgrammeData[[#This Row],[Student Reference]],Comments!$B$7:$C$1500,2,0)),"",VLOOKUP(ProgrammeData[[#This Row],[Student Reference]],Comments!$B$7:$C$1500,2,0))</f>
        <v/>
      </c>
    </row>
    <row r="94" spans="1:20" x14ac:dyDescent="0.35">
      <c r="A94" s="132" t="s">
        <v>411</v>
      </c>
      <c r="B94" s="133">
        <v>21</v>
      </c>
      <c r="C94" s="132" t="s">
        <v>73</v>
      </c>
      <c r="D94" s="132" t="s">
        <v>74</v>
      </c>
      <c r="E94" s="132" t="s">
        <v>74</v>
      </c>
      <c r="F94" s="134" t="s">
        <v>25</v>
      </c>
      <c r="G94" s="135">
        <v>1</v>
      </c>
      <c r="H94" s="135">
        <v>1</v>
      </c>
      <c r="I94" s="135">
        <v>1</v>
      </c>
      <c r="J94" s="135">
        <v>2</v>
      </c>
      <c r="K94" s="136" t="s">
        <v>75</v>
      </c>
      <c r="L94" s="136" t="s">
        <v>75</v>
      </c>
      <c r="M94" s="136" t="s">
        <v>73</v>
      </c>
      <c r="N94" s="136" t="s">
        <v>73</v>
      </c>
      <c r="O94" s="136" t="s">
        <v>74</v>
      </c>
      <c r="P94" s="136" t="s">
        <v>76</v>
      </c>
      <c r="Q94" s="137" t="str">
        <f t="shared" si="1"/>
        <v>Yes</v>
      </c>
      <c r="R94" s="136" t="s">
        <v>74</v>
      </c>
      <c r="S94" s="136" t="s">
        <v>74</v>
      </c>
      <c r="T94" s="136" t="str">
        <f>IF(ISNONTEXT(VLOOKUP(ProgrammeData[[#This Row],[Student Reference]],Comments!$B$7:$C$1500,2,0)),"",VLOOKUP(ProgrammeData[[#This Row],[Student Reference]],Comments!$B$7:$C$1500,2,0))</f>
        <v/>
      </c>
    </row>
    <row r="95" spans="1:20" x14ac:dyDescent="0.35">
      <c r="A95" s="132" t="s">
        <v>412</v>
      </c>
      <c r="B95" s="133">
        <v>21</v>
      </c>
      <c r="C95" s="132" t="s">
        <v>73</v>
      </c>
      <c r="D95" s="132" t="s">
        <v>74</v>
      </c>
      <c r="E95" s="132" t="s">
        <v>74</v>
      </c>
      <c r="F95" s="134" t="s">
        <v>25</v>
      </c>
      <c r="G95" s="135">
        <v>1</v>
      </c>
      <c r="H95" s="135">
        <v>1</v>
      </c>
      <c r="I95" s="135">
        <v>1</v>
      </c>
      <c r="J95" s="135">
        <v>2</v>
      </c>
      <c r="K95" s="136" t="s">
        <v>75</v>
      </c>
      <c r="L95" s="136" t="s">
        <v>75</v>
      </c>
      <c r="M95" s="136" t="s">
        <v>73</v>
      </c>
      <c r="N95" s="136" t="s">
        <v>73</v>
      </c>
      <c r="O95" s="136" t="s">
        <v>74</v>
      </c>
      <c r="P95" s="136" t="s">
        <v>79</v>
      </c>
      <c r="Q95" s="137" t="str">
        <f t="shared" si="1"/>
        <v>Yes</v>
      </c>
      <c r="R95" s="136" t="s">
        <v>74</v>
      </c>
      <c r="S95" s="136" t="s">
        <v>74</v>
      </c>
      <c r="T95" s="136" t="str">
        <f>IF(ISNONTEXT(VLOOKUP(ProgrammeData[[#This Row],[Student Reference]],Comments!$B$7:$C$1500,2,0)),"",VLOOKUP(ProgrammeData[[#This Row],[Student Reference]],Comments!$B$7:$C$1500,2,0))</f>
        <v/>
      </c>
    </row>
    <row r="96" spans="1:20" x14ac:dyDescent="0.35">
      <c r="A96" s="132" t="s">
        <v>413</v>
      </c>
      <c r="B96" s="133">
        <v>21</v>
      </c>
      <c r="C96" s="132" t="s">
        <v>73</v>
      </c>
      <c r="D96" s="132" t="s">
        <v>74</v>
      </c>
      <c r="E96" s="132" t="s">
        <v>74</v>
      </c>
      <c r="F96" s="134" t="s">
        <v>26</v>
      </c>
      <c r="G96" s="135">
        <v>1</v>
      </c>
      <c r="H96" s="135">
        <v>1</v>
      </c>
      <c r="I96" s="135">
        <v>1</v>
      </c>
      <c r="J96" s="135">
        <v>2</v>
      </c>
      <c r="K96" s="136" t="s">
        <v>75</v>
      </c>
      <c r="L96" s="136" t="s">
        <v>75</v>
      </c>
      <c r="M96" s="136" t="s">
        <v>73</v>
      </c>
      <c r="N96" s="136" t="s">
        <v>73</v>
      </c>
      <c r="O96" s="136" t="s">
        <v>74</v>
      </c>
      <c r="P96" s="136" t="s">
        <v>79</v>
      </c>
      <c r="Q96" s="137" t="str">
        <f t="shared" si="1"/>
        <v>Yes</v>
      </c>
      <c r="R96" s="136" t="s">
        <v>74</v>
      </c>
      <c r="S96" s="136" t="s">
        <v>74</v>
      </c>
      <c r="T96" s="136" t="str">
        <f>IF(ISNONTEXT(VLOOKUP(ProgrammeData[[#This Row],[Student Reference]],Comments!$B$7:$C$1500,2,0)),"",VLOOKUP(ProgrammeData[[#This Row],[Student Reference]],Comments!$B$7:$C$1500,2,0))</f>
        <v/>
      </c>
    </row>
    <row r="97" spans="1:22" x14ac:dyDescent="0.35">
      <c r="A97" s="132" t="s">
        <v>414</v>
      </c>
      <c r="B97" s="133">
        <v>19</v>
      </c>
      <c r="C97" s="132" t="s">
        <v>73</v>
      </c>
      <c r="D97" s="132" t="s">
        <v>74</v>
      </c>
      <c r="E97" s="132" t="s">
        <v>74</v>
      </c>
      <c r="F97" s="134" t="s">
        <v>22</v>
      </c>
      <c r="G97" s="135">
        <v>1</v>
      </c>
      <c r="H97" s="135">
        <v>1</v>
      </c>
      <c r="I97" s="135">
        <v>1</v>
      </c>
      <c r="J97" s="135">
        <v>2</v>
      </c>
      <c r="K97" s="136" t="s">
        <v>75</v>
      </c>
      <c r="L97" s="136" t="s">
        <v>75</v>
      </c>
      <c r="M97" s="136" t="s">
        <v>73</v>
      </c>
      <c r="N97" s="136" t="s">
        <v>73</v>
      </c>
      <c r="O97" s="136" t="s">
        <v>73</v>
      </c>
      <c r="P97" s="136" t="s">
        <v>79</v>
      </c>
      <c r="Q97" s="137" t="str">
        <f t="shared" si="1"/>
        <v>Yes</v>
      </c>
      <c r="R97" s="136" t="s">
        <v>74</v>
      </c>
      <c r="S97" s="136" t="s">
        <v>74</v>
      </c>
      <c r="T97" s="136" t="str">
        <f>IF(ISNONTEXT(VLOOKUP(ProgrammeData[[#This Row],[Student Reference]],Comments!$B$7:$C$1500,2,0)),"",VLOOKUP(ProgrammeData[[#This Row],[Student Reference]],Comments!$B$7:$C$1500,2,0))</f>
        <v/>
      </c>
      <c r="V97" s="131"/>
    </row>
    <row r="98" spans="1:22" x14ac:dyDescent="0.35">
      <c r="A98" s="132" t="s">
        <v>415</v>
      </c>
      <c r="B98" s="133">
        <v>19</v>
      </c>
      <c r="C98" s="132" t="s">
        <v>73</v>
      </c>
      <c r="D98" s="132" t="s">
        <v>74</v>
      </c>
      <c r="E98" s="132" t="s">
        <v>74</v>
      </c>
      <c r="F98" s="134" t="s">
        <v>25</v>
      </c>
      <c r="G98" s="135">
        <v>1</v>
      </c>
      <c r="H98" s="135">
        <v>1</v>
      </c>
      <c r="I98" s="135">
        <v>1</v>
      </c>
      <c r="J98" s="135">
        <v>2</v>
      </c>
      <c r="K98" s="136" t="s">
        <v>75</v>
      </c>
      <c r="L98" s="136" t="s">
        <v>75</v>
      </c>
      <c r="M98" s="136" t="s">
        <v>73</v>
      </c>
      <c r="N98" s="136" t="s">
        <v>73</v>
      </c>
      <c r="O98" s="136" t="s">
        <v>74</v>
      </c>
      <c r="P98" s="136" t="s">
        <v>79</v>
      </c>
      <c r="Q98" s="137" t="str">
        <f t="shared" si="1"/>
        <v>Yes</v>
      </c>
      <c r="R98" s="136" t="s">
        <v>74</v>
      </c>
      <c r="S98" s="136" t="s">
        <v>74</v>
      </c>
      <c r="T98" s="136" t="str">
        <f>IF(ISNONTEXT(VLOOKUP(ProgrammeData[[#This Row],[Student Reference]],Comments!$B$7:$C$1500,2,0)),"",VLOOKUP(ProgrammeData[[#This Row],[Student Reference]],Comments!$B$7:$C$1500,2,0))</f>
        <v/>
      </c>
    </row>
    <row r="99" spans="1:22" x14ac:dyDescent="0.35">
      <c r="A99" s="132" t="s">
        <v>416</v>
      </c>
      <c r="B99" s="133">
        <v>20</v>
      </c>
      <c r="C99" s="132" t="s">
        <v>73</v>
      </c>
      <c r="D99" s="132" t="s">
        <v>74</v>
      </c>
      <c r="E99" s="132" t="s">
        <v>74</v>
      </c>
      <c r="F99" s="134" t="s">
        <v>25</v>
      </c>
      <c r="G99" s="135">
        <v>1</v>
      </c>
      <c r="H99" s="135">
        <v>1</v>
      </c>
      <c r="I99" s="135">
        <v>1</v>
      </c>
      <c r="J99" s="135">
        <v>2</v>
      </c>
      <c r="K99" s="136" t="s">
        <v>75</v>
      </c>
      <c r="L99" s="136" t="s">
        <v>75</v>
      </c>
      <c r="M99" s="136" t="s">
        <v>73</v>
      </c>
      <c r="N99" s="136" t="s">
        <v>73</v>
      </c>
      <c r="O99" s="136" t="s">
        <v>74</v>
      </c>
      <c r="P99" s="136" t="s">
        <v>79</v>
      </c>
      <c r="Q99" s="137" t="str">
        <f t="shared" si="1"/>
        <v>Yes</v>
      </c>
      <c r="R99" s="136" t="s">
        <v>74</v>
      </c>
      <c r="S99" s="136" t="s">
        <v>74</v>
      </c>
      <c r="T99" s="136" t="str">
        <f>IF(ISNONTEXT(VLOOKUP(ProgrammeData[[#This Row],[Student Reference]],Comments!$B$7:$C$1500,2,0)),"",VLOOKUP(ProgrammeData[[#This Row],[Student Reference]],Comments!$B$7:$C$1500,2,0))</f>
        <v/>
      </c>
    </row>
    <row r="100" spans="1:22" x14ac:dyDescent="0.35">
      <c r="A100" s="132" t="s">
        <v>417</v>
      </c>
      <c r="B100" s="133">
        <v>19</v>
      </c>
      <c r="C100" s="132" t="s">
        <v>73</v>
      </c>
      <c r="D100" s="132" t="s">
        <v>74</v>
      </c>
      <c r="E100" s="132" t="s">
        <v>74</v>
      </c>
      <c r="F100" s="134" t="s">
        <v>25</v>
      </c>
      <c r="G100" s="135">
        <v>1</v>
      </c>
      <c r="H100" s="135">
        <v>1</v>
      </c>
      <c r="I100" s="135">
        <v>1</v>
      </c>
      <c r="J100" s="135">
        <v>2</v>
      </c>
      <c r="K100" s="136" t="s">
        <v>75</v>
      </c>
      <c r="L100" s="136" t="s">
        <v>75</v>
      </c>
      <c r="M100" s="136" t="s">
        <v>73</v>
      </c>
      <c r="N100" s="136" t="s">
        <v>73</v>
      </c>
      <c r="O100" s="136" t="s">
        <v>74</v>
      </c>
      <c r="P100" s="136" t="s">
        <v>79</v>
      </c>
      <c r="Q100" s="137" t="str">
        <f t="shared" si="1"/>
        <v>Yes</v>
      </c>
      <c r="R100" s="136" t="s">
        <v>74</v>
      </c>
      <c r="S100" s="136" t="s">
        <v>74</v>
      </c>
      <c r="T100" s="136" t="str">
        <f>IF(ISNONTEXT(VLOOKUP(ProgrammeData[[#This Row],[Student Reference]],Comments!$B$7:$C$1500,2,0)),"",VLOOKUP(ProgrammeData[[#This Row],[Student Reference]],Comments!$B$7:$C$1500,2,0))</f>
        <v/>
      </c>
    </row>
    <row r="101" spans="1:22" x14ac:dyDescent="0.35">
      <c r="A101" s="132" t="s">
        <v>418</v>
      </c>
      <c r="B101" s="133">
        <v>19</v>
      </c>
      <c r="C101" s="132" t="s">
        <v>73</v>
      </c>
      <c r="D101" s="132" t="s">
        <v>74</v>
      </c>
      <c r="E101" s="132" t="s">
        <v>74</v>
      </c>
      <c r="F101" s="134" t="s">
        <v>22</v>
      </c>
      <c r="G101" s="135">
        <v>1</v>
      </c>
      <c r="H101" s="135">
        <v>1</v>
      </c>
      <c r="I101" s="135">
        <v>1</v>
      </c>
      <c r="J101" s="135">
        <v>2</v>
      </c>
      <c r="K101" s="136" t="s">
        <v>75</v>
      </c>
      <c r="L101" s="136" t="s">
        <v>75</v>
      </c>
      <c r="M101" s="136" t="s">
        <v>73</v>
      </c>
      <c r="N101" s="136" t="s">
        <v>73</v>
      </c>
      <c r="O101" s="136" t="s">
        <v>74</v>
      </c>
      <c r="P101" s="136" t="s">
        <v>77</v>
      </c>
      <c r="Q101" s="137" t="str">
        <f t="shared" si="1"/>
        <v>Yes</v>
      </c>
      <c r="R101" s="136" t="s">
        <v>74</v>
      </c>
      <c r="S101" s="136" t="s">
        <v>74</v>
      </c>
      <c r="T101" s="136" t="str">
        <f>IF(ISNONTEXT(VLOOKUP(ProgrammeData[[#This Row],[Student Reference]],Comments!$B$7:$C$1500,2,0)),"",VLOOKUP(ProgrammeData[[#This Row],[Student Reference]],Comments!$B$7:$C$1500,2,0))</f>
        <v/>
      </c>
    </row>
    <row r="102" spans="1:22" x14ac:dyDescent="0.35">
      <c r="A102" s="132" t="s">
        <v>419</v>
      </c>
      <c r="B102" s="133">
        <v>19</v>
      </c>
      <c r="C102" s="132" t="s">
        <v>73</v>
      </c>
      <c r="D102" s="132" t="s">
        <v>74</v>
      </c>
      <c r="E102" s="132" t="s">
        <v>74</v>
      </c>
      <c r="F102" s="134" t="s">
        <v>22</v>
      </c>
      <c r="G102" s="135">
        <v>1</v>
      </c>
      <c r="H102" s="135">
        <v>1</v>
      </c>
      <c r="I102" s="135">
        <v>1</v>
      </c>
      <c r="J102" s="135">
        <v>2</v>
      </c>
      <c r="K102" s="136" t="s">
        <v>75</v>
      </c>
      <c r="L102" s="136" t="s">
        <v>75</v>
      </c>
      <c r="M102" s="136" t="s">
        <v>73</v>
      </c>
      <c r="N102" s="136" t="s">
        <v>73</v>
      </c>
      <c r="O102" s="136" t="s">
        <v>74</v>
      </c>
      <c r="P102" s="136" t="s">
        <v>78</v>
      </c>
      <c r="Q102" s="137" t="str">
        <f t="shared" si="1"/>
        <v>No</v>
      </c>
      <c r="R102" s="136" t="s">
        <v>74</v>
      </c>
      <c r="S102" s="136" t="s">
        <v>74</v>
      </c>
      <c r="T102" s="136" t="str">
        <f>IF(ISNONTEXT(VLOOKUP(ProgrammeData[[#This Row],[Student Reference]],Comments!$B$7:$C$1500,2,0)),"",VLOOKUP(ProgrammeData[[#This Row],[Student Reference]],Comments!$B$7:$C$1500,2,0))</f>
        <v/>
      </c>
    </row>
    <row r="103" spans="1:22" x14ac:dyDescent="0.35">
      <c r="A103" s="132" t="s">
        <v>420</v>
      </c>
      <c r="B103" s="133">
        <v>21</v>
      </c>
      <c r="C103" s="132" t="s">
        <v>73</v>
      </c>
      <c r="D103" s="132" t="s">
        <v>74</v>
      </c>
      <c r="E103" s="132" t="s">
        <v>74</v>
      </c>
      <c r="F103" s="134" t="s">
        <v>22</v>
      </c>
      <c r="G103" s="135">
        <v>1</v>
      </c>
      <c r="H103" s="135">
        <v>1</v>
      </c>
      <c r="I103" s="135">
        <v>1</v>
      </c>
      <c r="J103" s="135">
        <v>2</v>
      </c>
      <c r="K103" s="136" t="s">
        <v>75</v>
      </c>
      <c r="L103" s="136" t="s">
        <v>75</v>
      </c>
      <c r="M103" s="136" t="s">
        <v>73</v>
      </c>
      <c r="N103" s="136" t="s">
        <v>73</v>
      </c>
      <c r="O103" s="136" t="s">
        <v>74</v>
      </c>
      <c r="P103" s="136" t="s">
        <v>78</v>
      </c>
      <c r="Q103" s="137" t="str">
        <f t="shared" si="1"/>
        <v>No</v>
      </c>
      <c r="R103" s="136" t="s">
        <v>74</v>
      </c>
      <c r="S103" s="136" t="s">
        <v>74</v>
      </c>
      <c r="T103" s="136" t="str">
        <f>IF(ISNONTEXT(VLOOKUP(ProgrammeData[[#This Row],[Student Reference]],Comments!$B$7:$C$1500,2,0)),"",VLOOKUP(ProgrammeData[[#This Row],[Student Reference]],Comments!$B$7:$C$1500,2,0))</f>
        <v/>
      </c>
    </row>
    <row r="104" spans="1:22" x14ac:dyDescent="0.35">
      <c r="A104" s="132" t="s">
        <v>421</v>
      </c>
      <c r="B104" s="133">
        <v>19</v>
      </c>
      <c r="C104" s="132" t="s">
        <v>73</v>
      </c>
      <c r="D104" s="132" t="s">
        <v>74</v>
      </c>
      <c r="E104" s="132" t="s">
        <v>74</v>
      </c>
      <c r="F104" s="134" t="s">
        <v>22</v>
      </c>
      <c r="G104" s="135">
        <v>1</v>
      </c>
      <c r="H104" s="135">
        <v>1</v>
      </c>
      <c r="I104" s="135">
        <v>1</v>
      </c>
      <c r="J104" s="135">
        <v>2</v>
      </c>
      <c r="K104" s="136" t="s">
        <v>75</v>
      </c>
      <c r="L104" s="136" t="s">
        <v>75</v>
      </c>
      <c r="M104" s="136" t="s">
        <v>73</v>
      </c>
      <c r="N104" s="136" t="s">
        <v>73</v>
      </c>
      <c r="O104" s="136" t="s">
        <v>74</v>
      </c>
      <c r="P104" s="136" t="s">
        <v>79</v>
      </c>
      <c r="Q104" s="137" t="str">
        <f t="shared" si="1"/>
        <v>Yes</v>
      </c>
      <c r="R104" s="136" t="s">
        <v>74</v>
      </c>
      <c r="S104" s="136" t="s">
        <v>74</v>
      </c>
      <c r="T104" s="136" t="str">
        <f>IF(ISNONTEXT(VLOOKUP(ProgrammeData[[#This Row],[Student Reference]],Comments!$B$7:$C$1500,2,0)),"",VLOOKUP(ProgrammeData[[#This Row],[Student Reference]],Comments!$B$7:$C$1500,2,0))</f>
        <v/>
      </c>
    </row>
    <row r="105" spans="1:22" x14ac:dyDescent="0.35">
      <c r="A105" s="132" t="s">
        <v>422</v>
      </c>
      <c r="B105" s="133">
        <v>19</v>
      </c>
      <c r="C105" s="132" t="s">
        <v>73</v>
      </c>
      <c r="D105" s="132" t="s">
        <v>74</v>
      </c>
      <c r="E105" s="132" t="s">
        <v>74</v>
      </c>
      <c r="F105" s="134" t="s">
        <v>22</v>
      </c>
      <c r="G105" s="135">
        <v>1</v>
      </c>
      <c r="H105" s="135">
        <v>1</v>
      </c>
      <c r="I105" s="135">
        <v>1</v>
      </c>
      <c r="J105" s="135">
        <v>2</v>
      </c>
      <c r="K105" s="136" t="s">
        <v>75</v>
      </c>
      <c r="L105" s="136" t="s">
        <v>75</v>
      </c>
      <c r="M105" s="136" t="s">
        <v>73</v>
      </c>
      <c r="N105" s="136" t="s">
        <v>73</v>
      </c>
      <c r="O105" s="136" t="s">
        <v>74</v>
      </c>
      <c r="P105" s="136" t="s">
        <v>76</v>
      </c>
      <c r="Q105" s="137" t="str">
        <f t="shared" si="1"/>
        <v>Yes</v>
      </c>
      <c r="R105" s="136" t="s">
        <v>74</v>
      </c>
      <c r="S105" s="136" t="s">
        <v>74</v>
      </c>
      <c r="T105" s="136" t="str">
        <f>IF(ISNONTEXT(VLOOKUP(ProgrammeData[[#This Row],[Student Reference]],Comments!$B$7:$C$1500,2,0)),"",VLOOKUP(ProgrammeData[[#This Row],[Student Reference]],Comments!$B$7:$C$1500,2,0))</f>
        <v/>
      </c>
    </row>
    <row r="106" spans="1:22" x14ac:dyDescent="0.35">
      <c r="A106" s="132" t="s">
        <v>423</v>
      </c>
      <c r="B106" s="133">
        <v>19</v>
      </c>
      <c r="C106" s="132" t="s">
        <v>73</v>
      </c>
      <c r="D106" s="132" t="s">
        <v>74</v>
      </c>
      <c r="E106" s="132" t="s">
        <v>74</v>
      </c>
      <c r="F106" s="134" t="s">
        <v>22</v>
      </c>
      <c r="G106" s="135">
        <v>1</v>
      </c>
      <c r="H106" s="135">
        <v>1</v>
      </c>
      <c r="I106" s="135">
        <v>1</v>
      </c>
      <c r="J106" s="135">
        <v>2</v>
      </c>
      <c r="K106" s="136" t="s">
        <v>75</v>
      </c>
      <c r="L106" s="136" t="s">
        <v>75</v>
      </c>
      <c r="M106" s="136" t="s">
        <v>73</v>
      </c>
      <c r="N106" s="136" t="s">
        <v>73</v>
      </c>
      <c r="O106" s="136" t="s">
        <v>74</v>
      </c>
      <c r="P106" s="136" t="s">
        <v>77</v>
      </c>
      <c r="Q106" s="137" t="str">
        <f t="shared" si="1"/>
        <v>Yes</v>
      </c>
      <c r="R106" s="136" t="s">
        <v>74</v>
      </c>
      <c r="S106" s="136" t="s">
        <v>74</v>
      </c>
      <c r="T106" s="136" t="str">
        <f>IF(ISNONTEXT(VLOOKUP(ProgrammeData[[#This Row],[Student Reference]],Comments!$B$7:$C$1500,2,0)),"",VLOOKUP(ProgrammeData[[#This Row],[Student Reference]],Comments!$B$7:$C$1500,2,0))</f>
        <v/>
      </c>
    </row>
  </sheetData>
  <mergeCells count="10">
    <mergeCell ref="R4:S5"/>
    <mergeCell ref="T4:T5"/>
    <mergeCell ref="F5:G5"/>
    <mergeCell ref="P5:Q5"/>
    <mergeCell ref="A4:E5"/>
    <mergeCell ref="F4:G4"/>
    <mergeCell ref="H4:J5"/>
    <mergeCell ref="K4:M5"/>
    <mergeCell ref="N4:O5"/>
    <mergeCell ref="P4:Q4"/>
  </mergeCells>
  <pageMargins left="0.23622047244094491" right="0.23622047244094491" top="0.74803149606299213" bottom="0.74803149606299213" header="0.31496062992125984" footer="0.31496062992125984"/>
  <pageSetup paperSize="8" scale="29" fitToHeight="0" orientation="landscape" r:id="rId1"/>
  <headerFooter alignWithMargins="0">
    <oddFooter>&amp;CPage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1CA2-09B4-4DD2-BA2C-7DE5BAD3517A}">
  <sheetPr codeName="Sheet4">
    <tabColor theme="1"/>
    <pageSetUpPr fitToPage="1"/>
  </sheetPr>
  <dimension ref="A1:N403"/>
  <sheetViews>
    <sheetView showGridLines="0" zoomScale="85" zoomScaleNormal="85" workbookViewId="0">
      <pane xSplit="2" ySplit="4" topLeftCell="C371" activePane="bottomRight" state="frozen"/>
      <selection pane="topRight"/>
      <selection pane="bottomLeft"/>
      <selection pane="bottomRight" activeCell="O350" sqref="O350"/>
    </sheetView>
  </sheetViews>
  <sheetFormatPr defaultColWidth="8.921875" defaultRowHeight="15.5" x14ac:dyDescent="0.35"/>
  <cols>
    <col min="1" max="1" width="17.07421875" style="55" customWidth="1"/>
    <col min="2" max="2" width="6.15234375" style="56" customWidth="1"/>
    <col min="3" max="3" width="12.61328125" style="55" customWidth="1"/>
    <col min="4" max="4" width="70.61328125" style="55" customWidth="1"/>
    <col min="5" max="5" width="6.921875" style="55" customWidth="1"/>
    <col min="6" max="6" width="9.15234375" style="55" customWidth="1"/>
    <col min="7" max="7" width="10" style="55" customWidth="1"/>
    <col min="8" max="10" width="9.15234375" style="55" customWidth="1"/>
    <col min="11" max="11" width="25.61328125" style="70" customWidth="1"/>
    <col min="12" max="12" width="9.4609375" style="55" customWidth="1"/>
    <col min="13" max="13" width="24.84375" style="55" customWidth="1"/>
    <col min="15" max="16384" width="8.921875" style="55"/>
  </cols>
  <sheetData>
    <row r="1" spans="1:14" s="30" customFormat="1" ht="54.75" customHeight="1" x14ac:dyDescent="0.35">
      <c r="B1" s="62"/>
      <c r="C1" s="63" t="s">
        <v>85</v>
      </c>
      <c r="F1"/>
      <c r="G1"/>
      <c r="K1" s="64"/>
      <c r="L1" s="1"/>
      <c r="M1" s="65"/>
      <c r="N1"/>
    </row>
    <row r="2" spans="1:14" s="30" customFormat="1" ht="28.5" customHeight="1" x14ac:dyDescent="0.35">
      <c r="A2" s="55"/>
      <c r="B2" s="62"/>
      <c r="C2" s="62"/>
      <c r="D2" s="62"/>
      <c r="E2" s="62"/>
      <c r="F2" s="62"/>
      <c r="G2" s="62"/>
      <c r="H2" s="62"/>
      <c r="I2" s="62"/>
      <c r="J2" s="62"/>
      <c r="K2" s="62"/>
      <c r="L2" s="62"/>
      <c r="M2" s="62"/>
      <c r="N2"/>
    </row>
    <row r="3" spans="1:14" s="67" customFormat="1" ht="23.25" customHeight="1" x14ac:dyDescent="0.35">
      <c r="A3" s="237" t="s">
        <v>44</v>
      </c>
      <c r="B3" s="238"/>
      <c r="C3" s="239" t="s">
        <v>86</v>
      </c>
      <c r="D3" s="240"/>
      <c r="E3" s="240"/>
      <c r="F3" s="240"/>
      <c r="G3" s="240"/>
      <c r="H3" s="240"/>
      <c r="I3" s="240"/>
      <c r="J3" s="240"/>
      <c r="K3" s="240"/>
      <c r="L3" s="241"/>
      <c r="M3" s="66" t="s">
        <v>50</v>
      </c>
      <c r="N3"/>
    </row>
    <row r="4" spans="1:14" s="69" customFormat="1" ht="65.25" customHeight="1" x14ac:dyDescent="0.35">
      <c r="A4" s="46" t="s">
        <v>53</v>
      </c>
      <c r="B4" s="46" t="s">
        <v>54</v>
      </c>
      <c r="C4" s="68" t="s">
        <v>87</v>
      </c>
      <c r="D4" s="68" t="s">
        <v>88</v>
      </c>
      <c r="E4" s="68" t="s">
        <v>89</v>
      </c>
      <c r="F4" s="68" t="s">
        <v>90</v>
      </c>
      <c r="G4" s="68" t="s">
        <v>91</v>
      </c>
      <c r="H4" s="68" t="s">
        <v>92</v>
      </c>
      <c r="I4" s="68" t="s">
        <v>93</v>
      </c>
      <c r="J4" s="68" t="s">
        <v>94</v>
      </c>
      <c r="K4" s="68" t="s">
        <v>95</v>
      </c>
      <c r="L4" s="68" t="s">
        <v>96</v>
      </c>
      <c r="M4" s="54" t="s">
        <v>72</v>
      </c>
      <c r="N4"/>
    </row>
    <row r="5" spans="1:14" ht="12.75" customHeight="1" x14ac:dyDescent="0.35">
      <c r="A5" s="132" t="s">
        <v>324</v>
      </c>
      <c r="B5" s="133">
        <v>20</v>
      </c>
      <c r="C5" s="132" t="s">
        <v>97</v>
      </c>
      <c r="D5" s="132" t="s">
        <v>98</v>
      </c>
      <c r="E5" s="132">
        <v>14.1</v>
      </c>
      <c r="F5" s="132" t="s">
        <v>74</v>
      </c>
      <c r="G5" s="132" t="s">
        <v>74</v>
      </c>
      <c r="H5" s="138" t="s">
        <v>99</v>
      </c>
      <c r="I5" s="138" t="s">
        <v>100</v>
      </c>
      <c r="J5" s="138" t="s">
        <v>100</v>
      </c>
      <c r="K5" s="139" t="s">
        <v>101</v>
      </c>
      <c r="L5" s="132" t="s">
        <v>102</v>
      </c>
      <c r="M5" s="138" t="str">
        <f>IF(ISNONTEXT(INDEX(Comments!C:C,MATCH(AimsData[[#This Row],[Student Reference]],Comments!B:B,0))),"",INDEX(Comments!C:C,MATCH(AimsData[[#This Row],[Student Reference]],Comments!B:B,0)))</f>
        <v/>
      </c>
      <c r="N5" s="60"/>
    </row>
    <row r="6" spans="1:14" x14ac:dyDescent="0.35">
      <c r="A6" s="132" t="s">
        <v>324</v>
      </c>
      <c r="B6" s="133">
        <v>20</v>
      </c>
      <c r="C6" s="132" t="s">
        <v>103</v>
      </c>
      <c r="D6" s="132" t="s">
        <v>104</v>
      </c>
      <c r="E6" s="132">
        <v>14.1</v>
      </c>
      <c r="F6" s="132" t="s">
        <v>74</v>
      </c>
      <c r="G6" s="132" t="s">
        <v>74</v>
      </c>
      <c r="H6" s="132" t="s">
        <v>105</v>
      </c>
      <c r="I6" s="132" t="s">
        <v>100</v>
      </c>
      <c r="J6" s="132" t="s">
        <v>100</v>
      </c>
      <c r="K6" s="139" t="s">
        <v>101</v>
      </c>
      <c r="L6" s="132" t="s">
        <v>106</v>
      </c>
      <c r="M6" s="138" t="str">
        <f>IF(ISNONTEXT(INDEX(Comments!C:C,MATCH(AimsData[[#This Row],[Student Reference]],Comments!B:B,0))),"",INDEX(Comments!C:C,MATCH(AimsData[[#This Row],[Student Reference]],Comments!B:B,0)))</f>
        <v/>
      </c>
    </row>
    <row r="7" spans="1:14" x14ac:dyDescent="0.35">
      <c r="A7" s="132" t="s">
        <v>324</v>
      </c>
      <c r="B7" s="133">
        <v>20</v>
      </c>
      <c r="C7" s="132" t="s">
        <v>107</v>
      </c>
      <c r="D7" s="132" t="s">
        <v>108</v>
      </c>
      <c r="E7" s="132">
        <v>14.1</v>
      </c>
      <c r="F7" s="132" t="s">
        <v>74</v>
      </c>
      <c r="G7" s="132" t="s">
        <v>74</v>
      </c>
      <c r="H7" s="132" t="s">
        <v>105</v>
      </c>
      <c r="I7" s="132" t="s">
        <v>100</v>
      </c>
      <c r="J7" s="132" t="s">
        <v>100</v>
      </c>
      <c r="K7" s="139" t="s">
        <v>101</v>
      </c>
      <c r="L7" s="132" t="s">
        <v>102</v>
      </c>
      <c r="M7" s="138" t="str">
        <f>IF(ISNONTEXT(INDEX(Comments!C:C,MATCH(AimsData[[#This Row],[Student Reference]],Comments!B:B,0))),"",INDEX(Comments!C:C,MATCH(AimsData[[#This Row],[Student Reference]],Comments!B:B,0)))</f>
        <v/>
      </c>
    </row>
    <row r="8" spans="1:14" x14ac:dyDescent="0.35">
      <c r="A8" s="132" t="s">
        <v>324</v>
      </c>
      <c r="B8" s="133">
        <v>20</v>
      </c>
      <c r="C8" s="132" t="s">
        <v>109</v>
      </c>
      <c r="D8" s="132" t="s">
        <v>110</v>
      </c>
      <c r="E8" s="132">
        <v>14.1</v>
      </c>
      <c r="F8" s="132" t="s">
        <v>74</v>
      </c>
      <c r="G8" s="132" t="s">
        <v>74</v>
      </c>
      <c r="H8" s="132" t="s">
        <v>105</v>
      </c>
      <c r="I8" s="132" t="s">
        <v>100</v>
      </c>
      <c r="J8" s="132" t="s">
        <v>100</v>
      </c>
      <c r="K8" s="139" t="s">
        <v>101</v>
      </c>
      <c r="L8" s="132" t="s">
        <v>102</v>
      </c>
      <c r="M8" s="138" t="str">
        <f>IF(ISNONTEXT(INDEX(Comments!C:C,MATCH(AimsData[[#This Row],[Student Reference]],Comments!B:B,0))),"",INDEX(Comments!C:C,MATCH(AimsData[[#This Row],[Student Reference]],Comments!B:B,0)))</f>
        <v/>
      </c>
    </row>
    <row r="9" spans="1:14" x14ac:dyDescent="0.35">
      <c r="A9" s="132" t="s">
        <v>324</v>
      </c>
      <c r="B9" s="133">
        <v>20</v>
      </c>
      <c r="C9" s="132" t="s">
        <v>111</v>
      </c>
      <c r="D9" s="132" t="s">
        <v>112</v>
      </c>
      <c r="E9" s="132">
        <v>14.2</v>
      </c>
      <c r="F9" s="132" t="s">
        <v>74</v>
      </c>
      <c r="G9" s="132" t="s">
        <v>74</v>
      </c>
      <c r="H9" s="132" t="s">
        <v>113</v>
      </c>
      <c r="I9" s="132" t="s">
        <v>114</v>
      </c>
      <c r="J9" s="132" t="s">
        <v>114</v>
      </c>
      <c r="K9" s="139" t="s">
        <v>101</v>
      </c>
      <c r="L9" s="132" t="s">
        <v>102</v>
      </c>
      <c r="M9" s="138" t="str">
        <f>IF(ISNONTEXT(INDEX(Comments!C:C,MATCH(AimsData[[#This Row],[Student Reference]],Comments!B:B,0))),"",INDEX(Comments!C:C,MATCH(AimsData[[#This Row],[Student Reference]],Comments!B:B,0)))</f>
        <v/>
      </c>
    </row>
    <row r="10" spans="1:14" x14ac:dyDescent="0.35">
      <c r="A10" s="132" t="s">
        <v>325</v>
      </c>
      <c r="B10" s="133">
        <v>20</v>
      </c>
      <c r="C10" s="132" t="s">
        <v>103</v>
      </c>
      <c r="D10" s="132" t="s">
        <v>104</v>
      </c>
      <c r="E10" s="132">
        <v>14.1</v>
      </c>
      <c r="F10" s="132" t="s">
        <v>74</v>
      </c>
      <c r="G10" s="132" t="s">
        <v>74</v>
      </c>
      <c r="H10" s="132" t="s">
        <v>105</v>
      </c>
      <c r="I10" s="132" t="s">
        <v>115</v>
      </c>
      <c r="J10" s="132"/>
      <c r="K10" s="139" t="s">
        <v>116</v>
      </c>
      <c r="L10" s="132" t="s">
        <v>106</v>
      </c>
      <c r="M10" s="138" t="str">
        <f>IF(ISNONTEXT(INDEX(Comments!C:C,MATCH(AimsData[[#This Row],[Student Reference]],Comments!B:B,0))),"",INDEX(Comments!C:C,MATCH(AimsData[[#This Row],[Student Reference]],Comments!B:B,0)))</f>
        <v/>
      </c>
    </row>
    <row r="11" spans="1:14" x14ac:dyDescent="0.35">
      <c r="A11" s="132" t="s">
        <v>325</v>
      </c>
      <c r="B11" s="133">
        <v>20</v>
      </c>
      <c r="C11" s="132" t="s">
        <v>107</v>
      </c>
      <c r="D11" s="132" t="s">
        <v>108</v>
      </c>
      <c r="E11" s="132">
        <v>14.1</v>
      </c>
      <c r="F11" s="132" t="s">
        <v>74</v>
      </c>
      <c r="G11" s="132" t="s">
        <v>74</v>
      </c>
      <c r="H11" s="132" t="s">
        <v>105</v>
      </c>
      <c r="I11" s="132" t="s">
        <v>115</v>
      </c>
      <c r="J11" s="132"/>
      <c r="K11" s="139" t="s">
        <v>116</v>
      </c>
      <c r="L11" s="132" t="s">
        <v>102</v>
      </c>
      <c r="M11" s="138" t="str">
        <f>IF(ISNONTEXT(INDEX(Comments!C:C,MATCH(AimsData[[#This Row],[Student Reference]],Comments!B:B,0))),"",INDEX(Comments!C:C,MATCH(AimsData[[#This Row],[Student Reference]],Comments!B:B,0)))</f>
        <v/>
      </c>
    </row>
    <row r="12" spans="1:14" x14ac:dyDescent="0.35">
      <c r="A12" s="132" t="s">
        <v>325</v>
      </c>
      <c r="B12" s="133">
        <v>20</v>
      </c>
      <c r="C12" s="132" t="s">
        <v>109</v>
      </c>
      <c r="D12" s="132" t="s">
        <v>110</v>
      </c>
      <c r="E12" s="132">
        <v>14.1</v>
      </c>
      <c r="F12" s="132" t="s">
        <v>74</v>
      </c>
      <c r="G12" s="132" t="s">
        <v>74</v>
      </c>
      <c r="H12" s="132" t="s">
        <v>105</v>
      </c>
      <c r="I12" s="132" t="s">
        <v>115</v>
      </c>
      <c r="J12" s="132"/>
      <c r="K12" s="139" t="s">
        <v>116</v>
      </c>
      <c r="L12" s="132" t="s">
        <v>102</v>
      </c>
      <c r="M12" s="138" t="str">
        <f>IF(ISNONTEXT(INDEX(Comments!C:C,MATCH(AimsData[[#This Row],[Student Reference]],Comments!B:B,0))),"",INDEX(Comments!C:C,MATCH(AimsData[[#This Row],[Student Reference]],Comments!B:B,0)))</f>
        <v/>
      </c>
    </row>
    <row r="13" spans="1:14" x14ac:dyDescent="0.35">
      <c r="A13" s="132" t="s">
        <v>326</v>
      </c>
      <c r="B13" s="133">
        <v>17</v>
      </c>
      <c r="C13" s="132" t="s">
        <v>103</v>
      </c>
      <c r="D13" s="132" t="s">
        <v>104</v>
      </c>
      <c r="E13" s="132">
        <v>14.1</v>
      </c>
      <c r="F13" s="132" t="s">
        <v>74</v>
      </c>
      <c r="G13" s="132" t="s">
        <v>74</v>
      </c>
      <c r="H13" s="132" t="s">
        <v>117</v>
      </c>
      <c r="I13" s="132" t="s">
        <v>118</v>
      </c>
      <c r="J13" s="132"/>
      <c r="K13" s="139" t="s">
        <v>116</v>
      </c>
      <c r="L13" s="132" t="s">
        <v>106</v>
      </c>
      <c r="M13" s="138" t="str">
        <f>IF(ISNONTEXT(INDEX(Comments!C:C,MATCH(AimsData[[#This Row],[Student Reference]],Comments!B:B,0))),"",INDEX(Comments!C:C,MATCH(AimsData[[#This Row],[Student Reference]],Comments!B:B,0)))</f>
        <v/>
      </c>
    </row>
    <row r="14" spans="1:14" x14ac:dyDescent="0.35">
      <c r="A14" s="132" t="s">
        <v>326</v>
      </c>
      <c r="B14" s="133">
        <v>17</v>
      </c>
      <c r="C14" s="132" t="s">
        <v>119</v>
      </c>
      <c r="D14" s="132" t="s">
        <v>120</v>
      </c>
      <c r="E14" s="132">
        <v>14.1</v>
      </c>
      <c r="F14" s="132" t="s">
        <v>74</v>
      </c>
      <c r="G14" s="132" t="s">
        <v>74</v>
      </c>
      <c r="H14" s="132" t="s">
        <v>121</v>
      </c>
      <c r="I14" s="132" t="s">
        <v>118</v>
      </c>
      <c r="J14" s="132"/>
      <c r="K14" s="139" t="s">
        <v>116</v>
      </c>
      <c r="L14" s="132" t="s">
        <v>102</v>
      </c>
      <c r="M14" s="138" t="str">
        <f>IF(ISNONTEXT(INDEX(Comments!C:C,MATCH(AimsData[[#This Row],[Student Reference]],Comments!B:B,0))),"",INDEX(Comments!C:C,MATCH(AimsData[[#This Row],[Student Reference]],Comments!B:B,0)))</f>
        <v/>
      </c>
    </row>
    <row r="15" spans="1:14" x14ac:dyDescent="0.35">
      <c r="A15" s="132" t="s">
        <v>326</v>
      </c>
      <c r="B15" s="133">
        <v>17</v>
      </c>
      <c r="C15" s="132" t="s">
        <v>122</v>
      </c>
      <c r="D15" s="132" t="s">
        <v>123</v>
      </c>
      <c r="E15" s="132">
        <v>14.1</v>
      </c>
      <c r="F15" s="132" t="s">
        <v>74</v>
      </c>
      <c r="G15" s="132" t="s">
        <v>74</v>
      </c>
      <c r="H15" s="132" t="s">
        <v>121</v>
      </c>
      <c r="I15" s="132" t="s">
        <v>118</v>
      </c>
      <c r="J15" s="132"/>
      <c r="K15" s="139" t="s">
        <v>116</v>
      </c>
      <c r="L15" s="132" t="s">
        <v>102</v>
      </c>
      <c r="M15" s="138" t="str">
        <f>IF(ISNONTEXT(INDEX(Comments!C:C,MATCH(AimsData[[#This Row],[Student Reference]],Comments!B:B,0))),"",INDEX(Comments!C:C,MATCH(AimsData[[#This Row],[Student Reference]],Comments!B:B,0)))</f>
        <v/>
      </c>
    </row>
    <row r="16" spans="1:14" x14ac:dyDescent="0.35">
      <c r="A16" s="132" t="s">
        <v>327</v>
      </c>
      <c r="B16" s="133">
        <v>20</v>
      </c>
      <c r="C16" s="132" t="s">
        <v>103</v>
      </c>
      <c r="D16" s="132" t="s">
        <v>104</v>
      </c>
      <c r="E16" s="132">
        <v>14.1</v>
      </c>
      <c r="F16" s="132" t="s">
        <v>74</v>
      </c>
      <c r="G16" s="132" t="s">
        <v>74</v>
      </c>
      <c r="H16" s="132" t="s">
        <v>105</v>
      </c>
      <c r="I16" s="132" t="s">
        <v>115</v>
      </c>
      <c r="J16" s="132"/>
      <c r="K16" s="139" t="s">
        <v>116</v>
      </c>
      <c r="L16" s="132" t="s">
        <v>106</v>
      </c>
      <c r="M16" s="138" t="str">
        <f>IF(ISNONTEXT(INDEX(Comments!C:C,MATCH(AimsData[[#This Row],[Student Reference]],Comments!B:B,0))),"",INDEX(Comments!C:C,MATCH(AimsData[[#This Row],[Student Reference]],Comments!B:B,0)))</f>
        <v/>
      </c>
    </row>
    <row r="17" spans="1:13" x14ac:dyDescent="0.35">
      <c r="A17" s="132" t="s">
        <v>327</v>
      </c>
      <c r="B17" s="133">
        <v>20</v>
      </c>
      <c r="C17" s="132" t="s">
        <v>107</v>
      </c>
      <c r="D17" s="132" t="s">
        <v>108</v>
      </c>
      <c r="E17" s="132">
        <v>14.1</v>
      </c>
      <c r="F17" s="132" t="s">
        <v>74</v>
      </c>
      <c r="G17" s="132" t="s">
        <v>74</v>
      </c>
      <c r="H17" s="132" t="s">
        <v>105</v>
      </c>
      <c r="I17" s="132" t="s">
        <v>115</v>
      </c>
      <c r="J17" s="132"/>
      <c r="K17" s="139" t="s">
        <v>116</v>
      </c>
      <c r="L17" s="132" t="s">
        <v>102</v>
      </c>
      <c r="M17" s="138" t="str">
        <f>IF(ISNONTEXT(INDEX(Comments!C:C,MATCH(AimsData[[#This Row],[Student Reference]],Comments!B:B,0))),"",INDEX(Comments!C:C,MATCH(AimsData[[#This Row],[Student Reference]],Comments!B:B,0)))</f>
        <v/>
      </c>
    </row>
    <row r="18" spans="1:13" x14ac:dyDescent="0.35">
      <c r="A18" s="132" t="s">
        <v>327</v>
      </c>
      <c r="B18" s="133">
        <v>20</v>
      </c>
      <c r="C18" s="132" t="s">
        <v>109</v>
      </c>
      <c r="D18" s="132" t="s">
        <v>110</v>
      </c>
      <c r="E18" s="132">
        <v>14.1</v>
      </c>
      <c r="F18" s="132" t="s">
        <v>74</v>
      </c>
      <c r="G18" s="132" t="s">
        <v>74</v>
      </c>
      <c r="H18" s="132" t="s">
        <v>105</v>
      </c>
      <c r="I18" s="132" t="s">
        <v>115</v>
      </c>
      <c r="J18" s="132"/>
      <c r="K18" s="139" t="s">
        <v>116</v>
      </c>
      <c r="L18" s="132" t="s">
        <v>102</v>
      </c>
      <c r="M18" s="138" t="str">
        <f>IF(ISNONTEXT(INDEX(Comments!C:C,MATCH(AimsData[[#This Row],[Student Reference]],Comments!B:B,0))),"",INDEX(Comments!C:C,MATCH(AimsData[[#This Row],[Student Reference]],Comments!B:B,0)))</f>
        <v/>
      </c>
    </row>
    <row r="19" spans="1:13" x14ac:dyDescent="0.35">
      <c r="A19" s="132" t="s">
        <v>328</v>
      </c>
      <c r="B19" s="133">
        <v>20</v>
      </c>
      <c r="C19" s="132" t="s">
        <v>103</v>
      </c>
      <c r="D19" s="132" t="s">
        <v>104</v>
      </c>
      <c r="E19" s="132">
        <v>14.1</v>
      </c>
      <c r="F19" s="132" t="s">
        <v>74</v>
      </c>
      <c r="G19" s="132" t="s">
        <v>74</v>
      </c>
      <c r="H19" s="132" t="s">
        <v>105</v>
      </c>
      <c r="I19" s="132" t="s">
        <v>115</v>
      </c>
      <c r="J19" s="132"/>
      <c r="K19" s="139" t="s">
        <v>116</v>
      </c>
      <c r="L19" s="132" t="s">
        <v>106</v>
      </c>
      <c r="M19" s="138" t="str">
        <f>IF(ISNONTEXT(INDEX(Comments!C:C,MATCH(AimsData[[#This Row],[Student Reference]],Comments!B:B,0))),"",INDEX(Comments!C:C,MATCH(AimsData[[#This Row],[Student Reference]],Comments!B:B,0)))</f>
        <v/>
      </c>
    </row>
    <row r="20" spans="1:13" x14ac:dyDescent="0.35">
      <c r="A20" s="132" t="s">
        <v>328</v>
      </c>
      <c r="B20" s="133">
        <v>20</v>
      </c>
      <c r="C20" s="132" t="s">
        <v>107</v>
      </c>
      <c r="D20" s="132" t="s">
        <v>108</v>
      </c>
      <c r="E20" s="132">
        <v>14.1</v>
      </c>
      <c r="F20" s="132" t="s">
        <v>74</v>
      </c>
      <c r="G20" s="132" t="s">
        <v>74</v>
      </c>
      <c r="H20" s="132" t="s">
        <v>105</v>
      </c>
      <c r="I20" s="132" t="s">
        <v>115</v>
      </c>
      <c r="J20" s="132"/>
      <c r="K20" s="139" t="s">
        <v>116</v>
      </c>
      <c r="L20" s="132" t="s">
        <v>102</v>
      </c>
      <c r="M20" s="138" t="str">
        <f>IF(ISNONTEXT(INDEX(Comments!C:C,MATCH(AimsData[[#This Row],[Student Reference]],Comments!B:B,0))),"",INDEX(Comments!C:C,MATCH(AimsData[[#This Row],[Student Reference]],Comments!B:B,0)))</f>
        <v/>
      </c>
    </row>
    <row r="21" spans="1:13" x14ac:dyDescent="0.35">
      <c r="A21" s="132" t="s">
        <v>328</v>
      </c>
      <c r="B21" s="133">
        <v>20</v>
      </c>
      <c r="C21" s="132" t="s">
        <v>109</v>
      </c>
      <c r="D21" s="132" t="s">
        <v>110</v>
      </c>
      <c r="E21" s="132">
        <v>14.1</v>
      </c>
      <c r="F21" s="132" t="s">
        <v>74</v>
      </c>
      <c r="G21" s="132" t="s">
        <v>74</v>
      </c>
      <c r="H21" s="132" t="s">
        <v>105</v>
      </c>
      <c r="I21" s="132" t="s">
        <v>115</v>
      </c>
      <c r="J21" s="132"/>
      <c r="K21" s="139" t="s">
        <v>116</v>
      </c>
      <c r="L21" s="132" t="s">
        <v>102</v>
      </c>
      <c r="M21" s="138" t="str">
        <f>IF(ISNONTEXT(INDEX(Comments!C:C,MATCH(AimsData[[#This Row],[Student Reference]],Comments!B:B,0))),"",INDEX(Comments!C:C,MATCH(AimsData[[#This Row],[Student Reference]],Comments!B:B,0)))</f>
        <v/>
      </c>
    </row>
    <row r="22" spans="1:13" x14ac:dyDescent="0.35">
      <c r="A22" s="132" t="s">
        <v>329</v>
      </c>
      <c r="B22" s="133">
        <v>20</v>
      </c>
      <c r="C22" s="132" t="s">
        <v>103</v>
      </c>
      <c r="D22" s="132" t="s">
        <v>104</v>
      </c>
      <c r="E22" s="132">
        <v>14.1</v>
      </c>
      <c r="F22" s="132" t="s">
        <v>74</v>
      </c>
      <c r="G22" s="132" t="s">
        <v>74</v>
      </c>
      <c r="H22" s="132" t="s">
        <v>124</v>
      </c>
      <c r="I22" s="132" t="s">
        <v>115</v>
      </c>
      <c r="J22" s="132"/>
      <c r="K22" s="139" t="s">
        <v>116</v>
      </c>
      <c r="L22" s="132" t="s">
        <v>106</v>
      </c>
      <c r="M22" s="138" t="str">
        <f>IF(ISNONTEXT(INDEX(Comments!C:C,MATCH(AimsData[[#This Row],[Student Reference]],Comments!B:B,0))),"",INDEX(Comments!C:C,MATCH(AimsData[[#This Row],[Student Reference]],Comments!B:B,0)))</f>
        <v/>
      </c>
    </row>
    <row r="23" spans="1:13" x14ac:dyDescent="0.35">
      <c r="A23" s="132" t="s">
        <v>329</v>
      </c>
      <c r="B23" s="133">
        <v>20</v>
      </c>
      <c r="C23" s="132" t="s">
        <v>107</v>
      </c>
      <c r="D23" s="132" t="s">
        <v>108</v>
      </c>
      <c r="E23" s="132">
        <v>14.1</v>
      </c>
      <c r="F23" s="132" t="s">
        <v>74</v>
      </c>
      <c r="G23" s="132" t="s">
        <v>74</v>
      </c>
      <c r="H23" s="132" t="s">
        <v>124</v>
      </c>
      <c r="I23" s="132" t="s">
        <v>115</v>
      </c>
      <c r="J23" s="132"/>
      <c r="K23" s="139" t="s">
        <v>116</v>
      </c>
      <c r="L23" s="132" t="s">
        <v>102</v>
      </c>
      <c r="M23" s="138" t="str">
        <f>IF(ISNONTEXT(INDEX(Comments!C:C,MATCH(AimsData[[#This Row],[Student Reference]],Comments!B:B,0))),"",INDEX(Comments!C:C,MATCH(AimsData[[#This Row],[Student Reference]],Comments!B:B,0)))</f>
        <v/>
      </c>
    </row>
    <row r="24" spans="1:13" x14ac:dyDescent="0.35">
      <c r="A24" s="132" t="s">
        <v>329</v>
      </c>
      <c r="B24" s="133">
        <v>20</v>
      </c>
      <c r="C24" s="132" t="s">
        <v>109</v>
      </c>
      <c r="D24" s="132" t="s">
        <v>110</v>
      </c>
      <c r="E24" s="132">
        <v>14.1</v>
      </c>
      <c r="F24" s="132" t="s">
        <v>74</v>
      </c>
      <c r="G24" s="132" t="s">
        <v>74</v>
      </c>
      <c r="H24" s="132" t="s">
        <v>124</v>
      </c>
      <c r="I24" s="132" t="s">
        <v>115</v>
      </c>
      <c r="J24" s="132"/>
      <c r="K24" s="139" t="s">
        <v>116</v>
      </c>
      <c r="L24" s="132" t="s">
        <v>102</v>
      </c>
      <c r="M24" s="138" t="str">
        <f>IF(ISNONTEXT(INDEX(Comments!C:C,MATCH(AimsData[[#This Row],[Student Reference]],Comments!B:B,0))),"",INDEX(Comments!C:C,MATCH(AimsData[[#This Row],[Student Reference]],Comments!B:B,0)))</f>
        <v/>
      </c>
    </row>
    <row r="25" spans="1:13" x14ac:dyDescent="0.35">
      <c r="A25" s="132" t="s">
        <v>330</v>
      </c>
      <c r="B25" s="133">
        <v>23</v>
      </c>
      <c r="C25" s="132" t="s">
        <v>103</v>
      </c>
      <c r="D25" s="132" t="s">
        <v>104</v>
      </c>
      <c r="E25" s="132">
        <v>14.1</v>
      </c>
      <c r="F25" s="132" t="s">
        <v>74</v>
      </c>
      <c r="G25" s="132" t="s">
        <v>74</v>
      </c>
      <c r="H25" s="132" t="s">
        <v>105</v>
      </c>
      <c r="I25" s="132" t="s">
        <v>115</v>
      </c>
      <c r="J25" s="132"/>
      <c r="K25" s="139" t="s">
        <v>116</v>
      </c>
      <c r="L25" s="132" t="s">
        <v>106</v>
      </c>
      <c r="M25" s="138" t="str">
        <f>IF(ISNONTEXT(INDEX(Comments!C:C,MATCH(AimsData[[#This Row],[Student Reference]],Comments!B:B,0))),"",INDEX(Comments!C:C,MATCH(AimsData[[#This Row],[Student Reference]],Comments!B:B,0)))</f>
        <v/>
      </c>
    </row>
    <row r="26" spans="1:13" x14ac:dyDescent="0.35">
      <c r="A26" s="132" t="s">
        <v>330</v>
      </c>
      <c r="B26" s="133">
        <v>23</v>
      </c>
      <c r="C26" s="132" t="s">
        <v>107</v>
      </c>
      <c r="D26" s="132" t="s">
        <v>108</v>
      </c>
      <c r="E26" s="132">
        <v>14.1</v>
      </c>
      <c r="F26" s="132" t="s">
        <v>74</v>
      </c>
      <c r="G26" s="132" t="s">
        <v>74</v>
      </c>
      <c r="H26" s="132" t="s">
        <v>105</v>
      </c>
      <c r="I26" s="132" t="s">
        <v>115</v>
      </c>
      <c r="J26" s="132"/>
      <c r="K26" s="139" t="s">
        <v>116</v>
      </c>
      <c r="L26" s="132" t="s">
        <v>102</v>
      </c>
      <c r="M26" s="138" t="str">
        <f>IF(ISNONTEXT(INDEX(Comments!C:C,MATCH(AimsData[[#This Row],[Student Reference]],Comments!B:B,0))),"",INDEX(Comments!C:C,MATCH(AimsData[[#This Row],[Student Reference]],Comments!B:B,0)))</f>
        <v/>
      </c>
    </row>
    <row r="27" spans="1:13" x14ac:dyDescent="0.35">
      <c r="A27" s="132" t="s">
        <v>330</v>
      </c>
      <c r="B27" s="133">
        <v>23</v>
      </c>
      <c r="C27" s="132" t="s">
        <v>109</v>
      </c>
      <c r="D27" s="132" t="s">
        <v>110</v>
      </c>
      <c r="E27" s="132">
        <v>14.1</v>
      </c>
      <c r="F27" s="132" t="s">
        <v>74</v>
      </c>
      <c r="G27" s="132" t="s">
        <v>74</v>
      </c>
      <c r="H27" s="132" t="s">
        <v>105</v>
      </c>
      <c r="I27" s="132" t="s">
        <v>115</v>
      </c>
      <c r="J27" s="132"/>
      <c r="K27" s="139" t="s">
        <v>116</v>
      </c>
      <c r="L27" s="132" t="s">
        <v>102</v>
      </c>
      <c r="M27" s="138" t="str">
        <f>IF(ISNONTEXT(INDEX(Comments!C:C,MATCH(AimsData[[#This Row],[Student Reference]],Comments!B:B,0))),"",INDEX(Comments!C:C,MATCH(AimsData[[#This Row],[Student Reference]],Comments!B:B,0)))</f>
        <v/>
      </c>
    </row>
    <row r="28" spans="1:13" x14ac:dyDescent="0.35">
      <c r="A28" s="132" t="s">
        <v>330</v>
      </c>
      <c r="B28" s="133">
        <v>23</v>
      </c>
      <c r="C28" s="132" t="s">
        <v>111</v>
      </c>
      <c r="D28" s="132" t="s">
        <v>112</v>
      </c>
      <c r="E28" s="132">
        <v>14.2</v>
      </c>
      <c r="F28" s="132" t="s">
        <v>74</v>
      </c>
      <c r="G28" s="132" t="s">
        <v>74</v>
      </c>
      <c r="H28" s="132" t="s">
        <v>125</v>
      </c>
      <c r="I28" s="132" t="s">
        <v>114</v>
      </c>
      <c r="J28" s="132" t="s">
        <v>114</v>
      </c>
      <c r="K28" s="139" t="s">
        <v>101</v>
      </c>
      <c r="L28" s="132" t="s">
        <v>102</v>
      </c>
      <c r="M28" s="138" t="str">
        <f>IF(ISNONTEXT(INDEX(Comments!C:C,MATCH(AimsData[[#This Row],[Student Reference]],Comments!B:B,0))),"",INDEX(Comments!C:C,MATCH(AimsData[[#This Row],[Student Reference]],Comments!B:B,0)))</f>
        <v/>
      </c>
    </row>
    <row r="29" spans="1:13" x14ac:dyDescent="0.35">
      <c r="A29" s="132" t="s">
        <v>331</v>
      </c>
      <c r="B29" s="133">
        <v>20</v>
      </c>
      <c r="C29" s="132" t="s">
        <v>126</v>
      </c>
      <c r="D29" s="132" t="s">
        <v>127</v>
      </c>
      <c r="E29" s="132">
        <v>14.1</v>
      </c>
      <c r="F29" s="132" t="s">
        <v>74</v>
      </c>
      <c r="G29" s="132" t="s">
        <v>74</v>
      </c>
      <c r="H29" s="132" t="s">
        <v>99</v>
      </c>
      <c r="I29" s="132" t="s">
        <v>100</v>
      </c>
      <c r="J29" s="132" t="s">
        <v>100</v>
      </c>
      <c r="K29" s="139" t="s">
        <v>101</v>
      </c>
      <c r="L29" s="132" t="s">
        <v>102</v>
      </c>
      <c r="M29" s="138" t="str">
        <f>IF(ISNONTEXT(INDEX(Comments!C:C,MATCH(AimsData[[#This Row],[Student Reference]],Comments!B:B,0))),"",INDEX(Comments!C:C,MATCH(AimsData[[#This Row],[Student Reference]],Comments!B:B,0)))</f>
        <v/>
      </c>
    </row>
    <row r="30" spans="1:13" x14ac:dyDescent="0.35">
      <c r="A30" s="132" t="s">
        <v>331</v>
      </c>
      <c r="B30" s="133">
        <v>20</v>
      </c>
      <c r="C30" s="132" t="s">
        <v>103</v>
      </c>
      <c r="D30" s="132" t="s">
        <v>104</v>
      </c>
      <c r="E30" s="132">
        <v>14.1</v>
      </c>
      <c r="F30" s="132" t="s">
        <v>74</v>
      </c>
      <c r="G30" s="132" t="s">
        <v>74</v>
      </c>
      <c r="H30" s="132" t="s">
        <v>105</v>
      </c>
      <c r="I30" s="132" t="s">
        <v>115</v>
      </c>
      <c r="J30" s="132"/>
      <c r="K30" s="139" t="s">
        <v>116</v>
      </c>
      <c r="L30" s="132" t="s">
        <v>106</v>
      </c>
      <c r="M30" s="138" t="str">
        <f>IF(ISNONTEXT(INDEX(Comments!C:C,MATCH(AimsData[[#This Row],[Student Reference]],Comments!B:B,0))),"",INDEX(Comments!C:C,MATCH(AimsData[[#This Row],[Student Reference]],Comments!B:B,0)))</f>
        <v/>
      </c>
    </row>
    <row r="31" spans="1:13" x14ac:dyDescent="0.35">
      <c r="A31" s="132" t="s">
        <v>331</v>
      </c>
      <c r="B31" s="133">
        <v>20</v>
      </c>
      <c r="C31" s="132" t="s">
        <v>107</v>
      </c>
      <c r="D31" s="132" t="s">
        <v>108</v>
      </c>
      <c r="E31" s="132">
        <v>14.1</v>
      </c>
      <c r="F31" s="132" t="s">
        <v>74</v>
      </c>
      <c r="G31" s="132" t="s">
        <v>74</v>
      </c>
      <c r="H31" s="132" t="s">
        <v>105</v>
      </c>
      <c r="I31" s="132" t="s">
        <v>115</v>
      </c>
      <c r="J31" s="132"/>
      <c r="K31" s="139" t="s">
        <v>116</v>
      </c>
      <c r="L31" s="132" t="s">
        <v>102</v>
      </c>
      <c r="M31" s="138" t="str">
        <f>IF(ISNONTEXT(INDEX(Comments!C:C,MATCH(AimsData[[#This Row],[Student Reference]],Comments!B:B,0))),"",INDEX(Comments!C:C,MATCH(AimsData[[#This Row],[Student Reference]],Comments!B:B,0)))</f>
        <v/>
      </c>
    </row>
    <row r="32" spans="1:13" x14ac:dyDescent="0.35">
      <c r="A32" s="132" t="s">
        <v>331</v>
      </c>
      <c r="B32" s="133">
        <v>20</v>
      </c>
      <c r="C32" s="132" t="s">
        <v>109</v>
      </c>
      <c r="D32" s="132" t="s">
        <v>110</v>
      </c>
      <c r="E32" s="132">
        <v>14.1</v>
      </c>
      <c r="F32" s="132" t="s">
        <v>74</v>
      </c>
      <c r="G32" s="132" t="s">
        <v>74</v>
      </c>
      <c r="H32" s="132" t="s">
        <v>105</v>
      </c>
      <c r="I32" s="132" t="s">
        <v>115</v>
      </c>
      <c r="J32" s="132"/>
      <c r="K32" s="139" t="s">
        <v>116</v>
      </c>
      <c r="L32" s="132" t="s">
        <v>102</v>
      </c>
      <c r="M32" s="138" t="str">
        <f>IF(ISNONTEXT(INDEX(Comments!C:C,MATCH(AimsData[[#This Row],[Student Reference]],Comments!B:B,0))),"",INDEX(Comments!C:C,MATCH(AimsData[[#This Row],[Student Reference]],Comments!B:B,0)))</f>
        <v/>
      </c>
    </row>
    <row r="33" spans="1:13" x14ac:dyDescent="0.35">
      <c r="A33" s="132" t="s">
        <v>331</v>
      </c>
      <c r="B33" s="133">
        <v>20</v>
      </c>
      <c r="C33" s="132" t="s">
        <v>111</v>
      </c>
      <c r="D33" s="132" t="s">
        <v>112</v>
      </c>
      <c r="E33" s="132">
        <v>14.2</v>
      </c>
      <c r="F33" s="132" t="s">
        <v>74</v>
      </c>
      <c r="G33" s="132" t="s">
        <v>74</v>
      </c>
      <c r="H33" s="132" t="s">
        <v>125</v>
      </c>
      <c r="I33" s="132" t="s">
        <v>114</v>
      </c>
      <c r="J33" s="132" t="s">
        <v>114</v>
      </c>
      <c r="K33" s="139" t="s">
        <v>101</v>
      </c>
      <c r="L33" s="132" t="s">
        <v>102</v>
      </c>
      <c r="M33" s="138" t="str">
        <f>IF(ISNONTEXT(INDEX(Comments!C:C,MATCH(AimsData[[#This Row],[Student Reference]],Comments!B:B,0))),"",INDEX(Comments!C:C,MATCH(AimsData[[#This Row],[Student Reference]],Comments!B:B,0)))</f>
        <v/>
      </c>
    </row>
    <row r="34" spans="1:13" x14ac:dyDescent="0.35">
      <c r="A34" s="132" t="s">
        <v>332</v>
      </c>
      <c r="B34" s="133">
        <v>19</v>
      </c>
      <c r="C34" s="132" t="s">
        <v>103</v>
      </c>
      <c r="D34" s="132" t="s">
        <v>104</v>
      </c>
      <c r="E34" s="132">
        <v>14.1</v>
      </c>
      <c r="F34" s="132" t="s">
        <v>74</v>
      </c>
      <c r="G34" s="132" t="s">
        <v>74</v>
      </c>
      <c r="H34" s="132" t="s">
        <v>117</v>
      </c>
      <c r="I34" s="132" t="s">
        <v>118</v>
      </c>
      <c r="J34" s="132"/>
      <c r="K34" s="139" t="s">
        <v>116</v>
      </c>
      <c r="L34" s="132" t="s">
        <v>106</v>
      </c>
      <c r="M34" s="138" t="str">
        <f>IF(ISNONTEXT(INDEX(Comments!C:C,MATCH(AimsData[[#This Row],[Student Reference]],Comments!B:B,0))),"",INDEX(Comments!C:C,MATCH(AimsData[[#This Row],[Student Reference]],Comments!B:B,0)))</f>
        <v/>
      </c>
    </row>
    <row r="35" spans="1:13" x14ac:dyDescent="0.35">
      <c r="A35" s="132" t="s">
        <v>332</v>
      </c>
      <c r="B35" s="133">
        <v>19</v>
      </c>
      <c r="C35" s="132" t="s">
        <v>107</v>
      </c>
      <c r="D35" s="132" t="s">
        <v>108</v>
      </c>
      <c r="E35" s="132">
        <v>14.1</v>
      </c>
      <c r="F35" s="132" t="s">
        <v>74</v>
      </c>
      <c r="G35" s="132" t="s">
        <v>74</v>
      </c>
      <c r="H35" s="132" t="s">
        <v>117</v>
      </c>
      <c r="I35" s="132" t="s">
        <v>118</v>
      </c>
      <c r="J35" s="132"/>
      <c r="K35" s="139" t="s">
        <v>116</v>
      </c>
      <c r="L35" s="132" t="s">
        <v>102</v>
      </c>
      <c r="M35" s="138" t="str">
        <f>IF(ISNONTEXT(INDEX(Comments!C:C,MATCH(AimsData[[#This Row],[Student Reference]],Comments!B:B,0))),"",INDEX(Comments!C:C,MATCH(AimsData[[#This Row],[Student Reference]],Comments!B:B,0)))</f>
        <v/>
      </c>
    </row>
    <row r="36" spans="1:13" x14ac:dyDescent="0.35">
      <c r="A36" s="132" t="s">
        <v>332</v>
      </c>
      <c r="B36" s="133">
        <v>19</v>
      </c>
      <c r="C36" s="132" t="s">
        <v>109</v>
      </c>
      <c r="D36" s="132" t="s">
        <v>110</v>
      </c>
      <c r="E36" s="132">
        <v>14.1</v>
      </c>
      <c r="F36" s="132" t="s">
        <v>74</v>
      </c>
      <c r="G36" s="132" t="s">
        <v>74</v>
      </c>
      <c r="H36" s="132" t="s">
        <v>117</v>
      </c>
      <c r="I36" s="132" t="s">
        <v>118</v>
      </c>
      <c r="J36" s="132"/>
      <c r="K36" s="139" t="s">
        <v>116</v>
      </c>
      <c r="L36" s="132" t="s">
        <v>102</v>
      </c>
      <c r="M36" s="138" t="str">
        <f>IF(ISNONTEXT(INDEX(Comments!C:C,MATCH(AimsData[[#This Row],[Student Reference]],Comments!B:B,0))),"",INDEX(Comments!C:C,MATCH(AimsData[[#This Row],[Student Reference]],Comments!B:B,0)))</f>
        <v/>
      </c>
    </row>
    <row r="37" spans="1:13" x14ac:dyDescent="0.35">
      <c r="A37" s="132" t="s">
        <v>333</v>
      </c>
      <c r="B37" s="133">
        <v>20</v>
      </c>
      <c r="C37" s="132" t="s">
        <v>97</v>
      </c>
      <c r="D37" s="132" t="s">
        <v>98</v>
      </c>
      <c r="E37" s="132">
        <v>14.1</v>
      </c>
      <c r="F37" s="132" t="s">
        <v>74</v>
      </c>
      <c r="G37" s="132" t="s">
        <v>74</v>
      </c>
      <c r="H37" s="132" t="s">
        <v>99</v>
      </c>
      <c r="I37" s="132" t="s">
        <v>100</v>
      </c>
      <c r="J37" s="132" t="s">
        <v>100</v>
      </c>
      <c r="K37" s="139" t="s">
        <v>101</v>
      </c>
      <c r="L37" s="132" t="s">
        <v>102</v>
      </c>
      <c r="M37" s="138" t="str">
        <f>IF(ISNONTEXT(INDEX(Comments!C:C,MATCH(AimsData[[#This Row],[Student Reference]],Comments!B:B,0))),"",INDEX(Comments!C:C,MATCH(AimsData[[#This Row],[Student Reference]],Comments!B:B,0)))</f>
        <v/>
      </c>
    </row>
    <row r="38" spans="1:13" x14ac:dyDescent="0.35">
      <c r="A38" s="132" t="s">
        <v>333</v>
      </c>
      <c r="B38" s="133">
        <v>20</v>
      </c>
      <c r="C38" s="132" t="s">
        <v>103</v>
      </c>
      <c r="D38" s="132" t="s">
        <v>104</v>
      </c>
      <c r="E38" s="132">
        <v>14.1</v>
      </c>
      <c r="F38" s="132" t="s">
        <v>74</v>
      </c>
      <c r="G38" s="132" t="s">
        <v>74</v>
      </c>
      <c r="H38" s="132" t="s">
        <v>105</v>
      </c>
      <c r="I38" s="132" t="s">
        <v>100</v>
      </c>
      <c r="J38" s="132" t="s">
        <v>100</v>
      </c>
      <c r="K38" s="139" t="s">
        <v>101</v>
      </c>
      <c r="L38" s="132" t="s">
        <v>106</v>
      </c>
      <c r="M38" s="138" t="str">
        <f>IF(ISNONTEXT(INDEX(Comments!C:C,MATCH(AimsData[[#This Row],[Student Reference]],Comments!B:B,0))),"",INDEX(Comments!C:C,MATCH(AimsData[[#This Row],[Student Reference]],Comments!B:B,0)))</f>
        <v/>
      </c>
    </row>
    <row r="39" spans="1:13" x14ac:dyDescent="0.35">
      <c r="A39" s="132" t="s">
        <v>333</v>
      </c>
      <c r="B39" s="133">
        <v>20</v>
      </c>
      <c r="C39" s="132" t="s">
        <v>107</v>
      </c>
      <c r="D39" s="132" t="s">
        <v>108</v>
      </c>
      <c r="E39" s="132">
        <v>14.1</v>
      </c>
      <c r="F39" s="132" t="s">
        <v>74</v>
      </c>
      <c r="G39" s="132" t="s">
        <v>74</v>
      </c>
      <c r="H39" s="132" t="s">
        <v>105</v>
      </c>
      <c r="I39" s="132" t="s">
        <v>100</v>
      </c>
      <c r="J39" s="132" t="s">
        <v>100</v>
      </c>
      <c r="K39" s="139" t="s">
        <v>101</v>
      </c>
      <c r="L39" s="132" t="s">
        <v>102</v>
      </c>
      <c r="M39" s="138" t="str">
        <f>IF(ISNONTEXT(INDEX(Comments!C:C,MATCH(AimsData[[#This Row],[Student Reference]],Comments!B:B,0))),"",INDEX(Comments!C:C,MATCH(AimsData[[#This Row],[Student Reference]],Comments!B:B,0)))</f>
        <v/>
      </c>
    </row>
    <row r="40" spans="1:13" x14ac:dyDescent="0.35">
      <c r="A40" s="132" t="s">
        <v>333</v>
      </c>
      <c r="B40" s="133">
        <v>20</v>
      </c>
      <c r="C40" s="132" t="s">
        <v>109</v>
      </c>
      <c r="D40" s="132" t="s">
        <v>110</v>
      </c>
      <c r="E40" s="132">
        <v>14.1</v>
      </c>
      <c r="F40" s="132" t="s">
        <v>74</v>
      </c>
      <c r="G40" s="132" t="s">
        <v>74</v>
      </c>
      <c r="H40" s="132" t="s">
        <v>105</v>
      </c>
      <c r="I40" s="132" t="s">
        <v>100</v>
      </c>
      <c r="J40" s="132" t="s">
        <v>100</v>
      </c>
      <c r="K40" s="139" t="s">
        <v>101</v>
      </c>
      <c r="L40" s="132" t="s">
        <v>102</v>
      </c>
      <c r="M40" s="138" t="str">
        <f>IF(ISNONTEXT(INDEX(Comments!C:C,MATCH(AimsData[[#This Row],[Student Reference]],Comments!B:B,0))),"",INDEX(Comments!C:C,MATCH(AimsData[[#This Row],[Student Reference]],Comments!B:B,0)))</f>
        <v/>
      </c>
    </row>
    <row r="41" spans="1:13" x14ac:dyDescent="0.35">
      <c r="A41" s="132" t="s">
        <v>333</v>
      </c>
      <c r="B41" s="133">
        <v>20</v>
      </c>
      <c r="C41" s="132" t="s">
        <v>111</v>
      </c>
      <c r="D41" s="132" t="s">
        <v>112</v>
      </c>
      <c r="E41" s="132">
        <v>14.2</v>
      </c>
      <c r="F41" s="132" t="s">
        <v>74</v>
      </c>
      <c r="G41" s="132" t="s">
        <v>74</v>
      </c>
      <c r="H41" s="132" t="s">
        <v>113</v>
      </c>
      <c r="I41" s="132" t="s">
        <v>114</v>
      </c>
      <c r="J41" s="132" t="s">
        <v>114</v>
      </c>
      <c r="K41" s="139" t="s">
        <v>101</v>
      </c>
      <c r="L41" s="132" t="s">
        <v>102</v>
      </c>
      <c r="M41" s="138" t="str">
        <f>IF(ISNONTEXT(INDEX(Comments!C:C,MATCH(AimsData[[#This Row],[Student Reference]],Comments!B:B,0))),"",INDEX(Comments!C:C,MATCH(AimsData[[#This Row],[Student Reference]],Comments!B:B,0)))</f>
        <v/>
      </c>
    </row>
    <row r="42" spans="1:13" x14ac:dyDescent="0.35">
      <c r="A42" s="132" t="s">
        <v>334</v>
      </c>
      <c r="B42" s="133">
        <v>19</v>
      </c>
      <c r="C42" s="132" t="s">
        <v>103</v>
      </c>
      <c r="D42" s="132" t="s">
        <v>104</v>
      </c>
      <c r="E42" s="132">
        <v>14.1</v>
      </c>
      <c r="F42" s="132" t="s">
        <v>74</v>
      </c>
      <c r="G42" s="132" t="s">
        <v>74</v>
      </c>
      <c r="H42" s="132" t="s">
        <v>117</v>
      </c>
      <c r="I42" s="132" t="s">
        <v>118</v>
      </c>
      <c r="J42" s="132"/>
      <c r="K42" s="139" t="s">
        <v>116</v>
      </c>
      <c r="L42" s="132" t="s">
        <v>106</v>
      </c>
      <c r="M42" s="138" t="str">
        <f>IF(ISNONTEXT(INDEX(Comments!C:C,MATCH(AimsData[[#This Row],[Student Reference]],Comments!B:B,0))),"",INDEX(Comments!C:C,MATCH(AimsData[[#This Row],[Student Reference]],Comments!B:B,0)))</f>
        <v/>
      </c>
    </row>
    <row r="43" spans="1:13" x14ac:dyDescent="0.35">
      <c r="A43" s="132" t="s">
        <v>334</v>
      </c>
      <c r="B43" s="133">
        <v>19</v>
      </c>
      <c r="C43" s="132" t="s">
        <v>107</v>
      </c>
      <c r="D43" s="132" t="s">
        <v>108</v>
      </c>
      <c r="E43" s="132">
        <v>14.1</v>
      </c>
      <c r="F43" s="132" t="s">
        <v>74</v>
      </c>
      <c r="G43" s="132" t="s">
        <v>74</v>
      </c>
      <c r="H43" s="132" t="s">
        <v>117</v>
      </c>
      <c r="I43" s="132" t="s">
        <v>118</v>
      </c>
      <c r="J43" s="132"/>
      <c r="K43" s="139" t="s">
        <v>116</v>
      </c>
      <c r="L43" s="132" t="s">
        <v>102</v>
      </c>
      <c r="M43" s="138" t="str">
        <f>IF(ISNONTEXT(INDEX(Comments!C:C,MATCH(AimsData[[#This Row],[Student Reference]],Comments!B:B,0))),"",INDEX(Comments!C:C,MATCH(AimsData[[#This Row],[Student Reference]],Comments!B:B,0)))</f>
        <v/>
      </c>
    </row>
    <row r="44" spans="1:13" x14ac:dyDescent="0.35">
      <c r="A44" s="132" t="s">
        <v>334</v>
      </c>
      <c r="B44" s="133">
        <v>19</v>
      </c>
      <c r="C44" s="132" t="s">
        <v>109</v>
      </c>
      <c r="D44" s="132" t="s">
        <v>110</v>
      </c>
      <c r="E44" s="132">
        <v>14.1</v>
      </c>
      <c r="F44" s="132" t="s">
        <v>74</v>
      </c>
      <c r="G44" s="132" t="s">
        <v>74</v>
      </c>
      <c r="H44" s="132" t="s">
        <v>117</v>
      </c>
      <c r="I44" s="132" t="s">
        <v>118</v>
      </c>
      <c r="J44" s="132"/>
      <c r="K44" s="139" t="s">
        <v>116</v>
      </c>
      <c r="L44" s="132" t="s">
        <v>102</v>
      </c>
      <c r="M44" s="138" t="str">
        <f>IF(ISNONTEXT(INDEX(Comments!C:C,MATCH(AimsData[[#This Row],[Student Reference]],Comments!B:B,0))),"",INDEX(Comments!C:C,MATCH(AimsData[[#This Row],[Student Reference]],Comments!B:B,0)))</f>
        <v/>
      </c>
    </row>
    <row r="45" spans="1:13" x14ac:dyDescent="0.35">
      <c r="A45" s="132" t="s">
        <v>335</v>
      </c>
      <c r="B45" s="133">
        <v>19</v>
      </c>
      <c r="C45" s="132" t="s">
        <v>103</v>
      </c>
      <c r="D45" s="132" t="s">
        <v>104</v>
      </c>
      <c r="E45" s="132">
        <v>14.1</v>
      </c>
      <c r="F45" s="132" t="s">
        <v>74</v>
      </c>
      <c r="G45" s="132" t="s">
        <v>74</v>
      </c>
      <c r="H45" s="132" t="s">
        <v>117</v>
      </c>
      <c r="I45" s="132" t="s">
        <v>118</v>
      </c>
      <c r="J45" s="132"/>
      <c r="K45" s="139" t="s">
        <v>116</v>
      </c>
      <c r="L45" s="132" t="s">
        <v>106</v>
      </c>
      <c r="M45" s="138" t="str">
        <f>IF(ISNONTEXT(INDEX(Comments!C:C,MATCH(AimsData[[#This Row],[Student Reference]],Comments!B:B,0))),"",INDEX(Comments!C:C,MATCH(AimsData[[#This Row],[Student Reference]],Comments!B:B,0)))</f>
        <v/>
      </c>
    </row>
    <row r="46" spans="1:13" x14ac:dyDescent="0.35">
      <c r="A46" s="132" t="s">
        <v>335</v>
      </c>
      <c r="B46" s="133">
        <v>19</v>
      </c>
      <c r="C46" s="132" t="s">
        <v>107</v>
      </c>
      <c r="D46" s="132" t="s">
        <v>108</v>
      </c>
      <c r="E46" s="132">
        <v>14.1</v>
      </c>
      <c r="F46" s="132" t="s">
        <v>74</v>
      </c>
      <c r="G46" s="132" t="s">
        <v>74</v>
      </c>
      <c r="H46" s="132" t="s">
        <v>128</v>
      </c>
      <c r="I46" s="132" t="s">
        <v>118</v>
      </c>
      <c r="J46" s="132"/>
      <c r="K46" s="139" t="s">
        <v>116</v>
      </c>
      <c r="L46" s="132" t="s">
        <v>102</v>
      </c>
      <c r="M46" s="138" t="str">
        <f>IF(ISNONTEXT(INDEX(Comments!C:C,MATCH(AimsData[[#This Row],[Student Reference]],Comments!B:B,0))),"",INDEX(Comments!C:C,MATCH(AimsData[[#This Row],[Student Reference]],Comments!B:B,0)))</f>
        <v/>
      </c>
    </row>
    <row r="47" spans="1:13" x14ac:dyDescent="0.35">
      <c r="A47" s="132" t="s">
        <v>335</v>
      </c>
      <c r="B47" s="133">
        <v>19</v>
      </c>
      <c r="C47" s="132" t="s">
        <v>109</v>
      </c>
      <c r="D47" s="132" t="s">
        <v>110</v>
      </c>
      <c r="E47" s="132">
        <v>14.1</v>
      </c>
      <c r="F47" s="132" t="s">
        <v>74</v>
      </c>
      <c r="G47" s="132" t="s">
        <v>74</v>
      </c>
      <c r="H47" s="132" t="s">
        <v>128</v>
      </c>
      <c r="I47" s="132" t="s">
        <v>118</v>
      </c>
      <c r="J47" s="132"/>
      <c r="K47" s="139" t="s">
        <v>116</v>
      </c>
      <c r="L47" s="132" t="s">
        <v>102</v>
      </c>
      <c r="M47" s="138" t="str">
        <f>IF(ISNONTEXT(INDEX(Comments!C:C,MATCH(AimsData[[#This Row],[Student Reference]],Comments!B:B,0))),"",INDEX(Comments!C:C,MATCH(AimsData[[#This Row],[Student Reference]],Comments!B:B,0)))</f>
        <v/>
      </c>
    </row>
    <row r="48" spans="1:13" x14ac:dyDescent="0.35">
      <c r="A48" s="132" t="s">
        <v>336</v>
      </c>
      <c r="B48" s="133">
        <v>23</v>
      </c>
      <c r="C48" s="132" t="s">
        <v>103</v>
      </c>
      <c r="D48" s="132" t="s">
        <v>104</v>
      </c>
      <c r="E48" s="132">
        <v>14.1</v>
      </c>
      <c r="F48" s="132" t="s">
        <v>74</v>
      </c>
      <c r="G48" s="132" t="s">
        <v>74</v>
      </c>
      <c r="H48" s="132" t="s">
        <v>117</v>
      </c>
      <c r="I48" s="132" t="s">
        <v>118</v>
      </c>
      <c r="J48" s="132"/>
      <c r="K48" s="139" t="s">
        <v>116</v>
      </c>
      <c r="L48" s="132" t="s">
        <v>106</v>
      </c>
      <c r="M48" s="138" t="str">
        <f>IF(ISNONTEXT(INDEX(Comments!C:C,MATCH(AimsData[[#This Row],[Student Reference]],Comments!B:B,0))),"",INDEX(Comments!C:C,MATCH(AimsData[[#This Row],[Student Reference]],Comments!B:B,0)))</f>
        <v/>
      </c>
    </row>
    <row r="49" spans="1:13" x14ac:dyDescent="0.35">
      <c r="A49" s="132" t="s">
        <v>336</v>
      </c>
      <c r="B49" s="133">
        <v>23</v>
      </c>
      <c r="C49" s="132" t="s">
        <v>107</v>
      </c>
      <c r="D49" s="132" t="s">
        <v>108</v>
      </c>
      <c r="E49" s="132">
        <v>14.1</v>
      </c>
      <c r="F49" s="132" t="s">
        <v>74</v>
      </c>
      <c r="G49" s="132" t="s">
        <v>74</v>
      </c>
      <c r="H49" s="132" t="s">
        <v>129</v>
      </c>
      <c r="I49" s="132" t="s">
        <v>118</v>
      </c>
      <c r="J49" s="132"/>
      <c r="K49" s="139" t="s">
        <v>116</v>
      </c>
      <c r="L49" s="132" t="s">
        <v>102</v>
      </c>
      <c r="M49" s="138" t="str">
        <f>IF(ISNONTEXT(INDEX(Comments!C:C,MATCH(AimsData[[#This Row],[Student Reference]],Comments!B:B,0))),"",INDEX(Comments!C:C,MATCH(AimsData[[#This Row],[Student Reference]],Comments!B:B,0)))</f>
        <v/>
      </c>
    </row>
    <row r="50" spans="1:13" x14ac:dyDescent="0.35">
      <c r="A50" s="132" t="s">
        <v>336</v>
      </c>
      <c r="B50" s="133">
        <v>23</v>
      </c>
      <c r="C50" s="132" t="s">
        <v>109</v>
      </c>
      <c r="D50" s="132" t="s">
        <v>110</v>
      </c>
      <c r="E50" s="132">
        <v>14.1</v>
      </c>
      <c r="F50" s="132" t="s">
        <v>74</v>
      </c>
      <c r="G50" s="132" t="s">
        <v>74</v>
      </c>
      <c r="H50" s="132" t="s">
        <v>129</v>
      </c>
      <c r="I50" s="132" t="s">
        <v>118</v>
      </c>
      <c r="J50" s="132"/>
      <c r="K50" s="139" t="s">
        <v>116</v>
      </c>
      <c r="L50" s="132" t="s">
        <v>102</v>
      </c>
      <c r="M50" s="138" t="str">
        <f>IF(ISNONTEXT(INDEX(Comments!C:C,MATCH(AimsData[[#This Row],[Student Reference]],Comments!B:B,0))),"",INDEX(Comments!C:C,MATCH(AimsData[[#This Row],[Student Reference]],Comments!B:B,0)))</f>
        <v/>
      </c>
    </row>
    <row r="51" spans="1:13" x14ac:dyDescent="0.35">
      <c r="A51" s="132" t="s">
        <v>337</v>
      </c>
      <c r="B51" s="133">
        <v>19</v>
      </c>
      <c r="C51" s="132" t="s">
        <v>103</v>
      </c>
      <c r="D51" s="132" t="s">
        <v>104</v>
      </c>
      <c r="E51" s="132">
        <v>14.1</v>
      </c>
      <c r="F51" s="132" t="s">
        <v>74</v>
      </c>
      <c r="G51" s="132" t="s">
        <v>74</v>
      </c>
      <c r="H51" s="132" t="s">
        <v>117</v>
      </c>
      <c r="I51" s="132" t="s">
        <v>118</v>
      </c>
      <c r="J51" s="132"/>
      <c r="K51" s="139" t="s">
        <v>116</v>
      </c>
      <c r="L51" s="132" t="s">
        <v>106</v>
      </c>
      <c r="M51" s="138" t="str">
        <f>IF(ISNONTEXT(INDEX(Comments!C:C,MATCH(AimsData[[#This Row],[Student Reference]],Comments!B:B,0))),"",INDEX(Comments!C:C,MATCH(AimsData[[#This Row],[Student Reference]],Comments!B:B,0)))</f>
        <v/>
      </c>
    </row>
    <row r="52" spans="1:13" x14ac:dyDescent="0.35">
      <c r="A52" s="132" t="s">
        <v>337</v>
      </c>
      <c r="B52" s="133">
        <v>19</v>
      </c>
      <c r="C52" s="132" t="s">
        <v>107</v>
      </c>
      <c r="D52" s="132" t="s">
        <v>108</v>
      </c>
      <c r="E52" s="132">
        <v>14.1</v>
      </c>
      <c r="F52" s="132" t="s">
        <v>74</v>
      </c>
      <c r="G52" s="132" t="s">
        <v>74</v>
      </c>
      <c r="H52" s="132" t="s">
        <v>130</v>
      </c>
      <c r="I52" s="132" t="s">
        <v>100</v>
      </c>
      <c r="J52" s="132" t="s">
        <v>100</v>
      </c>
      <c r="K52" s="139" t="s">
        <v>101</v>
      </c>
      <c r="L52" s="132" t="s">
        <v>102</v>
      </c>
      <c r="M52" s="138" t="str">
        <f>IF(ISNONTEXT(INDEX(Comments!C:C,MATCH(AimsData[[#This Row],[Student Reference]],Comments!B:B,0))),"",INDEX(Comments!C:C,MATCH(AimsData[[#This Row],[Student Reference]],Comments!B:B,0)))</f>
        <v/>
      </c>
    </row>
    <row r="53" spans="1:13" x14ac:dyDescent="0.35">
      <c r="A53" s="132" t="s">
        <v>337</v>
      </c>
      <c r="B53" s="133">
        <v>19</v>
      </c>
      <c r="C53" s="132" t="s">
        <v>109</v>
      </c>
      <c r="D53" s="132" t="s">
        <v>110</v>
      </c>
      <c r="E53" s="132">
        <v>14.1</v>
      </c>
      <c r="F53" s="132" t="s">
        <v>74</v>
      </c>
      <c r="G53" s="132" t="s">
        <v>74</v>
      </c>
      <c r="H53" s="132" t="s">
        <v>130</v>
      </c>
      <c r="I53" s="132" t="s">
        <v>100</v>
      </c>
      <c r="J53" s="132" t="s">
        <v>100</v>
      </c>
      <c r="K53" s="139" t="s">
        <v>101</v>
      </c>
      <c r="L53" s="132" t="s">
        <v>102</v>
      </c>
      <c r="M53" s="138" t="str">
        <f>IF(ISNONTEXT(INDEX(Comments!C:C,MATCH(AimsData[[#This Row],[Student Reference]],Comments!B:B,0))),"",INDEX(Comments!C:C,MATCH(AimsData[[#This Row],[Student Reference]],Comments!B:B,0)))</f>
        <v/>
      </c>
    </row>
    <row r="54" spans="1:13" x14ac:dyDescent="0.35">
      <c r="A54" s="132" t="s">
        <v>338</v>
      </c>
      <c r="B54" s="133">
        <v>19</v>
      </c>
      <c r="C54" s="132" t="s">
        <v>103</v>
      </c>
      <c r="D54" s="132" t="s">
        <v>104</v>
      </c>
      <c r="E54" s="132">
        <v>14.1</v>
      </c>
      <c r="F54" s="132" t="s">
        <v>74</v>
      </c>
      <c r="G54" s="132" t="s">
        <v>74</v>
      </c>
      <c r="H54" s="132" t="s">
        <v>117</v>
      </c>
      <c r="I54" s="132" t="s">
        <v>118</v>
      </c>
      <c r="J54" s="132"/>
      <c r="K54" s="139" t="s">
        <v>116</v>
      </c>
      <c r="L54" s="132" t="s">
        <v>106</v>
      </c>
      <c r="M54" s="138" t="str">
        <f>IF(ISNONTEXT(INDEX(Comments!C:C,MATCH(AimsData[[#This Row],[Student Reference]],Comments!B:B,0))),"",INDEX(Comments!C:C,MATCH(AimsData[[#This Row],[Student Reference]],Comments!B:B,0)))</f>
        <v/>
      </c>
    </row>
    <row r="55" spans="1:13" x14ac:dyDescent="0.35">
      <c r="A55" s="132" t="s">
        <v>338</v>
      </c>
      <c r="B55" s="133">
        <v>19</v>
      </c>
      <c r="C55" s="132" t="s">
        <v>107</v>
      </c>
      <c r="D55" s="132" t="s">
        <v>108</v>
      </c>
      <c r="E55" s="132">
        <v>14.1</v>
      </c>
      <c r="F55" s="132" t="s">
        <v>74</v>
      </c>
      <c r="G55" s="132" t="s">
        <v>74</v>
      </c>
      <c r="H55" s="132" t="s">
        <v>117</v>
      </c>
      <c r="I55" s="132" t="s">
        <v>118</v>
      </c>
      <c r="J55" s="132"/>
      <c r="K55" s="139" t="s">
        <v>116</v>
      </c>
      <c r="L55" s="132" t="s">
        <v>102</v>
      </c>
      <c r="M55" s="138" t="str">
        <f>IF(ISNONTEXT(INDEX(Comments!C:C,MATCH(AimsData[[#This Row],[Student Reference]],Comments!B:B,0))),"",INDEX(Comments!C:C,MATCH(AimsData[[#This Row],[Student Reference]],Comments!B:B,0)))</f>
        <v/>
      </c>
    </row>
    <row r="56" spans="1:13" x14ac:dyDescent="0.35">
      <c r="A56" s="132" t="s">
        <v>338</v>
      </c>
      <c r="B56" s="133">
        <v>19</v>
      </c>
      <c r="C56" s="132" t="s">
        <v>109</v>
      </c>
      <c r="D56" s="132" t="s">
        <v>110</v>
      </c>
      <c r="E56" s="132">
        <v>14.1</v>
      </c>
      <c r="F56" s="132" t="s">
        <v>74</v>
      </c>
      <c r="G56" s="132" t="s">
        <v>74</v>
      </c>
      <c r="H56" s="132" t="s">
        <v>117</v>
      </c>
      <c r="I56" s="132" t="s">
        <v>118</v>
      </c>
      <c r="J56" s="132"/>
      <c r="K56" s="139" t="s">
        <v>116</v>
      </c>
      <c r="L56" s="132" t="s">
        <v>102</v>
      </c>
      <c r="M56" s="138" t="str">
        <f>IF(ISNONTEXT(INDEX(Comments!C:C,MATCH(AimsData[[#This Row],[Student Reference]],Comments!B:B,0))),"",INDEX(Comments!C:C,MATCH(AimsData[[#This Row],[Student Reference]],Comments!B:B,0)))</f>
        <v/>
      </c>
    </row>
    <row r="57" spans="1:13" x14ac:dyDescent="0.35">
      <c r="A57" s="132" t="s">
        <v>339</v>
      </c>
      <c r="B57" s="133">
        <v>19</v>
      </c>
      <c r="C57" s="132" t="s">
        <v>103</v>
      </c>
      <c r="D57" s="132" t="s">
        <v>104</v>
      </c>
      <c r="E57" s="132">
        <v>14.1</v>
      </c>
      <c r="F57" s="132" t="s">
        <v>74</v>
      </c>
      <c r="G57" s="132" t="s">
        <v>74</v>
      </c>
      <c r="H57" s="132" t="s">
        <v>117</v>
      </c>
      <c r="I57" s="132" t="s">
        <v>118</v>
      </c>
      <c r="J57" s="132" t="s">
        <v>131</v>
      </c>
      <c r="K57" s="139" t="s">
        <v>101</v>
      </c>
      <c r="L57" s="132" t="s">
        <v>106</v>
      </c>
      <c r="M57" s="138" t="str">
        <f>IF(ISNONTEXT(INDEX(Comments!C:C,MATCH(AimsData[[#This Row],[Student Reference]],Comments!B:B,0))),"",INDEX(Comments!C:C,MATCH(AimsData[[#This Row],[Student Reference]],Comments!B:B,0)))</f>
        <v/>
      </c>
    </row>
    <row r="58" spans="1:13" x14ac:dyDescent="0.35">
      <c r="A58" s="132" t="s">
        <v>339</v>
      </c>
      <c r="B58" s="133">
        <v>19</v>
      </c>
      <c r="C58" s="132" t="s">
        <v>119</v>
      </c>
      <c r="D58" s="132" t="s">
        <v>120</v>
      </c>
      <c r="E58" s="132">
        <v>14.1</v>
      </c>
      <c r="F58" s="132" t="s">
        <v>74</v>
      </c>
      <c r="G58" s="132" t="s">
        <v>74</v>
      </c>
      <c r="H58" s="132" t="s">
        <v>117</v>
      </c>
      <c r="I58" s="132" t="s">
        <v>100</v>
      </c>
      <c r="J58" s="132" t="s">
        <v>131</v>
      </c>
      <c r="K58" s="139" t="s">
        <v>101</v>
      </c>
      <c r="L58" s="132" t="s">
        <v>102</v>
      </c>
      <c r="M58" s="138" t="str">
        <f>IF(ISNONTEXT(INDEX(Comments!C:C,MATCH(AimsData[[#This Row],[Student Reference]],Comments!B:B,0))),"",INDEX(Comments!C:C,MATCH(AimsData[[#This Row],[Student Reference]],Comments!B:B,0)))</f>
        <v/>
      </c>
    </row>
    <row r="59" spans="1:13" x14ac:dyDescent="0.35">
      <c r="A59" s="132" t="s">
        <v>339</v>
      </c>
      <c r="B59" s="133">
        <v>19</v>
      </c>
      <c r="C59" s="132" t="s">
        <v>122</v>
      </c>
      <c r="D59" s="132" t="s">
        <v>123</v>
      </c>
      <c r="E59" s="132">
        <v>14.1</v>
      </c>
      <c r="F59" s="132" t="s">
        <v>74</v>
      </c>
      <c r="G59" s="132" t="s">
        <v>74</v>
      </c>
      <c r="H59" s="132" t="s">
        <v>117</v>
      </c>
      <c r="I59" s="132" t="s">
        <v>100</v>
      </c>
      <c r="J59" s="132" t="s">
        <v>131</v>
      </c>
      <c r="K59" s="139" t="s">
        <v>101</v>
      </c>
      <c r="L59" s="132" t="s">
        <v>102</v>
      </c>
      <c r="M59" s="138" t="str">
        <f>IF(ISNONTEXT(INDEX(Comments!C:C,MATCH(AimsData[[#This Row],[Student Reference]],Comments!B:B,0))),"",INDEX(Comments!C:C,MATCH(AimsData[[#This Row],[Student Reference]],Comments!B:B,0)))</f>
        <v/>
      </c>
    </row>
    <row r="60" spans="1:13" x14ac:dyDescent="0.35">
      <c r="A60" s="132" t="s">
        <v>340</v>
      </c>
      <c r="B60" s="133">
        <v>19</v>
      </c>
      <c r="C60" s="132" t="s">
        <v>103</v>
      </c>
      <c r="D60" s="132" t="s">
        <v>104</v>
      </c>
      <c r="E60" s="132">
        <v>14.1</v>
      </c>
      <c r="F60" s="132" t="s">
        <v>74</v>
      </c>
      <c r="G60" s="132" t="s">
        <v>74</v>
      </c>
      <c r="H60" s="132" t="s">
        <v>117</v>
      </c>
      <c r="I60" s="132" t="s">
        <v>118</v>
      </c>
      <c r="J60" s="132"/>
      <c r="K60" s="139" t="s">
        <v>116</v>
      </c>
      <c r="L60" s="132" t="s">
        <v>106</v>
      </c>
      <c r="M60" s="138" t="str">
        <f>IF(ISNONTEXT(INDEX(Comments!C:C,MATCH(AimsData[[#This Row],[Student Reference]],Comments!B:B,0))),"",INDEX(Comments!C:C,MATCH(AimsData[[#This Row],[Student Reference]],Comments!B:B,0)))</f>
        <v/>
      </c>
    </row>
    <row r="61" spans="1:13" x14ac:dyDescent="0.35">
      <c r="A61" s="132" t="s">
        <v>340</v>
      </c>
      <c r="B61" s="133">
        <v>19</v>
      </c>
      <c r="C61" s="132" t="s">
        <v>107</v>
      </c>
      <c r="D61" s="132" t="s">
        <v>108</v>
      </c>
      <c r="E61" s="132">
        <v>14.1</v>
      </c>
      <c r="F61" s="132" t="s">
        <v>74</v>
      </c>
      <c r="G61" s="132" t="s">
        <v>74</v>
      </c>
      <c r="H61" s="132" t="s">
        <v>125</v>
      </c>
      <c r="I61" s="132" t="s">
        <v>118</v>
      </c>
      <c r="J61" s="132"/>
      <c r="K61" s="139" t="s">
        <v>116</v>
      </c>
      <c r="L61" s="132" t="s">
        <v>102</v>
      </c>
      <c r="M61" s="138" t="str">
        <f>IF(ISNONTEXT(INDEX(Comments!C:C,MATCH(AimsData[[#This Row],[Student Reference]],Comments!B:B,0))),"",INDEX(Comments!C:C,MATCH(AimsData[[#This Row],[Student Reference]],Comments!B:B,0)))</f>
        <v/>
      </c>
    </row>
    <row r="62" spans="1:13" x14ac:dyDescent="0.35">
      <c r="A62" s="132" t="s">
        <v>340</v>
      </c>
      <c r="B62" s="133">
        <v>19</v>
      </c>
      <c r="C62" s="132" t="s">
        <v>109</v>
      </c>
      <c r="D62" s="132" t="s">
        <v>110</v>
      </c>
      <c r="E62" s="132">
        <v>14.1</v>
      </c>
      <c r="F62" s="132" t="s">
        <v>74</v>
      </c>
      <c r="G62" s="132" t="s">
        <v>74</v>
      </c>
      <c r="H62" s="132" t="s">
        <v>125</v>
      </c>
      <c r="I62" s="132" t="s">
        <v>118</v>
      </c>
      <c r="J62" s="132"/>
      <c r="K62" s="139" t="s">
        <v>116</v>
      </c>
      <c r="L62" s="132" t="s">
        <v>102</v>
      </c>
      <c r="M62" s="138" t="str">
        <f>IF(ISNONTEXT(INDEX(Comments!C:C,MATCH(AimsData[[#This Row],[Student Reference]],Comments!B:B,0))),"",INDEX(Comments!C:C,MATCH(AimsData[[#This Row],[Student Reference]],Comments!B:B,0)))</f>
        <v/>
      </c>
    </row>
    <row r="63" spans="1:13" x14ac:dyDescent="0.35">
      <c r="A63" s="132" t="s">
        <v>341</v>
      </c>
      <c r="B63" s="133">
        <v>19</v>
      </c>
      <c r="C63" s="132" t="s">
        <v>103</v>
      </c>
      <c r="D63" s="132" t="s">
        <v>104</v>
      </c>
      <c r="E63" s="132">
        <v>14.1</v>
      </c>
      <c r="F63" s="132" t="s">
        <v>74</v>
      </c>
      <c r="G63" s="132" t="s">
        <v>74</v>
      </c>
      <c r="H63" s="132" t="s">
        <v>117</v>
      </c>
      <c r="I63" s="132" t="s">
        <v>118</v>
      </c>
      <c r="J63" s="132"/>
      <c r="K63" s="139" t="s">
        <v>116</v>
      </c>
      <c r="L63" s="132" t="s">
        <v>106</v>
      </c>
      <c r="M63" s="138" t="str">
        <f>IF(ISNONTEXT(INDEX(Comments!C:C,MATCH(AimsData[[#This Row],[Student Reference]],Comments!B:B,0))),"",INDEX(Comments!C:C,MATCH(AimsData[[#This Row],[Student Reference]],Comments!B:B,0)))</f>
        <v/>
      </c>
    </row>
    <row r="64" spans="1:13" x14ac:dyDescent="0.35">
      <c r="A64" s="132" t="s">
        <v>341</v>
      </c>
      <c r="B64" s="133">
        <v>19</v>
      </c>
      <c r="C64" s="132" t="s">
        <v>107</v>
      </c>
      <c r="D64" s="132" t="s">
        <v>108</v>
      </c>
      <c r="E64" s="132">
        <v>14.1</v>
      </c>
      <c r="F64" s="132" t="s">
        <v>74</v>
      </c>
      <c r="G64" s="132" t="s">
        <v>74</v>
      </c>
      <c r="H64" s="132" t="s">
        <v>132</v>
      </c>
      <c r="I64" s="132" t="s">
        <v>118</v>
      </c>
      <c r="J64" s="132"/>
      <c r="K64" s="139" t="s">
        <v>116</v>
      </c>
      <c r="L64" s="132" t="s">
        <v>102</v>
      </c>
      <c r="M64" s="138" t="str">
        <f>IF(ISNONTEXT(INDEX(Comments!C:C,MATCH(AimsData[[#This Row],[Student Reference]],Comments!B:B,0))),"",INDEX(Comments!C:C,MATCH(AimsData[[#This Row],[Student Reference]],Comments!B:B,0)))</f>
        <v/>
      </c>
    </row>
    <row r="65" spans="1:13" x14ac:dyDescent="0.35">
      <c r="A65" s="132" t="s">
        <v>341</v>
      </c>
      <c r="B65" s="133">
        <v>19</v>
      </c>
      <c r="C65" s="132" t="s">
        <v>109</v>
      </c>
      <c r="D65" s="132" t="s">
        <v>110</v>
      </c>
      <c r="E65" s="132">
        <v>14.1</v>
      </c>
      <c r="F65" s="132" t="s">
        <v>74</v>
      </c>
      <c r="G65" s="132" t="s">
        <v>74</v>
      </c>
      <c r="H65" s="132" t="s">
        <v>132</v>
      </c>
      <c r="I65" s="132" t="s">
        <v>118</v>
      </c>
      <c r="J65" s="132"/>
      <c r="K65" s="139" t="s">
        <v>116</v>
      </c>
      <c r="L65" s="132" t="s">
        <v>102</v>
      </c>
      <c r="M65" s="138" t="str">
        <f>IF(ISNONTEXT(INDEX(Comments!C:C,MATCH(AimsData[[#This Row],[Student Reference]],Comments!B:B,0))),"",INDEX(Comments!C:C,MATCH(AimsData[[#This Row],[Student Reference]],Comments!B:B,0)))</f>
        <v/>
      </c>
    </row>
    <row r="66" spans="1:13" x14ac:dyDescent="0.35">
      <c r="A66" s="132" t="s">
        <v>342</v>
      </c>
      <c r="B66" s="133">
        <v>20</v>
      </c>
      <c r="C66" s="132" t="s">
        <v>133</v>
      </c>
      <c r="D66" s="132" t="s">
        <v>134</v>
      </c>
      <c r="E66" s="132">
        <v>14.1</v>
      </c>
      <c r="F66" s="132" t="s">
        <v>74</v>
      </c>
      <c r="G66" s="132" t="s">
        <v>74</v>
      </c>
      <c r="H66" s="132" t="s">
        <v>99</v>
      </c>
      <c r="I66" s="132" t="s">
        <v>100</v>
      </c>
      <c r="J66" s="132" t="s">
        <v>135</v>
      </c>
      <c r="K66" s="139" t="s">
        <v>136</v>
      </c>
      <c r="L66" s="132" t="s">
        <v>102</v>
      </c>
      <c r="M66" s="138" t="str">
        <f>IF(ISNONTEXT(INDEX(Comments!C:C,MATCH(AimsData[[#This Row],[Student Reference]],Comments!B:B,0))),"",INDEX(Comments!C:C,MATCH(AimsData[[#This Row],[Student Reference]],Comments!B:B,0)))</f>
        <v/>
      </c>
    </row>
    <row r="67" spans="1:13" x14ac:dyDescent="0.35">
      <c r="A67" s="132" t="s">
        <v>342</v>
      </c>
      <c r="B67" s="133">
        <v>20</v>
      </c>
      <c r="C67" s="132" t="s">
        <v>103</v>
      </c>
      <c r="D67" s="132" t="s">
        <v>104</v>
      </c>
      <c r="E67" s="132">
        <v>14.1</v>
      </c>
      <c r="F67" s="132" t="s">
        <v>74</v>
      </c>
      <c r="G67" s="132" t="s">
        <v>74</v>
      </c>
      <c r="H67" s="132" t="s">
        <v>105</v>
      </c>
      <c r="I67" s="132" t="s">
        <v>100</v>
      </c>
      <c r="J67" s="132" t="s">
        <v>100</v>
      </c>
      <c r="K67" s="139" t="s">
        <v>101</v>
      </c>
      <c r="L67" s="132" t="s">
        <v>106</v>
      </c>
      <c r="M67" s="138" t="str">
        <f>IF(ISNONTEXT(INDEX(Comments!C:C,MATCH(AimsData[[#This Row],[Student Reference]],Comments!B:B,0))),"",INDEX(Comments!C:C,MATCH(AimsData[[#This Row],[Student Reference]],Comments!B:B,0)))</f>
        <v/>
      </c>
    </row>
    <row r="68" spans="1:13" x14ac:dyDescent="0.35">
      <c r="A68" s="132" t="s">
        <v>342</v>
      </c>
      <c r="B68" s="133">
        <v>20</v>
      </c>
      <c r="C68" s="132" t="s">
        <v>107</v>
      </c>
      <c r="D68" s="132" t="s">
        <v>108</v>
      </c>
      <c r="E68" s="132">
        <v>14.1</v>
      </c>
      <c r="F68" s="132" t="s">
        <v>74</v>
      </c>
      <c r="G68" s="132" t="s">
        <v>74</v>
      </c>
      <c r="H68" s="132" t="s">
        <v>105</v>
      </c>
      <c r="I68" s="132" t="s">
        <v>100</v>
      </c>
      <c r="J68" s="132" t="s">
        <v>100</v>
      </c>
      <c r="K68" s="139" t="s">
        <v>101</v>
      </c>
      <c r="L68" s="132" t="s">
        <v>102</v>
      </c>
      <c r="M68" s="138" t="str">
        <f>IF(ISNONTEXT(INDEX(Comments!C:C,MATCH(AimsData[[#This Row],[Student Reference]],Comments!B:B,0))),"",INDEX(Comments!C:C,MATCH(AimsData[[#This Row],[Student Reference]],Comments!B:B,0)))</f>
        <v/>
      </c>
    </row>
    <row r="69" spans="1:13" x14ac:dyDescent="0.35">
      <c r="A69" s="132" t="s">
        <v>342</v>
      </c>
      <c r="B69" s="133">
        <v>20</v>
      </c>
      <c r="C69" s="132" t="s">
        <v>109</v>
      </c>
      <c r="D69" s="132" t="s">
        <v>110</v>
      </c>
      <c r="E69" s="132">
        <v>14.1</v>
      </c>
      <c r="F69" s="132" t="s">
        <v>74</v>
      </c>
      <c r="G69" s="132" t="s">
        <v>74</v>
      </c>
      <c r="H69" s="132" t="s">
        <v>105</v>
      </c>
      <c r="I69" s="132" t="s">
        <v>100</v>
      </c>
      <c r="J69" s="132" t="s">
        <v>100</v>
      </c>
      <c r="K69" s="139" t="s">
        <v>101</v>
      </c>
      <c r="L69" s="132" t="s">
        <v>102</v>
      </c>
      <c r="M69" s="138" t="str">
        <f>IF(ISNONTEXT(INDEX(Comments!C:C,MATCH(AimsData[[#This Row],[Student Reference]],Comments!B:B,0))),"",INDEX(Comments!C:C,MATCH(AimsData[[#This Row],[Student Reference]],Comments!B:B,0)))</f>
        <v/>
      </c>
    </row>
    <row r="70" spans="1:13" x14ac:dyDescent="0.35">
      <c r="A70" s="132" t="s">
        <v>342</v>
      </c>
      <c r="B70" s="133">
        <v>20</v>
      </c>
      <c r="C70" s="132" t="s">
        <v>111</v>
      </c>
      <c r="D70" s="132" t="s">
        <v>112</v>
      </c>
      <c r="E70" s="132">
        <v>14.2</v>
      </c>
      <c r="F70" s="132" t="s">
        <v>74</v>
      </c>
      <c r="G70" s="132" t="s">
        <v>74</v>
      </c>
      <c r="H70" s="132" t="s">
        <v>113</v>
      </c>
      <c r="I70" s="132" t="s">
        <v>114</v>
      </c>
      <c r="J70" s="132" t="s">
        <v>114</v>
      </c>
      <c r="K70" s="139" t="s">
        <v>101</v>
      </c>
      <c r="L70" s="132" t="s">
        <v>102</v>
      </c>
      <c r="M70" s="138" t="str">
        <f>IF(ISNONTEXT(INDEX(Comments!C:C,MATCH(AimsData[[#This Row],[Student Reference]],Comments!B:B,0))),"",INDEX(Comments!C:C,MATCH(AimsData[[#This Row],[Student Reference]],Comments!B:B,0)))</f>
        <v/>
      </c>
    </row>
    <row r="71" spans="1:13" x14ac:dyDescent="0.35">
      <c r="A71" s="132" t="s">
        <v>343</v>
      </c>
      <c r="B71" s="133">
        <v>19</v>
      </c>
      <c r="C71" s="132" t="s">
        <v>103</v>
      </c>
      <c r="D71" s="132" t="s">
        <v>104</v>
      </c>
      <c r="E71" s="132">
        <v>14.1</v>
      </c>
      <c r="F71" s="132" t="s">
        <v>74</v>
      </c>
      <c r="G71" s="132" t="s">
        <v>74</v>
      </c>
      <c r="H71" s="132" t="s">
        <v>117</v>
      </c>
      <c r="I71" s="132" t="s">
        <v>118</v>
      </c>
      <c r="J71" s="132"/>
      <c r="K71" s="139" t="s">
        <v>116</v>
      </c>
      <c r="L71" s="132" t="s">
        <v>106</v>
      </c>
      <c r="M71" s="138" t="str">
        <f>IF(ISNONTEXT(INDEX(Comments!C:C,MATCH(AimsData[[#This Row],[Student Reference]],Comments!B:B,0))),"",INDEX(Comments!C:C,MATCH(AimsData[[#This Row],[Student Reference]],Comments!B:B,0)))</f>
        <v/>
      </c>
    </row>
    <row r="72" spans="1:13" x14ac:dyDescent="0.35">
      <c r="A72" s="132" t="s">
        <v>343</v>
      </c>
      <c r="B72" s="133">
        <v>19</v>
      </c>
      <c r="C72" s="132" t="s">
        <v>119</v>
      </c>
      <c r="D72" s="132" t="s">
        <v>120</v>
      </c>
      <c r="E72" s="132">
        <v>14.1</v>
      </c>
      <c r="F72" s="132" t="s">
        <v>74</v>
      </c>
      <c r="G72" s="132" t="s">
        <v>74</v>
      </c>
      <c r="H72" s="132" t="s">
        <v>117</v>
      </c>
      <c r="I72" s="132" t="s">
        <v>118</v>
      </c>
      <c r="J72" s="132"/>
      <c r="K72" s="139" t="s">
        <v>116</v>
      </c>
      <c r="L72" s="132" t="s">
        <v>102</v>
      </c>
      <c r="M72" s="138" t="str">
        <f>IF(ISNONTEXT(INDEX(Comments!C:C,MATCH(AimsData[[#This Row],[Student Reference]],Comments!B:B,0))),"",INDEX(Comments!C:C,MATCH(AimsData[[#This Row],[Student Reference]],Comments!B:B,0)))</f>
        <v/>
      </c>
    </row>
    <row r="73" spans="1:13" x14ac:dyDescent="0.35">
      <c r="A73" s="132" t="s">
        <v>343</v>
      </c>
      <c r="B73" s="133">
        <v>19</v>
      </c>
      <c r="C73" s="132" t="s">
        <v>122</v>
      </c>
      <c r="D73" s="132" t="s">
        <v>123</v>
      </c>
      <c r="E73" s="132">
        <v>14.1</v>
      </c>
      <c r="F73" s="132" t="s">
        <v>74</v>
      </c>
      <c r="G73" s="132" t="s">
        <v>74</v>
      </c>
      <c r="H73" s="132" t="s">
        <v>117</v>
      </c>
      <c r="I73" s="132" t="s">
        <v>118</v>
      </c>
      <c r="J73" s="132"/>
      <c r="K73" s="139" t="s">
        <v>116</v>
      </c>
      <c r="L73" s="132" t="s">
        <v>102</v>
      </c>
      <c r="M73" s="138" t="str">
        <f>IF(ISNONTEXT(INDEX(Comments!C:C,MATCH(AimsData[[#This Row],[Student Reference]],Comments!B:B,0))),"",INDEX(Comments!C:C,MATCH(AimsData[[#This Row],[Student Reference]],Comments!B:B,0)))</f>
        <v/>
      </c>
    </row>
    <row r="74" spans="1:13" x14ac:dyDescent="0.35">
      <c r="A74" s="132" t="s">
        <v>344</v>
      </c>
      <c r="B74" s="133">
        <v>19</v>
      </c>
      <c r="C74" s="132" t="s">
        <v>103</v>
      </c>
      <c r="D74" s="132" t="s">
        <v>104</v>
      </c>
      <c r="E74" s="132">
        <v>14.1</v>
      </c>
      <c r="F74" s="132" t="s">
        <v>74</v>
      </c>
      <c r="G74" s="132" t="s">
        <v>74</v>
      </c>
      <c r="H74" s="132" t="s">
        <v>117</v>
      </c>
      <c r="I74" s="132" t="s">
        <v>118</v>
      </c>
      <c r="J74" s="132"/>
      <c r="K74" s="139" t="s">
        <v>116</v>
      </c>
      <c r="L74" s="132" t="s">
        <v>106</v>
      </c>
      <c r="M74" s="138" t="str">
        <f>IF(ISNONTEXT(INDEX(Comments!C:C,MATCH(AimsData[[#This Row],[Student Reference]],Comments!B:B,0))),"",INDEX(Comments!C:C,MATCH(AimsData[[#This Row],[Student Reference]],Comments!B:B,0)))</f>
        <v/>
      </c>
    </row>
    <row r="75" spans="1:13" x14ac:dyDescent="0.35">
      <c r="A75" s="132" t="s">
        <v>344</v>
      </c>
      <c r="B75" s="133">
        <v>19</v>
      </c>
      <c r="C75" s="132" t="s">
        <v>107</v>
      </c>
      <c r="D75" s="132" t="s">
        <v>108</v>
      </c>
      <c r="E75" s="132">
        <v>14.1</v>
      </c>
      <c r="F75" s="132" t="s">
        <v>74</v>
      </c>
      <c r="G75" s="132" t="s">
        <v>74</v>
      </c>
      <c r="H75" s="132" t="s">
        <v>117</v>
      </c>
      <c r="I75" s="132" t="s">
        <v>118</v>
      </c>
      <c r="J75" s="132"/>
      <c r="K75" s="139" t="s">
        <v>116</v>
      </c>
      <c r="L75" s="132" t="s">
        <v>102</v>
      </c>
      <c r="M75" s="138" t="str">
        <f>IF(ISNONTEXT(INDEX(Comments!C:C,MATCH(AimsData[[#This Row],[Student Reference]],Comments!B:B,0))),"",INDEX(Comments!C:C,MATCH(AimsData[[#This Row],[Student Reference]],Comments!B:B,0)))</f>
        <v/>
      </c>
    </row>
    <row r="76" spans="1:13" x14ac:dyDescent="0.35">
      <c r="A76" s="132" t="s">
        <v>344</v>
      </c>
      <c r="B76" s="133">
        <v>19</v>
      </c>
      <c r="C76" s="132" t="s">
        <v>109</v>
      </c>
      <c r="D76" s="132" t="s">
        <v>110</v>
      </c>
      <c r="E76" s="132">
        <v>14.1</v>
      </c>
      <c r="F76" s="132" t="s">
        <v>74</v>
      </c>
      <c r="G76" s="132" t="s">
        <v>74</v>
      </c>
      <c r="H76" s="132" t="s">
        <v>117</v>
      </c>
      <c r="I76" s="132" t="s">
        <v>118</v>
      </c>
      <c r="J76" s="132"/>
      <c r="K76" s="139" t="s">
        <v>116</v>
      </c>
      <c r="L76" s="132" t="s">
        <v>102</v>
      </c>
      <c r="M76" s="138" t="str">
        <f>IF(ISNONTEXT(INDEX(Comments!C:C,MATCH(AimsData[[#This Row],[Student Reference]],Comments!B:B,0))),"",INDEX(Comments!C:C,MATCH(AimsData[[#This Row],[Student Reference]],Comments!B:B,0)))</f>
        <v/>
      </c>
    </row>
    <row r="77" spans="1:13" x14ac:dyDescent="0.35">
      <c r="A77" s="132" t="s">
        <v>345</v>
      </c>
      <c r="B77" s="133">
        <v>19</v>
      </c>
      <c r="C77" s="132" t="s">
        <v>137</v>
      </c>
      <c r="D77" s="132" t="s">
        <v>138</v>
      </c>
      <c r="E77" s="132">
        <v>9.1999999999999993</v>
      </c>
      <c r="F77" s="132" t="s">
        <v>74</v>
      </c>
      <c r="G77" s="132" t="s">
        <v>74</v>
      </c>
      <c r="H77" s="132" t="s">
        <v>99</v>
      </c>
      <c r="I77" s="132" t="s">
        <v>100</v>
      </c>
      <c r="J77" s="132" t="s">
        <v>100</v>
      </c>
      <c r="K77" s="139" t="s">
        <v>101</v>
      </c>
      <c r="L77" s="132" t="s">
        <v>102</v>
      </c>
      <c r="M77" s="138" t="str">
        <f>IF(ISNONTEXT(INDEX(Comments!C:C,MATCH(AimsData[[#This Row],[Student Reference]],Comments!B:B,0))),"",INDEX(Comments!C:C,MATCH(AimsData[[#This Row],[Student Reference]],Comments!B:B,0)))</f>
        <v/>
      </c>
    </row>
    <row r="78" spans="1:13" x14ac:dyDescent="0.35">
      <c r="A78" s="132" t="s">
        <v>345</v>
      </c>
      <c r="B78" s="133">
        <v>19</v>
      </c>
      <c r="C78" s="132" t="s">
        <v>139</v>
      </c>
      <c r="D78" s="132" t="s">
        <v>140</v>
      </c>
      <c r="E78" s="132">
        <v>9.1999999999999993</v>
      </c>
      <c r="F78" s="132" t="s">
        <v>74</v>
      </c>
      <c r="G78" s="132" t="s">
        <v>74</v>
      </c>
      <c r="H78" s="132" t="s">
        <v>99</v>
      </c>
      <c r="I78" s="132" t="s">
        <v>100</v>
      </c>
      <c r="J78" s="132" t="s">
        <v>100</v>
      </c>
      <c r="K78" s="139" t="s">
        <v>101</v>
      </c>
      <c r="L78" s="132" t="s">
        <v>102</v>
      </c>
      <c r="M78" s="138" t="str">
        <f>IF(ISNONTEXT(INDEX(Comments!C:C,MATCH(AimsData[[#This Row],[Student Reference]],Comments!B:B,0))),"",INDEX(Comments!C:C,MATCH(AimsData[[#This Row],[Student Reference]],Comments!B:B,0)))</f>
        <v/>
      </c>
    </row>
    <row r="79" spans="1:13" x14ac:dyDescent="0.35">
      <c r="A79" s="132" t="s">
        <v>345</v>
      </c>
      <c r="B79" s="133">
        <v>19</v>
      </c>
      <c r="C79" s="132" t="s">
        <v>141</v>
      </c>
      <c r="D79" s="132" t="s">
        <v>142</v>
      </c>
      <c r="E79" s="132">
        <v>14.1</v>
      </c>
      <c r="F79" s="132" t="s">
        <v>74</v>
      </c>
      <c r="G79" s="132" t="s">
        <v>74</v>
      </c>
      <c r="H79" s="132" t="s">
        <v>99</v>
      </c>
      <c r="I79" s="132" t="s">
        <v>100</v>
      </c>
      <c r="J79" s="132" t="s">
        <v>100</v>
      </c>
      <c r="K79" s="139" t="s">
        <v>101</v>
      </c>
      <c r="L79" s="132" t="s">
        <v>102</v>
      </c>
      <c r="M79" s="138" t="str">
        <f>IF(ISNONTEXT(INDEX(Comments!C:C,MATCH(AimsData[[#This Row],[Student Reference]],Comments!B:B,0))),"",INDEX(Comments!C:C,MATCH(AimsData[[#This Row],[Student Reference]],Comments!B:B,0)))</f>
        <v/>
      </c>
    </row>
    <row r="80" spans="1:13" x14ac:dyDescent="0.35">
      <c r="A80" s="132" t="s">
        <v>345</v>
      </c>
      <c r="B80" s="133">
        <v>19</v>
      </c>
      <c r="C80" s="132" t="s">
        <v>103</v>
      </c>
      <c r="D80" s="132" t="s">
        <v>104</v>
      </c>
      <c r="E80" s="132">
        <v>14.1</v>
      </c>
      <c r="F80" s="132" t="s">
        <v>74</v>
      </c>
      <c r="G80" s="132" t="s">
        <v>74</v>
      </c>
      <c r="H80" s="132" t="s">
        <v>117</v>
      </c>
      <c r="I80" s="132" t="s">
        <v>118</v>
      </c>
      <c r="J80" s="132"/>
      <c r="K80" s="139" t="s">
        <v>116</v>
      </c>
      <c r="L80" s="132" t="s">
        <v>106</v>
      </c>
      <c r="M80" s="138" t="str">
        <f>IF(ISNONTEXT(INDEX(Comments!C:C,MATCH(AimsData[[#This Row],[Student Reference]],Comments!B:B,0))),"",INDEX(Comments!C:C,MATCH(AimsData[[#This Row],[Student Reference]],Comments!B:B,0)))</f>
        <v/>
      </c>
    </row>
    <row r="81" spans="1:13" x14ac:dyDescent="0.35">
      <c r="A81" s="132" t="s">
        <v>345</v>
      </c>
      <c r="B81" s="133">
        <v>19</v>
      </c>
      <c r="C81" s="132" t="s">
        <v>107</v>
      </c>
      <c r="D81" s="132" t="s">
        <v>108</v>
      </c>
      <c r="E81" s="132">
        <v>14.1</v>
      </c>
      <c r="F81" s="132" t="s">
        <v>74</v>
      </c>
      <c r="G81" s="132" t="s">
        <v>74</v>
      </c>
      <c r="H81" s="132" t="s">
        <v>117</v>
      </c>
      <c r="I81" s="132" t="s">
        <v>118</v>
      </c>
      <c r="J81" s="132"/>
      <c r="K81" s="139" t="s">
        <v>116</v>
      </c>
      <c r="L81" s="132" t="s">
        <v>102</v>
      </c>
      <c r="M81" s="138" t="str">
        <f>IF(ISNONTEXT(INDEX(Comments!C:C,MATCH(AimsData[[#This Row],[Student Reference]],Comments!B:B,0))),"",INDEX(Comments!C:C,MATCH(AimsData[[#This Row],[Student Reference]],Comments!B:B,0)))</f>
        <v/>
      </c>
    </row>
    <row r="82" spans="1:13" x14ac:dyDescent="0.35">
      <c r="A82" s="132" t="s">
        <v>345</v>
      </c>
      <c r="B82" s="133">
        <v>19</v>
      </c>
      <c r="C82" s="132" t="s">
        <v>109</v>
      </c>
      <c r="D82" s="132" t="s">
        <v>110</v>
      </c>
      <c r="E82" s="132">
        <v>14.1</v>
      </c>
      <c r="F82" s="132" t="s">
        <v>74</v>
      </c>
      <c r="G82" s="132" t="s">
        <v>74</v>
      </c>
      <c r="H82" s="132" t="s">
        <v>117</v>
      </c>
      <c r="I82" s="132" t="s">
        <v>118</v>
      </c>
      <c r="J82" s="132"/>
      <c r="K82" s="139" t="s">
        <v>116</v>
      </c>
      <c r="L82" s="132" t="s">
        <v>102</v>
      </c>
      <c r="M82" s="138" t="str">
        <f>IF(ISNONTEXT(INDEX(Comments!C:C,MATCH(AimsData[[#This Row],[Student Reference]],Comments!B:B,0))),"",INDEX(Comments!C:C,MATCH(AimsData[[#This Row],[Student Reference]],Comments!B:B,0)))</f>
        <v/>
      </c>
    </row>
    <row r="83" spans="1:13" x14ac:dyDescent="0.35">
      <c r="A83" s="132" t="s">
        <v>346</v>
      </c>
      <c r="B83" s="133">
        <v>19</v>
      </c>
      <c r="C83" s="132" t="s">
        <v>103</v>
      </c>
      <c r="D83" s="132" t="s">
        <v>104</v>
      </c>
      <c r="E83" s="132">
        <v>14.1</v>
      </c>
      <c r="F83" s="132" t="s">
        <v>74</v>
      </c>
      <c r="G83" s="132" t="s">
        <v>74</v>
      </c>
      <c r="H83" s="132" t="s">
        <v>117</v>
      </c>
      <c r="I83" s="132" t="s">
        <v>118</v>
      </c>
      <c r="J83" s="132"/>
      <c r="K83" s="139" t="s">
        <v>116</v>
      </c>
      <c r="L83" s="132" t="s">
        <v>106</v>
      </c>
      <c r="M83" s="138" t="str">
        <f>IF(ISNONTEXT(INDEX(Comments!C:C,MATCH(AimsData[[#This Row],[Student Reference]],Comments!B:B,0))),"",INDEX(Comments!C:C,MATCH(AimsData[[#This Row],[Student Reference]],Comments!B:B,0)))</f>
        <v/>
      </c>
    </row>
    <row r="84" spans="1:13" x14ac:dyDescent="0.35">
      <c r="A84" s="132" t="s">
        <v>346</v>
      </c>
      <c r="B84" s="133">
        <v>19</v>
      </c>
      <c r="C84" s="132" t="s">
        <v>107</v>
      </c>
      <c r="D84" s="132" t="s">
        <v>108</v>
      </c>
      <c r="E84" s="132">
        <v>14.1</v>
      </c>
      <c r="F84" s="132" t="s">
        <v>74</v>
      </c>
      <c r="G84" s="132" t="s">
        <v>74</v>
      </c>
      <c r="H84" s="132" t="s">
        <v>143</v>
      </c>
      <c r="I84" s="132" t="s">
        <v>118</v>
      </c>
      <c r="J84" s="132"/>
      <c r="K84" s="139" t="s">
        <v>116</v>
      </c>
      <c r="L84" s="132" t="s">
        <v>102</v>
      </c>
      <c r="M84" s="138" t="str">
        <f>IF(ISNONTEXT(INDEX(Comments!C:C,MATCH(AimsData[[#This Row],[Student Reference]],Comments!B:B,0))),"",INDEX(Comments!C:C,MATCH(AimsData[[#This Row],[Student Reference]],Comments!B:B,0)))</f>
        <v/>
      </c>
    </row>
    <row r="85" spans="1:13" x14ac:dyDescent="0.35">
      <c r="A85" s="132" t="s">
        <v>346</v>
      </c>
      <c r="B85" s="133">
        <v>19</v>
      </c>
      <c r="C85" s="132" t="s">
        <v>109</v>
      </c>
      <c r="D85" s="132" t="s">
        <v>110</v>
      </c>
      <c r="E85" s="132">
        <v>14.1</v>
      </c>
      <c r="F85" s="132" t="s">
        <v>74</v>
      </c>
      <c r="G85" s="132" t="s">
        <v>74</v>
      </c>
      <c r="H85" s="132" t="s">
        <v>143</v>
      </c>
      <c r="I85" s="132" t="s">
        <v>118</v>
      </c>
      <c r="J85" s="132"/>
      <c r="K85" s="139" t="s">
        <v>116</v>
      </c>
      <c r="L85" s="132" t="s">
        <v>102</v>
      </c>
      <c r="M85" s="138" t="str">
        <f>IF(ISNONTEXT(INDEX(Comments!C:C,MATCH(AimsData[[#This Row],[Student Reference]],Comments!B:B,0))),"",INDEX(Comments!C:C,MATCH(AimsData[[#This Row],[Student Reference]],Comments!B:B,0)))</f>
        <v/>
      </c>
    </row>
    <row r="86" spans="1:13" x14ac:dyDescent="0.35">
      <c r="A86" s="132" t="s">
        <v>347</v>
      </c>
      <c r="B86" s="133">
        <v>19</v>
      </c>
      <c r="C86" s="132" t="s">
        <v>103</v>
      </c>
      <c r="D86" s="132" t="s">
        <v>104</v>
      </c>
      <c r="E86" s="132">
        <v>14.1</v>
      </c>
      <c r="F86" s="132" t="s">
        <v>74</v>
      </c>
      <c r="G86" s="132" t="s">
        <v>74</v>
      </c>
      <c r="H86" s="132" t="s">
        <v>117</v>
      </c>
      <c r="I86" s="132" t="s">
        <v>118</v>
      </c>
      <c r="J86" s="132"/>
      <c r="K86" s="139" t="s">
        <v>116</v>
      </c>
      <c r="L86" s="132" t="s">
        <v>106</v>
      </c>
      <c r="M86" s="138" t="str">
        <f>IF(ISNONTEXT(INDEX(Comments!C:C,MATCH(AimsData[[#This Row],[Student Reference]],Comments!B:B,0))),"",INDEX(Comments!C:C,MATCH(AimsData[[#This Row],[Student Reference]],Comments!B:B,0)))</f>
        <v/>
      </c>
    </row>
    <row r="87" spans="1:13" x14ac:dyDescent="0.35">
      <c r="A87" s="132" t="s">
        <v>347</v>
      </c>
      <c r="B87" s="133">
        <v>19</v>
      </c>
      <c r="C87" s="132" t="s">
        <v>119</v>
      </c>
      <c r="D87" s="132" t="s">
        <v>120</v>
      </c>
      <c r="E87" s="132">
        <v>14.1</v>
      </c>
      <c r="F87" s="132" t="s">
        <v>74</v>
      </c>
      <c r="G87" s="132" t="s">
        <v>74</v>
      </c>
      <c r="H87" s="132" t="s">
        <v>144</v>
      </c>
      <c r="I87" s="132" t="s">
        <v>100</v>
      </c>
      <c r="J87" s="132" t="s">
        <v>100</v>
      </c>
      <c r="K87" s="139" t="s">
        <v>101</v>
      </c>
      <c r="L87" s="132" t="s">
        <v>102</v>
      </c>
      <c r="M87" s="138" t="str">
        <f>IF(ISNONTEXT(INDEX(Comments!C:C,MATCH(AimsData[[#This Row],[Student Reference]],Comments!B:B,0))),"",INDEX(Comments!C:C,MATCH(AimsData[[#This Row],[Student Reference]],Comments!B:B,0)))</f>
        <v/>
      </c>
    </row>
    <row r="88" spans="1:13" x14ac:dyDescent="0.35">
      <c r="A88" s="132" t="s">
        <v>347</v>
      </c>
      <c r="B88" s="133">
        <v>19</v>
      </c>
      <c r="C88" s="132" t="s">
        <v>122</v>
      </c>
      <c r="D88" s="132" t="s">
        <v>123</v>
      </c>
      <c r="E88" s="132">
        <v>14.1</v>
      </c>
      <c r="F88" s="132" t="s">
        <v>74</v>
      </c>
      <c r="G88" s="132" t="s">
        <v>74</v>
      </c>
      <c r="H88" s="132" t="s">
        <v>144</v>
      </c>
      <c r="I88" s="132" t="s">
        <v>100</v>
      </c>
      <c r="J88" s="132" t="s">
        <v>100</v>
      </c>
      <c r="K88" s="139" t="s">
        <v>101</v>
      </c>
      <c r="L88" s="132" t="s">
        <v>102</v>
      </c>
      <c r="M88" s="138" t="str">
        <f>IF(ISNONTEXT(INDEX(Comments!C:C,MATCH(AimsData[[#This Row],[Student Reference]],Comments!B:B,0))),"",INDEX(Comments!C:C,MATCH(AimsData[[#This Row],[Student Reference]],Comments!B:B,0)))</f>
        <v/>
      </c>
    </row>
    <row r="89" spans="1:13" x14ac:dyDescent="0.35">
      <c r="A89" s="132" t="s">
        <v>348</v>
      </c>
      <c r="B89" s="133">
        <v>19</v>
      </c>
      <c r="C89" s="132" t="s">
        <v>103</v>
      </c>
      <c r="D89" s="132" t="s">
        <v>104</v>
      </c>
      <c r="E89" s="132">
        <v>14.1</v>
      </c>
      <c r="F89" s="132" t="s">
        <v>74</v>
      </c>
      <c r="G89" s="132" t="s">
        <v>74</v>
      </c>
      <c r="H89" s="132" t="s">
        <v>145</v>
      </c>
      <c r="I89" s="132" t="s">
        <v>118</v>
      </c>
      <c r="J89" s="132"/>
      <c r="K89" s="139" t="s">
        <v>116</v>
      </c>
      <c r="L89" s="132" t="s">
        <v>106</v>
      </c>
      <c r="M89" s="138" t="str">
        <f>IF(ISNONTEXT(INDEX(Comments!C:C,MATCH(AimsData[[#This Row],[Student Reference]],Comments!B:B,0))),"",INDEX(Comments!C:C,MATCH(AimsData[[#This Row],[Student Reference]],Comments!B:B,0)))</f>
        <v/>
      </c>
    </row>
    <row r="90" spans="1:13" x14ac:dyDescent="0.35">
      <c r="A90" s="132" t="s">
        <v>348</v>
      </c>
      <c r="B90" s="133">
        <v>19</v>
      </c>
      <c r="C90" s="132" t="s">
        <v>107</v>
      </c>
      <c r="D90" s="132" t="s">
        <v>108</v>
      </c>
      <c r="E90" s="132">
        <v>14.1</v>
      </c>
      <c r="F90" s="132" t="s">
        <v>74</v>
      </c>
      <c r="G90" s="132" t="s">
        <v>74</v>
      </c>
      <c r="H90" s="132" t="s">
        <v>145</v>
      </c>
      <c r="I90" s="132" t="s">
        <v>118</v>
      </c>
      <c r="J90" s="132"/>
      <c r="K90" s="139" t="s">
        <v>116</v>
      </c>
      <c r="L90" s="132" t="s">
        <v>102</v>
      </c>
      <c r="M90" s="138" t="str">
        <f>IF(ISNONTEXT(INDEX(Comments!C:C,MATCH(AimsData[[#This Row],[Student Reference]],Comments!B:B,0))),"",INDEX(Comments!C:C,MATCH(AimsData[[#This Row],[Student Reference]],Comments!B:B,0)))</f>
        <v/>
      </c>
    </row>
    <row r="91" spans="1:13" x14ac:dyDescent="0.35">
      <c r="A91" s="132" t="s">
        <v>348</v>
      </c>
      <c r="B91" s="133">
        <v>19</v>
      </c>
      <c r="C91" s="132" t="s">
        <v>109</v>
      </c>
      <c r="D91" s="132" t="s">
        <v>110</v>
      </c>
      <c r="E91" s="132">
        <v>14.1</v>
      </c>
      <c r="F91" s="132" t="s">
        <v>74</v>
      </c>
      <c r="G91" s="132" t="s">
        <v>74</v>
      </c>
      <c r="H91" s="132" t="s">
        <v>145</v>
      </c>
      <c r="I91" s="132" t="s">
        <v>118</v>
      </c>
      <c r="J91" s="132"/>
      <c r="K91" s="139" t="s">
        <v>116</v>
      </c>
      <c r="L91" s="132" t="s">
        <v>102</v>
      </c>
      <c r="M91" s="138" t="str">
        <f>IF(ISNONTEXT(INDEX(Comments!C:C,MATCH(AimsData[[#This Row],[Student Reference]],Comments!B:B,0))),"",INDEX(Comments!C:C,MATCH(AimsData[[#This Row],[Student Reference]],Comments!B:B,0)))</f>
        <v/>
      </c>
    </row>
    <row r="92" spans="1:13" x14ac:dyDescent="0.35">
      <c r="A92" s="132" t="s">
        <v>349</v>
      </c>
      <c r="B92" s="133">
        <v>19</v>
      </c>
      <c r="C92" s="132" t="s">
        <v>103</v>
      </c>
      <c r="D92" s="132" t="s">
        <v>104</v>
      </c>
      <c r="E92" s="132">
        <v>14.1</v>
      </c>
      <c r="F92" s="132" t="s">
        <v>74</v>
      </c>
      <c r="G92" s="132" t="s">
        <v>74</v>
      </c>
      <c r="H92" s="132" t="s">
        <v>117</v>
      </c>
      <c r="I92" s="132" t="s">
        <v>118</v>
      </c>
      <c r="J92" s="132"/>
      <c r="K92" s="139" t="s">
        <v>116</v>
      </c>
      <c r="L92" s="132" t="s">
        <v>106</v>
      </c>
      <c r="M92" s="138" t="str">
        <f>IF(ISNONTEXT(INDEX(Comments!C:C,MATCH(AimsData[[#This Row],[Student Reference]],Comments!B:B,0))),"",INDEX(Comments!C:C,MATCH(AimsData[[#This Row],[Student Reference]],Comments!B:B,0)))</f>
        <v/>
      </c>
    </row>
    <row r="93" spans="1:13" x14ac:dyDescent="0.35">
      <c r="A93" s="132" t="s">
        <v>349</v>
      </c>
      <c r="B93" s="133">
        <v>19</v>
      </c>
      <c r="C93" s="132" t="s">
        <v>119</v>
      </c>
      <c r="D93" s="132" t="s">
        <v>120</v>
      </c>
      <c r="E93" s="132">
        <v>14.1</v>
      </c>
      <c r="F93" s="132" t="s">
        <v>74</v>
      </c>
      <c r="G93" s="132" t="s">
        <v>74</v>
      </c>
      <c r="H93" s="132" t="s">
        <v>117</v>
      </c>
      <c r="I93" s="132" t="s">
        <v>118</v>
      </c>
      <c r="J93" s="132"/>
      <c r="K93" s="139" t="s">
        <v>116</v>
      </c>
      <c r="L93" s="132" t="s">
        <v>102</v>
      </c>
      <c r="M93" s="138" t="str">
        <f>IF(ISNONTEXT(INDEX(Comments!C:C,MATCH(AimsData[[#This Row],[Student Reference]],Comments!B:B,0))),"",INDEX(Comments!C:C,MATCH(AimsData[[#This Row],[Student Reference]],Comments!B:B,0)))</f>
        <v/>
      </c>
    </row>
    <row r="94" spans="1:13" x14ac:dyDescent="0.35">
      <c r="A94" s="132" t="s">
        <v>349</v>
      </c>
      <c r="B94" s="133">
        <v>19</v>
      </c>
      <c r="C94" s="132" t="s">
        <v>122</v>
      </c>
      <c r="D94" s="132" t="s">
        <v>123</v>
      </c>
      <c r="E94" s="132">
        <v>14.1</v>
      </c>
      <c r="F94" s="132" t="s">
        <v>74</v>
      </c>
      <c r="G94" s="132" t="s">
        <v>74</v>
      </c>
      <c r="H94" s="132" t="s">
        <v>117</v>
      </c>
      <c r="I94" s="132" t="s">
        <v>118</v>
      </c>
      <c r="J94" s="132"/>
      <c r="K94" s="139" t="s">
        <v>116</v>
      </c>
      <c r="L94" s="132" t="s">
        <v>102</v>
      </c>
      <c r="M94" s="138" t="str">
        <f>IF(ISNONTEXT(INDEX(Comments!C:C,MATCH(AimsData[[#This Row],[Student Reference]],Comments!B:B,0))),"",INDEX(Comments!C:C,MATCH(AimsData[[#This Row],[Student Reference]],Comments!B:B,0)))</f>
        <v/>
      </c>
    </row>
    <row r="95" spans="1:13" x14ac:dyDescent="0.35">
      <c r="A95" s="132" t="s">
        <v>350</v>
      </c>
      <c r="B95" s="133">
        <v>19</v>
      </c>
      <c r="C95" s="132" t="s">
        <v>103</v>
      </c>
      <c r="D95" s="132" t="s">
        <v>104</v>
      </c>
      <c r="E95" s="132">
        <v>14.1</v>
      </c>
      <c r="F95" s="132" t="s">
        <v>74</v>
      </c>
      <c r="G95" s="132" t="s">
        <v>74</v>
      </c>
      <c r="H95" s="132" t="s">
        <v>117</v>
      </c>
      <c r="I95" s="132" t="s">
        <v>118</v>
      </c>
      <c r="J95" s="132"/>
      <c r="K95" s="139" t="s">
        <v>116</v>
      </c>
      <c r="L95" s="132" t="s">
        <v>106</v>
      </c>
      <c r="M95" s="138" t="str">
        <f>IF(ISNONTEXT(INDEX(Comments!C:C,MATCH(AimsData[[#This Row],[Student Reference]],Comments!B:B,0))),"",INDEX(Comments!C:C,MATCH(AimsData[[#This Row],[Student Reference]],Comments!B:B,0)))</f>
        <v/>
      </c>
    </row>
    <row r="96" spans="1:13" x14ac:dyDescent="0.35">
      <c r="A96" s="132" t="s">
        <v>350</v>
      </c>
      <c r="B96" s="133">
        <v>19</v>
      </c>
      <c r="C96" s="132" t="s">
        <v>107</v>
      </c>
      <c r="D96" s="132" t="s">
        <v>108</v>
      </c>
      <c r="E96" s="132">
        <v>14.1</v>
      </c>
      <c r="F96" s="132" t="s">
        <v>74</v>
      </c>
      <c r="G96" s="132" t="s">
        <v>74</v>
      </c>
      <c r="H96" s="132" t="s">
        <v>146</v>
      </c>
      <c r="I96" s="132" t="s">
        <v>118</v>
      </c>
      <c r="J96" s="132"/>
      <c r="K96" s="139" t="s">
        <v>116</v>
      </c>
      <c r="L96" s="132" t="s">
        <v>102</v>
      </c>
      <c r="M96" s="138" t="str">
        <f>IF(ISNONTEXT(INDEX(Comments!C:C,MATCH(AimsData[[#This Row],[Student Reference]],Comments!B:B,0))),"",INDEX(Comments!C:C,MATCH(AimsData[[#This Row],[Student Reference]],Comments!B:B,0)))</f>
        <v/>
      </c>
    </row>
    <row r="97" spans="1:13" x14ac:dyDescent="0.35">
      <c r="A97" s="132" t="s">
        <v>350</v>
      </c>
      <c r="B97" s="133">
        <v>19</v>
      </c>
      <c r="C97" s="132" t="s">
        <v>109</v>
      </c>
      <c r="D97" s="132" t="s">
        <v>110</v>
      </c>
      <c r="E97" s="132">
        <v>14.1</v>
      </c>
      <c r="F97" s="132" t="s">
        <v>74</v>
      </c>
      <c r="G97" s="132" t="s">
        <v>74</v>
      </c>
      <c r="H97" s="132" t="s">
        <v>146</v>
      </c>
      <c r="I97" s="132" t="s">
        <v>118</v>
      </c>
      <c r="J97" s="132"/>
      <c r="K97" s="139" t="s">
        <v>116</v>
      </c>
      <c r="L97" s="132" t="s">
        <v>102</v>
      </c>
      <c r="M97" s="138" t="str">
        <f>IF(ISNONTEXT(INDEX(Comments!C:C,MATCH(AimsData[[#This Row],[Student Reference]],Comments!B:B,0))),"",INDEX(Comments!C:C,MATCH(AimsData[[#This Row],[Student Reference]],Comments!B:B,0)))</f>
        <v/>
      </c>
    </row>
    <row r="98" spans="1:13" x14ac:dyDescent="0.35">
      <c r="A98" s="132" t="s">
        <v>351</v>
      </c>
      <c r="B98" s="133">
        <v>20</v>
      </c>
      <c r="C98" s="132" t="s">
        <v>103</v>
      </c>
      <c r="D98" s="132" t="s">
        <v>104</v>
      </c>
      <c r="E98" s="132">
        <v>14.1</v>
      </c>
      <c r="F98" s="132" t="s">
        <v>74</v>
      </c>
      <c r="G98" s="132" t="s">
        <v>74</v>
      </c>
      <c r="H98" s="132" t="s">
        <v>105</v>
      </c>
      <c r="I98" s="132" t="s">
        <v>100</v>
      </c>
      <c r="J98" s="132" t="s">
        <v>100</v>
      </c>
      <c r="K98" s="139" t="s">
        <v>101</v>
      </c>
      <c r="L98" s="132" t="s">
        <v>106</v>
      </c>
      <c r="M98" s="138" t="str">
        <f>IF(ISNONTEXT(INDEX(Comments!C:C,MATCH(AimsData[[#This Row],[Student Reference]],Comments!B:B,0))),"",INDEX(Comments!C:C,MATCH(AimsData[[#This Row],[Student Reference]],Comments!B:B,0)))</f>
        <v/>
      </c>
    </row>
    <row r="99" spans="1:13" x14ac:dyDescent="0.35">
      <c r="A99" s="132" t="s">
        <v>351</v>
      </c>
      <c r="B99" s="133">
        <v>20</v>
      </c>
      <c r="C99" s="132" t="s">
        <v>119</v>
      </c>
      <c r="D99" s="132" t="s">
        <v>120</v>
      </c>
      <c r="E99" s="132">
        <v>14.1</v>
      </c>
      <c r="F99" s="132" t="s">
        <v>74</v>
      </c>
      <c r="G99" s="132" t="s">
        <v>74</v>
      </c>
      <c r="H99" s="132" t="s">
        <v>105</v>
      </c>
      <c r="I99" s="132" t="s">
        <v>100</v>
      </c>
      <c r="J99" s="132" t="s">
        <v>100</v>
      </c>
      <c r="K99" s="139" t="s">
        <v>101</v>
      </c>
      <c r="L99" s="132" t="s">
        <v>102</v>
      </c>
      <c r="M99" s="138" t="str">
        <f>IF(ISNONTEXT(INDEX(Comments!C:C,MATCH(AimsData[[#This Row],[Student Reference]],Comments!B:B,0))),"",INDEX(Comments!C:C,MATCH(AimsData[[#This Row],[Student Reference]],Comments!B:B,0)))</f>
        <v/>
      </c>
    </row>
    <row r="100" spans="1:13" x14ac:dyDescent="0.35">
      <c r="A100" s="132" t="s">
        <v>351</v>
      </c>
      <c r="B100" s="133">
        <v>20</v>
      </c>
      <c r="C100" s="132" t="s">
        <v>122</v>
      </c>
      <c r="D100" s="132" t="s">
        <v>123</v>
      </c>
      <c r="E100" s="132">
        <v>14.1</v>
      </c>
      <c r="F100" s="132" t="s">
        <v>74</v>
      </c>
      <c r="G100" s="132" t="s">
        <v>74</v>
      </c>
      <c r="H100" s="132" t="s">
        <v>105</v>
      </c>
      <c r="I100" s="132" t="s">
        <v>100</v>
      </c>
      <c r="J100" s="132" t="s">
        <v>100</v>
      </c>
      <c r="K100" s="139" t="s">
        <v>101</v>
      </c>
      <c r="L100" s="132" t="s">
        <v>102</v>
      </c>
      <c r="M100" s="138" t="str">
        <f>IF(ISNONTEXT(INDEX(Comments!C:C,MATCH(AimsData[[#This Row],[Student Reference]],Comments!B:B,0))),"",INDEX(Comments!C:C,MATCH(AimsData[[#This Row],[Student Reference]],Comments!B:B,0)))</f>
        <v/>
      </c>
    </row>
    <row r="101" spans="1:13" x14ac:dyDescent="0.35">
      <c r="A101" s="132" t="s">
        <v>351</v>
      </c>
      <c r="B101" s="133">
        <v>20</v>
      </c>
      <c r="C101" s="132" t="s">
        <v>111</v>
      </c>
      <c r="D101" s="132" t="s">
        <v>112</v>
      </c>
      <c r="E101" s="132">
        <v>14.2</v>
      </c>
      <c r="F101" s="132" t="s">
        <v>74</v>
      </c>
      <c r="G101" s="132" t="s">
        <v>74</v>
      </c>
      <c r="H101" s="132" t="s">
        <v>113</v>
      </c>
      <c r="I101" s="132" t="s">
        <v>114</v>
      </c>
      <c r="J101" s="132" t="s">
        <v>114</v>
      </c>
      <c r="K101" s="139" t="s">
        <v>101</v>
      </c>
      <c r="L101" s="132" t="s">
        <v>102</v>
      </c>
      <c r="M101" s="138" t="str">
        <f>IF(ISNONTEXT(INDEX(Comments!C:C,MATCH(AimsData[[#This Row],[Student Reference]],Comments!B:B,0))),"",INDEX(Comments!C:C,MATCH(AimsData[[#This Row],[Student Reference]],Comments!B:B,0)))</f>
        <v/>
      </c>
    </row>
    <row r="102" spans="1:13" x14ac:dyDescent="0.35">
      <c r="A102" s="132" t="s">
        <v>352</v>
      </c>
      <c r="B102" s="133">
        <v>19</v>
      </c>
      <c r="C102" s="132" t="s">
        <v>137</v>
      </c>
      <c r="D102" s="132" t="s">
        <v>138</v>
      </c>
      <c r="E102" s="132">
        <v>9.1999999999999993</v>
      </c>
      <c r="F102" s="132" t="s">
        <v>74</v>
      </c>
      <c r="G102" s="132" t="s">
        <v>74</v>
      </c>
      <c r="H102" s="132" t="s">
        <v>147</v>
      </c>
      <c r="I102" s="132" t="s">
        <v>100</v>
      </c>
      <c r="J102" s="132" t="s">
        <v>135</v>
      </c>
      <c r="K102" s="139" t="s">
        <v>136</v>
      </c>
      <c r="L102" s="132" t="s">
        <v>102</v>
      </c>
      <c r="M102" s="138" t="str">
        <f>IF(ISNONTEXT(INDEX(Comments!C:C,MATCH(AimsData[[#This Row],[Student Reference]],Comments!B:B,0))),"",INDEX(Comments!C:C,MATCH(AimsData[[#This Row],[Student Reference]],Comments!B:B,0)))</f>
        <v/>
      </c>
    </row>
    <row r="103" spans="1:13" x14ac:dyDescent="0.35">
      <c r="A103" s="132" t="s">
        <v>352</v>
      </c>
      <c r="B103" s="133">
        <v>19</v>
      </c>
      <c r="C103" s="132" t="s">
        <v>103</v>
      </c>
      <c r="D103" s="132" t="s">
        <v>104</v>
      </c>
      <c r="E103" s="132">
        <v>14.1</v>
      </c>
      <c r="F103" s="132" t="s">
        <v>74</v>
      </c>
      <c r="G103" s="132" t="s">
        <v>74</v>
      </c>
      <c r="H103" s="132" t="s">
        <v>117</v>
      </c>
      <c r="I103" s="132" t="s">
        <v>118</v>
      </c>
      <c r="J103" s="132"/>
      <c r="K103" s="139" t="s">
        <v>116</v>
      </c>
      <c r="L103" s="132" t="s">
        <v>106</v>
      </c>
      <c r="M103" s="138" t="str">
        <f>IF(ISNONTEXT(INDEX(Comments!C:C,MATCH(AimsData[[#This Row],[Student Reference]],Comments!B:B,0))),"",INDEX(Comments!C:C,MATCH(AimsData[[#This Row],[Student Reference]],Comments!B:B,0)))</f>
        <v/>
      </c>
    </row>
    <row r="104" spans="1:13" x14ac:dyDescent="0.35">
      <c r="A104" s="132" t="s">
        <v>352</v>
      </c>
      <c r="B104" s="133">
        <v>19</v>
      </c>
      <c r="C104" s="132" t="s">
        <v>107</v>
      </c>
      <c r="D104" s="132" t="s">
        <v>108</v>
      </c>
      <c r="E104" s="132">
        <v>14.1</v>
      </c>
      <c r="F104" s="132" t="s">
        <v>74</v>
      </c>
      <c r="G104" s="132" t="s">
        <v>74</v>
      </c>
      <c r="H104" s="132" t="s">
        <v>147</v>
      </c>
      <c r="I104" s="132" t="s">
        <v>100</v>
      </c>
      <c r="J104" s="132" t="s">
        <v>100</v>
      </c>
      <c r="K104" s="139" t="s">
        <v>101</v>
      </c>
      <c r="L104" s="132" t="s">
        <v>102</v>
      </c>
      <c r="M104" s="138" t="str">
        <f>IF(ISNONTEXT(INDEX(Comments!C:C,MATCH(AimsData[[#This Row],[Student Reference]],Comments!B:B,0))),"",INDEX(Comments!C:C,MATCH(AimsData[[#This Row],[Student Reference]],Comments!B:B,0)))</f>
        <v/>
      </c>
    </row>
    <row r="105" spans="1:13" x14ac:dyDescent="0.35">
      <c r="A105" s="132" t="s">
        <v>352</v>
      </c>
      <c r="B105" s="133">
        <v>19</v>
      </c>
      <c r="C105" s="132" t="s">
        <v>109</v>
      </c>
      <c r="D105" s="132" t="s">
        <v>110</v>
      </c>
      <c r="E105" s="132">
        <v>14.1</v>
      </c>
      <c r="F105" s="132" t="s">
        <v>74</v>
      </c>
      <c r="G105" s="132" t="s">
        <v>74</v>
      </c>
      <c r="H105" s="132" t="s">
        <v>147</v>
      </c>
      <c r="I105" s="132" t="s">
        <v>100</v>
      </c>
      <c r="J105" s="132" t="s">
        <v>100</v>
      </c>
      <c r="K105" s="139" t="s">
        <v>101</v>
      </c>
      <c r="L105" s="132" t="s">
        <v>102</v>
      </c>
      <c r="M105" s="138" t="str">
        <f>IF(ISNONTEXT(INDEX(Comments!C:C,MATCH(AimsData[[#This Row],[Student Reference]],Comments!B:B,0))),"",INDEX(Comments!C:C,MATCH(AimsData[[#This Row],[Student Reference]],Comments!B:B,0)))</f>
        <v/>
      </c>
    </row>
    <row r="106" spans="1:13" x14ac:dyDescent="0.35">
      <c r="A106" s="132" t="s">
        <v>353</v>
      </c>
      <c r="B106" s="133">
        <v>19</v>
      </c>
      <c r="C106" s="132" t="s">
        <v>103</v>
      </c>
      <c r="D106" s="132" t="s">
        <v>104</v>
      </c>
      <c r="E106" s="132">
        <v>14.1</v>
      </c>
      <c r="F106" s="132" t="s">
        <v>74</v>
      </c>
      <c r="G106" s="132" t="s">
        <v>74</v>
      </c>
      <c r="H106" s="132" t="s">
        <v>117</v>
      </c>
      <c r="I106" s="132" t="s">
        <v>118</v>
      </c>
      <c r="J106" s="132"/>
      <c r="K106" s="139" t="s">
        <v>116</v>
      </c>
      <c r="L106" s="132" t="s">
        <v>106</v>
      </c>
      <c r="M106" s="138" t="str">
        <f>IF(ISNONTEXT(INDEX(Comments!C:C,MATCH(AimsData[[#This Row],[Student Reference]],Comments!B:B,0))),"",INDEX(Comments!C:C,MATCH(AimsData[[#This Row],[Student Reference]],Comments!B:B,0)))</f>
        <v/>
      </c>
    </row>
    <row r="107" spans="1:13" x14ac:dyDescent="0.35">
      <c r="A107" s="132" t="s">
        <v>353</v>
      </c>
      <c r="B107" s="133">
        <v>19</v>
      </c>
      <c r="C107" s="132" t="s">
        <v>107</v>
      </c>
      <c r="D107" s="132" t="s">
        <v>108</v>
      </c>
      <c r="E107" s="132">
        <v>14.1</v>
      </c>
      <c r="F107" s="132" t="s">
        <v>74</v>
      </c>
      <c r="G107" s="132" t="s">
        <v>74</v>
      </c>
      <c r="H107" s="132" t="s">
        <v>117</v>
      </c>
      <c r="I107" s="132" t="s">
        <v>100</v>
      </c>
      <c r="J107" s="132" t="s">
        <v>100</v>
      </c>
      <c r="K107" s="139" t="s">
        <v>101</v>
      </c>
      <c r="L107" s="132" t="s">
        <v>102</v>
      </c>
      <c r="M107" s="138" t="str">
        <f>IF(ISNONTEXT(INDEX(Comments!C:C,MATCH(AimsData[[#This Row],[Student Reference]],Comments!B:B,0))),"",INDEX(Comments!C:C,MATCH(AimsData[[#This Row],[Student Reference]],Comments!B:B,0)))</f>
        <v/>
      </c>
    </row>
    <row r="108" spans="1:13" x14ac:dyDescent="0.35">
      <c r="A108" s="132" t="s">
        <v>353</v>
      </c>
      <c r="B108" s="133">
        <v>19</v>
      </c>
      <c r="C108" s="132" t="s">
        <v>109</v>
      </c>
      <c r="D108" s="132" t="s">
        <v>110</v>
      </c>
      <c r="E108" s="132">
        <v>14.1</v>
      </c>
      <c r="F108" s="132" t="s">
        <v>74</v>
      </c>
      <c r="G108" s="132" t="s">
        <v>74</v>
      </c>
      <c r="H108" s="132" t="s">
        <v>117</v>
      </c>
      <c r="I108" s="132" t="s">
        <v>100</v>
      </c>
      <c r="J108" s="132" t="s">
        <v>100</v>
      </c>
      <c r="K108" s="139" t="s">
        <v>101</v>
      </c>
      <c r="L108" s="132" t="s">
        <v>102</v>
      </c>
      <c r="M108" s="138" t="str">
        <f>IF(ISNONTEXT(INDEX(Comments!C:C,MATCH(AimsData[[#This Row],[Student Reference]],Comments!B:B,0))),"",INDEX(Comments!C:C,MATCH(AimsData[[#This Row],[Student Reference]],Comments!B:B,0)))</f>
        <v/>
      </c>
    </row>
    <row r="109" spans="1:13" x14ac:dyDescent="0.35">
      <c r="A109" s="132" t="s">
        <v>354</v>
      </c>
      <c r="B109" s="133">
        <v>19</v>
      </c>
      <c r="C109" s="132" t="s">
        <v>103</v>
      </c>
      <c r="D109" s="132" t="s">
        <v>104</v>
      </c>
      <c r="E109" s="132">
        <v>14.1</v>
      </c>
      <c r="F109" s="132" t="s">
        <v>74</v>
      </c>
      <c r="G109" s="132" t="s">
        <v>74</v>
      </c>
      <c r="H109" s="132" t="s">
        <v>148</v>
      </c>
      <c r="I109" s="132" t="s">
        <v>118</v>
      </c>
      <c r="J109" s="132"/>
      <c r="K109" s="139" t="s">
        <v>116</v>
      </c>
      <c r="L109" s="132" t="s">
        <v>106</v>
      </c>
      <c r="M109" s="138" t="str">
        <f>IF(ISNONTEXT(INDEX(Comments!C:C,MATCH(AimsData[[#This Row],[Student Reference]],Comments!B:B,0))),"",INDEX(Comments!C:C,MATCH(AimsData[[#This Row],[Student Reference]],Comments!B:B,0)))</f>
        <v/>
      </c>
    </row>
    <row r="110" spans="1:13" x14ac:dyDescent="0.35">
      <c r="A110" s="132" t="s">
        <v>354</v>
      </c>
      <c r="B110" s="133">
        <v>19</v>
      </c>
      <c r="C110" s="132" t="s">
        <v>107</v>
      </c>
      <c r="D110" s="132" t="s">
        <v>108</v>
      </c>
      <c r="E110" s="132">
        <v>14.1</v>
      </c>
      <c r="F110" s="132" t="s">
        <v>74</v>
      </c>
      <c r="G110" s="132" t="s">
        <v>74</v>
      </c>
      <c r="H110" s="132" t="s">
        <v>148</v>
      </c>
      <c r="I110" s="132" t="s">
        <v>118</v>
      </c>
      <c r="J110" s="132"/>
      <c r="K110" s="139" t="s">
        <v>116</v>
      </c>
      <c r="L110" s="132" t="s">
        <v>102</v>
      </c>
      <c r="M110" s="138" t="str">
        <f>IF(ISNONTEXT(INDEX(Comments!C:C,MATCH(AimsData[[#This Row],[Student Reference]],Comments!B:B,0))),"",INDEX(Comments!C:C,MATCH(AimsData[[#This Row],[Student Reference]],Comments!B:B,0)))</f>
        <v/>
      </c>
    </row>
    <row r="111" spans="1:13" x14ac:dyDescent="0.35">
      <c r="A111" s="132" t="s">
        <v>354</v>
      </c>
      <c r="B111" s="133">
        <v>19</v>
      </c>
      <c r="C111" s="132" t="s">
        <v>109</v>
      </c>
      <c r="D111" s="132" t="s">
        <v>110</v>
      </c>
      <c r="E111" s="132">
        <v>14.1</v>
      </c>
      <c r="F111" s="132" t="s">
        <v>74</v>
      </c>
      <c r="G111" s="132" t="s">
        <v>74</v>
      </c>
      <c r="H111" s="132" t="s">
        <v>148</v>
      </c>
      <c r="I111" s="132" t="s">
        <v>118</v>
      </c>
      <c r="J111" s="132"/>
      <c r="K111" s="139" t="s">
        <v>116</v>
      </c>
      <c r="L111" s="132" t="s">
        <v>102</v>
      </c>
      <c r="M111" s="138" t="str">
        <f>IF(ISNONTEXT(INDEX(Comments!C:C,MATCH(AimsData[[#This Row],[Student Reference]],Comments!B:B,0))),"",INDEX(Comments!C:C,MATCH(AimsData[[#This Row],[Student Reference]],Comments!B:B,0)))</f>
        <v/>
      </c>
    </row>
    <row r="112" spans="1:13" x14ac:dyDescent="0.35">
      <c r="A112" s="132" t="s">
        <v>355</v>
      </c>
      <c r="B112" s="133">
        <v>23</v>
      </c>
      <c r="C112" s="132" t="s">
        <v>103</v>
      </c>
      <c r="D112" s="132" t="s">
        <v>104</v>
      </c>
      <c r="E112" s="132">
        <v>14.1</v>
      </c>
      <c r="F112" s="132" t="s">
        <v>74</v>
      </c>
      <c r="G112" s="132" t="s">
        <v>74</v>
      </c>
      <c r="H112" s="132" t="s">
        <v>105</v>
      </c>
      <c r="I112" s="132" t="s">
        <v>115</v>
      </c>
      <c r="J112" s="132"/>
      <c r="K112" s="139" t="s">
        <v>116</v>
      </c>
      <c r="L112" s="132" t="s">
        <v>106</v>
      </c>
      <c r="M112" s="138" t="str">
        <f>IF(ISNONTEXT(INDEX(Comments!C:C,MATCH(AimsData[[#This Row],[Student Reference]],Comments!B:B,0))),"",INDEX(Comments!C:C,MATCH(AimsData[[#This Row],[Student Reference]],Comments!B:B,0)))</f>
        <v/>
      </c>
    </row>
    <row r="113" spans="1:13" x14ac:dyDescent="0.35">
      <c r="A113" s="132" t="s">
        <v>355</v>
      </c>
      <c r="B113" s="133">
        <v>23</v>
      </c>
      <c r="C113" s="132" t="s">
        <v>107</v>
      </c>
      <c r="D113" s="132" t="s">
        <v>108</v>
      </c>
      <c r="E113" s="132">
        <v>14.1</v>
      </c>
      <c r="F113" s="132" t="s">
        <v>74</v>
      </c>
      <c r="G113" s="132" t="s">
        <v>74</v>
      </c>
      <c r="H113" s="132" t="s">
        <v>105</v>
      </c>
      <c r="I113" s="132" t="s">
        <v>115</v>
      </c>
      <c r="J113" s="132"/>
      <c r="K113" s="139" t="s">
        <v>116</v>
      </c>
      <c r="L113" s="132" t="s">
        <v>102</v>
      </c>
      <c r="M113" s="138" t="str">
        <f>IF(ISNONTEXT(INDEX(Comments!C:C,MATCH(AimsData[[#This Row],[Student Reference]],Comments!B:B,0))),"",INDEX(Comments!C:C,MATCH(AimsData[[#This Row],[Student Reference]],Comments!B:B,0)))</f>
        <v/>
      </c>
    </row>
    <row r="114" spans="1:13" x14ac:dyDescent="0.35">
      <c r="A114" s="132" t="s">
        <v>355</v>
      </c>
      <c r="B114" s="133">
        <v>23</v>
      </c>
      <c r="C114" s="132" t="s">
        <v>109</v>
      </c>
      <c r="D114" s="132" t="s">
        <v>110</v>
      </c>
      <c r="E114" s="132">
        <v>14.1</v>
      </c>
      <c r="F114" s="132" t="s">
        <v>74</v>
      </c>
      <c r="G114" s="132" t="s">
        <v>74</v>
      </c>
      <c r="H114" s="132" t="s">
        <v>105</v>
      </c>
      <c r="I114" s="132" t="s">
        <v>115</v>
      </c>
      <c r="J114" s="132"/>
      <c r="K114" s="139" t="s">
        <v>116</v>
      </c>
      <c r="L114" s="132" t="s">
        <v>102</v>
      </c>
      <c r="M114" s="138" t="str">
        <f>IF(ISNONTEXT(INDEX(Comments!C:C,MATCH(AimsData[[#This Row],[Student Reference]],Comments!B:B,0))),"",INDEX(Comments!C:C,MATCH(AimsData[[#This Row],[Student Reference]],Comments!B:B,0)))</f>
        <v/>
      </c>
    </row>
    <row r="115" spans="1:13" x14ac:dyDescent="0.35">
      <c r="A115" s="132" t="s">
        <v>356</v>
      </c>
      <c r="B115" s="133">
        <v>21</v>
      </c>
      <c r="C115" s="132" t="s">
        <v>133</v>
      </c>
      <c r="D115" s="132" t="s">
        <v>134</v>
      </c>
      <c r="E115" s="132">
        <v>14.1</v>
      </c>
      <c r="F115" s="132" t="s">
        <v>74</v>
      </c>
      <c r="G115" s="132" t="s">
        <v>74</v>
      </c>
      <c r="H115" s="132" t="s">
        <v>99</v>
      </c>
      <c r="I115" s="132" t="s">
        <v>100</v>
      </c>
      <c r="J115" s="132" t="s">
        <v>135</v>
      </c>
      <c r="K115" s="139" t="s">
        <v>136</v>
      </c>
      <c r="L115" s="132" t="s">
        <v>102</v>
      </c>
      <c r="M115" s="138" t="str">
        <f>IF(ISNONTEXT(INDEX(Comments!C:C,MATCH(AimsData[[#This Row],[Student Reference]],Comments!B:B,0))),"",INDEX(Comments!C:C,MATCH(AimsData[[#This Row],[Student Reference]],Comments!B:B,0)))</f>
        <v/>
      </c>
    </row>
    <row r="116" spans="1:13" x14ac:dyDescent="0.35">
      <c r="A116" s="132" t="s">
        <v>356</v>
      </c>
      <c r="B116" s="133">
        <v>21</v>
      </c>
      <c r="C116" s="132" t="s">
        <v>103</v>
      </c>
      <c r="D116" s="132" t="s">
        <v>104</v>
      </c>
      <c r="E116" s="132">
        <v>14.1</v>
      </c>
      <c r="F116" s="132" t="s">
        <v>74</v>
      </c>
      <c r="G116" s="132" t="s">
        <v>74</v>
      </c>
      <c r="H116" s="132" t="s">
        <v>105</v>
      </c>
      <c r="I116" s="132" t="s">
        <v>100</v>
      </c>
      <c r="J116" s="132" t="s">
        <v>100</v>
      </c>
      <c r="K116" s="139" t="s">
        <v>101</v>
      </c>
      <c r="L116" s="132" t="s">
        <v>106</v>
      </c>
      <c r="M116" s="138" t="str">
        <f>IF(ISNONTEXT(INDEX(Comments!C:C,MATCH(AimsData[[#This Row],[Student Reference]],Comments!B:B,0))),"",INDEX(Comments!C:C,MATCH(AimsData[[#This Row],[Student Reference]],Comments!B:B,0)))</f>
        <v/>
      </c>
    </row>
    <row r="117" spans="1:13" x14ac:dyDescent="0.35">
      <c r="A117" s="132" t="s">
        <v>356</v>
      </c>
      <c r="B117" s="133">
        <v>21</v>
      </c>
      <c r="C117" s="132" t="s">
        <v>119</v>
      </c>
      <c r="D117" s="132" t="s">
        <v>120</v>
      </c>
      <c r="E117" s="132">
        <v>14.1</v>
      </c>
      <c r="F117" s="132" t="s">
        <v>74</v>
      </c>
      <c r="G117" s="132" t="s">
        <v>74</v>
      </c>
      <c r="H117" s="132" t="s">
        <v>105</v>
      </c>
      <c r="I117" s="132" t="s">
        <v>100</v>
      </c>
      <c r="J117" s="132" t="s">
        <v>100</v>
      </c>
      <c r="K117" s="139" t="s">
        <v>101</v>
      </c>
      <c r="L117" s="132" t="s">
        <v>102</v>
      </c>
      <c r="M117" s="138" t="str">
        <f>IF(ISNONTEXT(INDEX(Comments!C:C,MATCH(AimsData[[#This Row],[Student Reference]],Comments!B:B,0))),"",INDEX(Comments!C:C,MATCH(AimsData[[#This Row],[Student Reference]],Comments!B:B,0)))</f>
        <v/>
      </c>
    </row>
    <row r="118" spans="1:13" x14ac:dyDescent="0.35">
      <c r="A118" s="132" t="s">
        <v>356</v>
      </c>
      <c r="B118" s="133">
        <v>21</v>
      </c>
      <c r="C118" s="132" t="s">
        <v>122</v>
      </c>
      <c r="D118" s="132" t="s">
        <v>123</v>
      </c>
      <c r="E118" s="132">
        <v>14.1</v>
      </c>
      <c r="F118" s="132" t="s">
        <v>74</v>
      </c>
      <c r="G118" s="132" t="s">
        <v>74</v>
      </c>
      <c r="H118" s="132" t="s">
        <v>105</v>
      </c>
      <c r="I118" s="132" t="s">
        <v>100</v>
      </c>
      <c r="J118" s="132" t="s">
        <v>100</v>
      </c>
      <c r="K118" s="139" t="s">
        <v>101</v>
      </c>
      <c r="L118" s="132" t="s">
        <v>102</v>
      </c>
      <c r="M118" s="138" t="str">
        <f>IF(ISNONTEXT(INDEX(Comments!C:C,MATCH(AimsData[[#This Row],[Student Reference]],Comments!B:B,0))),"",INDEX(Comments!C:C,MATCH(AimsData[[#This Row],[Student Reference]],Comments!B:B,0)))</f>
        <v/>
      </c>
    </row>
    <row r="119" spans="1:13" x14ac:dyDescent="0.35">
      <c r="A119" s="132" t="s">
        <v>356</v>
      </c>
      <c r="B119" s="133">
        <v>21</v>
      </c>
      <c r="C119" s="132" t="s">
        <v>111</v>
      </c>
      <c r="D119" s="132" t="s">
        <v>112</v>
      </c>
      <c r="E119" s="132">
        <v>14.2</v>
      </c>
      <c r="F119" s="132" t="s">
        <v>74</v>
      </c>
      <c r="G119" s="132" t="s">
        <v>74</v>
      </c>
      <c r="H119" s="132" t="s">
        <v>113</v>
      </c>
      <c r="I119" s="132" t="s">
        <v>114</v>
      </c>
      <c r="J119" s="132" t="s">
        <v>114</v>
      </c>
      <c r="K119" s="139" t="s">
        <v>101</v>
      </c>
      <c r="L119" s="132" t="s">
        <v>102</v>
      </c>
      <c r="M119" s="138" t="str">
        <f>IF(ISNONTEXT(INDEX(Comments!C:C,MATCH(AimsData[[#This Row],[Student Reference]],Comments!B:B,0))),"",INDEX(Comments!C:C,MATCH(AimsData[[#This Row],[Student Reference]],Comments!B:B,0)))</f>
        <v/>
      </c>
    </row>
    <row r="120" spans="1:13" x14ac:dyDescent="0.35">
      <c r="A120" s="132" t="s">
        <v>357</v>
      </c>
      <c r="B120" s="133">
        <v>22</v>
      </c>
      <c r="C120" s="132" t="s">
        <v>103</v>
      </c>
      <c r="D120" s="132" t="s">
        <v>104</v>
      </c>
      <c r="E120" s="132">
        <v>14.1</v>
      </c>
      <c r="F120" s="132" t="s">
        <v>74</v>
      </c>
      <c r="G120" s="132" t="s">
        <v>74</v>
      </c>
      <c r="H120" s="132" t="s">
        <v>99</v>
      </c>
      <c r="I120" s="132" t="s">
        <v>100</v>
      </c>
      <c r="J120" s="132" t="s">
        <v>100</v>
      </c>
      <c r="K120" s="139" t="s">
        <v>101</v>
      </c>
      <c r="L120" s="132" t="s">
        <v>106</v>
      </c>
      <c r="M120" s="138" t="str">
        <f>IF(ISNONTEXT(INDEX(Comments!C:C,MATCH(AimsData[[#This Row],[Student Reference]],Comments!B:B,0))),"",INDEX(Comments!C:C,MATCH(AimsData[[#This Row],[Student Reference]],Comments!B:B,0)))</f>
        <v/>
      </c>
    </row>
    <row r="121" spans="1:13" x14ac:dyDescent="0.35">
      <c r="A121" s="132" t="s">
        <v>357</v>
      </c>
      <c r="B121" s="133">
        <v>22</v>
      </c>
      <c r="C121" s="132" t="s">
        <v>107</v>
      </c>
      <c r="D121" s="132" t="s">
        <v>108</v>
      </c>
      <c r="E121" s="132">
        <v>14.1</v>
      </c>
      <c r="F121" s="132" t="s">
        <v>74</v>
      </c>
      <c r="G121" s="132" t="s">
        <v>74</v>
      </c>
      <c r="H121" s="132" t="s">
        <v>99</v>
      </c>
      <c r="I121" s="132" t="s">
        <v>100</v>
      </c>
      <c r="J121" s="132" t="s">
        <v>100</v>
      </c>
      <c r="K121" s="139" t="s">
        <v>101</v>
      </c>
      <c r="L121" s="132" t="s">
        <v>102</v>
      </c>
      <c r="M121" s="138" t="str">
        <f>IF(ISNONTEXT(INDEX(Comments!C:C,MATCH(AimsData[[#This Row],[Student Reference]],Comments!B:B,0))),"",INDEX(Comments!C:C,MATCH(AimsData[[#This Row],[Student Reference]],Comments!B:B,0)))</f>
        <v/>
      </c>
    </row>
    <row r="122" spans="1:13" x14ac:dyDescent="0.35">
      <c r="A122" s="132" t="s">
        <v>357</v>
      </c>
      <c r="B122" s="133">
        <v>22</v>
      </c>
      <c r="C122" s="132" t="s">
        <v>109</v>
      </c>
      <c r="D122" s="132" t="s">
        <v>110</v>
      </c>
      <c r="E122" s="132">
        <v>14.1</v>
      </c>
      <c r="F122" s="132" t="s">
        <v>74</v>
      </c>
      <c r="G122" s="132" t="s">
        <v>74</v>
      </c>
      <c r="H122" s="132" t="s">
        <v>99</v>
      </c>
      <c r="I122" s="132" t="s">
        <v>100</v>
      </c>
      <c r="J122" s="132" t="s">
        <v>100</v>
      </c>
      <c r="K122" s="139" t="s">
        <v>101</v>
      </c>
      <c r="L122" s="132" t="s">
        <v>102</v>
      </c>
      <c r="M122" s="138" t="str">
        <f>IF(ISNONTEXT(INDEX(Comments!C:C,MATCH(AimsData[[#This Row],[Student Reference]],Comments!B:B,0))),"",INDEX(Comments!C:C,MATCH(AimsData[[#This Row],[Student Reference]],Comments!B:B,0)))</f>
        <v/>
      </c>
    </row>
    <row r="123" spans="1:13" x14ac:dyDescent="0.35">
      <c r="A123" s="132" t="s">
        <v>358</v>
      </c>
      <c r="B123" s="133">
        <v>21</v>
      </c>
      <c r="C123" s="132" t="s">
        <v>103</v>
      </c>
      <c r="D123" s="132" t="s">
        <v>104</v>
      </c>
      <c r="E123" s="132">
        <v>14.1</v>
      </c>
      <c r="F123" s="132" t="s">
        <v>74</v>
      </c>
      <c r="G123" s="132" t="s">
        <v>74</v>
      </c>
      <c r="H123" s="132" t="s">
        <v>117</v>
      </c>
      <c r="I123" s="132" t="s">
        <v>100</v>
      </c>
      <c r="J123" s="132" t="s">
        <v>100</v>
      </c>
      <c r="K123" s="139" t="s">
        <v>101</v>
      </c>
      <c r="L123" s="132" t="s">
        <v>106</v>
      </c>
      <c r="M123" s="138" t="str">
        <f>IF(ISNONTEXT(INDEX(Comments!C:C,MATCH(AimsData[[#This Row],[Student Reference]],Comments!B:B,0))),"",INDEX(Comments!C:C,MATCH(AimsData[[#This Row],[Student Reference]],Comments!B:B,0)))</f>
        <v/>
      </c>
    </row>
    <row r="124" spans="1:13" x14ac:dyDescent="0.35">
      <c r="A124" s="132" t="s">
        <v>358</v>
      </c>
      <c r="B124" s="133">
        <v>21</v>
      </c>
      <c r="C124" s="132" t="s">
        <v>107</v>
      </c>
      <c r="D124" s="132" t="s">
        <v>108</v>
      </c>
      <c r="E124" s="132">
        <v>14.1</v>
      </c>
      <c r="F124" s="132" t="s">
        <v>74</v>
      </c>
      <c r="G124" s="132" t="s">
        <v>74</v>
      </c>
      <c r="H124" s="132" t="s">
        <v>117</v>
      </c>
      <c r="I124" s="132" t="s">
        <v>100</v>
      </c>
      <c r="J124" s="132" t="s">
        <v>100</v>
      </c>
      <c r="K124" s="139" t="s">
        <v>101</v>
      </c>
      <c r="L124" s="132" t="s">
        <v>102</v>
      </c>
      <c r="M124" s="138" t="str">
        <f>IF(ISNONTEXT(INDEX(Comments!C:C,MATCH(AimsData[[#This Row],[Student Reference]],Comments!B:B,0))),"",INDEX(Comments!C:C,MATCH(AimsData[[#This Row],[Student Reference]],Comments!B:B,0)))</f>
        <v/>
      </c>
    </row>
    <row r="125" spans="1:13" x14ac:dyDescent="0.35">
      <c r="A125" s="132" t="s">
        <v>358</v>
      </c>
      <c r="B125" s="133">
        <v>21</v>
      </c>
      <c r="C125" s="132" t="s">
        <v>109</v>
      </c>
      <c r="D125" s="132" t="s">
        <v>110</v>
      </c>
      <c r="E125" s="132">
        <v>14.1</v>
      </c>
      <c r="F125" s="132" t="s">
        <v>74</v>
      </c>
      <c r="G125" s="132" t="s">
        <v>74</v>
      </c>
      <c r="H125" s="132" t="s">
        <v>117</v>
      </c>
      <c r="I125" s="132" t="s">
        <v>100</v>
      </c>
      <c r="J125" s="132" t="s">
        <v>100</v>
      </c>
      <c r="K125" s="139" t="s">
        <v>101</v>
      </c>
      <c r="L125" s="132" t="s">
        <v>102</v>
      </c>
      <c r="M125" s="138" t="str">
        <f>IF(ISNONTEXT(INDEX(Comments!C:C,MATCH(AimsData[[#This Row],[Student Reference]],Comments!B:B,0))),"",INDEX(Comments!C:C,MATCH(AimsData[[#This Row],[Student Reference]],Comments!B:B,0)))</f>
        <v/>
      </c>
    </row>
    <row r="126" spans="1:13" x14ac:dyDescent="0.35">
      <c r="A126" s="132" t="s">
        <v>359</v>
      </c>
      <c r="B126" s="133">
        <v>21</v>
      </c>
      <c r="C126" s="132" t="s">
        <v>103</v>
      </c>
      <c r="D126" s="132" t="s">
        <v>104</v>
      </c>
      <c r="E126" s="132">
        <v>14.1</v>
      </c>
      <c r="F126" s="132" t="s">
        <v>74</v>
      </c>
      <c r="G126" s="132" t="s">
        <v>74</v>
      </c>
      <c r="H126" s="132" t="s">
        <v>149</v>
      </c>
      <c r="I126" s="132" t="s">
        <v>100</v>
      </c>
      <c r="J126" s="132" t="s">
        <v>100</v>
      </c>
      <c r="K126" s="139" t="s">
        <v>101</v>
      </c>
      <c r="L126" s="132" t="s">
        <v>106</v>
      </c>
      <c r="M126" s="138" t="str">
        <f>IF(ISNONTEXT(INDEX(Comments!C:C,MATCH(AimsData[[#This Row],[Student Reference]],Comments!B:B,0))),"",INDEX(Comments!C:C,MATCH(AimsData[[#This Row],[Student Reference]],Comments!B:B,0)))</f>
        <v/>
      </c>
    </row>
    <row r="127" spans="1:13" x14ac:dyDescent="0.35">
      <c r="A127" s="132" t="s">
        <v>359</v>
      </c>
      <c r="B127" s="133">
        <v>21</v>
      </c>
      <c r="C127" s="132" t="s">
        <v>107</v>
      </c>
      <c r="D127" s="132" t="s">
        <v>108</v>
      </c>
      <c r="E127" s="132">
        <v>14.1</v>
      </c>
      <c r="F127" s="132" t="s">
        <v>74</v>
      </c>
      <c r="G127" s="132" t="s">
        <v>74</v>
      </c>
      <c r="H127" s="132" t="s">
        <v>149</v>
      </c>
      <c r="I127" s="132" t="s">
        <v>100</v>
      </c>
      <c r="J127" s="132" t="s">
        <v>100</v>
      </c>
      <c r="K127" s="139" t="s">
        <v>101</v>
      </c>
      <c r="L127" s="132" t="s">
        <v>102</v>
      </c>
      <c r="M127" s="138" t="str">
        <f>IF(ISNONTEXT(INDEX(Comments!C:C,MATCH(AimsData[[#This Row],[Student Reference]],Comments!B:B,0))),"",INDEX(Comments!C:C,MATCH(AimsData[[#This Row],[Student Reference]],Comments!B:B,0)))</f>
        <v/>
      </c>
    </row>
    <row r="128" spans="1:13" x14ac:dyDescent="0.35">
      <c r="A128" s="132" t="s">
        <v>359</v>
      </c>
      <c r="B128" s="133">
        <v>21</v>
      </c>
      <c r="C128" s="132" t="s">
        <v>109</v>
      </c>
      <c r="D128" s="132" t="s">
        <v>110</v>
      </c>
      <c r="E128" s="132">
        <v>14.1</v>
      </c>
      <c r="F128" s="132" t="s">
        <v>74</v>
      </c>
      <c r="G128" s="132" t="s">
        <v>74</v>
      </c>
      <c r="H128" s="132" t="s">
        <v>149</v>
      </c>
      <c r="I128" s="132" t="s">
        <v>100</v>
      </c>
      <c r="J128" s="132" t="s">
        <v>100</v>
      </c>
      <c r="K128" s="139" t="s">
        <v>101</v>
      </c>
      <c r="L128" s="132" t="s">
        <v>102</v>
      </c>
      <c r="M128" s="138" t="str">
        <f>IF(ISNONTEXT(INDEX(Comments!C:C,MATCH(AimsData[[#This Row],[Student Reference]],Comments!B:B,0))),"",INDEX(Comments!C:C,MATCH(AimsData[[#This Row],[Student Reference]],Comments!B:B,0)))</f>
        <v/>
      </c>
    </row>
    <row r="129" spans="1:13" x14ac:dyDescent="0.35">
      <c r="A129" s="132" t="s">
        <v>360</v>
      </c>
      <c r="B129" s="133">
        <v>21</v>
      </c>
      <c r="C129" s="132" t="s">
        <v>103</v>
      </c>
      <c r="D129" s="132" t="s">
        <v>104</v>
      </c>
      <c r="E129" s="132">
        <v>14.1</v>
      </c>
      <c r="F129" s="132" t="s">
        <v>74</v>
      </c>
      <c r="G129" s="132" t="s">
        <v>74</v>
      </c>
      <c r="H129" s="132" t="s">
        <v>150</v>
      </c>
      <c r="I129" s="132" t="s">
        <v>115</v>
      </c>
      <c r="J129" s="132"/>
      <c r="K129" s="139" t="s">
        <v>116</v>
      </c>
      <c r="L129" s="132" t="s">
        <v>106</v>
      </c>
      <c r="M129" s="138" t="str">
        <f>IF(ISNONTEXT(INDEX(Comments!C:C,MATCH(AimsData[[#This Row],[Student Reference]],Comments!B:B,0))),"",INDEX(Comments!C:C,MATCH(AimsData[[#This Row],[Student Reference]],Comments!B:B,0)))</f>
        <v/>
      </c>
    </row>
    <row r="130" spans="1:13" x14ac:dyDescent="0.35">
      <c r="A130" s="132" t="s">
        <v>360</v>
      </c>
      <c r="B130" s="133">
        <v>21</v>
      </c>
      <c r="C130" s="132" t="s">
        <v>107</v>
      </c>
      <c r="D130" s="132" t="s">
        <v>108</v>
      </c>
      <c r="E130" s="132">
        <v>14.1</v>
      </c>
      <c r="F130" s="132" t="s">
        <v>74</v>
      </c>
      <c r="G130" s="132" t="s">
        <v>74</v>
      </c>
      <c r="H130" s="132" t="s">
        <v>150</v>
      </c>
      <c r="I130" s="132" t="s">
        <v>115</v>
      </c>
      <c r="J130" s="132"/>
      <c r="K130" s="139" t="s">
        <v>116</v>
      </c>
      <c r="L130" s="132" t="s">
        <v>102</v>
      </c>
      <c r="M130" s="138" t="str">
        <f>IF(ISNONTEXT(INDEX(Comments!C:C,MATCH(AimsData[[#This Row],[Student Reference]],Comments!B:B,0))),"",INDEX(Comments!C:C,MATCH(AimsData[[#This Row],[Student Reference]],Comments!B:B,0)))</f>
        <v/>
      </c>
    </row>
    <row r="131" spans="1:13" x14ac:dyDescent="0.35">
      <c r="A131" s="132" t="s">
        <v>360</v>
      </c>
      <c r="B131" s="133">
        <v>21</v>
      </c>
      <c r="C131" s="132" t="s">
        <v>109</v>
      </c>
      <c r="D131" s="132" t="s">
        <v>110</v>
      </c>
      <c r="E131" s="132">
        <v>14.1</v>
      </c>
      <c r="F131" s="132" t="s">
        <v>74</v>
      </c>
      <c r="G131" s="132" t="s">
        <v>74</v>
      </c>
      <c r="H131" s="132" t="s">
        <v>150</v>
      </c>
      <c r="I131" s="132" t="s">
        <v>115</v>
      </c>
      <c r="J131" s="132"/>
      <c r="K131" s="139" t="s">
        <v>116</v>
      </c>
      <c r="L131" s="132" t="s">
        <v>102</v>
      </c>
      <c r="M131" s="138" t="str">
        <f>IF(ISNONTEXT(INDEX(Comments!C:C,MATCH(AimsData[[#This Row],[Student Reference]],Comments!B:B,0))),"",INDEX(Comments!C:C,MATCH(AimsData[[#This Row],[Student Reference]],Comments!B:B,0)))</f>
        <v/>
      </c>
    </row>
    <row r="132" spans="1:13" x14ac:dyDescent="0.35">
      <c r="A132" s="132" t="s">
        <v>361</v>
      </c>
      <c r="B132" s="133">
        <v>21</v>
      </c>
      <c r="C132" s="132" t="s">
        <v>151</v>
      </c>
      <c r="D132" s="132" t="s">
        <v>138</v>
      </c>
      <c r="E132" s="132">
        <v>9.1999999999999993</v>
      </c>
      <c r="F132" s="132" t="s">
        <v>74</v>
      </c>
      <c r="G132" s="132" t="s">
        <v>74</v>
      </c>
      <c r="H132" s="132" t="s">
        <v>99</v>
      </c>
      <c r="I132" s="132" t="s">
        <v>100</v>
      </c>
      <c r="J132" s="132" t="s">
        <v>100</v>
      </c>
      <c r="K132" s="139" t="s">
        <v>101</v>
      </c>
      <c r="L132" s="132" t="s">
        <v>102</v>
      </c>
      <c r="M132" s="138" t="str">
        <f>IF(ISNONTEXT(INDEX(Comments!C:C,MATCH(AimsData[[#This Row],[Student Reference]],Comments!B:B,0))),"",INDEX(Comments!C:C,MATCH(AimsData[[#This Row],[Student Reference]],Comments!B:B,0)))</f>
        <v/>
      </c>
    </row>
    <row r="133" spans="1:13" x14ac:dyDescent="0.35">
      <c r="A133" s="132" t="s">
        <v>361</v>
      </c>
      <c r="B133" s="133">
        <v>21</v>
      </c>
      <c r="C133" s="132" t="s">
        <v>126</v>
      </c>
      <c r="D133" s="132" t="s">
        <v>127</v>
      </c>
      <c r="E133" s="132">
        <v>14.1</v>
      </c>
      <c r="F133" s="132" t="s">
        <v>74</v>
      </c>
      <c r="G133" s="132" t="s">
        <v>74</v>
      </c>
      <c r="H133" s="132" t="s">
        <v>99</v>
      </c>
      <c r="I133" s="132" t="s">
        <v>100</v>
      </c>
      <c r="J133" s="132" t="s">
        <v>100</v>
      </c>
      <c r="K133" s="139" t="s">
        <v>101</v>
      </c>
      <c r="L133" s="132" t="s">
        <v>102</v>
      </c>
      <c r="M133" s="138" t="str">
        <f>IF(ISNONTEXT(INDEX(Comments!C:C,MATCH(AimsData[[#This Row],[Student Reference]],Comments!B:B,0))),"",INDEX(Comments!C:C,MATCH(AimsData[[#This Row],[Student Reference]],Comments!B:B,0)))</f>
        <v/>
      </c>
    </row>
    <row r="134" spans="1:13" x14ac:dyDescent="0.35">
      <c r="A134" s="132" t="s">
        <v>361</v>
      </c>
      <c r="B134" s="133">
        <v>21</v>
      </c>
      <c r="C134" s="132" t="s">
        <v>103</v>
      </c>
      <c r="D134" s="132" t="s">
        <v>104</v>
      </c>
      <c r="E134" s="132">
        <v>14.1</v>
      </c>
      <c r="F134" s="132" t="s">
        <v>74</v>
      </c>
      <c r="G134" s="132" t="s">
        <v>74</v>
      </c>
      <c r="H134" s="132" t="s">
        <v>152</v>
      </c>
      <c r="I134" s="132" t="s">
        <v>100</v>
      </c>
      <c r="J134" s="132" t="s">
        <v>100</v>
      </c>
      <c r="K134" s="139" t="s">
        <v>101</v>
      </c>
      <c r="L134" s="132" t="s">
        <v>106</v>
      </c>
      <c r="M134" s="138" t="str">
        <f>IF(ISNONTEXT(INDEX(Comments!C:C,MATCH(AimsData[[#This Row],[Student Reference]],Comments!B:B,0))),"",INDEX(Comments!C:C,MATCH(AimsData[[#This Row],[Student Reference]],Comments!B:B,0)))</f>
        <v/>
      </c>
    </row>
    <row r="135" spans="1:13" x14ac:dyDescent="0.35">
      <c r="A135" s="132" t="s">
        <v>361</v>
      </c>
      <c r="B135" s="133">
        <v>21</v>
      </c>
      <c r="C135" s="132" t="s">
        <v>119</v>
      </c>
      <c r="D135" s="132" t="s">
        <v>120</v>
      </c>
      <c r="E135" s="132">
        <v>14.1</v>
      </c>
      <c r="F135" s="132" t="s">
        <v>74</v>
      </c>
      <c r="G135" s="132" t="s">
        <v>74</v>
      </c>
      <c r="H135" s="132" t="s">
        <v>152</v>
      </c>
      <c r="I135" s="132" t="s">
        <v>100</v>
      </c>
      <c r="J135" s="132" t="s">
        <v>100</v>
      </c>
      <c r="K135" s="139" t="s">
        <v>101</v>
      </c>
      <c r="L135" s="132" t="s">
        <v>102</v>
      </c>
      <c r="M135" s="138" t="str">
        <f>IF(ISNONTEXT(INDEX(Comments!C:C,MATCH(AimsData[[#This Row],[Student Reference]],Comments!B:B,0))),"",INDEX(Comments!C:C,MATCH(AimsData[[#This Row],[Student Reference]],Comments!B:B,0)))</f>
        <v/>
      </c>
    </row>
    <row r="136" spans="1:13" x14ac:dyDescent="0.35">
      <c r="A136" s="132" t="s">
        <v>361</v>
      </c>
      <c r="B136" s="133">
        <v>21</v>
      </c>
      <c r="C136" s="132" t="s">
        <v>122</v>
      </c>
      <c r="D136" s="132" t="s">
        <v>123</v>
      </c>
      <c r="E136" s="132">
        <v>14.1</v>
      </c>
      <c r="F136" s="132" t="s">
        <v>74</v>
      </c>
      <c r="G136" s="132" t="s">
        <v>74</v>
      </c>
      <c r="H136" s="132" t="s">
        <v>152</v>
      </c>
      <c r="I136" s="132" t="s">
        <v>100</v>
      </c>
      <c r="J136" s="132" t="s">
        <v>100</v>
      </c>
      <c r="K136" s="139" t="s">
        <v>101</v>
      </c>
      <c r="L136" s="132" t="s">
        <v>102</v>
      </c>
      <c r="M136" s="138" t="str">
        <f>IF(ISNONTEXT(INDEX(Comments!C:C,MATCH(AimsData[[#This Row],[Student Reference]],Comments!B:B,0))),"",INDEX(Comments!C:C,MATCH(AimsData[[#This Row],[Student Reference]],Comments!B:B,0)))</f>
        <v/>
      </c>
    </row>
    <row r="137" spans="1:13" x14ac:dyDescent="0.35">
      <c r="A137" s="132" t="s">
        <v>362</v>
      </c>
      <c r="B137" s="133">
        <v>21</v>
      </c>
      <c r="C137" s="132" t="s">
        <v>103</v>
      </c>
      <c r="D137" s="132" t="s">
        <v>104</v>
      </c>
      <c r="E137" s="132">
        <v>14.1</v>
      </c>
      <c r="F137" s="132" t="s">
        <v>74</v>
      </c>
      <c r="G137" s="132" t="s">
        <v>74</v>
      </c>
      <c r="H137" s="132" t="s">
        <v>152</v>
      </c>
      <c r="I137" s="132" t="s">
        <v>100</v>
      </c>
      <c r="J137" s="132" t="s">
        <v>100</v>
      </c>
      <c r="K137" s="139" t="s">
        <v>101</v>
      </c>
      <c r="L137" s="132" t="s">
        <v>106</v>
      </c>
      <c r="M137" s="138" t="str">
        <f>IF(ISNONTEXT(INDEX(Comments!C:C,MATCH(AimsData[[#This Row],[Student Reference]],Comments!B:B,0))),"",INDEX(Comments!C:C,MATCH(AimsData[[#This Row],[Student Reference]],Comments!B:B,0)))</f>
        <v/>
      </c>
    </row>
    <row r="138" spans="1:13" x14ac:dyDescent="0.35">
      <c r="A138" s="132" t="s">
        <v>362</v>
      </c>
      <c r="B138" s="133">
        <v>21</v>
      </c>
      <c r="C138" s="132" t="s">
        <v>107</v>
      </c>
      <c r="D138" s="132" t="s">
        <v>108</v>
      </c>
      <c r="E138" s="132">
        <v>14.1</v>
      </c>
      <c r="F138" s="132" t="s">
        <v>74</v>
      </c>
      <c r="G138" s="132" t="s">
        <v>74</v>
      </c>
      <c r="H138" s="132" t="s">
        <v>152</v>
      </c>
      <c r="I138" s="132" t="s">
        <v>100</v>
      </c>
      <c r="J138" s="132" t="s">
        <v>100</v>
      </c>
      <c r="K138" s="139" t="s">
        <v>101</v>
      </c>
      <c r="L138" s="132" t="s">
        <v>102</v>
      </c>
      <c r="M138" s="138" t="str">
        <f>IF(ISNONTEXT(INDEX(Comments!C:C,MATCH(AimsData[[#This Row],[Student Reference]],Comments!B:B,0))),"",INDEX(Comments!C:C,MATCH(AimsData[[#This Row],[Student Reference]],Comments!B:B,0)))</f>
        <v/>
      </c>
    </row>
    <row r="139" spans="1:13" x14ac:dyDescent="0.35">
      <c r="A139" s="132" t="s">
        <v>362</v>
      </c>
      <c r="B139" s="133">
        <v>21</v>
      </c>
      <c r="C139" s="132" t="s">
        <v>109</v>
      </c>
      <c r="D139" s="132" t="s">
        <v>110</v>
      </c>
      <c r="E139" s="132">
        <v>14.1</v>
      </c>
      <c r="F139" s="132" t="s">
        <v>74</v>
      </c>
      <c r="G139" s="132" t="s">
        <v>74</v>
      </c>
      <c r="H139" s="132" t="s">
        <v>152</v>
      </c>
      <c r="I139" s="132" t="s">
        <v>100</v>
      </c>
      <c r="J139" s="132" t="s">
        <v>100</v>
      </c>
      <c r="K139" s="139" t="s">
        <v>101</v>
      </c>
      <c r="L139" s="132" t="s">
        <v>102</v>
      </c>
      <c r="M139" s="138" t="str">
        <f>IF(ISNONTEXT(INDEX(Comments!C:C,MATCH(AimsData[[#This Row],[Student Reference]],Comments!B:B,0))),"",INDEX(Comments!C:C,MATCH(AimsData[[#This Row],[Student Reference]],Comments!B:B,0)))</f>
        <v/>
      </c>
    </row>
    <row r="140" spans="1:13" x14ac:dyDescent="0.35">
      <c r="A140" s="132" t="s">
        <v>363</v>
      </c>
      <c r="B140" s="133">
        <v>21</v>
      </c>
      <c r="C140" s="132" t="s">
        <v>103</v>
      </c>
      <c r="D140" s="132" t="s">
        <v>104</v>
      </c>
      <c r="E140" s="132">
        <v>14.1</v>
      </c>
      <c r="F140" s="132" t="s">
        <v>74</v>
      </c>
      <c r="G140" s="132" t="s">
        <v>74</v>
      </c>
      <c r="H140" s="132" t="s">
        <v>152</v>
      </c>
      <c r="I140" s="132" t="s">
        <v>100</v>
      </c>
      <c r="J140" s="132" t="s">
        <v>100</v>
      </c>
      <c r="K140" s="139" t="s">
        <v>101</v>
      </c>
      <c r="L140" s="132" t="s">
        <v>106</v>
      </c>
      <c r="M140" s="138" t="str">
        <f>IF(ISNONTEXT(INDEX(Comments!C:C,MATCH(AimsData[[#This Row],[Student Reference]],Comments!B:B,0))),"",INDEX(Comments!C:C,MATCH(AimsData[[#This Row],[Student Reference]],Comments!B:B,0)))</f>
        <v/>
      </c>
    </row>
    <row r="141" spans="1:13" x14ac:dyDescent="0.35">
      <c r="A141" s="132" t="s">
        <v>363</v>
      </c>
      <c r="B141" s="133">
        <v>21</v>
      </c>
      <c r="C141" s="132" t="s">
        <v>107</v>
      </c>
      <c r="D141" s="132" t="s">
        <v>108</v>
      </c>
      <c r="E141" s="132">
        <v>14.1</v>
      </c>
      <c r="F141" s="132" t="s">
        <v>74</v>
      </c>
      <c r="G141" s="132" t="s">
        <v>74</v>
      </c>
      <c r="H141" s="132" t="s">
        <v>152</v>
      </c>
      <c r="I141" s="132" t="s">
        <v>100</v>
      </c>
      <c r="J141" s="132" t="s">
        <v>100</v>
      </c>
      <c r="K141" s="139" t="s">
        <v>101</v>
      </c>
      <c r="L141" s="132" t="s">
        <v>102</v>
      </c>
      <c r="M141" s="138" t="str">
        <f>IF(ISNONTEXT(INDEX(Comments!C:C,MATCH(AimsData[[#This Row],[Student Reference]],Comments!B:B,0))),"",INDEX(Comments!C:C,MATCH(AimsData[[#This Row],[Student Reference]],Comments!B:B,0)))</f>
        <v/>
      </c>
    </row>
    <row r="142" spans="1:13" x14ac:dyDescent="0.35">
      <c r="A142" s="132" t="s">
        <v>363</v>
      </c>
      <c r="B142" s="133">
        <v>21</v>
      </c>
      <c r="C142" s="132" t="s">
        <v>109</v>
      </c>
      <c r="D142" s="132" t="s">
        <v>110</v>
      </c>
      <c r="E142" s="132">
        <v>14.1</v>
      </c>
      <c r="F142" s="132" t="s">
        <v>74</v>
      </c>
      <c r="G142" s="132" t="s">
        <v>74</v>
      </c>
      <c r="H142" s="132" t="s">
        <v>152</v>
      </c>
      <c r="I142" s="132" t="s">
        <v>100</v>
      </c>
      <c r="J142" s="132" t="s">
        <v>100</v>
      </c>
      <c r="K142" s="139" t="s">
        <v>101</v>
      </c>
      <c r="L142" s="132" t="s">
        <v>102</v>
      </c>
      <c r="M142" s="138" t="str">
        <f>IF(ISNONTEXT(INDEX(Comments!C:C,MATCH(AimsData[[#This Row],[Student Reference]],Comments!B:B,0))),"",INDEX(Comments!C:C,MATCH(AimsData[[#This Row],[Student Reference]],Comments!B:B,0)))</f>
        <v/>
      </c>
    </row>
    <row r="143" spans="1:13" x14ac:dyDescent="0.35">
      <c r="A143" s="132" t="s">
        <v>364</v>
      </c>
      <c r="B143" s="133">
        <v>21</v>
      </c>
      <c r="C143" s="132" t="s">
        <v>103</v>
      </c>
      <c r="D143" s="132" t="s">
        <v>104</v>
      </c>
      <c r="E143" s="132">
        <v>14.1</v>
      </c>
      <c r="F143" s="132" t="s">
        <v>74</v>
      </c>
      <c r="G143" s="132" t="s">
        <v>74</v>
      </c>
      <c r="H143" s="132" t="s">
        <v>152</v>
      </c>
      <c r="I143" s="132" t="s">
        <v>100</v>
      </c>
      <c r="J143" s="132" t="s">
        <v>100</v>
      </c>
      <c r="K143" s="139" t="s">
        <v>101</v>
      </c>
      <c r="L143" s="132" t="s">
        <v>106</v>
      </c>
      <c r="M143" s="138" t="str">
        <f>IF(ISNONTEXT(INDEX(Comments!C:C,MATCH(AimsData[[#This Row],[Student Reference]],Comments!B:B,0))),"",INDEX(Comments!C:C,MATCH(AimsData[[#This Row],[Student Reference]],Comments!B:B,0)))</f>
        <v/>
      </c>
    </row>
    <row r="144" spans="1:13" x14ac:dyDescent="0.35">
      <c r="A144" s="132" t="s">
        <v>364</v>
      </c>
      <c r="B144" s="133">
        <v>21</v>
      </c>
      <c r="C144" s="132" t="s">
        <v>119</v>
      </c>
      <c r="D144" s="132" t="s">
        <v>120</v>
      </c>
      <c r="E144" s="132">
        <v>14.1</v>
      </c>
      <c r="F144" s="132" t="s">
        <v>74</v>
      </c>
      <c r="G144" s="132" t="s">
        <v>74</v>
      </c>
      <c r="H144" s="132" t="s">
        <v>152</v>
      </c>
      <c r="I144" s="132" t="s">
        <v>100</v>
      </c>
      <c r="J144" s="132" t="s">
        <v>100</v>
      </c>
      <c r="K144" s="139" t="s">
        <v>101</v>
      </c>
      <c r="L144" s="132" t="s">
        <v>102</v>
      </c>
      <c r="M144" s="138" t="str">
        <f>IF(ISNONTEXT(INDEX(Comments!C:C,MATCH(AimsData[[#This Row],[Student Reference]],Comments!B:B,0))),"",INDEX(Comments!C:C,MATCH(AimsData[[#This Row],[Student Reference]],Comments!B:B,0)))</f>
        <v/>
      </c>
    </row>
    <row r="145" spans="1:13" x14ac:dyDescent="0.35">
      <c r="A145" s="132" t="s">
        <v>364</v>
      </c>
      <c r="B145" s="133">
        <v>21</v>
      </c>
      <c r="C145" s="132" t="s">
        <v>122</v>
      </c>
      <c r="D145" s="132" t="s">
        <v>123</v>
      </c>
      <c r="E145" s="132">
        <v>14.1</v>
      </c>
      <c r="F145" s="132" t="s">
        <v>74</v>
      </c>
      <c r="G145" s="132" t="s">
        <v>74</v>
      </c>
      <c r="H145" s="132" t="s">
        <v>152</v>
      </c>
      <c r="I145" s="132" t="s">
        <v>100</v>
      </c>
      <c r="J145" s="132" t="s">
        <v>100</v>
      </c>
      <c r="K145" s="139" t="s">
        <v>101</v>
      </c>
      <c r="L145" s="132" t="s">
        <v>102</v>
      </c>
      <c r="M145" s="138" t="str">
        <f>IF(ISNONTEXT(INDEX(Comments!C:C,MATCH(AimsData[[#This Row],[Student Reference]],Comments!B:B,0))),"",INDEX(Comments!C:C,MATCH(AimsData[[#This Row],[Student Reference]],Comments!B:B,0)))</f>
        <v/>
      </c>
    </row>
    <row r="146" spans="1:13" x14ac:dyDescent="0.35">
      <c r="A146" s="132" t="s">
        <v>365</v>
      </c>
      <c r="B146" s="133">
        <v>19</v>
      </c>
      <c r="C146" s="132" t="s">
        <v>103</v>
      </c>
      <c r="D146" s="132" t="s">
        <v>104</v>
      </c>
      <c r="E146" s="132">
        <v>14.1</v>
      </c>
      <c r="F146" s="132" t="s">
        <v>74</v>
      </c>
      <c r="G146" s="132" t="s">
        <v>74</v>
      </c>
      <c r="H146" s="132" t="s">
        <v>117</v>
      </c>
      <c r="I146" s="132" t="s">
        <v>115</v>
      </c>
      <c r="J146" s="132"/>
      <c r="K146" s="139" t="s">
        <v>116</v>
      </c>
      <c r="L146" s="132" t="s">
        <v>106</v>
      </c>
      <c r="M146" s="138" t="str">
        <f>IF(ISNONTEXT(INDEX(Comments!C:C,MATCH(AimsData[[#This Row],[Student Reference]],Comments!B:B,0))),"",INDEX(Comments!C:C,MATCH(AimsData[[#This Row],[Student Reference]],Comments!B:B,0)))</f>
        <v/>
      </c>
    </row>
    <row r="147" spans="1:13" x14ac:dyDescent="0.35">
      <c r="A147" s="132" t="s">
        <v>365</v>
      </c>
      <c r="B147" s="133">
        <v>19</v>
      </c>
      <c r="C147" s="132" t="s">
        <v>107</v>
      </c>
      <c r="D147" s="132" t="s">
        <v>108</v>
      </c>
      <c r="E147" s="132">
        <v>14.1</v>
      </c>
      <c r="F147" s="132" t="s">
        <v>74</v>
      </c>
      <c r="G147" s="132" t="s">
        <v>74</v>
      </c>
      <c r="H147" s="132" t="s">
        <v>117</v>
      </c>
      <c r="I147" s="132" t="s">
        <v>115</v>
      </c>
      <c r="J147" s="132"/>
      <c r="K147" s="139" t="s">
        <v>116</v>
      </c>
      <c r="L147" s="132" t="s">
        <v>102</v>
      </c>
      <c r="M147" s="138" t="str">
        <f>IF(ISNONTEXT(INDEX(Comments!C:C,MATCH(AimsData[[#This Row],[Student Reference]],Comments!B:B,0))),"",INDEX(Comments!C:C,MATCH(AimsData[[#This Row],[Student Reference]],Comments!B:B,0)))</f>
        <v/>
      </c>
    </row>
    <row r="148" spans="1:13" x14ac:dyDescent="0.35">
      <c r="A148" s="132" t="s">
        <v>365</v>
      </c>
      <c r="B148" s="133">
        <v>19</v>
      </c>
      <c r="C148" s="132" t="s">
        <v>109</v>
      </c>
      <c r="D148" s="132" t="s">
        <v>110</v>
      </c>
      <c r="E148" s="132">
        <v>14.1</v>
      </c>
      <c r="F148" s="132" t="s">
        <v>74</v>
      </c>
      <c r="G148" s="132" t="s">
        <v>74</v>
      </c>
      <c r="H148" s="132" t="s">
        <v>117</v>
      </c>
      <c r="I148" s="132" t="s">
        <v>115</v>
      </c>
      <c r="J148" s="132"/>
      <c r="K148" s="139" t="s">
        <v>116</v>
      </c>
      <c r="L148" s="132" t="s">
        <v>102</v>
      </c>
      <c r="M148" s="138" t="str">
        <f>IF(ISNONTEXT(INDEX(Comments!C:C,MATCH(AimsData[[#This Row],[Student Reference]],Comments!B:B,0))),"",INDEX(Comments!C:C,MATCH(AimsData[[#This Row],[Student Reference]],Comments!B:B,0)))</f>
        <v/>
      </c>
    </row>
    <row r="149" spans="1:13" x14ac:dyDescent="0.35">
      <c r="A149" s="132" t="s">
        <v>365</v>
      </c>
      <c r="B149" s="133">
        <v>19</v>
      </c>
      <c r="C149" s="132" t="s">
        <v>111</v>
      </c>
      <c r="D149" s="132" t="s">
        <v>112</v>
      </c>
      <c r="E149" s="132">
        <v>14.2</v>
      </c>
      <c r="F149" s="132" t="s">
        <v>74</v>
      </c>
      <c r="G149" s="132" t="s">
        <v>74</v>
      </c>
      <c r="H149" s="132" t="s">
        <v>153</v>
      </c>
      <c r="I149" s="132" t="s">
        <v>114</v>
      </c>
      <c r="J149" s="132" t="s">
        <v>114</v>
      </c>
      <c r="K149" s="139" t="s">
        <v>101</v>
      </c>
      <c r="L149" s="132" t="s">
        <v>102</v>
      </c>
      <c r="M149" s="138" t="str">
        <f>IF(ISNONTEXT(INDEX(Comments!C:C,MATCH(AimsData[[#This Row],[Student Reference]],Comments!B:B,0))),"",INDEX(Comments!C:C,MATCH(AimsData[[#This Row],[Student Reference]],Comments!B:B,0)))</f>
        <v/>
      </c>
    </row>
    <row r="150" spans="1:13" x14ac:dyDescent="0.35">
      <c r="A150" s="132" t="s">
        <v>366</v>
      </c>
      <c r="B150" s="133">
        <v>20</v>
      </c>
      <c r="C150" s="132" t="s">
        <v>133</v>
      </c>
      <c r="D150" s="132" t="s">
        <v>134</v>
      </c>
      <c r="E150" s="132">
        <v>14.1</v>
      </c>
      <c r="F150" s="132" t="s">
        <v>74</v>
      </c>
      <c r="G150" s="132" t="s">
        <v>74</v>
      </c>
      <c r="H150" s="132" t="s">
        <v>99</v>
      </c>
      <c r="I150" s="132" t="s">
        <v>100</v>
      </c>
      <c r="J150" s="132" t="s">
        <v>100</v>
      </c>
      <c r="K150" s="139" t="s">
        <v>101</v>
      </c>
      <c r="L150" s="132" t="s">
        <v>102</v>
      </c>
      <c r="M150" s="138" t="str">
        <f>IF(ISNONTEXT(INDEX(Comments!C:C,MATCH(AimsData[[#This Row],[Student Reference]],Comments!B:B,0))),"",INDEX(Comments!C:C,MATCH(AimsData[[#This Row],[Student Reference]],Comments!B:B,0)))</f>
        <v/>
      </c>
    </row>
    <row r="151" spans="1:13" x14ac:dyDescent="0.35">
      <c r="A151" s="132" t="s">
        <v>366</v>
      </c>
      <c r="B151" s="133">
        <v>20</v>
      </c>
      <c r="C151" s="132" t="s">
        <v>103</v>
      </c>
      <c r="D151" s="132" t="s">
        <v>104</v>
      </c>
      <c r="E151" s="132">
        <v>14.1</v>
      </c>
      <c r="F151" s="132" t="s">
        <v>74</v>
      </c>
      <c r="G151" s="132" t="s">
        <v>74</v>
      </c>
      <c r="H151" s="132" t="s">
        <v>105</v>
      </c>
      <c r="I151" s="132" t="s">
        <v>115</v>
      </c>
      <c r="J151" s="132"/>
      <c r="K151" s="139" t="s">
        <v>116</v>
      </c>
      <c r="L151" s="132" t="s">
        <v>106</v>
      </c>
      <c r="M151" s="138" t="str">
        <f>IF(ISNONTEXT(INDEX(Comments!C:C,MATCH(AimsData[[#This Row],[Student Reference]],Comments!B:B,0))),"",INDEX(Comments!C:C,MATCH(AimsData[[#This Row],[Student Reference]],Comments!B:B,0)))</f>
        <v/>
      </c>
    </row>
    <row r="152" spans="1:13" x14ac:dyDescent="0.35">
      <c r="A152" s="132" t="s">
        <v>366</v>
      </c>
      <c r="B152" s="133">
        <v>20</v>
      </c>
      <c r="C152" s="132" t="s">
        <v>107</v>
      </c>
      <c r="D152" s="132" t="s">
        <v>108</v>
      </c>
      <c r="E152" s="132">
        <v>14.1</v>
      </c>
      <c r="F152" s="132" t="s">
        <v>74</v>
      </c>
      <c r="G152" s="132" t="s">
        <v>74</v>
      </c>
      <c r="H152" s="132" t="s">
        <v>105</v>
      </c>
      <c r="I152" s="132" t="s">
        <v>115</v>
      </c>
      <c r="J152" s="132"/>
      <c r="K152" s="139" t="s">
        <v>116</v>
      </c>
      <c r="L152" s="132" t="s">
        <v>102</v>
      </c>
      <c r="M152" s="138" t="str">
        <f>IF(ISNONTEXT(INDEX(Comments!C:C,MATCH(AimsData[[#This Row],[Student Reference]],Comments!B:B,0))),"",INDEX(Comments!C:C,MATCH(AimsData[[#This Row],[Student Reference]],Comments!B:B,0)))</f>
        <v/>
      </c>
    </row>
    <row r="153" spans="1:13" x14ac:dyDescent="0.35">
      <c r="A153" s="132" t="s">
        <v>366</v>
      </c>
      <c r="B153" s="133">
        <v>20</v>
      </c>
      <c r="C153" s="132" t="s">
        <v>109</v>
      </c>
      <c r="D153" s="132" t="s">
        <v>110</v>
      </c>
      <c r="E153" s="132">
        <v>14.1</v>
      </c>
      <c r="F153" s="132" t="s">
        <v>74</v>
      </c>
      <c r="G153" s="132" t="s">
        <v>74</v>
      </c>
      <c r="H153" s="132" t="s">
        <v>105</v>
      </c>
      <c r="I153" s="132" t="s">
        <v>115</v>
      </c>
      <c r="J153" s="132"/>
      <c r="K153" s="139" t="s">
        <v>116</v>
      </c>
      <c r="L153" s="132" t="s">
        <v>102</v>
      </c>
      <c r="M153" s="138" t="str">
        <f>IF(ISNONTEXT(INDEX(Comments!C:C,MATCH(AimsData[[#This Row],[Student Reference]],Comments!B:B,0))),"",INDEX(Comments!C:C,MATCH(AimsData[[#This Row],[Student Reference]],Comments!B:B,0)))</f>
        <v/>
      </c>
    </row>
    <row r="154" spans="1:13" x14ac:dyDescent="0.35">
      <c r="A154" s="132" t="s">
        <v>367</v>
      </c>
      <c r="B154" s="133">
        <v>20</v>
      </c>
      <c r="C154" s="132" t="s">
        <v>139</v>
      </c>
      <c r="D154" s="132" t="s">
        <v>140</v>
      </c>
      <c r="E154" s="132">
        <v>9.1999999999999993</v>
      </c>
      <c r="F154" s="132" t="s">
        <v>74</v>
      </c>
      <c r="G154" s="132" t="s">
        <v>74</v>
      </c>
      <c r="H154" s="132" t="s">
        <v>99</v>
      </c>
      <c r="I154" s="132" t="s">
        <v>100</v>
      </c>
      <c r="J154" s="132" t="s">
        <v>100</v>
      </c>
      <c r="K154" s="139" t="s">
        <v>101</v>
      </c>
      <c r="L154" s="132" t="s">
        <v>102</v>
      </c>
      <c r="M154" s="138" t="str">
        <f>IF(ISNONTEXT(INDEX(Comments!C:C,MATCH(AimsData[[#This Row],[Student Reference]],Comments!B:B,0))),"",INDEX(Comments!C:C,MATCH(AimsData[[#This Row],[Student Reference]],Comments!B:B,0)))</f>
        <v/>
      </c>
    </row>
    <row r="155" spans="1:13" x14ac:dyDescent="0.35">
      <c r="A155" s="132" t="s">
        <v>367</v>
      </c>
      <c r="B155" s="133">
        <v>20</v>
      </c>
      <c r="C155" s="132" t="s">
        <v>133</v>
      </c>
      <c r="D155" s="132" t="s">
        <v>134</v>
      </c>
      <c r="E155" s="132">
        <v>14.1</v>
      </c>
      <c r="F155" s="132" t="s">
        <v>74</v>
      </c>
      <c r="G155" s="132" t="s">
        <v>74</v>
      </c>
      <c r="H155" s="132" t="s">
        <v>99</v>
      </c>
      <c r="I155" s="132" t="s">
        <v>100</v>
      </c>
      <c r="J155" s="132" t="s">
        <v>100</v>
      </c>
      <c r="K155" s="139" t="s">
        <v>101</v>
      </c>
      <c r="L155" s="132" t="s">
        <v>102</v>
      </c>
      <c r="M155" s="138" t="str">
        <f>IF(ISNONTEXT(INDEX(Comments!C:C,MATCH(AimsData[[#This Row],[Student Reference]],Comments!B:B,0))),"",INDEX(Comments!C:C,MATCH(AimsData[[#This Row],[Student Reference]],Comments!B:B,0)))</f>
        <v/>
      </c>
    </row>
    <row r="156" spans="1:13" x14ac:dyDescent="0.35">
      <c r="A156" s="132" t="s">
        <v>367</v>
      </c>
      <c r="B156" s="133">
        <v>20</v>
      </c>
      <c r="C156" s="132" t="s">
        <v>103</v>
      </c>
      <c r="D156" s="132" t="s">
        <v>104</v>
      </c>
      <c r="E156" s="132">
        <v>14.1</v>
      </c>
      <c r="F156" s="132" t="s">
        <v>74</v>
      </c>
      <c r="G156" s="132" t="s">
        <v>74</v>
      </c>
      <c r="H156" s="132" t="s">
        <v>105</v>
      </c>
      <c r="I156" s="132" t="s">
        <v>115</v>
      </c>
      <c r="J156" s="132"/>
      <c r="K156" s="139" t="s">
        <v>116</v>
      </c>
      <c r="L156" s="132" t="s">
        <v>106</v>
      </c>
      <c r="M156" s="138" t="str">
        <f>IF(ISNONTEXT(INDEX(Comments!C:C,MATCH(AimsData[[#This Row],[Student Reference]],Comments!B:B,0))),"",INDEX(Comments!C:C,MATCH(AimsData[[#This Row],[Student Reference]],Comments!B:B,0)))</f>
        <v/>
      </c>
    </row>
    <row r="157" spans="1:13" x14ac:dyDescent="0.35">
      <c r="A157" s="132" t="s">
        <v>367</v>
      </c>
      <c r="B157" s="133">
        <v>20</v>
      </c>
      <c r="C157" s="132" t="s">
        <v>107</v>
      </c>
      <c r="D157" s="132" t="s">
        <v>108</v>
      </c>
      <c r="E157" s="132">
        <v>14.1</v>
      </c>
      <c r="F157" s="132" t="s">
        <v>74</v>
      </c>
      <c r="G157" s="132" t="s">
        <v>74</v>
      </c>
      <c r="H157" s="132" t="s">
        <v>105</v>
      </c>
      <c r="I157" s="132" t="s">
        <v>115</v>
      </c>
      <c r="J157" s="132"/>
      <c r="K157" s="139" t="s">
        <v>116</v>
      </c>
      <c r="L157" s="132" t="s">
        <v>102</v>
      </c>
      <c r="M157" s="138" t="str">
        <f>IF(ISNONTEXT(INDEX(Comments!C:C,MATCH(AimsData[[#This Row],[Student Reference]],Comments!B:B,0))),"",INDEX(Comments!C:C,MATCH(AimsData[[#This Row],[Student Reference]],Comments!B:B,0)))</f>
        <v/>
      </c>
    </row>
    <row r="158" spans="1:13" x14ac:dyDescent="0.35">
      <c r="A158" s="132" t="s">
        <v>367</v>
      </c>
      <c r="B158" s="133">
        <v>20</v>
      </c>
      <c r="C158" s="132" t="s">
        <v>109</v>
      </c>
      <c r="D158" s="132" t="s">
        <v>110</v>
      </c>
      <c r="E158" s="132">
        <v>14.1</v>
      </c>
      <c r="F158" s="132" t="s">
        <v>74</v>
      </c>
      <c r="G158" s="132" t="s">
        <v>74</v>
      </c>
      <c r="H158" s="132" t="s">
        <v>105</v>
      </c>
      <c r="I158" s="132" t="s">
        <v>115</v>
      </c>
      <c r="J158" s="132"/>
      <c r="K158" s="139" t="s">
        <v>116</v>
      </c>
      <c r="L158" s="132" t="s">
        <v>102</v>
      </c>
      <c r="M158" s="138" t="str">
        <f>IF(ISNONTEXT(INDEX(Comments!C:C,MATCH(AimsData[[#This Row],[Student Reference]],Comments!B:B,0))),"",INDEX(Comments!C:C,MATCH(AimsData[[#This Row],[Student Reference]],Comments!B:B,0)))</f>
        <v/>
      </c>
    </row>
    <row r="159" spans="1:13" x14ac:dyDescent="0.35">
      <c r="A159" s="132" t="s">
        <v>368</v>
      </c>
      <c r="B159" s="133">
        <v>20</v>
      </c>
      <c r="C159" s="132" t="s">
        <v>139</v>
      </c>
      <c r="D159" s="132" t="s">
        <v>140</v>
      </c>
      <c r="E159" s="132">
        <v>9.1999999999999993</v>
      </c>
      <c r="F159" s="132" t="s">
        <v>74</v>
      </c>
      <c r="G159" s="132" t="s">
        <v>74</v>
      </c>
      <c r="H159" s="132" t="s">
        <v>99</v>
      </c>
      <c r="I159" s="132" t="s">
        <v>100</v>
      </c>
      <c r="J159" s="132" t="s">
        <v>100</v>
      </c>
      <c r="K159" s="139" t="s">
        <v>101</v>
      </c>
      <c r="L159" s="132" t="s">
        <v>102</v>
      </c>
      <c r="M159" s="138" t="str">
        <f>IF(ISNONTEXT(INDEX(Comments!C:C,MATCH(AimsData[[#This Row],[Student Reference]],Comments!B:B,0))),"",INDEX(Comments!C:C,MATCH(AimsData[[#This Row],[Student Reference]],Comments!B:B,0)))</f>
        <v/>
      </c>
    </row>
    <row r="160" spans="1:13" x14ac:dyDescent="0.35">
      <c r="A160" s="132" t="s">
        <v>368</v>
      </c>
      <c r="B160" s="133">
        <v>20</v>
      </c>
      <c r="C160" s="132" t="s">
        <v>103</v>
      </c>
      <c r="D160" s="132" t="s">
        <v>104</v>
      </c>
      <c r="E160" s="132">
        <v>14.1</v>
      </c>
      <c r="F160" s="132" t="s">
        <v>74</v>
      </c>
      <c r="G160" s="132" t="s">
        <v>74</v>
      </c>
      <c r="H160" s="132" t="s">
        <v>117</v>
      </c>
      <c r="I160" s="132" t="s">
        <v>118</v>
      </c>
      <c r="J160" s="132"/>
      <c r="K160" s="139" t="s">
        <v>116</v>
      </c>
      <c r="L160" s="132" t="s">
        <v>106</v>
      </c>
      <c r="M160" s="138" t="str">
        <f>IF(ISNONTEXT(INDEX(Comments!C:C,MATCH(AimsData[[#This Row],[Student Reference]],Comments!B:B,0))),"",INDEX(Comments!C:C,MATCH(AimsData[[#This Row],[Student Reference]],Comments!B:B,0)))</f>
        <v/>
      </c>
    </row>
    <row r="161" spans="1:13" x14ac:dyDescent="0.35">
      <c r="A161" s="132" t="s">
        <v>368</v>
      </c>
      <c r="B161" s="133">
        <v>20</v>
      </c>
      <c r="C161" s="132" t="s">
        <v>107</v>
      </c>
      <c r="D161" s="132" t="s">
        <v>108</v>
      </c>
      <c r="E161" s="132">
        <v>14.1</v>
      </c>
      <c r="F161" s="132" t="s">
        <v>74</v>
      </c>
      <c r="G161" s="132" t="s">
        <v>74</v>
      </c>
      <c r="H161" s="132" t="s">
        <v>117</v>
      </c>
      <c r="I161" s="132" t="s">
        <v>118</v>
      </c>
      <c r="J161" s="132"/>
      <c r="K161" s="139" t="s">
        <v>116</v>
      </c>
      <c r="L161" s="132" t="s">
        <v>102</v>
      </c>
      <c r="M161" s="138" t="str">
        <f>IF(ISNONTEXT(INDEX(Comments!C:C,MATCH(AimsData[[#This Row],[Student Reference]],Comments!B:B,0))),"",INDEX(Comments!C:C,MATCH(AimsData[[#This Row],[Student Reference]],Comments!B:B,0)))</f>
        <v/>
      </c>
    </row>
    <row r="162" spans="1:13" x14ac:dyDescent="0.35">
      <c r="A162" s="132" t="s">
        <v>368</v>
      </c>
      <c r="B162" s="133">
        <v>20</v>
      </c>
      <c r="C162" s="132" t="s">
        <v>109</v>
      </c>
      <c r="D162" s="132" t="s">
        <v>110</v>
      </c>
      <c r="E162" s="132">
        <v>14.1</v>
      </c>
      <c r="F162" s="132" t="s">
        <v>74</v>
      </c>
      <c r="G162" s="132" t="s">
        <v>74</v>
      </c>
      <c r="H162" s="132" t="s">
        <v>117</v>
      </c>
      <c r="I162" s="132" t="s">
        <v>118</v>
      </c>
      <c r="J162" s="132"/>
      <c r="K162" s="139" t="s">
        <v>116</v>
      </c>
      <c r="L162" s="132" t="s">
        <v>102</v>
      </c>
      <c r="M162" s="138" t="str">
        <f>IF(ISNONTEXT(INDEX(Comments!C:C,MATCH(AimsData[[#This Row],[Student Reference]],Comments!B:B,0))),"",INDEX(Comments!C:C,MATCH(AimsData[[#This Row],[Student Reference]],Comments!B:B,0)))</f>
        <v/>
      </c>
    </row>
    <row r="163" spans="1:13" x14ac:dyDescent="0.35">
      <c r="A163" s="132" t="s">
        <v>369</v>
      </c>
      <c r="B163" s="133">
        <v>20</v>
      </c>
      <c r="C163" s="132" t="s">
        <v>103</v>
      </c>
      <c r="D163" s="132" t="s">
        <v>104</v>
      </c>
      <c r="E163" s="132">
        <v>14.1</v>
      </c>
      <c r="F163" s="132" t="s">
        <v>74</v>
      </c>
      <c r="G163" s="132" t="s">
        <v>74</v>
      </c>
      <c r="H163" s="132" t="s">
        <v>105</v>
      </c>
      <c r="I163" s="132" t="s">
        <v>115</v>
      </c>
      <c r="J163" s="132"/>
      <c r="K163" s="139" t="s">
        <v>116</v>
      </c>
      <c r="L163" s="132" t="s">
        <v>106</v>
      </c>
      <c r="M163" s="138" t="str">
        <f>IF(ISNONTEXT(INDEX(Comments!C:C,MATCH(AimsData[[#This Row],[Student Reference]],Comments!B:B,0))),"",INDEX(Comments!C:C,MATCH(AimsData[[#This Row],[Student Reference]],Comments!B:B,0)))</f>
        <v/>
      </c>
    </row>
    <row r="164" spans="1:13" x14ac:dyDescent="0.35">
      <c r="A164" s="132" t="s">
        <v>369</v>
      </c>
      <c r="B164" s="133">
        <v>20</v>
      </c>
      <c r="C164" s="132" t="s">
        <v>107</v>
      </c>
      <c r="D164" s="132" t="s">
        <v>108</v>
      </c>
      <c r="E164" s="132">
        <v>14.1</v>
      </c>
      <c r="F164" s="132" t="s">
        <v>74</v>
      </c>
      <c r="G164" s="132" t="s">
        <v>74</v>
      </c>
      <c r="H164" s="132" t="s">
        <v>105</v>
      </c>
      <c r="I164" s="132" t="s">
        <v>115</v>
      </c>
      <c r="J164" s="132"/>
      <c r="K164" s="139" t="s">
        <v>116</v>
      </c>
      <c r="L164" s="132" t="s">
        <v>102</v>
      </c>
      <c r="M164" s="138" t="str">
        <f>IF(ISNONTEXT(INDEX(Comments!C:C,MATCH(AimsData[[#This Row],[Student Reference]],Comments!B:B,0))),"",INDEX(Comments!C:C,MATCH(AimsData[[#This Row],[Student Reference]],Comments!B:B,0)))</f>
        <v/>
      </c>
    </row>
    <row r="165" spans="1:13" x14ac:dyDescent="0.35">
      <c r="A165" s="132" t="s">
        <v>369</v>
      </c>
      <c r="B165" s="133">
        <v>20</v>
      </c>
      <c r="C165" s="132" t="s">
        <v>109</v>
      </c>
      <c r="D165" s="132" t="s">
        <v>110</v>
      </c>
      <c r="E165" s="132">
        <v>14.1</v>
      </c>
      <c r="F165" s="132" t="s">
        <v>74</v>
      </c>
      <c r="G165" s="132" t="s">
        <v>74</v>
      </c>
      <c r="H165" s="132" t="s">
        <v>105</v>
      </c>
      <c r="I165" s="132" t="s">
        <v>115</v>
      </c>
      <c r="J165" s="132"/>
      <c r="K165" s="139" t="s">
        <v>116</v>
      </c>
      <c r="L165" s="132" t="s">
        <v>102</v>
      </c>
      <c r="M165" s="138" t="str">
        <f>IF(ISNONTEXT(INDEX(Comments!C:C,MATCH(AimsData[[#This Row],[Student Reference]],Comments!B:B,0))),"",INDEX(Comments!C:C,MATCH(AimsData[[#This Row],[Student Reference]],Comments!B:B,0)))</f>
        <v/>
      </c>
    </row>
    <row r="166" spans="1:13" x14ac:dyDescent="0.35">
      <c r="A166" s="132" t="s">
        <v>370</v>
      </c>
      <c r="B166" s="133">
        <v>19</v>
      </c>
      <c r="C166" s="132" t="s">
        <v>141</v>
      </c>
      <c r="D166" s="132" t="s">
        <v>142</v>
      </c>
      <c r="E166" s="132">
        <v>14.1</v>
      </c>
      <c r="F166" s="132" t="s">
        <v>74</v>
      </c>
      <c r="G166" s="132" t="s">
        <v>74</v>
      </c>
      <c r="H166" s="132" t="s">
        <v>99</v>
      </c>
      <c r="I166" s="132" t="s">
        <v>100</v>
      </c>
      <c r="J166" s="132" t="s">
        <v>100</v>
      </c>
      <c r="K166" s="139" t="s">
        <v>101</v>
      </c>
      <c r="L166" s="132" t="s">
        <v>102</v>
      </c>
      <c r="M166" s="138" t="str">
        <f>IF(ISNONTEXT(INDEX(Comments!C:C,MATCH(AimsData[[#This Row],[Student Reference]],Comments!B:B,0))),"",INDEX(Comments!C:C,MATCH(AimsData[[#This Row],[Student Reference]],Comments!B:B,0)))</f>
        <v/>
      </c>
    </row>
    <row r="167" spans="1:13" x14ac:dyDescent="0.35">
      <c r="A167" s="132" t="s">
        <v>370</v>
      </c>
      <c r="B167" s="133">
        <v>19</v>
      </c>
      <c r="C167" s="132" t="s">
        <v>103</v>
      </c>
      <c r="D167" s="132" t="s">
        <v>104</v>
      </c>
      <c r="E167" s="132">
        <v>14.1</v>
      </c>
      <c r="F167" s="132" t="s">
        <v>74</v>
      </c>
      <c r="G167" s="132" t="s">
        <v>74</v>
      </c>
      <c r="H167" s="132" t="s">
        <v>105</v>
      </c>
      <c r="I167" s="132" t="s">
        <v>115</v>
      </c>
      <c r="J167" s="132"/>
      <c r="K167" s="139" t="s">
        <v>116</v>
      </c>
      <c r="L167" s="132" t="s">
        <v>106</v>
      </c>
      <c r="M167" s="138" t="str">
        <f>IF(ISNONTEXT(INDEX(Comments!C:C,MATCH(AimsData[[#This Row],[Student Reference]],Comments!B:B,0))),"",INDEX(Comments!C:C,MATCH(AimsData[[#This Row],[Student Reference]],Comments!B:B,0)))</f>
        <v/>
      </c>
    </row>
    <row r="168" spans="1:13" x14ac:dyDescent="0.35">
      <c r="A168" s="132" t="s">
        <v>370</v>
      </c>
      <c r="B168" s="133">
        <v>19</v>
      </c>
      <c r="C168" s="132" t="s">
        <v>107</v>
      </c>
      <c r="D168" s="132" t="s">
        <v>108</v>
      </c>
      <c r="E168" s="132">
        <v>14.1</v>
      </c>
      <c r="F168" s="132" t="s">
        <v>74</v>
      </c>
      <c r="G168" s="132" t="s">
        <v>74</v>
      </c>
      <c r="H168" s="132" t="s">
        <v>105</v>
      </c>
      <c r="I168" s="132" t="s">
        <v>115</v>
      </c>
      <c r="J168" s="132"/>
      <c r="K168" s="139" t="s">
        <v>116</v>
      </c>
      <c r="L168" s="132" t="s">
        <v>102</v>
      </c>
      <c r="M168" s="138" t="str">
        <f>IF(ISNONTEXT(INDEX(Comments!C:C,MATCH(AimsData[[#This Row],[Student Reference]],Comments!B:B,0))),"",INDEX(Comments!C:C,MATCH(AimsData[[#This Row],[Student Reference]],Comments!B:B,0)))</f>
        <v/>
      </c>
    </row>
    <row r="169" spans="1:13" x14ac:dyDescent="0.35">
      <c r="A169" s="132" t="s">
        <v>370</v>
      </c>
      <c r="B169" s="133">
        <v>19</v>
      </c>
      <c r="C169" s="132" t="s">
        <v>109</v>
      </c>
      <c r="D169" s="132" t="s">
        <v>110</v>
      </c>
      <c r="E169" s="132">
        <v>14.1</v>
      </c>
      <c r="F169" s="132" t="s">
        <v>74</v>
      </c>
      <c r="G169" s="132" t="s">
        <v>74</v>
      </c>
      <c r="H169" s="132" t="s">
        <v>105</v>
      </c>
      <c r="I169" s="132" t="s">
        <v>115</v>
      </c>
      <c r="J169" s="132"/>
      <c r="K169" s="139" t="s">
        <v>116</v>
      </c>
      <c r="L169" s="132" t="s">
        <v>102</v>
      </c>
      <c r="M169" s="138" t="str">
        <f>IF(ISNONTEXT(INDEX(Comments!C:C,MATCH(AimsData[[#This Row],[Student Reference]],Comments!B:B,0))),"",INDEX(Comments!C:C,MATCH(AimsData[[#This Row],[Student Reference]],Comments!B:B,0)))</f>
        <v/>
      </c>
    </row>
    <row r="170" spans="1:13" x14ac:dyDescent="0.35">
      <c r="A170" s="132" t="s">
        <v>371</v>
      </c>
      <c r="B170" s="133">
        <v>19</v>
      </c>
      <c r="C170" s="132" t="s">
        <v>103</v>
      </c>
      <c r="D170" s="132" t="s">
        <v>104</v>
      </c>
      <c r="E170" s="132">
        <v>14.1</v>
      </c>
      <c r="F170" s="132" t="s">
        <v>74</v>
      </c>
      <c r="G170" s="132" t="s">
        <v>74</v>
      </c>
      <c r="H170" s="132" t="s">
        <v>117</v>
      </c>
      <c r="I170" s="132" t="s">
        <v>118</v>
      </c>
      <c r="J170" s="132"/>
      <c r="K170" s="139" t="s">
        <v>116</v>
      </c>
      <c r="L170" s="132" t="s">
        <v>106</v>
      </c>
      <c r="M170" s="138" t="str">
        <f>IF(ISNONTEXT(INDEX(Comments!C:C,MATCH(AimsData[[#This Row],[Student Reference]],Comments!B:B,0))),"",INDEX(Comments!C:C,MATCH(AimsData[[#This Row],[Student Reference]],Comments!B:B,0)))</f>
        <v/>
      </c>
    </row>
    <row r="171" spans="1:13" x14ac:dyDescent="0.35">
      <c r="A171" s="132" t="s">
        <v>371</v>
      </c>
      <c r="B171" s="133">
        <v>19</v>
      </c>
      <c r="C171" s="132" t="s">
        <v>107</v>
      </c>
      <c r="D171" s="132" t="s">
        <v>108</v>
      </c>
      <c r="E171" s="132">
        <v>14.1</v>
      </c>
      <c r="F171" s="132" t="s">
        <v>74</v>
      </c>
      <c r="G171" s="132" t="s">
        <v>74</v>
      </c>
      <c r="H171" s="132" t="s">
        <v>117</v>
      </c>
      <c r="I171" s="132" t="s">
        <v>118</v>
      </c>
      <c r="J171" s="132"/>
      <c r="K171" s="139" t="s">
        <v>116</v>
      </c>
      <c r="L171" s="132" t="s">
        <v>102</v>
      </c>
      <c r="M171" s="138" t="str">
        <f>IF(ISNONTEXT(INDEX(Comments!C:C,MATCH(AimsData[[#This Row],[Student Reference]],Comments!B:B,0))),"",INDEX(Comments!C:C,MATCH(AimsData[[#This Row],[Student Reference]],Comments!B:B,0)))</f>
        <v/>
      </c>
    </row>
    <row r="172" spans="1:13" x14ac:dyDescent="0.35">
      <c r="A172" s="132" t="s">
        <v>371</v>
      </c>
      <c r="B172" s="133">
        <v>19</v>
      </c>
      <c r="C172" s="132" t="s">
        <v>109</v>
      </c>
      <c r="D172" s="132" t="s">
        <v>110</v>
      </c>
      <c r="E172" s="132">
        <v>14.1</v>
      </c>
      <c r="F172" s="132" t="s">
        <v>74</v>
      </c>
      <c r="G172" s="132" t="s">
        <v>74</v>
      </c>
      <c r="H172" s="132" t="s">
        <v>117</v>
      </c>
      <c r="I172" s="132" t="s">
        <v>118</v>
      </c>
      <c r="J172" s="132"/>
      <c r="K172" s="139" t="s">
        <v>116</v>
      </c>
      <c r="L172" s="132" t="s">
        <v>102</v>
      </c>
      <c r="M172" s="138" t="str">
        <f>IF(ISNONTEXT(INDEX(Comments!C:C,MATCH(AimsData[[#This Row],[Student Reference]],Comments!B:B,0))),"",INDEX(Comments!C:C,MATCH(AimsData[[#This Row],[Student Reference]],Comments!B:B,0)))</f>
        <v/>
      </c>
    </row>
    <row r="173" spans="1:13" x14ac:dyDescent="0.35">
      <c r="A173" s="132" t="s">
        <v>372</v>
      </c>
      <c r="B173" s="133">
        <v>19</v>
      </c>
      <c r="C173" s="132" t="s">
        <v>103</v>
      </c>
      <c r="D173" s="132" t="s">
        <v>104</v>
      </c>
      <c r="E173" s="132">
        <v>14.1</v>
      </c>
      <c r="F173" s="132" t="s">
        <v>74</v>
      </c>
      <c r="G173" s="132" t="s">
        <v>74</v>
      </c>
      <c r="H173" s="132" t="s">
        <v>117</v>
      </c>
      <c r="I173" s="132" t="s">
        <v>118</v>
      </c>
      <c r="J173" s="132"/>
      <c r="K173" s="139" t="s">
        <v>116</v>
      </c>
      <c r="L173" s="132" t="s">
        <v>106</v>
      </c>
      <c r="M173" s="138" t="str">
        <f>IF(ISNONTEXT(INDEX(Comments!C:C,MATCH(AimsData[[#This Row],[Student Reference]],Comments!B:B,0))),"",INDEX(Comments!C:C,MATCH(AimsData[[#This Row],[Student Reference]],Comments!B:B,0)))</f>
        <v/>
      </c>
    </row>
    <row r="174" spans="1:13" x14ac:dyDescent="0.35">
      <c r="A174" s="132" t="s">
        <v>372</v>
      </c>
      <c r="B174" s="133">
        <v>19</v>
      </c>
      <c r="C174" s="132" t="s">
        <v>107</v>
      </c>
      <c r="D174" s="132" t="s">
        <v>108</v>
      </c>
      <c r="E174" s="132">
        <v>14.1</v>
      </c>
      <c r="F174" s="132" t="s">
        <v>74</v>
      </c>
      <c r="G174" s="132" t="s">
        <v>74</v>
      </c>
      <c r="H174" s="132" t="s">
        <v>117</v>
      </c>
      <c r="I174" s="132" t="s">
        <v>118</v>
      </c>
      <c r="J174" s="132"/>
      <c r="K174" s="139" t="s">
        <v>116</v>
      </c>
      <c r="L174" s="132" t="s">
        <v>102</v>
      </c>
      <c r="M174" s="138" t="str">
        <f>IF(ISNONTEXT(INDEX(Comments!C:C,MATCH(AimsData[[#This Row],[Student Reference]],Comments!B:B,0))),"",INDEX(Comments!C:C,MATCH(AimsData[[#This Row],[Student Reference]],Comments!B:B,0)))</f>
        <v/>
      </c>
    </row>
    <row r="175" spans="1:13" x14ac:dyDescent="0.35">
      <c r="A175" s="132" t="s">
        <v>372</v>
      </c>
      <c r="B175" s="133">
        <v>19</v>
      </c>
      <c r="C175" s="132" t="s">
        <v>109</v>
      </c>
      <c r="D175" s="132" t="s">
        <v>110</v>
      </c>
      <c r="E175" s="132">
        <v>14.1</v>
      </c>
      <c r="F175" s="132" t="s">
        <v>74</v>
      </c>
      <c r="G175" s="132" t="s">
        <v>74</v>
      </c>
      <c r="H175" s="132" t="s">
        <v>117</v>
      </c>
      <c r="I175" s="132" t="s">
        <v>118</v>
      </c>
      <c r="J175" s="132"/>
      <c r="K175" s="139" t="s">
        <v>116</v>
      </c>
      <c r="L175" s="132" t="s">
        <v>102</v>
      </c>
      <c r="M175" s="138" t="str">
        <f>IF(ISNONTEXT(INDEX(Comments!C:C,MATCH(AimsData[[#This Row],[Student Reference]],Comments!B:B,0))),"",INDEX(Comments!C:C,MATCH(AimsData[[#This Row],[Student Reference]],Comments!B:B,0)))</f>
        <v/>
      </c>
    </row>
    <row r="176" spans="1:13" x14ac:dyDescent="0.35">
      <c r="A176" s="132" t="s">
        <v>373</v>
      </c>
      <c r="B176" s="133">
        <v>19</v>
      </c>
      <c r="C176" s="132" t="s">
        <v>103</v>
      </c>
      <c r="D176" s="132" t="s">
        <v>104</v>
      </c>
      <c r="E176" s="132">
        <v>14.1</v>
      </c>
      <c r="F176" s="132" t="s">
        <v>74</v>
      </c>
      <c r="G176" s="132" t="s">
        <v>74</v>
      </c>
      <c r="H176" s="132" t="s">
        <v>117</v>
      </c>
      <c r="I176" s="132" t="s">
        <v>118</v>
      </c>
      <c r="J176" s="132" t="s">
        <v>154</v>
      </c>
      <c r="K176" s="139" t="s">
        <v>136</v>
      </c>
      <c r="L176" s="132" t="s">
        <v>106</v>
      </c>
      <c r="M176" s="138" t="str">
        <f>IF(ISNONTEXT(INDEX(Comments!C:C,MATCH(AimsData[[#This Row],[Student Reference]],Comments!B:B,0))),"",INDEX(Comments!C:C,MATCH(AimsData[[#This Row],[Student Reference]],Comments!B:B,0)))</f>
        <v/>
      </c>
    </row>
    <row r="177" spans="1:13" x14ac:dyDescent="0.35">
      <c r="A177" s="132" t="s">
        <v>373</v>
      </c>
      <c r="B177" s="133">
        <v>19</v>
      </c>
      <c r="C177" s="132" t="s">
        <v>119</v>
      </c>
      <c r="D177" s="132" t="s">
        <v>120</v>
      </c>
      <c r="E177" s="132">
        <v>14.1</v>
      </c>
      <c r="F177" s="132" t="s">
        <v>74</v>
      </c>
      <c r="G177" s="132" t="s">
        <v>74</v>
      </c>
      <c r="H177" s="132" t="s">
        <v>154</v>
      </c>
      <c r="I177" s="132" t="s">
        <v>118</v>
      </c>
      <c r="J177" s="132" t="s">
        <v>154</v>
      </c>
      <c r="K177" s="139" t="s">
        <v>136</v>
      </c>
      <c r="L177" s="132" t="s">
        <v>102</v>
      </c>
      <c r="M177" s="138" t="str">
        <f>IF(ISNONTEXT(INDEX(Comments!C:C,MATCH(AimsData[[#This Row],[Student Reference]],Comments!B:B,0))),"",INDEX(Comments!C:C,MATCH(AimsData[[#This Row],[Student Reference]],Comments!B:B,0)))</f>
        <v/>
      </c>
    </row>
    <row r="178" spans="1:13" x14ac:dyDescent="0.35">
      <c r="A178" s="132" t="s">
        <v>373</v>
      </c>
      <c r="B178" s="133">
        <v>19</v>
      </c>
      <c r="C178" s="132" t="s">
        <v>122</v>
      </c>
      <c r="D178" s="132" t="s">
        <v>123</v>
      </c>
      <c r="E178" s="132">
        <v>14.1</v>
      </c>
      <c r="F178" s="132" t="s">
        <v>74</v>
      </c>
      <c r="G178" s="132" t="s">
        <v>74</v>
      </c>
      <c r="H178" s="132" t="s">
        <v>154</v>
      </c>
      <c r="I178" s="132" t="s">
        <v>118</v>
      </c>
      <c r="J178" s="132" t="s">
        <v>154</v>
      </c>
      <c r="K178" s="139" t="s">
        <v>136</v>
      </c>
      <c r="L178" s="132" t="s">
        <v>102</v>
      </c>
      <c r="M178" s="138" t="str">
        <f>IF(ISNONTEXT(INDEX(Comments!C:C,MATCH(AimsData[[#This Row],[Student Reference]],Comments!B:B,0))),"",INDEX(Comments!C:C,MATCH(AimsData[[#This Row],[Student Reference]],Comments!B:B,0)))</f>
        <v/>
      </c>
    </row>
    <row r="179" spans="1:13" x14ac:dyDescent="0.35">
      <c r="A179" s="132" t="s">
        <v>374</v>
      </c>
      <c r="B179" s="133">
        <v>16</v>
      </c>
      <c r="C179" s="132" t="s">
        <v>103</v>
      </c>
      <c r="D179" s="132" t="s">
        <v>104</v>
      </c>
      <c r="E179" s="132">
        <v>14.1</v>
      </c>
      <c r="F179" s="132" t="s">
        <v>74</v>
      </c>
      <c r="G179" s="132" t="s">
        <v>74</v>
      </c>
      <c r="H179" s="132" t="s">
        <v>117</v>
      </c>
      <c r="I179" s="132" t="s">
        <v>118</v>
      </c>
      <c r="J179" s="132"/>
      <c r="K179" s="139" t="s">
        <v>116</v>
      </c>
      <c r="L179" s="132" t="s">
        <v>106</v>
      </c>
      <c r="M179" s="138" t="str">
        <f>IF(ISNONTEXT(INDEX(Comments!C:C,MATCH(AimsData[[#This Row],[Student Reference]],Comments!B:B,0))),"",INDEX(Comments!C:C,MATCH(AimsData[[#This Row],[Student Reference]],Comments!B:B,0)))</f>
        <v/>
      </c>
    </row>
    <row r="180" spans="1:13" x14ac:dyDescent="0.35">
      <c r="A180" s="132" t="s">
        <v>374</v>
      </c>
      <c r="B180" s="133">
        <v>16</v>
      </c>
      <c r="C180" s="132" t="s">
        <v>107</v>
      </c>
      <c r="D180" s="132" t="s">
        <v>108</v>
      </c>
      <c r="E180" s="132">
        <v>14.1</v>
      </c>
      <c r="F180" s="132" t="s">
        <v>74</v>
      </c>
      <c r="G180" s="132" t="s">
        <v>74</v>
      </c>
      <c r="H180" s="132" t="s">
        <v>155</v>
      </c>
      <c r="I180" s="132" t="s">
        <v>118</v>
      </c>
      <c r="J180" s="132"/>
      <c r="K180" s="139" t="s">
        <v>116</v>
      </c>
      <c r="L180" s="132" t="s">
        <v>102</v>
      </c>
      <c r="M180" s="138" t="str">
        <f>IF(ISNONTEXT(INDEX(Comments!C:C,MATCH(AimsData[[#This Row],[Student Reference]],Comments!B:B,0))),"",INDEX(Comments!C:C,MATCH(AimsData[[#This Row],[Student Reference]],Comments!B:B,0)))</f>
        <v/>
      </c>
    </row>
    <row r="181" spans="1:13" x14ac:dyDescent="0.35">
      <c r="A181" s="132" t="s">
        <v>374</v>
      </c>
      <c r="B181" s="133">
        <v>16</v>
      </c>
      <c r="C181" s="132" t="s">
        <v>109</v>
      </c>
      <c r="D181" s="132" t="s">
        <v>110</v>
      </c>
      <c r="E181" s="132">
        <v>14.1</v>
      </c>
      <c r="F181" s="132" t="s">
        <v>74</v>
      </c>
      <c r="G181" s="132" t="s">
        <v>74</v>
      </c>
      <c r="H181" s="132" t="s">
        <v>155</v>
      </c>
      <c r="I181" s="132" t="s">
        <v>118</v>
      </c>
      <c r="J181" s="132"/>
      <c r="K181" s="139" t="s">
        <v>116</v>
      </c>
      <c r="L181" s="132" t="s">
        <v>102</v>
      </c>
      <c r="M181" s="138" t="str">
        <f>IF(ISNONTEXT(INDEX(Comments!C:C,MATCH(AimsData[[#This Row],[Student Reference]],Comments!B:B,0))),"",INDEX(Comments!C:C,MATCH(AimsData[[#This Row],[Student Reference]],Comments!B:B,0)))</f>
        <v/>
      </c>
    </row>
    <row r="182" spans="1:13" x14ac:dyDescent="0.35">
      <c r="A182" s="132" t="s">
        <v>375</v>
      </c>
      <c r="B182" s="133">
        <v>19</v>
      </c>
      <c r="C182" s="132" t="s">
        <v>137</v>
      </c>
      <c r="D182" s="132" t="s">
        <v>138</v>
      </c>
      <c r="E182" s="132">
        <v>9.1999999999999993</v>
      </c>
      <c r="F182" s="132" t="s">
        <v>74</v>
      </c>
      <c r="G182" s="132" t="s">
        <v>74</v>
      </c>
      <c r="H182" s="132" t="s">
        <v>99</v>
      </c>
      <c r="I182" s="132" t="s">
        <v>100</v>
      </c>
      <c r="J182" s="132" t="s">
        <v>100</v>
      </c>
      <c r="K182" s="139" t="s">
        <v>101</v>
      </c>
      <c r="L182" s="132" t="s">
        <v>102</v>
      </c>
      <c r="M182" s="138" t="str">
        <f>IF(ISNONTEXT(INDEX(Comments!C:C,MATCH(AimsData[[#This Row],[Student Reference]],Comments!B:B,0))),"",INDEX(Comments!C:C,MATCH(AimsData[[#This Row],[Student Reference]],Comments!B:B,0)))</f>
        <v/>
      </c>
    </row>
    <row r="183" spans="1:13" x14ac:dyDescent="0.35">
      <c r="A183" s="132" t="s">
        <v>375</v>
      </c>
      <c r="B183" s="133">
        <v>19</v>
      </c>
      <c r="C183" s="132" t="s">
        <v>103</v>
      </c>
      <c r="D183" s="132" t="s">
        <v>104</v>
      </c>
      <c r="E183" s="132">
        <v>14.1</v>
      </c>
      <c r="F183" s="132" t="s">
        <v>74</v>
      </c>
      <c r="G183" s="132" t="s">
        <v>74</v>
      </c>
      <c r="H183" s="132" t="s">
        <v>117</v>
      </c>
      <c r="I183" s="132" t="s">
        <v>115</v>
      </c>
      <c r="J183" s="132"/>
      <c r="K183" s="139" t="s">
        <v>116</v>
      </c>
      <c r="L183" s="132" t="s">
        <v>106</v>
      </c>
      <c r="M183" s="138" t="str">
        <f>IF(ISNONTEXT(INDEX(Comments!C:C,MATCH(AimsData[[#This Row],[Student Reference]],Comments!B:B,0))),"",INDEX(Comments!C:C,MATCH(AimsData[[#This Row],[Student Reference]],Comments!B:B,0)))</f>
        <v/>
      </c>
    </row>
    <row r="184" spans="1:13" x14ac:dyDescent="0.35">
      <c r="A184" s="132" t="s">
        <v>375</v>
      </c>
      <c r="B184" s="133">
        <v>19</v>
      </c>
      <c r="C184" s="132" t="s">
        <v>107</v>
      </c>
      <c r="D184" s="132" t="s">
        <v>108</v>
      </c>
      <c r="E184" s="132">
        <v>14.1</v>
      </c>
      <c r="F184" s="132" t="s">
        <v>74</v>
      </c>
      <c r="G184" s="132" t="s">
        <v>74</v>
      </c>
      <c r="H184" s="132" t="s">
        <v>117</v>
      </c>
      <c r="I184" s="132" t="s">
        <v>115</v>
      </c>
      <c r="J184" s="132"/>
      <c r="K184" s="139" t="s">
        <v>116</v>
      </c>
      <c r="L184" s="132" t="s">
        <v>102</v>
      </c>
      <c r="M184" s="138" t="str">
        <f>IF(ISNONTEXT(INDEX(Comments!C:C,MATCH(AimsData[[#This Row],[Student Reference]],Comments!B:B,0))),"",INDEX(Comments!C:C,MATCH(AimsData[[#This Row],[Student Reference]],Comments!B:B,0)))</f>
        <v/>
      </c>
    </row>
    <row r="185" spans="1:13" x14ac:dyDescent="0.35">
      <c r="A185" s="132" t="s">
        <v>375</v>
      </c>
      <c r="B185" s="133">
        <v>19</v>
      </c>
      <c r="C185" s="132" t="s">
        <v>109</v>
      </c>
      <c r="D185" s="132" t="s">
        <v>110</v>
      </c>
      <c r="E185" s="132">
        <v>14.1</v>
      </c>
      <c r="F185" s="132" t="s">
        <v>74</v>
      </c>
      <c r="G185" s="132" t="s">
        <v>74</v>
      </c>
      <c r="H185" s="132" t="s">
        <v>117</v>
      </c>
      <c r="I185" s="132" t="s">
        <v>115</v>
      </c>
      <c r="J185" s="132"/>
      <c r="K185" s="139" t="s">
        <v>116</v>
      </c>
      <c r="L185" s="132" t="s">
        <v>102</v>
      </c>
      <c r="M185" s="138" t="str">
        <f>IF(ISNONTEXT(INDEX(Comments!C:C,MATCH(AimsData[[#This Row],[Student Reference]],Comments!B:B,0))),"",INDEX(Comments!C:C,MATCH(AimsData[[#This Row],[Student Reference]],Comments!B:B,0)))</f>
        <v/>
      </c>
    </row>
    <row r="186" spans="1:13" x14ac:dyDescent="0.35">
      <c r="A186" s="132" t="s">
        <v>375</v>
      </c>
      <c r="B186" s="133">
        <v>19</v>
      </c>
      <c r="C186" s="132" t="s">
        <v>111</v>
      </c>
      <c r="D186" s="132" t="s">
        <v>112</v>
      </c>
      <c r="E186" s="132">
        <v>14.2</v>
      </c>
      <c r="F186" s="132" t="s">
        <v>74</v>
      </c>
      <c r="G186" s="132" t="s">
        <v>74</v>
      </c>
      <c r="H186" s="132" t="s">
        <v>153</v>
      </c>
      <c r="I186" s="132" t="s">
        <v>114</v>
      </c>
      <c r="J186" s="132" t="s">
        <v>114</v>
      </c>
      <c r="K186" s="139" t="s">
        <v>101</v>
      </c>
      <c r="L186" s="132" t="s">
        <v>102</v>
      </c>
      <c r="M186" s="138" t="str">
        <f>IF(ISNONTEXT(INDEX(Comments!C:C,MATCH(AimsData[[#This Row],[Student Reference]],Comments!B:B,0))),"",INDEX(Comments!C:C,MATCH(AimsData[[#This Row],[Student Reference]],Comments!B:B,0)))</f>
        <v/>
      </c>
    </row>
    <row r="187" spans="1:13" x14ac:dyDescent="0.35">
      <c r="A187" s="132" t="s">
        <v>376</v>
      </c>
      <c r="B187" s="133">
        <v>21</v>
      </c>
      <c r="C187" s="132" t="s">
        <v>103</v>
      </c>
      <c r="D187" s="132" t="s">
        <v>104</v>
      </c>
      <c r="E187" s="132">
        <v>14.1</v>
      </c>
      <c r="F187" s="132" t="s">
        <v>74</v>
      </c>
      <c r="G187" s="132" t="s">
        <v>74</v>
      </c>
      <c r="H187" s="132" t="s">
        <v>156</v>
      </c>
      <c r="I187" s="132" t="s">
        <v>118</v>
      </c>
      <c r="J187" s="132"/>
      <c r="K187" s="139" t="s">
        <v>116</v>
      </c>
      <c r="L187" s="132" t="s">
        <v>106</v>
      </c>
      <c r="M187" s="138" t="str">
        <f>IF(ISNONTEXT(INDEX(Comments!C:C,MATCH(AimsData[[#This Row],[Student Reference]],Comments!B:B,0))),"",INDEX(Comments!C:C,MATCH(AimsData[[#This Row],[Student Reference]],Comments!B:B,0)))</f>
        <v/>
      </c>
    </row>
    <row r="188" spans="1:13" x14ac:dyDescent="0.35">
      <c r="A188" s="132" t="s">
        <v>376</v>
      </c>
      <c r="B188" s="133">
        <v>21</v>
      </c>
      <c r="C188" s="132" t="s">
        <v>119</v>
      </c>
      <c r="D188" s="132" t="s">
        <v>120</v>
      </c>
      <c r="E188" s="132">
        <v>14.1</v>
      </c>
      <c r="F188" s="132" t="s">
        <v>74</v>
      </c>
      <c r="G188" s="132" t="s">
        <v>74</v>
      </c>
      <c r="H188" s="132" t="s">
        <v>156</v>
      </c>
      <c r="I188" s="132" t="s">
        <v>118</v>
      </c>
      <c r="J188" s="132"/>
      <c r="K188" s="139" t="s">
        <v>116</v>
      </c>
      <c r="L188" s="132" t="s">
        <v>102</v>
      </c>
      <c r="M188" s="138" t="str">
        <f>IF(ISNONTEXT(INDEX(Comments!C:C,MATCH(AimsData[[#This Row],[Student Reference]],Comments!B:B,0))),"",INDEX(Comments!C:C,MATCH(AimsData[[#This Row],[Student Reference]],Comments!B:B,0)))</f>
        <v/>
      </c>
    </row>
    <row r="189" spans="1:13" x14ac:dyDescent="0.35">
      <c r="A189" s="132" t="s">
        <v>376</v>
      </c>
      <c r="B189" s="133">
        <v>21</v>
      </c>
      <c r="C189" s="132" t="s">
        <v>122</v>
      </c>
      <c r="D189" s="132" t="s">
        <v>123</v>
      </c>
      <c r="E189" s="132">
        <v>14.1</v>
      </c>
      <c r="F189" s="132" t="s">
        <v>74</v>
      </c>
      <c r="G189" s="132" t="s">
        <v>74</v>
      </c>
      <c r="H189" s="132" t="s">
        <v>156</v>
      </c>
      <c r="I189" s="132" t="s">
        <v>118</v>
      </c>
      <c r="J189" s="132"/>
      <c r="K189" s="139" t="s">
        <v>116</v>
      </c>
      <c r="L189" s="132" t="s">
        <v>102</v>
      </c>
      <c r="M189" s="138" t="str">
        <f>IF(ISNONTEXT(INDEX(Comments!C:C,MATCH(AimsData[[#This Row],[Student Reference]],Comments!B:B,0))),"",INDEX(Comments!C:C,MATCH(AimsData[[#This Row],[Student Reference]],Comments!B:B,0)))</f>
        <v/>
      </c>
    </row>
    <row r="190" spans="1:13" x14ac:dyDescent="0.35">
      <c r="A190" s="132" t="s">
        <v>377</v>
      </c>
      <c r="B190" s="133">
        <v>19</v>
      </c>
      <c r="C190" s="132" t="s">
        <v>103</v>
      </c>
      <c r="D190" s="132" t="s">
        <v>104</v>
      </c>
      <c r="E190" s="132">
        <v>14.1</v>
      </c>
      <c r="F190" s="132" t="s">
        <v>74</v>
      </c>
      <c r="G190" s="132" t="s">
        <v>74</v>
      </c>
      <c r="H190" s="132" t="s">
        <v>157</v>
      </c>
      <c r="I190" s="132" t="s">
        <v>118</v>
      </c>
      <c r="J190" s="132"/>
      <c r="K190" s="139" t="s">
        <v>116</v>
      </c>
      <c r="L190" s="132" t="s">
        <v>106</v>
      </c>
      <c r="M190" s="138" t="str">
        <f>IF(ISNONTEXT(INDEX(Comments!C:C,MATCH(AimsData[[#This Row],[Student Reference]],Comments!B:B,0))),"",INDEX(Comments!C:C,MATCH(AimsData[[#This Row],[Student Reference]],Comments!B:B,0)))</f>
        <v/>
      </c>
    </row>
    <row r="191" spans="1:13" x14ac:dyDescent="0.35">
      <c r="A191" s="132" t="s">
        <v>377</v>
      </c>
      <c r="B191" s="133">
        <v>19</v>
      </c>
      <c r="C191" s="132" t="s">
        <v>107</v>
      </c>
      <c r="D191" s="132" t="s">
        <v>108</v>
      </c>
      <c r="E191" s="132">
        <v>14.1</v>
      </c>
      <c r="F191" s="132" t="s">
        <v>74</v>
      </c>
      <c r="G191" s="132" t="s">
        <v>74</v>
      </c>
      <c r="H191" s="132" t="s">
        <v>157</v>
      </c>
      <c r="I191" s="132" t="s">
        <v>118</v>
      </c>
      <c r="J191" s="132"/>
      <c r="K191" s="139" t="s">
        <v>116</v>
      </c>
      <c r="L191" s="132" t="s">
        <v>102</v>
      </c>
      <c r="M191" s="138" t="str">
        <f>IF(ISNONTEXT(INDEX(Comments!C:C,MATCH(AimsData[[#This Row],[Student Reference]],Comments!B:B,0))),"",INDEX(Comments!C:C,MATCH(AimsData[[#This Row],[Student Reference]],Comments!B:B,0)))</f>
        <v/>
      </c>
    </row>
    <row r="192" spans="1:13" x14ac:dyDescent="0.35">
      <c r="A192" s="132" t="s">
        <v>377</v>
      </c>
      <c r="B192" s="133">
        <v>19</v>
      </c>
      <c r="C192" s="132" t="s">
        <v>109</v>
      </c>
      <c r="D192" s="132" t="s">
        <v>110</v>
      </c>
      <c r="E192" s="132">
        <v>14.1</v>
      </c>
      <c r="F192" s="132" t="s">
        <v>74</v>
      </c>
      <c r="G192" s="132" t="s">
        <v>74</v>
      </c>
      <c r="H192" s="132" t="s">
        <v>157</v>
      </c>
      <c r="I192" s="132" t="s">
        <v>118</v>
      </c>
      <c r="J192" s="132"/>
      <c r="K192" s="139" t="s">
        <v>116</v>
      </c>
      <c r="L192" s="132" t="s">
        <v>102</v>
      </c>
      <c r="M192" s="138" t="str">
        <f>IF(ISNONTEXT(INDEX(Comments!C:C,MATCH(AimsData[[#This Row],[Student Reference]],Comments!B:B,0))),"",INDEX(Comments!C:C,MATCH(AimsData[[#This Row],[Student Reference]],Comments!B:B,0)))</f>
        <v/>
      </c>
    </row>
    <row r="193" spans="1:13" x14ac:dyDescent="0.35">
      <c r="A193" s="132" t="s">
        <v>378</v>
      </c>
      <c r="B193" s="133">
        <v>19</v>
      </c>
      <c r="C193" s="132" t="s">
        <v>103</v>
      </c>
      <c r="D193" s="132" t="s">
        <v>104</v>
      </c>
      <c r="E193" s="132">
        <v>14.1</v>
      </c>
      <c r="F193" s="132" t="s">
        <v>74</v>
      </c>
      <c r="G193" s="132" t="s">
        <v>74</v>
      </c>
      <c r="H193" s="132" t="s">
        <v>158</v>
      </c>
      <c r="I193" s="132" t="s">
        <v>118</v>
      </c>
      <c r="J193" s="132"/>
      <c r="K193" s="139" t="s">
        <v>116</v>
      </c>
      <c r="L193" s="132" t="s">
        <v>106</v>
      </c>
      <c r="M193" s="138" t="str">
        <f>IF(ISNONTEXT(INDEX(Comments!C:C,MATCH(AimsData[[#This Row],[Student Reference]],Comments!B:B,0))),"",INDEX(Comments!C:C,MATCH(AimsData[[#This Row],[Student Reference]],Comments!B:B,0)))</f>
        <v/>
      </c>
    </row>
    <row r="194" spans="1:13" x14ac:dyDescent="0.35">
      <c r="A194" s="132" t="s">
        <v>378</v>
      </c>
      <c r="B194" s="133">
        <v>19</v>
      </c>
      <c r="C194" s="132" t="s">
        <v>107</v>
      </c>
      <c r="D194" s="132" t="s">
        <v>108</v>
      </c>
      <c r="E194" s="132">
        <v>14.1</v>
      </c>
      <c r="F194" s="132" t="s">
        <v>74</v>
      </c>
      <c r="G194" s="132" t="s">
        <v>74</v>
      </c>
      <c r="H194" s="132" t="s">
        <v>158</v>
      </c>
      <c r="I194" s="132" t="s">
        <v>118</v>
      </c>
      <c r="J194" s="132"/>
      <c r="K194" s="139" t="s">
        <v>116</v>
      </c>
      <c r="L194" s="132" t="s">
        <v>102</v>
      </c>
      <c r="M194" s="138" t="str">
        <f>IF(ISNONTEXT(INDEX(Comments!C:C,MATCH(AimsData[[#This Row],[Student Reference]],Comments!B:B,0))),"",INDEX(Comments!C:C,MATCH(AimsData[[#This Row],[Student Reference]],Comments!B:B,0)))</f>
        <v/>
      </c>
    </row>
    <row r="195" spans="1:13" x14ac:dyDescent="0.35">
      <c r="A195" s="132" t="s">
        <v>378</v>
      </c>
      <c r="B195" s="133">
        <v>19</v>
      </c>
      <c r="C195" s="132" t="s">
        <v>109</v>
      </c>
      <c r="D195" s="132" t="s">
        <v>110</v>
      </c>
      <c r="E195" s="132">
        <v>14.1</v>
      </c>
      <c r="F195" s="132" t="s">
        <v>74</v>
      </c>
      <c r="G195" s="132" t="s">
        <v>74</v>
      </c>
      <c r="H195" s="132" t="s">
        <v>158</v>
      </c>
      <c r="I195" s="132" t="s">
        <v>118</v>
      </c>
      <c r="J195" s="132"/>
      <c r="K195" s="139" t="s">
        <v>116</v>
      </c>
      <c r="L195" s="132" t="s">
        <v>102</v>
      </c>
      <c r="M195" s="138" t="str">
        <f>IF(ISNONTEXT(INDEX(Comments!C:C,MATCH(AimsData[[#This Row],[Student Reference]],Comments!B:B,0))),"",INDEX(Comments!C:C,MATCH(AimsData[[#This Row],[Student Reference]],Comments!B:B,0)))</f>
        <v/>
      </c>
    </row>
    <row r="196" spans="1:13" x14ac:dyDescent="0.35">
      <c r="A196" s="132" t="s">
        <v>379</v>
      </c>
      <c r="B196" s="133">
        <v>19</v>
      </c>
      <c r="C196" s="132" t="s">
        <v>103</v>
      </c>
      <c r="D196" s="132" t="s">
        <v>104</v>
      </c>
      <c r="E196" s="132">
        <v>14.1</v>
      </c>
      <c r="F196" s="132" t="s">
        <v>74</v>
      </c>
      <c r="G196" s="132" t="s">
        <v>74</v>
      </c>
      <c r="H196" s="132" t="s">
        <v>117</v>
      </c>
      <c r="I196" s="132" t="s">
        <v>118</v>
      </c>
      <c r="J196" s="132"/>
      <c r="K196" s="139" t="s">
        <v>116</v>
      </c>
      <c r="L196" s="132" t="s">
        <v>106</v>
      </c>
      <c r="M196" s="138" t="str">
        <f>IF(ISNONTEXT(INDEX(Comments!C:C,MATCH(AimsData[[#This Row],[Student Reference]],Comments!B:B,0))),"",INDEX(Comments!C:C,MATCH(AimsData[[#This Row],[Student Reference]],Comments!B:B,0)))</f>
        <v/>
      </c>
    </row>
    <row r="197" spans="1:13" x14ac:dyDescent="0.35">
      <c r="A197" s="132" t="s">
        <v>379</v>
      </c>
      <c r="B197" s="133">
        <v>19</v>
      </c>
      <c r="C197" s="132" t="s">
        <v>119</v>
      </c>
      <c r="D197" s="132" t="s">
        <v>120</v>
      </c>
      <c r="E197" s="132">
        <v>14.1</v>
      </c>
      <c r="F197" s="132" t="s">
        <v>74</v>
      </c>
      <c r="G197" s="132" t="s">
        <v>74</v>
      </c>
      <c r="H197" s="132" t="s">
        <v>117</v>
      </c>
      <c r="I197" s="132" t="s">
        <v>118</v>
      </c>
      <c r="J197" s="132"/>
      <c r="K197" s="139" t="s">
        <v>116</v>
      </c>
      <c r="L197" s="132" t="s">
        <v>102</v>
      </c>
      <c r="M197" s="138" t="str">
        <f>IF(ISNONTEXT(INDEX(Comments!C:C,MATCH(AimsData[[#This Row],[Student Reference]],Comments!B:B,0))),"",INDEX(Comments!C:C,MATCH(AimsData[[#This Row],[Student Reference]],Comments!B:B,0)))</f>
        <v/>
      </c>
    </row>
    <row r="198" spans="1:13" x14ac:dyDescent="0.35">
      <c r="A198" s="132" t="s">
        <v>379</v>
      </c>
      <c r="B198" s="133">
        <v>19</v>
      </c>
      <c r="C198" s="132" t="s">
        <v>122</v>
      </c>
      <c r="D198" s="132" t="s">
        <v>123</v>
      </c>
      <c r="E198" s="132">
        <v>14.1</v>
      </c>
      <c r="F198" s="132" t="s">
        <v>74</v>
      </c>
      <c r="G198" s="132" t="s">
        <v>74</v>
      </c>
      <c r="H198" s="132" t="s">
        <v>117</v>
      </c>
      <c r="I198" s="132" t="s">
        <v>118</v>
      </c>
      <c r="J198" s="132"/>
      <c r="K198" s="139" t="s">
        <v>116</v>
      </c>
      <c r="L198" s="132" t="s">
        <v>102</v>
      </c>
      <c r="M198" s="138" t="str">
        <f>IF(ISNONTEXT(INDEX(Comments!C:C,MATCH(AimsData[[#This Row],[Student Reference]],Comments!B:B,0))),"",INDEX(Comments!C:C,MATCH(AimsData[[#This Row],[Student Reference]],Comments!B:B,0)))</f>
        <v/>
      </c>
    </row>
    <row r="199" spans="1:13" x14ac:dyDescent="0.35">
      <c r="A199" s="132" t="s">
        <v>380</v>
      </c>
      <c r="B199" s="133">
        <v>19</v>
      </c>
      <c r="C199" s="132" t="s">
        <v>103</v>
      </c>
      <c r="D199" s="132" t="s">
        <v>104</v>
      </c>
      <c r="E199" s="132">
        <v>14.1</v>
      </c>
      <c r="F199" s="132" t="s">
        <v>74</v>
      </c>
      <c r="G199" s="132" t="s">
        <v>74</v>
      </c>
      <c r="H199" s="132" t="s">
        <v>117</v>
      </c>
      <c r="I199" s="132" t="s">
        <v>118</v>
      </c>
      <c r="J199" s="132"/>
      <c r="K199" s="139" t="s">
        <v>116</v>
      </c>
      <c r="L199" s="132" t="s">
        <v>106</v>
      </c>
      <c r="M199" s="138" t="str">
        <f>IF(ISNONTEXT(INDEX(Comments!C:C,MATCH(AimsData[[#This Row],[Student Reference]],Comments!B:B,0))),"",INDEX(Comments!C:C,MATCH(AimsData[[#This Row],[Student Reference]],Comments!B:B,0)))</f>
        <v/>
      </c>
    </row>
    <row r="200" spans="1:13" x14ac:dyDescent="0.35">
      <c r="A200" s="132" t="s">
        <v>380</v>
      </c>
      <c r="B200" s="133">
        <v>19</v>
      </c>
      <c r="C200" s="132" t="s">
        <v>119</v>
      </c>
      <c r="D200" s="132" t="s">
        <v>120</v>
      </c>
      <c r="E200" s="132">
        <v>14.1</v>
      </c>
      <c r="F200" s="132" t="s">
        <v>74</v>
      </c>
      <c r="G200" s="132" t="s">
        <v>74</v>
      </c>
      <c r="H200" s="132" t="s">
        <v>146</v>
      </c>
      <c r="I200" s="132" t="s">
        <v>100</v>
      </c>
      <c r="J200" s="132" t="s">
        <v>100</v>
      </c>
      <c r="K200" s="139" t="s">
        <v>101</v>
      </c>
      <c r="L200" s="132" t="s">
        <v>102</v>
      </c>
      <c r="M200" s="138" t="str">
        <f>IF(ISNONTEXT(INDEX(Comments!C:C,MATCH(AimsData[[#This Row],[Student Reference]],Comments!B:B,0))),"",INDEX(Comments!C:C,MATCH(AimsData[[#This Row],[Student Reference]],Comments!B:B,0)))</f>
        <v/>
      </c>
    </row>
    <row r="201" spans="1:13" x14ac:dyDescent="0.35">
      <c r="A201" s="132" t="s">
        <v>380</v>
      </c>
      <c r="B201" s="133">
        <v>19</v>
      </c>
      <c r="C201" s="132" t="s">
        <v>122</v>
      </c>
      <c r="D201" s="132" t="s">
        <v>123</v>
      </c>
      <c r="E201" s="132">
        <v>14.1</v>
      </c>
      <c r="F201" s="132" t="s">
        <v>74</v>
      </c>
      <c r="G201" s="132" t="s">
        <v>74</v>
      </c>
      <c r="H201" s="132" t="s">
        <v>146</v>
      </c>
      <c r="I201" s="132" t="s">
        <v>100</v>
      </c>
      <c r="J201" s="132" t="s">
        <v>100</v>
      </c>
      <c r="K201" s="139" t="s">
        <v>101</v>
      </c>
      <c r="L201" s="132" t="s">
        <v>102</v>
      </c>
      <c r="M201" s="138" t="str">
        <f>IF(ISNONTEXT(INDEX(Comments!C:C,MATCH(AimsData[[#This Row],[Student Reference]],Comments!B:B,0))),"",INDEX(Comments!C:C,MATCH(AimsData[[#This Row],[Student Reference]],Comments!B:B,0)))</f>
        <v/>
      </c>
    </row>
    <row r="202" spans="1:13" x14ac:dyDescent="0.35">
      <c r="A202" s="132" t="s">
        <v>381</v>
      </c>
      <c r="B202" s="133">
        <v>19</v>
      </c>
      <c r="C202" s="132" t="s">
        <v>103</v>
      </c>
      <c r="D202" s="132" t="s">
        <v>104</v>
      </c>
      <c r="E202" s="132">
        <v>14.1</v>
      </c>
      <c r="F202" s="132" t="s">
        <v>74</v>
      </c>
      <c r="G202" s="132" t="s">
        <v>74</v>
      </c>
      <c r="H202" s="132" t="s">
        <v>159</v>
      </c>
      <c r="I202" s="132" t="s">
        <v>160</v>
      </c>
      <c r="J202" s="132"/>
      <c r="K202" s="139" t="s">
        <v>116</v>
      </c>
      <c r="L202" s="132" t="s">
        <v>106</v>
      </c>
      <c r="M202" s="138" t="str">
        <f>IF(ISNONTEXT(INDEX(Comments!C:C,MATCH(AimsData[[#This Row],[Student Reference]],Comments!B:B,0))),"",INDEX(Comments!C:C,MATCH(AimsData[[#This Row],[Student Reference]],Comments!B:B,0)))</f>
        <v/>
      </c>
    </row>
    <row r="203" spans="1:13" x14ac:dyDescent="0.35">
      <c r="A203" s="132" t="s">
        <v>381</v>
      </c>
      <c r="B203" s="133">
        <v>19</v>
      </c>
      <c r="C203" s="132" t="s">
        <v>107</v>
      </c>
      <c r="D203" s="132" t="s">
        <v>108</v>
      </c>
      <c r="E203" s="132">
        <v>14.1</v>
      </c>
      <c r="F203" s="132" t="s">
        <v>74</v>
      </c>
      <c r="G203" s="132" t="s">
        <v>74</v>
      </c>
      <c r="H203" s="132" t="s">
        <v>159</v>
      </c>
      <c r="I203" s="132" t="s">
        <v>160</v>
      </c>
      <c r="J203" s="132"/>
      <c r="K203" s="139" t="s">
        <v>116</v>
      </c>
      <c r="L203" s="132" t="s">
        <v>102</v>
      </c>
      <c r="M203" s="138" t="str">
        <f>IF(ISNONTEXT(INDEX(Comments!C:C,MATCH(AimsData[[#This Row],[Student Reference]],Comments!B:B,0))),"",INDEX(Comments!C:C,MATCH(AimsData[[#This Row],[Student Reference]],Comments!B:B,0)))</f>
        <v/>
      </c>
    </row>
    <row r="204" spans="1:13" x14ac:dyDescent="0.35">
      <c r="A204" s="132" t="s">
        <v>381</v>
      </c>
      <c r="B204" s="133">
        <v>19</v>
      </c>
      <c r="C204" s="132" t="s">
        <v>109</v>
      </c>
      <c r="D204" s="132" t="s">
        <v>110</v>
      </c>
      <c r="E204" s="132">
        <v>14.1</v>
      </c>
      <c r="F204" s="132" t="s">
        <v>74</v>
      </c>
      <c r="G204" s="132" t="s">
        <v>74</v>
      </c>
      <c r="H204" s="132" t="s">
        <v>159</v>
      </c>
      <c r="I204" s="132" t="s">
        <v>160</v>
      </c>
      <c r="J204" s="132"/>
      <c r="K204" s="139" t="s">
        <v>116</v>
      </c>
      <c r="L204" s="132" t="s">
        <v>102</v>
      </c>
      <c r="M204" s="138" t="str">
        <f>IF(ISNONTEXT(INDEX(Comments!C:C,MATCH(AimsData[[#This Row],[Student Reference]],Comments!B:B,0))),"",INDEX(Comments!C:C,MATCH(AimsData[[#This Row],[Student Reference]],Comments!B:B,0)))</f>
        <v/>
      </c>
    </row>
    <row r="205" spans="1:13" x14ac:dyDescent="0.35">
      <c r="A205" s="132" t="s">
        <v>382</v>
      </c>
      <c r="B205" s="133">
        <v>19</v>
      </c>
      <c r="C205" s="132" t="s">
        <v>103</v>
      </c>
      <c r="D205" s="132" t="s">
        <v>104</v>
      </c>
      <c r="E205" s="132">
        <v>14.1</v>
      </c>
      <c r="F205" s="132" t="s">
        <v>74</v>
      </c>
      <c r="G205" s="132" t="s">
        <v>74</v>
      </c>
      <c r="H205" s="132" t="s">
        <v>117</v>
      </c>
      <c r="I205" s="132" t="s">
        <v>118</v>
      </c>
      <c r="J205" s="132"/>
      <c r="K205" s="139" t="s">
        <v>116</v>
      </c>
      <c r="L205" s="132" t="s">
        <v>106</v>
      </c>
      <c r="M205" s="138" t="str">
        <f>IF(ISNONTEXT(INDEX(Comments!C:C,MATCH(AimsData[[#This Row],[Student Reference]],Comments!B:B,0))),"",INDEX(Comments!C:C,MATCH(AimsData[[#This Row],[Student Reference]],Comments!B:B,0)))</f>
        <v/>
      </c>
    </row>
    <row r="206" spans="1:13" x14ac:dyDescent="0.35">
      <c r="A206" s="132" t="s">
        <v>382</v>
      </c>
      <c r="B206" s="133">
        <v>19</v>
      </c>
      <c r="C206" s="132" t="s">
        <v>107</v>
      </c>
      <c r="D206" s="132" t="s">
        <v>108</v>
      </c>
      <c r="E206" s="132">
        <v>14.1</v>
      </c>
      <c r="F206" s="132" t="s">
        <v>74</v>
      </c>
      <c r="G206" s="132" t="s">
        <v>74</v>
      </c>
      <c r="H206" s="132" t="s">
        <v>117</v>
      </c>
      <c r="I206" s="132" t="s">
        <v>118</v>
      </c>
      <c r="J206" s="132"/>
      <c r="K206" s="139" t="s">
        <v>116</v>
      </c>
      <c r="L206" s="132" t="s">
        <v>102</v>
      </c>
      <c r="M206" s="138" t="str">
        <f>IF(ISNONTEXT(INDEX(Comments!C:C,MATCH(AimsData[[#This Row],[Student Reference]],Comments!B:B,0))),"",INDEX(Comments!C:C,MATCH(AimsData[[#This Row],[Student Reference]],Comments!B:B,0)))</f>
        <v/>
      </c>
    </row>
    <row r="207" spans="1:13" x14ac:dyDescent="0.35">
      <c r="A207" s="132" t="s">
        <v>382</v>
      </c>
      <c r="B207" s="133">
        <v>19</v>
      </c>
      <c r="C207" s="132" t="s">
        <v>109</v>
      </c>
      <c r="D207" s="132" t="s">
        <v>110</v>
      </c>
      <c r="E207" s="132">
        <v>14.1</v>
      </c>
      <c r="F207" s="132" t="s">
        <v>74</v>
      </c>
      <c r="G207" s="132" t="s">
        <v>74</v>
      </c>
      <c r="H207" s="132" t="s">
        <v>117</v>
      </c>
      <c r="I207" s="132" t="s">
        <v>118</v>
      </c>
      <c r="J207" s="132"/>
      <c r="K207" s="139" t="s">
        <v>116</v>
      </c>
      <c r="L207" s="132" t="s">
        <v>102</v>
      </c>
      <c r="M207" s="138" t="str">
        <f>IF(ISNONTEXT(INDEX(Comments!C:C,MATCH(AimsData[[#This Row],[Student Reference]],Comments!B:B,0))),"",INDEX(Comments!C:C,MATCH(AimsData[[#This Row],[Student Reference]],Comments!B:B,0)))</f>
        <v/>
      </c>
    </row>
    <row r="208" spans="1:13" x14ac:dyDescent="0.35">
      <c r="A208" s="132" t="s">
        <v>383</v>
      </c>
      <c r="B208" s="133">
        <v>19</v>
      </c>
      <c r="C208" s="132" t="s">
        <v>97</v>
      </c>
      <c r="D208" s="132" t="s">
        <v>98</v>
      </c>
      <c r="E208" s="132">
        <v>14.1</v>
      </c>
      <c r="F208" s="132" t="s">
        <v>74</v>
      </c>
      <c r="G208" s="132" t="s">
        <v>74</v>
      </c>
      <c r="H208" s="132" t="s">
        <v>99</v>
      </c>
      <c r="I208" s="132" t="s">
        <v>100</v>
      </c>
      <c r="J208" s="132" t="s">
        <v>100</v>
      </c>
      <c r="K208" s="139" t="s">
        <v>101</v>
      </c>
      <c r="L208" s="132" t="s">
        <v>102</v>
      </c>
      <c r="M208" s="138" t="str">
        <f>IF(ISNONTEXT(INDEX(Comments!C:C,MATCH(AimsData[[#This Row],[Student Reference]],Comments!B:B,0))),"",INDEX(Comments!C:C,MATCH(AimsData[[#This Row],[Student Reference]],Comments!B:B,0)))</f>
        <v/>
      </c>
    </row>
    <row r="209" spans="1:13" x14ac:dyDescent="0.35">
      <c r="A209" s="132" t="s">
        <v>383</v>
      </c>
      <c r="B209" s="133">
        <v>19</v>
      </c>
      <c r="C209" s="132" t="s">
        <v>103</v>
      </c>
      <c r="D209" s="132" t="s">
        <v>104</v>
      </c>
      <c r="E209" s="132">
        <v>14.1</v>
      </c>
      <c r="F209" s="132" t="s">
        <v>74</v>
      </c>
      <c r="G209" s="132" t="s">
        <v>74</v>
      </c>
      <c r="H209" s="132" t="s">
        <v>117</v>
      </c>
      <c r="I209" s="132" t="s">
        <v>115</v>
      </c>
      <c r="J209" s="132"/>
      <c r="K209" s="139" t="s">
        <v>116</v>
      </c>
      <c r="L209" s="132" t="s">
        <v>106</v>
      </c>
      <c r="M209" s="138" t="str">
        <f>IF(ISNONTEXT(INDEX(Comments!C:C,MATCH(AimsData[[#This Row],[Student Reference]],Comments!B:B,0))),"",INDEX(Comments!C:C,MATCH(AimsData[[#This Row],[Student Reference]],Comments!B:B,0)))</f>
        <v/>
      </c>
    </row>
    <row r="210" spans="1:13" x14ac:dyDescent="0.35">
      <c r="A210" s="132" t="s">
        <v>383</v>
      </c>
      <c r="B210" s="133">
        <v>19</v>
      </c>
      <c r="C210" s="132" t="s">
        <v>107</v>
      </c>
      <c r="D210" s="132" t="s">
        <v>108</v>
      </c>
      <c r="E210" s="132">
        <v>14.1</v>
      </c>
      <c r="F210" s="132" t="s">
        <v>74</v>
      </c>
      <c r="G210" s="132" t="s">
        <v>74</v>
      </c>
      <c r="H210" s="132" t="s">
        <v>117</v>
      </c>
      <c r="I210" s="132" t="s">
        <v>115</v>
      </c>
      <c r="J210" s="132"/>
      <c r="K210" s="139" t="s">
        <v>116</v>
      </c>
      <c r="L210" s="132" t="s">
        <v>102</v>
      </c>
      <c r="M210" s="138" t="str">
        <f>IF(ISNONTEXT(INDEX(Comments!C:C,MATCH(AimsData[[#This Row],[Student Reference]],Comments!B:B,0))),"",INDEX(Comments!C:C,MATCH(AimsData[[#This Row],[Student Reference]],Comments!B:B,0)))</f>
        <v/>
      </c>
    </row>
    <row r="211" spans="1:13" x14ac:dyDescent="0.35">
      <c r="A211" s="132" t="s">
        <v>383</v>
      </c>
      <c r="B211" s="133">
        <v>19</v>
      </c>
      <c r="C211" s="132" t="s">
        <v>109</v>
      </c>
      <c r="D211" s="132" t="s">
        <v>110</v>
      </c>
      <c r="E211" s="132">
        <v>14.1</v>
      </c>
      <c r="F211" s="132" t="s">
        <v>74</v>
      </c>
      <c r="G211" s="132" t="s">
        <v>74</v>
      </c>
      <c r="H211" s="132" t="s">
        <v>117</v>
      </c>
      <c r="I211" s="132" t="s">
        <v>115</v>
      </c>
      <c r="J211" s="132"/>
      <c r="K211" s="139" t="s">
        <v>116</v>
      </c>
      <c r="L211" s="132" t="s">
        <v>102</v>
      </c>
      <c r="M211" s="138" t="str">
        <f>IF(ISNONTEXT(INDEX(Comments!C:C,MATCH(AimsData[[#This Row],[Student Reference]],Comments!B:B,0))),"",INDEX(Comments!C:C,MATCH(AimsData[[#This Row],[Student Reference]],Comments!B:B,0)))</f>
        <v/>
      </c>
    </row>
    <row r="212" spans="1:13" x14ac:dyDescent="0.35">
      <c r="A212" s="132" t="s">
        <v>383</v>
      </c>
      <c r="B212" s="133">
        <v>19</v>
      </c>
      <c r="C212" s="132" t="s">
        <v>111</v>
      </c>
      <c r="D212" s="132" t="s">
        <v>112</v>
      </c>
      <c r="E212" s="132">
        <v>14.2</v>
      </c>
      <c r="F212" s="132" t="s">
        <v>74</v>
      </c>
      <c r="G212" s="132" t="s">
        <v>74</v>
      </c>
      <c r="H212" s="132" t="s">
        <v>161</v>
      </c>
      <c r="I212" s="132" t="s">
        <v>114</v>
      </c>
      <c r="J212" s="132" t="s">
        <v>114</v>
      </c>
      <c r="K212" s="139" t="s">
        <v>101</v>
      </c>
      <c r="L212" s="132" t="s">
        <v>102</v>
      </c>
      <c r="M212" s="138" t="str">
        <f>IF(ISNONTEXT(INDEX(Comments!C:C,MATCH(AimsData[[#This Row],[Student Reference]],Comments!B:B,0))),"",INDEX(Comments!C:C,MATCH(AimsData[[#This Row],[Student Reference]],Comments!B:B,0)))</f>
        <v/>
      </c>
    </row>
    <row r="213" spans="1:13" x14ac:dyDescent="0.35">
      <c r="A213" s="132" t="s">
        <v>384</v>
      </c>
      <c r="B213" s="133">
        <v>20</v>
      </c>
      <c r="C213" s="132" t="s">
        <v>103</v>
      </c>
      <c r="D213" s="132" t="s">
        <v>104</v>
      </c>
      <c r="E213" s="132">
        <v>14.1</v>
      </c>
      <c r="F213" s="132" t="s">
        <v>74</v>
      </c>
      <c r="G213" s="132" t="s">
        <v>74</v>
      </c>
      <c r="H213" s="132" t="s">
        <v>162</v>
      </c>
      <c r="I213" s="132" t="s">
        <v>100</v>
      </c>
      <c r="J213" s="132" t="s">
        <v>100</v>
      </c>
      <c r="K213" s="139" t="s">
        <v>101</v>
      </c>
      <c r="L213" s="132" t="s">
        <v>106</v>
      </c>
      <c r="M213" s="138" t="str">
        <f>IF(ISNONTEXT(INDEX(Comments!C:C,MATCH(AimsData[[#This Row],[Student Reference]],Comments!B:B,0))),"",INDEX(Comments!C:C,MATCH(AimsData[[#This Row],[Student Reference]],Comments!B:B,0)))</f>
        <v/>
      </c>
    </row>
    <row r="214" spans="1:13" x14ac:dyDescent="0.35">
      <c r="A214" s="132" t="s">
        <v>384</v>
      </c>
      <c r="B214" s="133">
        <v>20</v>
      </c>
      <c r="C214" s="132" t="s">
        <v>107</v>
      </c>
      <c r="D214" s="132" t="s">
        <v>108</v>
      </c>
      <c r="E214" s="132">
        <v>14.1</v>
      </c>
      <c r="F214" s="132" t="s">
        <v>74</v>
      </c>
      <c r="G214" s="132" t="s">
        <v>74</v>
      </c>
      <c r="H214" s="132" t="s">
        <v>162</v>
      </c>
      <c r="I214" s="132" t="s">
        <v>100</v>
      </c>
      <c r="J214" s="132" t="s">
        <v>100</v>
      </c>
      <c r="K214" s="139" t="s">
        <v>101</v>
      </c>
      <c r="L214" s="132" t="s">
        <v>102</v>
      </c>
      <c r="M214" s="138" t="str">
        <f>IF(ISNONTEXT(INDEX(Comments!C:C,MATCH(AimsData[[#This Row],[Student Reference]],Comments!B:B,0))),"",INDEX(Comments!C:C,MATCH(AimsData[[#This Row],[Student Reference]],Comments!B:B,0)))</f>
        <v/>
      </c>
    </row>
    <row r="215" spans="1:13" x14ac:dyDescent="0.35">
      <c r="A215" s="132" t="s">
        <v>384</v>
      </c>
      <c r="B215" s="133">
        <v>20</v>
      </c>
      <c r="C215" s="132" t="s">
        <v>109</v>
      </c>
      <c r="D215" s="132" t="s">
        <v>110</v>
      </c>
      <c r="E215" s="132">
        <v>14.1</v>
      </c>
      <c r="F215" s="132" t="s">
        <v>74</v>
      </c>
      <c r="G215" s="132" t="s">
        <v>74</v>
      </c>
      <c r="H215" s="132" t="s">
        <v>162</v>
      </c>
      <c r="I215" s="132" t="s">
        <v>100</v>
      </c>
      <c r="J215" s="132" t="s">
        <v>100</v>
      </c>
      <c r="K215" s="139" t="s">
        <v>101</v>
      </c>
      <c r="L215" s="132" t="s">
        <v>102</v>
      </c>
      <c r="M215" s="138" t="str">
        <f>IF(ISNONTEXT(INDEX(Comments!C:C,MATCH(AimsData[[#This Row],[Student Reference]],Comments!B:B,0))),"",INDEX(Comments!C:C,MATCH(AimsData[[#This Row],[Student Reference]],Comments!B:B,0)))</f>
        <v/>
      </c>
    </row>
    <row r="216" spans="1:13" x14ac:dyDescent="0.35">
      <c r="A216" s="132" t="s">
        <v>385</v>
      </c>
      <c r="B216" s="133">
        <v>21</v>
      </c>
      <c r="C216" s="132" t="s">
        <v>103</v>
      </c>
      <c r="D216" s="132" t="s">
        <v>104</v>
      </c>
      <c r="E216" s="132">
        <v>14.1</v>
      </c>
      <c r="F216" s="132" t="s">
        <v>74</v>
      </c>
      <c r="G216" s="132" t="s">
        <v>74</v>
      </c>
      <c r="H216" s="132" t="s">
        <v>162</v>
      </c>
      <c r="I216" s="132" t="s">
        <v>100</v>
      </c>
      <c r="J216" s="132" t="s">
        <v>100</v>
      </c>
      <c r="K216" s="139" t="s">
        <v>101</v>
      </c>
      <c r="L216" s="132" t="s">
        <v>106</v>
      </c>
      <c r="M216" s="138" t="str">
        <f>IF(ISNONTEXT(INDEX(Comments!C:C,MATCH(AimsData[[#This Row],[Student Reference]],Comments!B:B,0))),"",INDEX(Comments!C:C,MATCH(AimsData[[#This Row],[Student Reference]],Comments!B:B,0)))</f>
        <v/>
      </c>
    </row>
    <row r="217" spans="1:13" x14ac:dyDescent="0.35">
      <c r="A217" s="132" t="s">
        <v>385</v>
      </c>
      <c r="B217" s="133">
        <v>21</v>
      </c>
      <c r="C217" s="132" t="s">
        <v>107</v>
      </c>
      <c r="D217" s="132" t="s">
        <v>108</v>
      </c>
      <c r="E217" s="132">
        <v>14.1</v>
      </c>
      <c r="F217" s="132" t="s">
        <v>74</v>
      </c>
      <c r="G217" s="132" t="s">
        <v>74</v>
      </c>
      <c r="H217" s="132" t="s">
        <v>162</v>
      </c>
      <c r="I217" s="132" t="s">
        <v>100</v>
      </c>
      <c r="J217" s="132" t="s">
        <v>100</v>
      </c>
      <c r="K217" s="139" t="s">
        <v>101</v>
      </c>
      <c r="L217" s="132" t="s">
        <v>102</v>
      </c>
      <c r="M217" s="138" t="str">
        <f>IF(ISNONTEXT(INDEX(Comments!C:C,MATCH(AimsData[[#This Row],[Student Reference]],Comments!B:B,0))),"",INDEX(Comments!C:C,MATCH(AimsData[[#This Row],[Student Reference]],Comments!B:B,0)))</f>
        <v/>
      </c>
    </row>
    <row r="218" spans="1:13" x14ac:dyDescent="0.35">
      <c r="A218" s="132" t="s">
        <v>385</v>
      </c>
      <c r="B218" s="133">
        <v>21</v>
      </c>
      <c r="C218" s="132" t="s">
        <v>109</v>
      </c>
      <c r="D218" s="132" t="s">
        <v>110</v>
      </c>
      <c r="E218" s="132">
        <v>14.1</v>
      </c>
      <c r="F218" s="132" t="s">
        <v>74</v>
      </c>
      <c r="G218" s="132" t="s">
        <v>74</v>
      </c>
      <c r="H218" s="132" t="s">
        <v>162</v>
      </c>
      <c r="I218" s="132" t="s">
        <v>100</v>
      </c>
      <c r="J218" s="132" t="s">
        <v>100</v>
      </c>
      <c r="K218" s="139" t="s">
        <v>101</v>
      </c>
      <c r="L218" s="132" t="s">
        <v>102</v>
      </c>
      <c r="M218" s="138" t="str">
        <f>IF(ISNONTEXT(INDEX(Comments!C:C,MATCH(AimsData[[#This Row],[Student Reference]],Comments!B:B,0))),"",INDEX(Comments!C:C,MATCH(AimsData[[#This Row],[Student Reference]],Comments!B:B,0)))</f>
        <v/>
      </c>
    </row>
    <row r="219" spans="1:13" x14ac:dyDescent="0.35">
      <c r="A219" s="132" t="s">
        <v>386</v>
      </c>
      <c r="B219" s="133">
        <v>20</v>
      </c>
      <c r="C219" s="132" t="s">
        <v>103</v>
      </c>
      <c r="D219" s="132" t="s">
        <v>104</v>
      </c>
      <c r="E219" s="132">
        <v>14.1</v>
      </c>
      <c r="F219" s="132" t="s">
        <v>74</v>
      </c>
      <c r="G219" s="132" t="s">
        <v>74</v>
      </c>
      <c r="H219" s="132" t="s">
        <v>162</v>
      </c>
      <c r="I219" s="132" t="s">
        <v>100</v>
      </c>
      <c r="J219" s="132" t="s">
        <v>100</v>
      </c>
      <c r="K219" s="139" t="s">
        <v>101</v>
      </c>
      <c r="L219" s="132" t="s">
        <v>106</v>
      </c>
      <c r="M219" s="138" t="str">
        <f>IF(ISNONTEXT(INDEX(Comments!C:C,MATCH(AimsData[[#This Row],[Student Reference]],Comments!B:B,0))),"",INDEX(Comments!C:C,MATCH(AimsData[[#This Row],[Student Reference]],Comments!B:B,0)))</f>
        <v/>
      </c>
    </row>
    <row r="220" spans="1:13" x14ac:dyDescent="0.35">
      <c r="A220" s="132" t="s">
        <v>386</v>
      </c>
      <c r="B220" s="133">
        <v>20</v>
      </c>
      <c r="C220" s="132" t="s">
        <v>107</v>
      </c>
      <c r="D220" s="132" t="s">
        <v>108</v>
      </c>
      <c r="E220" s="132">
        <v>14.1</v>
      </c>
      <c r="F220" s="132" t="s">
        <v>74</v>
      </c>
      <c r="G220" s="132" t="s">
        <v>74</v>
      </c>
      <c r="H220" s="132" t="s">
        <v>162</v>
      </c>
      <c r="I220" s="132" t="s">
        <v>100</v>
      </c>
      <c r="J220" s="132" t="s">
        <v>100</v>
      </c>
      <c r="K220" s="139" t="s">
        <v>101</v>
      </c>
      <c r="L220" s="132" t="s">
        <v>102</v>
      </c>
      <c r="M220" s="138" t="str">
        <f>IF(ISNONTEXT(INDEX(Comments!C:C,MATCH(AimsData[[#This Row],[Student Reference]],Comments!B:B,0))),"",INDEX(Comments!C:C,MATCH(AimsData[[#This Row],[Student Reference]],Comments!B:B,0)))</f>
        <v/>
      </c>
    </row>
    <row r="221" spans="1:13" x14ac:dyDescent="0.35">
      <c r="A221" s="132" t="s">
        <v>386</v>
      </c>
      <c r="B221" s="133">
        <v>20</v>
      </c>
      <c r="C221" s="132" t="s">
        <v>109</v>
      </c>
      <c r="D221" s="132" t="s">
        <v>110</v>
      </c>
      <c r="E221" s="132">
        <v>14.1</v>
      </c>
      <c r="F221" s="132" t="s">
        <v>74</v>
      </c>
      <c r="G221" s="132" t="s">
        <v>74</v>
      </c>
      <c r="H221" s="132" t="s">
        <v>162</v>
      </c>
      <c r="I221" s="132" t="s">
        <v>100</v>
      </c>
      <c r="J221" s="132" t="s">
        <v>100</v>
      </c>
      <c r="K221" s="139" t="s">
        <v>101</v>
      </c>
      <c r="L221" s="132" t="s">
        <v>102</v>
      </c>
      <c r="M221" s="138" t="str">
        <f>IF(ISNONTEXT(INDEX(Comments!C:C,MATCH(AimsData[[#This Row],[Student Reference]],Comments!B:B,0))),"",INDEX(Comments!C:C,MATCH(AimsData[[#This Row],[Student Reference]],Comments!B:B,0)))</f>
        <v/>
      </c>
    </row>
    <row r="222" spans="1:13" x14ac:dyDescent="0.35">
      <c r="A222" s="132" t="s">
        <v>387</v>
      </c>
      <c r="B222" s="133">
        <v>20</v>
      </c>
      <c r="C222" s="132" t="s">
        <v>103</v>
      </c>
      <c r="D222" s="132" t="s">
        <v>104</v>
      </c>
      <c r="E222" s="132">
        <v>14.1</v>
      </c>
      <c r="F222" s="132" t="s">
        <v>74</v>
      </c>
      <c r="G222" s="132" t="s">
        <v>74</v>
      </c>
      <c r="H222" s="132" t="s">
        <v>162</v>
      </c>
      <c r="I222" s="132" t="s">
        <v>100</v>
      </c>
      <c r="J222" s="132" t="s">
        <v>100</v>
      </c>
      <c r="K222" s="139" t="s">
        <v>101</v>
      </c>
      <c r="L222" s="132" t="s">
        <v>106</v>
      </c>
      <c r="M222" s="138" t="str">
        <f>IF(ISNONTEXT(INDEX(Comments!C:C,MATCH(AimsData[[#This Row],[Student Reference]],Comments!B:B,0))),"",INDEX(Comments!C:C,MATCH(AimsData[[#This Row],[Student Reference]],Comments!B:B,0)))</f>
        <v/>
      </c>
    </row>
    <row r="223" spans="1:13" x14ac:dyDescent="0.35">
      <c r="A223" s="132" t="s">
        <v>387</v>
      </c>
      <c r="B223" s="133">
        <v>20</v>
      </c>
      <c r="C223" s="132" t="s">
        <v>107</v>
      </c>
      <c r="D223" s="132" t="s">
        <v>108</v>
      </c>
      <c r="E223" s="132">
        <v>14.1</v>
      </c>
      <c r="F223" s="132" t="s">
        <v>74</v>
      </c>
      <c r="G223" s="132" t="s">
        <v>74</v>
      </c>
      <c r="H223" s="132" t="s">
        <v>162</v>
      </c>
      <c r="I223" s="132" t="s">
        <v>100</v>
      </c>
      <c r="J223" s="132" t="s">
        <v>100</v>
      </c>
      <c r="K223" s="139" t="s">
        <v>101</v>
      </c>
      <c r="L223" s="132" t="s">
        <v>102</v>
      </c>
      <c r="M223" s="138" t="str">
        <f>IF(ISNONTEXT(INDEX(Comments!C:C,MATCH(AimsData[[#This Row],[Student Reference]],Comments!B:B,0))),"",INDEX(Comments!C:C,MATCH(AimsData[[#This Row],[Student Reference]],Comments!B:B,0)))</f>
        <v/>
      </c>
    </row>
    <row r="224" spans="1:13" x14ac:dyDescent="0.35">
      <c r="A224" s="132" t="s">
        <v>387</v>
      </c>
      <c r="B224" s="133">
        <v>20</v>
      </c>
      <c r="C224" s="132" t="s">
        <v>109</v>
      </c>
      <c r="D224" s="132" t="s">
        <v>110</v>
      </c>
      <c r="E224" s="132">
        <v>14.1</v>
      </c>
      <c r="F224" s="132" t="s">
        <v>74</v>
      </c>
      <c r="G224" s="132" t="s">
        <v>74</v>
      </c>
      <c r="H224" s="132" t="s">
        <v>162</v>
      </c>
      <c r="I224" s="132" t="s">
        <v>100</v>
      </c>
      <c r="J224" s="132" t="s">
        <v>100</v>
      </c>
      <c r="K224" s="139" t="s">
        <v>101</v>
      </c>
      <c r="L224" s="132" t="s">
        <v>102</v>
      </c>
      <c r="M224" s="138" t="str">
        <f>IF(ISNONTEXT(INDEX(Comments!C:C,MATCH(AimsData[[#This Row],[Student Reference]],Comments!B:B,0))),"",INDEX(Comments!C:C,MATCH(AimsData[[#This Row],[Student Reference]],Comments!B:B,0)))</f>
        <v/>
      </c>
    </row>
    <row r="225" spans="1:13" x14ac:dyDescent="0.35">
      <c r="A225" s="132" t="s">
        <v>388</v>
      </c>
      <c r="B225" s="133">
        <v>20</v>
      </c>
      <c r="C225" s="132" t="s">
        <v>103</v>
      </c>
      <c r="D225" s="132" t="s">
        <v>104</v>
      </c>
      <c r="E225" s="132">
        <v>14.1</v>
      </c>
      <c r="F225" s="132" t="s">
        <v>74</v>
      </c>
      <c r="G225" s="132" t="s">
        <v>74</v>
      </c>
      <c r="H225" s="132" t="s">
        <v>162</v>
      </c>
      <c r="I225" s="132" t="s">
        <v>100</v>
      </c>
      <c r="J225" s="132" t="s">
        <v>100</v>
      </c>
      <c r="K225" s="139" t="s">
        <v>101</v>
      </c>
      <c r="L225" s="132" t="s">
        <v>106</v>
      </c>
      <c r="M225" s="138" t="str">
        <f>IF(ISNONTEXT(INDEX(Comments!C:C,MATCH(AimsData[[#This Row],[Student Reference]],Comments!B:B,0))),"",INDEX(Comments!C:C,MATCH(AimsData[[#This Row],[Student Reference]],Comments!B:B,0)))</f>
        <v/>
      </c>
    </row>
    <row r="226" spans="1:13" x14ac:dyDescent="0.35">
      <c r="A226" s="132" t="s">
        <v>388</v>
      </c>
      <c r="B226" s="133">
        <v>20</v>
      </c>
      <c r="C226" s="132" t="s">
        <v>107</v>
      </c>
      <c r="D226" s="132" t="s">
        <v>108</v>
      </c>
      <c r="E226" s="132">
        <v>14.1</v>
      </c>
      <c r="F226" s="132" t="s">
        <v>74</v>
      </c>
      <c r="G226" s="132" t="s">
        <v>74</v>
      </c>
      <c r="H226" s="132" t="s">
        <v>162</v>
      </c>
      <c r="I226" s="132" t="s">
        <v>100</v>
      </c>
      <c r="J226" s="132" t="s">
        <v>100</v>
      </c>
      <c r="K226" s="139" t="s">
        <v>101</v>
      </c>
      <c r="L226" s="132" t="s">
        <v>102</v>
      </c>
      <c r="M226" s="138" t="str">
        <f>IF(ISNONTEXT(INDEX(Comments!C:C,MATCH(AimsData[[#This Row],[Student Reference]],Comments!B:B,0))),"",INDEX(Comments!C:C,MATCH(AimsData[[#This Row],[Student Reference]],Comments!B:B,0)))</f>
        <v/>
      </c>
    </row>
    <row r="227" spans="1:13" x14ac:dyDescent="0.35">
      <c r="A227" s="132" t="s">
        <v>388</v>
      </c>
      <c r="B227" s="133">
        <v>20</v>
      </c>
      <c r="C227" s="132" t="s">
        <v>109</v>
      </c>
      <c r="D227" s="132" t="s">
        <v>110</v>
      </c>
      <c r="E227" s="132">
        <v>14.1</v>
      </c>
      <c r="F227" s="132" t="s">
        <v>74</v>
      </c>
      <c r="G227" s="132" t="s">
        <v>74</v>
      </c>
      <c r="H227" s="132" t="s">
        <v>162</v>
      </c>
      <c r="I227" s="132" t="s">
        <v>100</v>
      </c>
      <c r="J227" s="132" t="s">
        <v>100</v>
      </c>
      <c r="K227" s="139" t="s">
        <v>101</v>
      </c>
      <c r="L227" s="132" t="s">
        <v>102</v>
      </c>
      <c r="M227" s="138" t="str">
        <f>IF(ISNONTEXT(INDEX(Comments!C:C,MATCH(AimsData[[#This Row],[Student Reference]],Comments!B:B,0))),"",INDEX(Comments!C:C,MATCH(AimsData[[#This Row],[Student Reference]],Comments!B:B,0)))</f>
        <v/>
      </c>
    </row>
    <row r="228" spans="1:13" x14ac:dyDescent="0.35">
      <c r="A228" s="132" t="s">
        <v>389</v>
      </c>
      <c r="B228" s="133">
        <v>21</v>
      </c>
      <c r="C228" s="132" t="s">
        <v>103</v>
      </c>
      <c r="D228" s="132" t="s">
        <v>104</v>
      </c>
      <c r="E228" s="132">
        <v>14.1</v>
      </c>
      <c r="F228" s="132" t="s">
        <v>74</v>
      </c>
      <c r="G228" s="132" t="s">
        <v>74</v>
      </c>
      <c r="H228" s="132" t="s">
        <v>117</v>
      </c>
      <c r="I228" s="132" t="s">
        <v>115</v>
      </c>
      <c r="J228" s="132"/>
      <c r="K228" s="139" t="s">
        <v>116</v>
      </c>
      <c r="L228" s="132" t="s">
        <v>106</v>
      </c>
      <c r="M228" s="138" t="str">
        <f>IF(ISNONTEXT(INDEX(Comments!C:C,MATCH(AimsData[[#This Row],[Student Reference]],Comments!B:B,0))),"",INDEX(Comments!C:C,MATCH(AimsData[[#This Row],[Student Reference]],Comments!B:B,0)))</f>
        <v/>
      </c>
    </row>
    <row r="229" spans="1:13" x14ac:dyDescent="0.35">
      <c r="A229" s="132" t="s">
        <v>389</v>
      </c>
      <c r="B229" s="133">
        <v>21</v>
      </c>
      <c r="C229" s="132" t="s">
        <v>119</v>
      </c>
      <c r="D229" s="132" t="s">
        <v>120</v>
      </c>
      <c r="E229" s="132">
        <v>14.1</v>
      </c>
      <c r="F229" s="132" t="s">
        <v>74</v>
      </c>
      <c r="G229" s="132" t="s">
        <v>74</v>
      </c>
      <c r="H229" s="132" t="s">
        <v>117</v>
      </c>
      <c r="I229" s="132" t="s">
        <v>115</v>
      </c>
      <c r="J229" s="132"/>
      <c r="K229" s="139" t="s">
        <v>116</v>
      </c>
      <c r="L229" s="132" t="s">
        <v>102</v>
      </c>
      <c r="M229" s="138" t="str">
        <f>IF(ISNONTEXT(INDEX(Comments!C:C,MATCH(AimsData[[#This Row],[Student Reference]],Comments!B:B,0))),"",INDEX(Comments!C:C,MATCH(AimsData[[#This Row],[Student Reference]],Comments!B:B,0)))</f>
        <v/>
      </c>
    </row>
    <row r="230" spans="1:13" x14ac:dyDescent="0.35">
      <c r="A230" s="132" t="s">
        <v>389</v>
      </c>
      <c r="B230" s="133">
        <v>21</v>
      </c>
      <c r="C230" s="132" t="s">
        <v>122</v>
      </c>
      <c r="D230" s="132" t="s">
        <v>123</v>
      </c>
      <c r="E230" s="132">
        <v>14.1</v>
      </c>
      <c r="F230" s="132" t="s">
        <v>74</v>
      </c>
      <c r="G230" s="132" t="s">
        <v>74</v>
      </c>
      <c r="H230" s="132" t="s">
        <v>117</v>
      </c>
      <c r="I230" s="132" t="s">
        <v>115</v>
      </c>
      <c r="J230" s="132"/>
      <c r="K230" s="139" t="s">
        <v>116</v>
      </c>
      <c r="L230" s="132" t="s">
        <v>102</v>
      </c>
      <c r="M230" s="138" t="str">
        <f>IF(ISNONTEXT(INDEX(Comments!C:C,MATCH(AimsData[[#This Row],[Student Reference]],Comments!B:B,0))),"",INDEX(Comments!C:C,MATCH(AimsData[[#This Row],[Student Reference]],Comments!B:B,0)))</f>
        <v/>
      </c>
    </row>
    <row r="231" spans="1:13" x14ac:dyDescent="0.35">
      <c r="A231" s="132" t="s">
        <v>390</v>
      </c>
      <c r="B231" s="133">
        <v>19</v>
      </c>
      <c r="C231" s="132" t="s">
        <v>137</v>
      </c>
      <c r="D231" s="132" t="s">
        <v>138</v>
      </c>
      <c r="E231" s="132">
        <v>9.1999999999999993</v>
      </c>
      <c r="F231" s="132" t="s">
        <v>74</v>
      </c>
      <c r="G231" s="132" t="s">
        <v>74</v>
      </c>
      <c r="H231" s="132" t="s">
        <v>99</v>
      </c>
      <c r="I231" s="132" t="s">
        <v>100</v>
      </c>
      <c r="J231" s="132" t="s">
        <v>100</v>
      </c>
      <c r="K231" s="139" t="s">
        <v>101</v>
      </c>
      <c r="L231" s="132" t="s">
        <v>102</v>
      </c>
      <c r="M231" s="138" t="str">
        <f>IF(ISNONTEXT(INDEX(Comments!C:C,MATCH(AimsData[[#This Row],[Student Reference]],Comments!B:B,0))),"",INDEX(Comments!C:C,MATCH(AimsData[[#This Row],[Student Reference]],Comments!B:B,0)))</f>
        <v/>
      </c>
    </row>
    <row r="232" spans="1:13" x14ac:dyDescent="0.35">
      <c r="A232" s="132" t="s">
        <v>390</v>
      </c>
      <c r="B232" s="133">
        <v>19</v>
      </c>
      <c r="C232" s="132" t="s">
        <v>97</v>
      </c>
      <c r="D232" s="132" t="s">
        <v>98</v>
      </c>
      <c r="E232" s="132">
        <v>14.1</v>
      </c>
      <c r="F232" s="132" t="s">
        <v>74</v>
      </c>
      <c r="G232" s="132" t="s">
        <v>74</v>
      </c>
      <c r="H232" s="132" t="s">
        <v>99</v>
      </c>
      <c r="I232" s="132" t="s">
        <v>100</v>
      </c>
      <c r="J232" s="132" t="s">
        <v>100</v>
      </c>
      <c r="K232" s="139" t="s">
        <v>101</v>
      </c>
      <c r="L232" s="132" t="s">
        <v>102</v>
      </c>
      <c r="M232" s="138" t="str">
        <f>IF(ISNONTEXT(INDEX(Comments!C:C,MATCH(AimsData[[#This Row],[Student Reference]],Comments!B:B,0))),"",INDEX(Comments!C:C,MATCH(AimsData[[#This Row],[Student Reference]],Comments!B:B,0)))</f>
        <v/>
      </c>
    </row>
    <row r="233" spans="1:13" x14ac:dyDescent="0.35">
      <c r="A233" s="132" t="s">
        <v>390</v>
      </c>
      <c r="B233" s="133">
        <v>19</v>
      </c>
      <c r="C233" s="132" t="s">
        <v>133</v>
      </c>
      <c r="D233" s="132" t="s">
        <v>134</v>
      </c>
      <c r="E233" s="132">
        <v>14.1</v>
      </c>
      <c r="F233" s="132" t="s">
        <v>74</v>
      </c>
      <c r="G233" s="132" t="s">
        <v>74</v>
      </c>
      <c r="H233" s="132" t="s">
        <v>99</v>
      </c>
      <c r="I233" s="132" t="s">
        <v>100</v>
      </c>
      <c r="J233" s="132" t="s">
        <v>135</v>
      </c>
      <c r="K233" s="139" t="s">
        <v>136</v>
      </c>
      <c r="L233" s="132" t="s">
        <v>102</v>
      </c>
      <c r="M233" s="138" t="str">
        <f>IF(ISNONTEXT(INDEX(Comments!C:C,MATCH(AimsData[[#This Row],[Student Reference]],Comments!B:B,0))),"",INDEX(Comments!C:C,MATCH(AimsData[[#This Row],[Student Reference]],Comments!B:B,0)))</f>
        <v/>
      </c>
    </row>
    <row r="234" spans="1:13" x14ac:dyDescent="0.35">
      <c r="A234" s="132" t="s">
        <v>390</v>
      </c>
      <c r="B234" s="133">
        <v>19</v>
      </c>
      <c r="C234" s="132" t="s">
        <v>103</v>
      </c>
      <c r="D234" s="132" t="s">
        <v>104</v>
      </c>
      <c r="E234" s="132">
        <v>14.1</v>
      </c>
      <c r="F234" s="132" t="s">
        <v>74</v>
      </c>
      <c r="G234" s="132" t="s">
        <v>74</v>
      </c>
      <c r="H234" s="132" t="s">
        <v>117</v>
      </c>
      <c r="I234" s="132" t="s">
        <v>115</v>
      </c>
      <c r="J234" s="132"/>
      <c r="K234" s="139" t="s">
        <v>116</v>
      </c>
      <c r="L234" s="132" t="s">
        <v>106</v>
      </c>
      <c r="M234" s="138" t="str">
        <f>IF(ISNONTEXT(INDEX(Comments!C:C,MATCH(AimsData[[#This Row],[Student Reference]],Comments!B:B,0))),"",INDEX(Comments!C:C,MATCH(AimsData[[#This Row],[Student Reference]],Comments!B:B,0)))</f>
        <v/>
      </c>
    </row>
    <row r="235" spans="1:13" x14ac:dyDescent="0.35">
      <c r="A235" s="132" t="s">
        <v>390</v>
      </c>
      <c r="B235" s="133">
        <v>19</v>
      </c>
      <c r="C235" s="132" t="s">
        <v>107</v>
      </c>
      <c r="D235" s="132" t="s">
        <v>108</v>
      </c>
      <c r="E235" s="132">
        <v>14.1</v>
      </c>
      <c r="F235" s="132" t="s">
        <v>74</v>
      </c>
      <c r="G235" s="132" t="s">
        <v>74</v>
      </c>
      <c r="H235" s="132" t="s">
        <v>117</v>
      </c>
      <c r="I235" s="132" t="s">
        <v>115</v>
      </c>
      <c r="J235" s="132"/>
      <c r="K235" s="139" t="s">
        <v>116</v>
      </c>
      <c r="L235" s="132" t="s">
        <v>102</v>
      </c>
      <c r="M235" s="138" t="str">
        <f>IF(ISNONTEXT(INDEX(Comments!C:C,MATCH(AimsData[[#This Row],[Student Reference]],Comments!B:B,0))),"",INDEX(Comments!C:C,MATCH(AimsData[[#This Row],[Student Reference]],Comments!B:B,0)))</f>
        <v/>
      </c>
    </row>
    <row r="236" spans="1:13" x14ac:dyDescent="0.35">
      <c r="A236" s="132" t="s">
        <v>390</v>
      </c>
      <c r="B236" s="133">
        <v>19</v>
      </c>
      <c r="C236" s="132" t="s">
        <v>109</v>
      </c>
      <c r="D236" s="132" t="s">
        <v>110</v>
      </c>
      <c r="E236" s="132">
        <v>14.1</v>
      </c>
      <c r="F236" s="132" t="s">
        <v>74</v>
      </c>
      <c r="G236" s="132" t="s">
        <v>74</v>
      </c>
      <c r="H236" s="132" t="s">
        <v>117</v>
      </c>
      <c r="I236" s="132" t="s">
        <v>115</v>
      </c>
      <c r="J236" s="132"/>
      <c r="K236" s="139" t="s">
        <v>116</v>
      </c>
      <c r="L236" s="132" t="s">
        <v>102</v>
      </c>
      <c r="M236" s="138" t="str">
        <f>IF(ISNONTEXT(INDEX(Comments!C:C,MATCH(AimsData[[#This Row],[Student Reference]],Comments!B:B,0))),"",INDEX(Comments!C:C,MATCH(AimsData[[#This Row],[Student Reference]],Comments!B:B,0)))</f>
        <v/>
      </c>
    </row>
    <row r="237" spans="1:13" x14ac:dyDescent="0.35">
      <c r="A237" s="132" t="s">
        <v>390</v>
      </c>
      <c r="B237" s="133">
        <v>19</v>
      </c>
      <c r="C237" s="132" t="s">
        <v>111</v>
      </c>
      <c r="D237" s="132" t="s">
        <v>112</v>
      </c>
      <c r="E237" s="132">
        <v>14.2</v>
      </c>
      <c r="F237" s="132" t="s">
        <v>74</v>
      </c>
      <c r="G237" s="132" t="s">
        <v>74</v>
      </c>
      <c r="H237" s="132" t="s">
        <v>153</v>
      </c>
      <c r="I237" s="132" t="s">
        <v>114</v>
      </c>
      <c r="J237" s="132" t="s">
        <v>114</v>
      </c>
      <c r="K237" s="139" t="s">
        <v>101</v>
      </c>
      <c r="L237" s="132" t="s">
        <v>102</v>
      </c>
      <c r="M237" s="138" t="str">
        <f>IF(ISNONTEXT(INDEX(Comments!C:C,MATCH(AimsData[[#This Row],[Student Reference]],Comments!B:B,0))),"",INDEX(Comments!C:C,MATCH(AimsData[[#This Row],[Student Reference]],Comments!B:B,0)))</f>
        <v/>
      </c>
    </row>
    <row r="238" spans="1:13" x14ac:dyDescent="0.35">
      <c r="A238" s="132" t="s">
        <v>391</v>
      </c>
      <c r="B238" s="133">
        <v>19</v>
      </c>
      <c r="C238" s="132" t="s">
        <v>103</v>
      </c>
      <c r="D238" s="132" t="s">
        <v>104</v>
      </c>
      <c r="E238" s="132">
        <v>14.1</v>
      </c>
      <c r="F238" s="132" t="s">
        <v>74</v>
      </c>
      <c r="G238" s="132" t="s">
        <v>74</v>
      </c>
      <c r="H238" s="132" t="s">
        <v>117</v>
      </c>
      <c r="I238" s="132" t="s">
        <v>115</v>
      </c>
      <c r="J238" s="132"/>
      <c r="K238" s="139" t="s">
        <v>116</v>
      </c>
      <c r="L238" s="132" t="s">
        <v>106</v>
      </c>
      <c r="M238" s="138" t="str">
        <f>IF(ISNONTEXT(INDEX(Comments!C:C,MATCH(AimsData[[#This Row],[Student Reference]],Comments!B:B,0))),"",INDEX(Comments!C:C,MATCH(AimsData[[#This Row],[Student Reference]],Comments!B:B,0)))</f>
        <v/>
      </c>
    </row>
    <row r="239" spans="1:13" x14ac:dyDescent="0.35">
      <c r="A239" s="132" t="s">
        <v>391</v>
      </c>
      <c r="B239" s="133">
        <v>19</v>
      </c>
      <c r="C239" s="132" t="s">
        <v>119</v>
      </c>
      <c r="D239" s="132" t="s">
        <v>120</v>
      </c>
      <c r="E239" s="132">
        <v>14.1</v>
      </c>
      <c r="F239" s="132" t="s">
        <v>74</v>
      </c>
      <c r="G239" s="132" t="s">
        <v>74</v>
      </c>
      <c r="H239" s="132" t="s">
        <v>117</v>
      </c>
      <c r="I239" s="132" t="s">
        <v>115</v>
      </c>
      <c r="J239" s="132"/>
      <c r="K239" s="139" t="s">
        <v>116</v>
      </c>
      <c r="L239" s="132" t="s">
        <v>102</v>
      </c>
      <c r="M239" s="138" t="str">
        <f>IF(ISNONTEXT(INDEX(Comments!C:C,MATCH(AimsData[[#This Row],[Student Reference]],Comments!B:B,0))),"",INDEX(Comments!C:C,MATCH(AimsData[[#This Row],[Student Reference]],Comments!B:B,0)))</f>
        <v/>
      </c>
    </row>
    <row r="240" spans="1:13" x14ac:dyDescent="0.35">
      <c r="A240" s="132" t="s">
        <v>391</v>
      </c>
      <c r="B240" s="133">
        <v>19</v>
      </c>
      <c r="C240" s="132" t="s">
        <v>122</v>
      </c>
      <c r="D240" s="132" t="s">
        <v>123</v>
      </c>
      <c r="E240" s="132">
        <v>14.1</v>
      </c>
      <c r="F240" s="132" t="s">
        <v>74</v>
      </c>
      <c r="G240" s="132" t="s">
        <v>74</v>
      </c>
      <c r="H240" s="132" t="s">
        <v>117</v>
      </c>
      <c r="I240" s="132" t="s">
        <v>115</v>
      </c>
      <c r="J240" s="132"/>
      <c r="K240" s="139" t="s">
        <v>116</v>
      </c>
      <c r="L240" s="132" t="s">
        <v>102</v>
      </c>
      <c r="M240" s="138" t="str">
        <f>IF(ISNONTEXT(INDEX(Comments!C:C,MATCH(AimsData[[#This Row],[Student Reference]],Comments!B:B,0))),"",INDEX(Comments!C:C,MATCH(AimsData[[#This Row],[Student Reference]],Comments!B:B,0)))</f>
        <v/>
      </c>
    </row>
    <row r="241" spans="1:13" x14ac:dyDescent="0.35">
      <c r="A241" s="132" t="s">
        <v>392</v>
      </c>
      <c r="B241" s="133">
        <v>19</v>
      </c>
      <c r="C241" s="132" t="s">
        <v>103</v>
      </c>
      <c r="D241" s="132" t="s">
        <v>104</v>
      </c>
      <c r="E241" s="132">
        <v>14.1</v>
      </c>
      <c r="F241" s="132" t="s">
        <v>74</v>
      </c>
      <c r="G241" s="132" t="s">
        <v>74</v>
      </c>
      <c r="H241" s="132" t="s">
        <v>117</v>
      </c>
      <c r="I241" s="132" t="s">
        <v>115</v>
      </c>
      <c r="J241" s="132"/>
      <c r="K241" s="139" t="s">
        <v>116</v>
      </c>
      <c r="L241" s="132" t="s">
        <v>106</v>
      </c>
      <c r="M241" s="138" t="str">
        <f>IF(ISNONTEXT(INDEX(Comments!C:C,MATCH(AimsData[[#This Row],[Student Reference]],Comments!B:B,0))),"",INDEX(Comments!C:C,MATCH(AimsData[[#This Row],[Student Reference]],Comments!B:B,0)))</f>
        <v/>
      </c>
    </row>
    <row r="242" spans="1:13" x14ac:dyDescent="0.35">
      <c r="A242" s="132" t="s">
        <v>392</v>
      </c>
      <c r="B242" s="133">
        <v>19</v>
      </c>
      <c r="C242" s="132" t="s">
        <v>107</v>
      </c>
      <c r="D242" s="132" t="s">
        <v>108</v>
      </c>
      <c r="E242" s="132">
        <v>14.1</v>
      </c>
      <c r="F242" s="132" t="s">
        <v>74</v>
      </c>
      <c r="G242" s="132" t="s">
        <v>74</v>
      </c>
      <c r="H242" s="132" t="s">
        <v>117</v>
      </c>
      <c r="I242" s="132" t="s">
        <v>115</v>
      </c>
      <c r="J242" s="132"/>
      <c r="K242" s="139" t="s">
        <v>116</v>
      </c>
      <c r="L242" s="132" t="s">
        <v>102</v>
      </c>
      <c r="M242" s="138" t="str">
        <f>IF(ISNONTEXT(INDEX(Comments!C:C,MATCH(AimsData[[#This Row],[Student Reference]],Comments!B:B,0))),"",INDEX(Comments!C:C,MATCH(AimsData[[#This Row],[Student Reference]],Comments!B:B,0)))</f>
        <v/>
      </c>
    </row>
    <row r="243" spans="1:13" x14ac:dyDescent="0.35">
      <c r="A243" s="132" t="s">
        <v>392</v>
      </c>
      <c r="B243" s="133">
        <v>19</v>
      </c>
      <c r="C243" s="132" t="s">
        <v>109</v>
      </c>
      <c r="D243" s="132" t="s">
        <v>110</v>
      </c>
      <c r="E243" s="132">
        <v>14.1</v>
      </c>
      <c r="F243" s="132" t="s">
        <v>74</v>
      </c>
      <c r="G243" s="132" t="s">
        <v>74</v>
      </c>
      <c r="H243" s="132" t="s">
        <v>117</v>
      </c>
      <c r="I243" s="132" t="s">
        <v>115</v>
      </c>
      <c r="J243" s="132"/>
      <c r="K243" s="139" t="s">
        <v>116</v>
      </c>
      <c r="L243" s="132" t="s">
        <v>102</v>
      </c>
      <c r="M243" s="138" t="str">
        <f>IF(ISNONTEXT(INDEX(Comments!C:C,MATCH(AimsData[[#This Row],[Student Reference]],Comments!B:B,0))),"",INDEX(Comments!C:C,MATCH(AimsData[[#This Row],[Student Reference]],Comments!B:B,0)))</f>
        <v/>
      </c>
    </row>
    <row r="244" spans="1:13" x14ac:dyDescent="0.35">
      <c r="A244" s="132" t="s">
        <v>393</v>
      </c>
      <c r="B244" s="133">
        <v>19</v>
      </c>
      <c r="C244" s="132" t="s">
        <v>103</v>
      </c>
      <c r="D244" s="132" t="s">
        <v>104</v>
      </c>
      <c r="E244" s="132">
        <v>14.1</v>
      </c>
      <c r="F244" s="132" t="s">
        <v>74</v>
      </c>
      <c r="G244" s="132" t="s">
        <v>74</v>
      </c>
      <c r="H244" s="132" t="s">
        <v>117</v>
      </c>
      <c r="I244" s="132" t="s">
        <v>115</v>
      </c>
      <c r="J244" s="132"/>
      <c r="K244" s="139" t="s">
        <v>116</v>
      </c>
      <c r="L244" s="132" t="s">
        <v>106</v>
      </c>
      <c r="M244" s="138" t="str">
        <f>IF(ISNONTEXT(INDEX(Comments!C:C,MATCH(AimsData[[#This Row],[Student Reference]],Comments!B:B,0))),"",INDEX(Comments!C:C,MATCH(AimsData[[#This Row],[Student Reference]],Comments!B:B,0)))</f>
        <v/>
      </c>
    </row>
    <row r="245" spans="1:13" x14ac:dyDescent="0.35">
      <c r="A245" s="132" t="s">
        <v>393</v>
      </c>
      <c r="B245" s="133">
        <v>19</v>
      </c>
      <c r="C245" s="132" t="s">
        <v>107</v>
      </c>
      <c r="D245" s="132" t="s">
        <v>108</v>
      </c>
      <c r="E245" s="132">
        <v>14.1</v>
      </c>
      <c r="F245" s="132" t="s">
        <v>74</v>
      </c>
      <c r="G245" s="132" t="s">
        <v>74</v>
      </c>
      <c r="H245" s="132" t="s">
        <v>117</v>
      </c>
      <c r="I245" s="132" t="s">
        <v>115</v>
      </c>
      <c r="J245" s="132"/>
      <c r="K245" s="139" t="s">
        <v>116</v>
      </c>
      <c r="L245" s="132" t="s">
        <v>102</v>
      </c>
      <c r="M245" s="138" t="str">
        <f>IF(ISNONTEXT(INDEX(Comments!C:C,MATCH(AimsData[[#This Row],[Student Reference]],Comments!B:B,0))),"",INDEX(Comments!C:C,MATCH(AimsData[[#This Row],[Student Reference]],Comments!B:B,0)))</f>
        <v/>
      </c>
    </row>
    <row r="246" spans="1:13" x14ac:dyDescent="0.35">
      <c r="A246" s="132" t="s">
        <v>393</v>
      </c>
      <c r="B246" s="133">
        <v>19</v>
      </c>
      <c r="C246" s="132" t="s">
        <v>109</v>
      </c>
      <c r="D246" s="132" t="s">
        <v>110</v>
      </c>
      <c r="E246" s="132">
        <v>14.1</v>
      </c>
      <c r="F246" s="132" t="s">
        <v>74</v>
      </c>
      <c r="G246" s="132" t="s">
        <v>74</v>
      </c>
      <c r="H246" s="132" t="s">
        <v>117</v>
      </c>
      <c r="I246" s="132" t="s">
        <v>115</v>
      </c>
      <c r="J246" s="132"/>
      <c r="K246" s="139" t="s">
        <v>116</v>
      </c>
      <c r="L246" s="132" t="s">
        <v>102</v>
      </c>
      <c r="M246" s="138" t="str">
        <f>IF(ISNONTEXT(INDEX(Comments!C:C,MATCH(AimsData[[#This Row],[Student Reference]],Comments!B:B,0))),"",INDEX(Comments!C:C,MATCH(AimsData[[#This Row],[Student Reference]],Comments!B:B,0)))</f>
        <v/>
      </c>
    </row>
    <row r="247" spans="1:13" x14ac:dyDescent="0.35">
      <c r="A247" s="132" t="s">
        <v>394</v>
      </c>
      <c r="B247" s="133">
        <v>19</v>
      </c>
      <c r="C247" s="132" t="s">
        <v>103</v>
      </c>
      <c r="D247" s="132" t="s">
        <v>104</v>
      </c>
      <c r="E247" s="132">
        <v>14.1</v>
      </c>
      <c r="F247" s="132" t="s">
        <v>74</v>
      </c>
      <c r="G247" s="132" t="s">
        <v>74</v>
      </c>
      <c r="H247" s="132" t="s">
        <v>117</v>
      </c>
      <c r="I247" s="132" t="s">
        <v>115</v>
      </c>
      <c r="J247" s="132"/>
      <c r="K247" s="139" t="s">
        <v>116</v>
      </c>
      <c r="L247" s="132" t="s">
        <v>106</v>
      </c>
      <c r="M247" s="138" t="str">
        <f>IF(ISNONTEXT(INDEX(Comments!C:C,MATCH(AimsData[[#This Row],[Student Reference]],Comments!B:B,0))),"",INDEX(Comments!C:C,MATCH(AimsData[[#This Row],[Student Reference]],Comments!B:B,0)))</f>
        <v/>
      </c>
    </row>
    <row r="248" spans="1:13" x14ac:dyDescent="0.35">
      <c r="A248" s="132" t="s">
        <v>394</v>
      </c>
      <c r="B248" s="133">
        <v>19</v>
      </c>
      <c r="C248" s="132" t="s">
        <v>107</v>
      </c>
      <c r="D248" s="132" t="s">
        <v>108</v>
      </c>
      <c r="E248" s="132">
        <v>14.1</v>
      </c>
      <c r="F248" s="132" t="s">
        <v>74</v>
      </c>
      <c r="G248" s="132" t="s">
        <v>74</v>
      </c>
      <c r="H248" s="132" t="s">
        <v>117</v>
      </c>
      <c r="I248" s="132" t="s">
        <v>115</v>
      </c>
      <c r="J248" s="132"/>
      <c r="K248" s="139" t="s">
        <v>116</v>
      </c>
      <c r="L248" s="132" t="s">
        <v>102</v>
      </c>
      <c r="M248" s="138" t="str">
        <f>IF(ISNONTEXT(INDEX(Comments!C:C,MATCH(AimsData[[#This Row],[Student Reference]],Comments!B:B,0))),"",INDEX(Comments!C:C,MATCH(AimsData[[#This Row],[Student Reference]],Comments!B:B,0)))</f>
        <v/>
      </c>
    </row>
    <row r="249" spans="1:13" x14ac:dyDescent="0.35">
      <c r="A249" s="132" t="s">
        <v>394</v>
      </c>
      <c r="B249" s="133">
        <v>19</v>
      </c>
      <c r="C249" s="132" t="s">
        <v>109</v>
      </c>
      <c r="D249" s="132" t="s">
        <v>110</v>
      </c>
      <c r="E249" s="132">
        <v>14.1</v>
      </c>
      <c r="F249" s="132" t="s">
        <v>74</v>
      </c>
      <c r="G249" s="132" t="s">
        <v>74</v>
      </c>
      <c r="H249" s="132" t="s">
        <v>117</v>
      </c>
      <c r="I249" s="132" t="s">
        <v>115</v>
      </c>
      <c r="J249" s="132"/>
      <c r="K249" s="139" t="s">
        <v>116</v>
      </c>
      <c r="L249" s="132" t="s">
        <v>102</v>
      </c>
      <c r="M249" s="138" t="str">
        <f>IF(ISNONTEXT(INDEX(Comments!C:C,MATCH(AimsData[[#This Row],[Student Reference]],Comments!B:B,0))),"",INDEX(Comments!C:C,MATCH(AimsData[[#This Row],[Student Reference]],Comments!B:B,0)))</f>
        <v/>
      </c>
    </row>
    <row r="250" spans="1:13" x14ac:dyDescent="0.35">
      <c r="A250" s="132" t="s">
        <v>395</v>
      </c>
      <c r="B250" s="133">
        <v>18</v>
      </c>
      <c r="C250" s="132" t="s">
        <v>103</v>
      </c>
      <c r="D250" s="132" t="s">
        <v>104</v>
      </c>
      <c r="E250" s="132">
        <v>14.1</v>
      </c>
      <c r="F250" s="132" t="s">
        <v>74</v>
      </c>
      <c r="G250" s="132" t="s">
        <v>74</v>
      </c>
      <c r="H250" s="132" t="s">
        <v>117</v>
      </c>
      <c r="I250" s="132" t="s">
        <v>115</v>
      </c>
      <c r="J250" s="132"/>
      <c r="K250" s="139" t="s">
        <v>116</v>
      </c>
      <c r="L250" s="132" t="s">
        <v>106</v>
      </c>
      <c r="M250" s="138" t="str">
        <f>IF(ISNONTEXT(INDEX(Comments!C:C,MATCH(AimsData[[#This Row],[Student Reference]],Comments!B:B,0))),"",INDEX(Comments!C:C,MATCH(AimsData[[#This Row],[Student Reference]],Comments!B:B,0)))</f>
        <v/>
      </c>
    </row>
    <row r="251" spans="1:13" x14ac:dyDescent="0.35">
      <c r="A251" s="132" t="s">
        <v>395</v>
      </c>
      <c r="B251" s="133">
        <v>18</v>
      </c>
      <c r="C251" s="132" t="s">
        <v>109</v>
      </c>
      <c r="D251" s="132" t="s">
        <v>110</v>
      </c>
      <c r="E251" s="132">
        <v>14.1</v>
      </c>
      <c r="F251" s="132" t="s">
        <v>74</v>
      </c>
      <c r="G251" s="132" t="s">
        <v>74</v>
      </c>
      <c r="H251" s="132" t="s">
        <v>117</v>
      </c>
      <c r="I251" s="132" t="s">
        <v>115</v>
      </c>
      <c r="J251" s="132"/>
      <c r="K251" s="139" t="s">
        <v>116</v>
      </c>
      <c r="L251" s="132" t="s">
        <v>102</v>
      </c>
      <c r="M251" s="138" t="str">
        <f>IF(ISNONTEXT(INDEX(Comments!C:C,MATCH(AimsData[[#This Row],[Student Reference]],Comments!B:B,0))),"",INDEX(Comments!C:C,MATCH(AimsData[[#This Row],[Student Reference]],Comments!B:B,0)))</f>
        <v/>
      </c>
    </row>
    <row r="252" spans="1:13" x14ac:dyDescent="0.35">
      <c r="A252" s="132" t="s">
        <v>395</v>
      </c>
      <c r="B252" s="133">
        <v>18</v>
      </c>
      <c r="C252" s="132" t="s">
        <v>111</v>
      </c>
      <c r="D252" s="132" t="s">
        <v>112</v>
      </c>
      <c r="E252" s="132">
        <v>14.2</v>
      </c>
      <c r="F252" s="132" t="s">
        <v>74</v>
      </c>
      <c r="G252" s="132" t="s">
        <v>74</v>
      </c>
      <c r="H252" s="132" t="s">
        <v>153</v>
      </c>
      <c r="I252" s="132" t="s">
        <v>114</v>
      </c>
      <c r="J252" s="132" t="s">
        <v>114</v>
      </c>
      <c r="K252" s="139" t="s">
        <v>101</v>
      </c>
      <c r="L252" s="132" t="s">
        <v>102</v>
      </c>
      <c r="M252" s="138" t="str">
        <f>IF(ISNONTEXT(INDEX(Comments!C:C,MATCH(AimsData[[#This Row],[Student Reference]],Comments!B:B,0))),"",INDEX(Comments!C:C,MATCH(AimsData[[#This Row],[Student Reference]],Comments!B:B,0)))</f>
        <v/>
      </c>
    </row>
    <row r="253" spans="1:13" x14ac:dyDescent="0.35">
      <c r="A253" s="132" t="s">
        <v>396</v>
      </c>
      <c r="B253" s="133">
        <v>19</v>
      </c>
      <c r="C253" s="132" t="s">
        <v>103</v>
      </c>
      <c r="D253" s="132" t="s">
        <v>104</v>
      </c>
      <c r="E253" s="132">
        <v>14.1</v>
      </c>
      <c r="F253" s="132" t="s">
        <v>74</v>
      </c>
      <c r="G253" s="132" t="s">
        <v>74</v>
      </c>
      <c r="H253" s="132" t="s">
        <v>117</v>
      </c>
      <c r="I253" s="132" t="s">
        <v>118</v>
      </c>
      <c r="J253" s="132"/>
      <c r="K253" s="139" t="s">
        <v>116</v>
      </c>
      <c r="L253" s="132" t="s">
        <v>106</v>
      </c>
      <c r="M253" s="138" t="str">
        <f>IF(ISNONTEXT(INDEX(Comments!C:C,MATCH(AimsData[[#This Row],[Student Reference]],Comments!B:B,0))),"",INDEX(Comments!C:C,MATCH(AimsData[[#This Row],[Student Reference]],Comments!B:B,0)))</f>
        <v/>
      </c>
    </row>
    <row r="254" spans="1:13" x14ac:dyDescent="0.35">
      <c r="A254" s="132" t="s">
        <v>396</v>
      </c>
      <c r="B254" s="133">
        <v>19</v>
      </c>
      <c r="C254" s="132" t="s">
        <v>107</v>
      </c>
      <c r="D254" s="132" t="s">
        <v>108</v>
      </c>
      <c r="E254" s="132">
        <v>14.1</v>
      </c>
      <c r="F254" s="132" t="s">
        <v>74</v>
      </c>
      <c r="G254" s="132" t="s">
        <v>74</v>
      </c>
      <c r="H254" s="132" t="s">
        <v>146</v>
      </c>
      <c r="I254" s="132" t="s">
        <v>100</v>
      </c>
      <c r="J254" s="132" t="s">
        <v>100</v>
      </c>
      <c r="K254" s="139" t="s">
        <v>101</v>
      </c>
      <c r="L254" s="132" t="s">
        <v>102</v>
      </c>
      <c r="M254" s="138" t="str">
        <f>IF(ISNONTEXT(INDEX(Comments!C:C,MATCH(AimsData[[#This Row],[Student Reference]],Comments!B:B,0))),"",INDEX(Comments!C:C,MATCH(AimsData[[#This Row],[Student Reference]],Comments!B:B,0)))</f>
        <v/>
      </c>
    </row>
    <row r="255" spans="1:13" x14ac:dyDescent="0.35">
      <c r="A255" s="132" t="s">
        <v>396</v>
      </c>
      <c r="B255" s="133">
        <v>19</v>
      </c>
      <c r="C255" s="132" t="s">
        <v>109</v>
      </c>
      <c r="D255" s="132" t="s">
        <v>110</v>
      </c>
      <c r="E255" s="132">
        <v>14.1</v>
      </c>
      <c r="F255" s="132" t="s">
        <v>74</v>
      </c>
      <c r="G255" s="132" t="s">
        <v>74</v>
      </c>
      <c r="H255" s="132" t="s">
        <v>146</v>
      </c>
      <c r="I255" s="132" t="s">
        <v>100</v>
      </c>
      <c r="J255" s="132" t="s">
        <v>100</v>
      </c>
      <c r="K255" s="139" t="s">
        <v>101</v>
      </c>
      <c r="L255" s="132" t="s">
        <v>102</v>
      </c>
      <c r="M255" s="138" t="str">
        <f>IF(ISNONTEXT(INDEX(Comments!C:C,MATCH(AimsData[[#This Row],[Student Reference]],Comments!B:B,0))),"",INDEX(Comments!C:C,MATCH(AimsData[[#This Row],[Student Reference]],Comments!B:B,0)))</f>
        <v/>
      </c>
    </row>
    <row r="256" spans="1:13" x14ac:dyDescent="0.35">
      <c r="A256" s="132" t="s">
        <v>397</v>
      </c>
      <c r="B256" s="133">
        <v>19</v>
      </c>
      <c r="C256" s="132" t="s">
        <v>137</v>
      </c>
      <c r="D256" s="132" t="s">
        <v>138</v>
      </c>
      <c r="E256" s="132">
        <v>9.1999999999999993</v>
      </c>
      <c r="F256" s="132" t="s">
        <v>74</v>
      </c>
      <c r="G256" s="132" t="s">
        <v>74</v>
      </c>
      <c r="H256" s="132" t="s">
        <v>99</v>
      </c>
      <c r="I256" s="132" t="s">
        <v>100</v>
      </c>
      <c r="J256" s="132" t="s">
        <v>100</v>
      </c>
      <c r="K256" s="139" t="s">
        <v>101</v>
      </c>
      <c r="L256" s="132" t="s">
        <v>102</v>
      </c>
      <c r="M256" s="138" t="str">
        <f>IF(ISNONTEXT(INDEX(Comments!C:C,MATCH(AimsData[[#This Row],[Student Reference]],Comments!B:B,0))),"",INDEX(Comments!C:C,MATCH(AimsData[[#This Row],[Student Reference]],Comments!B:B,0)))</f>
        <v/>
      </c>
    </row>
    <row r="257" spans="1:13" x14ac:dyDescent="0.35">
      <c r="A257" s="132" t="s">
        <v>397</v>
      </c>
      <c r="B257" s="133">
        <v>19</v>
      </c>
      <c r="C257" s="132" t="s">
        <v>163</v>
      </c>
      <c r="D257" s="132" t="s">
        <v>164</v>
      </c>
      <c r="E257" s="132">
        <v>14.1</v>
      </c>
      <c r="F257" s="132" t="s">
        <v>74</v>
      </c>
      <c r="G257" s="132" t="s">
        <v>74</v>
      </c>
      <c r="H257" s="132" t="s">
        <v>99</v>
      </c>
      <c r="I257" s="132" t="s">
        <v>100</v>
      </c>
      <c r="J257" s="132" t="s">
        <v>100</v>
      </c>
      <c r="K257" s="139" t="s">
        <v>101</v>
      </c>
      <c r="L257" s="132" t="s">
        <v>102</v>
      </c>
      <c r="M257" s="138" t="str">
        <f>IF(ISNONTEXT(INDEX(Comments!C:C,MATCH(AimsData[[#This Row],[Student Reference]],Comments!B:B,0))),"",INDEX(Comments!C:C,MATCH(AimsData[[#This Row],[Student Reference]],Comments!B:B,0)))</f>
        <v/>
      </c>
    </row>
    <row r="258" spans="1:13" x14ac:dyDescent="0.35">
      <c r="A258" s="132" t="s">
        <v>397</v>
      </c>
      <c r="B258" s="133">
        <v>19</v>
      </c>
      <c r="C258" s="132" t="s">
        <v>103</v>
      </c>
      <c r="D258" s="132" t="s">
        <v>104</v>
      </c>
      <c r="E258" s="132">
        <v>14.1</v>
      </c>
      <c r="F258" s="132" t="s">
        <v>74</v>
      </c>
      <c r="G258" s="132" t="s">
        <v>74</v>
      </c>
      <c r="H258" s="132" t="s">
        <v>117</v>
      </c>
      <c r="I258" s="132" t="s">
        <v>115</v>
      </c>
      <c r="J258" s="132"/>
      <c r="K258" s="139" t="s">
        <v>116</v>
      </c>
      <c r="L258" s="132" t="s">
        <v>106</v>
      </c>
      <c r="M258" s="138" t="str">
        <f>IF(ISNONTEXT(INDEX(Comments!C:C,MATCH(AimsData[[#This Row],[Student Reference]],Comments!B:B,0))),"",INDEX(Comments!C:C,MATCH(AimsData[[#This Row],[Student Reference]],Comments!B:B,0)))</f>
        <v/>
      </c>
    </row>
    <row r="259" spans="1:13" x14ac:dyDescent="0.35">
      <c r="A259" s="132" t="s">
        <v>397</v>
      </c>
      <c r="B259" s="133">
        <v>19</v>
      </c>
      <c r="C259" s="132" t="s">
        <v>107</v>
      </c>
      <c r="D259" s="132" t="s">
        <v>108</v>
      </c>
      <c r="E259" s="132">
        <v>14.1</v>
      </c>
      <c r="F259" s="132" t="s">
        <v>74</v>
      </c>
      <c r="G259" s="132" t="s">
        <v>74</v>
      </c>
      <c r="H259" s="132" t="s">
        <v>117</v>
      </c>
      <c r="I259" s="132" t="s">
        <v>115</v>
      </c>
      <c r="J259" s="132"/>
      <c r="K259" s="139" t="s">
        <v>116</v>
      </c>
      <c r="L259" s="132" t="s">
        <v>102</v>
      </c>
      <c r="M259" s="138" t="str">
        <f>IF(ISNONTEXT(INDEX(Comments!C:C,MATCH(AimsData[[#This Row],[Student Reference]],Comments!B:B,0))),"",INDEX(Comments!C:C,MATCH(AimsData[[#This Row],[Student Reference]],Comments!B:B,0)))</f>
        <v/>
      </c>
    </row>
    <row r="260" spans="1:13" x14ac:dyDescent="0.35">
      <c r="A260" s="132" t="s">
        <v>397</v>
      </c>
      <c r="B260" s="133">
        <v>19</v>
      </c>
      <c r="C260" s="132" t="s">
        <v>109</v>
      </c>
      <c r="D260" s="132" t="s">
        <v>110</v>
      </c>
      <c r="E260" s="132">
        <v>14.1</v>
      </c>
      <c r="F260" s="132" t="s">
        <v>74</v>
      </c>
      <c r="G260" s="132" t="s">
        <v>74</v>
      </c>
      <c r="H260" s="132" t="s">
        <v>117</v>
      </c>
      <c r="I260" s="132" t="s">
        <v>115</v>
      </c>
      <c r="J260" s="132"/>
      <c r="K260" s="139" t="s">
        <v>116</v>
      </c>
      <c r="L260" s="132" t="s">
        <v>102</v>
      </c>
      <c r="M260" s="138" t="str">
        <f>IF(ISNONTEXT(INDEX(Comments!C:C,MATCH(AimsData[[#This Row],[Student Reference]],Comments!B:B,0))),"",INDEX(Comments!C:C,MATCH(AimsData[[#This Row],[Student Reference]],Comments!B:B,0)))</f>
        <v/>
      </c>
    </row>
    <row r="261" spans="1:13" x14ac:dyDescent="0.35">
      <c r="A261" s="132" t="s">
        <v>397</v>
      </c>
      <c r="B261" s="133">
        <v>19</v>
      </c>
      <c r="C261" s="132" t="s">
        <v>111</v>
      </c>
      <c r="D261" s="132" t="s">
        <v>112</v>
      </c>
      <c r="E261" s="132">
        <v>14.2</v>
      </c>
      <c r="F261" s="132" t="s">
        <v>74</v>
      </c>
      <c r="G261" s="132" t="s">
        <v>74</v>
      </c>
      <c r="H261" s="132" t="s">
        <v>153</v>
      </c>
      <c r="I261" s="132" t="s">
        <v>114</v>
      </c>
      <c r="J261" s="132" t="s">
        <v>114</v>
      </c>
      <c r="K261" s="139" t="s">
        <v>101</v>
      </c>
      <c r="L261" s="132" t="s">
        <v>102</v>
      </c>
      <c r="M261" s="138" t="str">
        <f>IF(ISNONTEXT(INDEX(Comments!C:C,MATCH(AimsData[[#This Row],[Student Reference]],Comments!B:B,0))),"",INDEX(Comments!C:C,MATCH(AimsData[[#This Row],[Student Reference]],Comments!B:B,0)))</f>
        <v/>
      </c>
    </row>
    <row r="262" spans="1:13" x14ac:dyDescent="0.35">
      <c r="A262" s="132" t="s">
        <v>398</v>
      </c>
      <c r="B262" s="133">
        <v>20</v>
      </c>
      <c r="C262" s="132" t="s">
        <v>103</v>
      </c>
      <c r="D262" s="132" t="s">
        <v>104</v>
      </c>
      <c r="E262" s="132">
        <v>14.1</v>
      </c>
      <c r="F262" s="132" t="s">
        <v>74</v>
      </c>
      <c r="G262" s="132" t="s">
        <v>74</v>
      </c>
      <c r="H262" s="132" t="s">
        <v>117</v>
      </c>
      <c r="I262" s="132" t="s">
        <v>118</v>
      </c>
      <c r="J262" s="132"/>
      <c r="K262" s="139" t="s">
        <v>116</v>
      </c>
      <c r="L262" s="132" t="s">
        <v>106</v>
      </c>
      <c r="M262" s="138" t="str">
        <f>IF(ISNONTEXT(INDEX(Comments!C:C,MATCH(AimsData[[#This Row],[Student Reference]],Comments!B:B,0))),"",INDEX(Comments!C:C,MATCH(AimsData[[#This Row],[Student Reference]],Comments!B:B,0)))</f>
        <v/>
      </c>
    </row>
    <row r="263" spans="1:13" x14ac:dyDescent="0.35">
      <c r="A263" s="132" t="s">
        <v>398</v>
      </c>
      <c r="B263" s="133">
        <v>20</v>
      </c>
      <c r="C263" s="132" t="s">
        <v>107</v>
      </c>
      <c r="D263" s="132" t="s">
        <v>108</v>
      </c>
      <c r="E263" s="132">
        <v>14.1</v>
      </c>
      <c r="F263" s="132" t="s">
        <v>74</v>
      </c>
      <c r="G263" s="132" t="s">
        <v>74</v>
      </c>
      <c r="H263" s="132" t="s">
        <v>128</v>
      </c>
      <c r="I263" s="132" t="s">
        <v>118</v>
      </c>
      <c r="J263" s="132"/>
      <c r="K263" s="139" t="s">
        <v>116</v>
      </c>
      <c r="L263" s="132" t="s">
        <v>102</v>
      </c>
      <c r="M263" s="138" t="str">
        <f>IF(ISNONTEXT(INDEX(Comments!C:C,MATCH(AimsData[[#This Row],[Student Reference]],Comments!B:B,0))),"",INDEX(Comments!C:C,MATCH(AimsData[[#This Row],[Student Reference]],Comments!B:B,0)))</f>
        <v/>
      </c>
    </row>
    <row r="264" spans="1:13" x14ac:dyDescent="0.35">
      <c r="A264" s="132" t="s">
        <v>398</v>
      </c>
      <c r="B264" s="133">
        <v>20</v>
      </c>
      <c r="C264" s="132" t="s">
        <v>109</v>
      </c>
      <c r="D264" s="132" t="s">
        <v>110</v>
      </c>
      <c r="E264" s="132">
        <v>14.1</v>
      </c>
      <c r="F264" s="132" t="s">
        <v>74</v>
      </c>
      <c r="G264" s="132" t="s">
        <v>74</v>
      </c>
      <c r="H264" s="132" t="s">
        <v>128</v>
      </c>
      <c r="I264" s="132" t="s">
        <v>118</v>
      </c>
      <c r="J264" s="132"/>
      <c r="K264" s="139" t="s">
        <v>116</v>
      </c>
      <c r="L264" s="132" t="s">
        <v>102</v>
      </c>
      <c r="M264" s="138" t="str">
        <f>IF(ISNONTEXT(INDEX(Comments!C:C,MATCH(AimsData[[#This Row],[Student Reference]],Comments!B:B,0))),"",INDEX(Comments!C:C,MATCH(AimsData[[#This Row],[Student Reference]],Comments!B:B,0)))</f>
        <v/>
      </c>
    </row>
    <row r="265" spans="1:13" x14ac:dyDescent="0.35">
      <c r="A265" s="132" t="s">
        <v>399</v>
      </c>
      <c r="B265" s="133">
        <v>18</v>
      </c>
      <c r="C265" s="132" t="s">
        <v>103</v>
      </c>
      <c r="D265" s="132" t="s">
        <v>104</v>
      </c>
      <c r="E265" s="132">
        <v>14.1</v>
      </c>
      <c r="F265" s="132" t="s">
        <v>74</v>
      </c>
      <c r="G265" s="132" t="s">
        <v>74</v>
      </c>
      <c r="H265" s="132" t="s">
        <v>165</v>
      </c>
      <c r="I265" s="132" t="s">
        <v>115</v>
      </c>
      <c r="J265" s="132"/>
      <c r="K265" s="139" t="s">
        <v>116</v>
      </c>
      <c r="L265" s="132" t="s">
        <v>106</v>
      </c>
      <c r="M265" s="138" t="str">
        <f>IF(ISNONTEXT(INDEX(Comments!C:C,MATCH(AimsData[[#This Row],[Student Reference]],Comments!B:B,0))),"",INDEX(Comments!C:C,MATCH(AimsData[[#This Row],[Student Reference]],Comments!B:B,0)))</f>
        <v/>
      </c>
    </row>
    <row r="266" spans="1:13" x14ac:dyDescent="0.35">
      <c r="A266" s="132" t="s">
        <v>399</v>
      </c>
      <c r="B266" s="133">
        <v>18</v>
      </c>
      <c r="C266" s="132" t="s">
        <v>107</v>
      </c>
      <c r="D266" s="132" t="s">
        <v>108</v>
      </c>
      <c r="E266" s="132">
        <v>14.1</v>
      </c>
      <c r="F266" s="132" t="s">
        <v>74</v>
      </c>
      <c r="G266" s="132" t="s">
        <v>74</v>
      </c>
      <c r="H266" s="132" t="s">
        <v>165</v>
      </c>
      <c r="I266" s="132" t="s">
        <v>115</v>
      </c>
      <c r="J266" s="132"/>
      <c r="K266" s="139" t="s">
        <v>116</v>
      </c>
      <c r="L266" s="132" t="s">
        <v>102</v>
      </c>
      <c r="M266" s="138" t="str">
        <f>IF(ISNONTEXT(INDEX(Comments!C:C,MATCH(AimsData[[#This Row],[Student Reference]],Comments!B:B,0))),"",INDEX(Comments!C:C,MATCH(AimsData[[#This Row],[Student Reference]],Comments!B:B,0)))</f>
        <v/>
      </c>
    </row>
    <row r="267" spans="1:13" x14ac:dyDescent="0.35">
      <c r="A267" s="132" t="s">
        <v>399</v>
      </c>
      <c r="B267" s="133">
        <v>18</v>
      </c>
      <c r="C267" s="132" t="s">
        <v>109</v>
      </c>
      <c r="D267" s="132" t="s">
        <v>110</v>
      </c>
      <c r="E267" s="132">
        <v>14.1</v>
      </c>
      <c r="F267" s="132" t="s">
        <v>74</v>
      </c>
      <c r="G267" s="132" t="s">
        <v>74</v>
      </c>
      <c r="H267" s="132" t="s">
        <v>165</v>
      </c>
      <c r="I267" s="132" t="s">
        <v>115</v>
      </c>
      <c r="J267" s="132"/>
      <c r="K267" s="139" t="s">
        <v>116</v>
      </c>
      <c r="L267" s="132" t="s">
        <v>102</v>
      </c>
      <c r="M267" s="138" t="str">
        <f>IF(ISNONTEXT(INDEX(Comments!C:C,MATCH(AimsData[[#This Row],[Student Reference]],Comments!B:B,0))),"",INDEX(Comments!C:C,MATCH(AimsData[[#This Row],[Student Reference]],Comments!B:B,0)))</f>
        <v/>
      </c>
    </row>
    <row r="268" spans="1:13" x14ac:dyDescent="0.35">
      <c r="A268" s="132" t="s">
        <v>400</v>
      </c>
      <c r="B268" s="133">
        <v>19</v>
      </c>
      <c r="C268" s="132" t="s">
        <v>137</v>
      </c>
      <c r="D268" s="132" t="s">
        <v>138</v>
      </c>
      <c r="E268" s="132">
        <v>9.1999999999999993</v>
      </c>
      <c r="F268" s="132" t="s">
        <v>74</v>
      </c>
      <c r="G268" s="132" t="s">
        <v>74</v>
      </c>
      <c r="H268" s="132" t="s">
        <v>99</v>
      </c>
      <c r="I268" s="132" t="s">
        <v>100</v>
      </c>
      <c r="J268" s="132" t="s">
        <v>100</v>
      </c>
      <c r="K268" s="139" t="s">
        <v>101</v>
      </c>
      <c r="L268" s="132" t="s">
        <v>102</v>
      </c>
      <c r="M268" s="138" t="str">
        <f>IF(ISNONTEXT(INDEX(Comments!C:C,MATCH(AimsData[[#This Row],[Student Reference]],Comments!B:B,0))),"",INDEX(Comments!C:C,MATCH(AimsData[[#This Row],[Student Reference]],Comments!B:B,0)))</f>
        <v/>
      </c>
    </row>
    <row r="269" spans="1:13" x14ac:dyDescent="0.35">
      <c r="A269" s="132" t="s">
        <v>400</v>
      </c>
      <c r="B269" s="133">
        <v>19</v>
      </c>
      <c r="C269" s="132" t="s">
        <v>97</v>
      </c>
      <c r="D269" s="132" t="s">
        <v>98</v>
      </c>
      <c r="E269" s="132">
        <v>14.1</v>
      </c>
      <c r="F269" s="132" t="s">
        <v>74</v>
      </c>
      <c r="G269" s="132" t="s">
        <v>74</v>
      </c>
      <c r="H269" s="132" t="s">
        <v>99</v>
      </c>
      <c r="I269" s="132" t="s">
        <v>100</v>
      </c>
      <c r="J269" s="132" t="s">
        <v>100</v>
      </c>
      <c r="K269" s="139" t="s">
        <v>101</v>
      </c>
      <c r="L269" s="132" t="s">
        <v>102</v>
      </c>
      <c r="M269" s="138" t="str">
        <f>IF(ISNONTEXT(INDEX(Comments!C:C,MATCH(AimsData[[#This Row],[Student Reference]],Comments!B:B,0))),"",INDEX(Comments!C:C,MATCH(AimsData[[#This Row],[Student Reference]],Comments!B:B,0)))</f>
        <v/>
      </c>
    </row>
    <row r="270" spans="1:13" x14ac:dyDescent="0.35">
      <c r="A270" s="132" t="s">
        <v>400</v>
      </c>
      <c r="B270" s="133">
        <v>19</v>
      </c>
      <c r="C270" s="132" t="s">
        <v>103</v>
      </c>
      <c r="D270" s="132" t="s">
        <v>104</v>
      </c>
      <c r="E270" s="132">
        <v>14.1</v>
      </c>
      <c r="F270" s="132" t="s">
        <v>74</v>
      </c>
      <c r="G270" s="132" t="s">
        <v>74</v>
      </c>
      <c r="H270" s="132" t="s">
        <v>117</v>
      </c>
      <c r="I270" s="132" t="s">
        <v>115</v>
      </c>
      <c r="J270" s="132"/>
      <c r="K270" s="139" t="s">
        <v>116</v>
      </c>
      <c r="L270" s="132" t="s">
        <v>106</v>
      </c>
      <c r="M270" s="138" t="str">
        <f>IF(ISNONTEXT(INDEX(Comments!C:C,MATCH(AimsData[[#This Row],[Student Reference]],Comments!B:B,0))),"",INDEX(Comments!C:C,MATCH(AimsData[[#This Row],[Student Reference]],Comments!B:B,0)))</f>
        <v/>
      </c>
    </row>
    <row r="271" spans="1:13" x14ac:dyDescent="0.35">
      <c r="A271" s="132" t="s">
        <v>400</v>
      </c>
      <c r="B271" s="133">
        <v>19</v>
      </c>
      <c r="C271" s="132" t="s">
        <v>107</v>
      </c>
      <c r="D271" s="132" t="s">
        <v>108</v>
      </c>
      <c r="E271" s="132">
        <v>14.1</v>
      </c>
      <c r="F271" s="132" t="s">
        <v>74</v>
      </c>
      <c r="G271" s="132" t="s">
        <v>74</v>
      </c>
      <c r="H271" s="132" t="s">
        <v>117</v>
      </c>
      <c r="I271" s="132" t="s">
        <v>115</v>
      </c>
      <c r="J271" s="132"/>
      <c r="K271" s="139" t="s">
        <v>116</v>
      </c>
      <c r="L271" s="132" t="s">
        <v>102</v>
      </c>
      <c r="M271" s="138" t="str">
        <f>IF(ISNONTEXT(INDEX(Comments!C:C,MATCH(AimsData[[#This Row],[Student Reference]],Comments!B:B,0))),"",INDEX(Comments!C:C,MATCH(AimsData[[#This Row],[Student Reference]],Comments!B:B,0)))</f>
        <v/>
      </c>
    </row>
    <row r="272" spans="1:13" x14ac:dyDescent="0.35">
      <c r="A272" s="132" t="s">
        <v>400</v>
      </c>
      <c r="B272" s="133">
        <v>19</v>
      </c>
      <c r="C272" s="132" t="s">
        <v>109</v>
      </c>
      <c r="D272" s="132" t="s">
        <v>110</v>
      </c>
      <c r="E272" s="132">
        <v>14.1</v>
      </c>
      <c r="F272" s="132" t="s">
        <v>74</v>
      </c>
      <c r="G272" s="132" t="s">
        <v>74</v>
      </c>
      <c r="H272" s="132" t="s">
        <v>117</v>
      </c>
      <c r="I272" s="132" t="s">
        <v>115</v>
      </c>
      <c r="J272" s="132"/>
      <c r="K272" s="139" t="s">
        <v>116</v>
      </c>
      <c r="L272" s="132" t="s">
        <v>102</v>
      </c>
      <c r="M272" s="138" t="str">
        <f>IF(ISNONTEXT(INDEX(Comments!C:C,MATCH(AimsData[[#This Row],[Student Reference]],Comments!B:B,0))),"",INDEX(Comments!C:C,MATCH(AimsData[[#This Row],[Student Reference]],Comments!B:B,0)))</f>
        <v/>
      </c>
    </row>
    <row r="273" spans="1:13" x14ac:dyDescent="0.35">
      <c r="A273" s="132" t="s">
        <v>400</v>
      </c>
      <c r="B273" s="133">
        <v>19</v>
      </c>
      <c r="C273" s="132" t="s">
        <v>111</v>
      </c>
      <c r="D273" s="132" t="s">
        <v>112</v>
      </c>
      <c r="E273" s="132">
        <v>14.2</v>
      </c>
      <c r="F273" s="132" t="s">
        <v>74</v>
      </c>
      <c r="G273" s="132" t="s">
        <v>74</v>
      </c>
      <c r="H273" s="132" t="s">
        <v>153</v>
      </c>
      <c r="I273" s="132" t="s">
        <v>114</v>
      </c>
      <c r="J273" s="132" t="s">
        <v>114</v>
      </c>
      <c r="K273" s="139" t="s">
        <v>101</v>
      </c>
      <c r="L273" s="132" t="s">
        <v>102</v>
      </c>
      <c r="M273" s="138" t="str">
        <f>IF(ISNONTEXT(INDEX(Comments!C:C,MATCH(AimsData[[#This Row],[Student Reference]],Comments!B:B,0))),"",INDEX(Comments!C:C,MATCH(AimsData[[#This Row],[Student Reference]],Comments!B:B,0)))</f>
        <v/>
      </c>
    </row>
    <row r="274" spans="1:13" x14ac:dyDescent="0.35">
      <c r="A274" s="132" t="s">
        <v>401</v>
      </c>
      <c r="B274" s="133">
        <v>19</v>
      </c>
      <c r="C274" s="132" t="s">
        <v>137</v>
      </c>
      <c r="D274" s="132" t="s">
        <v>138</v>
      </c>
      <c r="E274" s="132">
        <v>9.1999999999999993</v>
      </c>
      <c r="F274" s="132" t="s">
        <v>74</v>
      </c>
      <c r="G274" s="132" t="s">
        <v>74</v>
      </c>
      <c r="H274" s="132" t="s">
        <v>99</v>
      </c>
      <c r="I274" s="132" t="s">
        <v>100</v>
      </c>
      <c r="J274" s="132" t="s">
        <v>100</v>
      </c>
      <c r="K274" s="139" t="s">
        <v>101</v>
      </c>
      <c r="L274" s="132" t="s">
        <v>102</v>
      </c>
      <c r="M274" s="138" t="str">
        <f>IF(ISNONTEXT(INDEX(Comments!C:C,MATCH(AimsData[[#This Row],[Student Reference]],Comments!B:B,0))),"",INDEX(Comments!C:C,MATCH(AimsData[[#This Row],[Student Reference]],Comments!B:B,0)))</f>
        <v/>
      </c>
    </row>
    <row r="275" spans="1:13" x14ac:dyDescent="0.35">
      <c r="A275" s="132" t="s">
        <v>401</v>
      </c>
      <c r="B275" s="133">
        <v>19</v>
      </c>
      <c r="C275" s="132" t="s">
        <v>103</v>
      </c>
      <c r="D275" s="132" t="s">
        <v>104</v>
      </c>
      <c r="E275" s="132">
        <v>14.1</v>
      </c>
      <c r="F275" s="132" t="s">
        <v>74</v>
      </c>
      <c r="G275" s="132" t="s">
        <v>74</v>
      </c>
      <c r="H275" s="132" t="s">
        <v>117</v>
      </c>
      <c r="I275" s="132" t="s">
        <v>115</v>
      </c>
      <c r="J275" s="132"/>
      <c r="K275" s="139" t="s">
        <v>116</v>
      </c>
      <c r="L275" s="132" t="s">
        <v>106</v>
      </c>
      <c r="M275" s="138" t="str">
        <f>IF(ISNONTEXT(INDEX(Comments!C:C,MATCH(AimsData[[#This Row],[Student Reference]],Comments!B:B,0))),"",INDEX(Comments!C:C,MATCH(AimsData[[#This Row],[Student Reference]],Comments!B:B,0)))</f>
        <v/>
      </c>
    </row>
    <row r="276" spans="1:13" x14ac:dyDescent="0.35">
      <c r="A276" s="132" t="s">
        <v>401</v>
      </c>
      <c r="B276" s="133">
        <v>19</v>
      </c>
      <c r="C276" s="132" t="s">
        <v>107</v>
      </c>
      <c r="D276" s="132" t="s">
        <v>108</v>
      </c>
      <c r="E276" s="132">
        <v>14.1</v>
      </c>
      <c r="F276" s="132" t="s">
        <v>74</v>
      </c>
      <c r="G276" s="132" t="s">
        <v>74</v>
      </c>
      <c r="H276" s="132" t="s">
        <v>117</v>
      </c>
      <c r="I276" s="132" t="s">
        <v>115</v>
      </c>
      <c r="J276" s="132"/>
      <c r="K276" s="139" t="s">
        <v>116</v>
      </c>
      <c r="L276" s="132" t="s">
        <v>102</v>
      </c>
      <c r="M276" s="138" t="str">
        <f>IF(ISNONTEXT(INDEX(Comments!C:C,MATCH(AimsData[[#This Row],[Student Reference]],Comments!B:B,0))),"",INDEX(Comments!C:C,MATCH(AimsData[[#This Row],[Student Reference]],Comments!B:B,0)))</f>
        <v/>
      </c>
    </row>
    <row r="277" spans="1:13" x14ac:dyDescent="0.35">
      <c r="A277" s="132" t="s">
        <v>401</v>
      </c>
      <c r="B277" s="133">
        <v>19</v>
      </c>
      <c r="C277" s="132" t="s">
        <v>109</v>
      </c>
      <c r="D277" s="132" t="s">
        <v>110</v>
      </c>
      <c r="E277" s="132">
        <v>14.1</v>
      </c>
      <c r="F277" s="132" t="s">
        <v>74</v>
      </c>
      <c r="G277" s="132" t="s">
        <v>74</v>
      </c>
      <c r="H277" s="132" t="s">
        <v>117</v>
      </c>
      <c r="I277" s="132" t="s">
        <v>115</v>
      </c>
      <c r="J277" s="132"/>
      <c r="K277" s="139" t="s">
        <v>116</v>
      </c>
      <c r="L277" s="132" t="s">
        <v>102</v>
      </c>
      <c r="M277" s="138" t="str">
        <f>IF(ISNONTEXT(INDEX(Comments!C:C,MATCH(AimsData[[#This Row],[Student Reference]],Comments!B:B,0))),"",INDEX(Comments!C:C,MATCH(AimsData[[#This Row],[Student Reference]],Comments!B:B,0)))</f>
        <v/>
      </c>
    </row>
    <row r="278" spans="1:13" x14ac:dyDescent="0.35">
      <c r="A278" s="132" t="s">
        <v>401</v>
      </c>
      <c r="B278" s="133">
        <v>19</v>
      </c>
      <c r="C278" s="132" t="s">
        <v>111</v>
      </c>
      <c r="D278" s="132" t="s">
        <v>112</v>
      </c>
      <c r="E278" s="132">
        <v>14.2</v>
      </c>
      <c r="F278" s="132" t="s">
        <v>74</v>
      </c>
      <c r="G278" s="132" t="s">
        <v>74</v>
      </c>
      <c r="H278" s="132" t="s">
        <v>153</v>
      </c>
      <c r="I278" s="132" t="s">
        <v>114</v>
      </c>
      <c r="J278" s="132" t="s">
        <v>114</v>
      </c>
      <c r="K278" s="139" t="s">
        <v>101</v>
      </c>
      <c r="L278" s="132" t="s">
        <v>102</v>
      </c>
      <c r="M278" s="138" t="str">
        <f>IF(ISNONTEXT(INDEX(Comments!C:C,MATCH(AimsData[[#This Row],[Student Reference]],Comments!B:B,0))),"",INDEX(Comments!C:C,MATCH(AimsData[[#This Row],[Student Reference]],Comments!B:B,0)))</f>
        <v/>
      </c>
    </row>
    <row r="279" spans="1:13" x14ac:dyDescent="0.35">
      <c r="A279" s="132" t="s">
        <v>402</v>
      </c>
      <c r="B279" s="133">
        <v>22</v>
      </c>
      <c r="C279" s="132" t="s">
        <v>126</v>
      </c>
      <c r="D279" s="132" t="s">
        <v>127</v>
      </c>
      <c r="E279" s="132">
        <v>14.1</v>
      </c>
      <c r="F279" s="132" t="s">
        <v>74</v>
      </c>
      <c r="G279" s="132" t="s">
        <v>74</v>
      </c>
      <c r="H279" s="132" t="s">
        <v>99</v>
      </c>
      <c r="I279" s="132" t="s">
        <v>100</v>
      </c>
      <c r="J279" s="132" t="s">
        <v>100</v>
      </c>
      <c r="K279" s="139" t="s">
        <v>101</v>
      </c>
      <c r="L279" s="132" t="s">
        <v>102</v>
      </c>
      <c r="M279" s="138" t="str">
        <f>IF(ISNONTEXT(INDEX(Comments!C:C,MATCH(AimsData[[#This Row],[Student Reference]],Comments!B:B,0))),"",INDEX(Comments!C:C,MATCH(AimsData[[#This Row],[Student Reference]],Comments!B:B,0)))</f>
        <v/>
      </c>
    </row>
    <row r="280" spans="1:13" x14ac:dyDescent="0.35">
      <c r="A280" s="132" t="s">
        <v>402</v>
      </c>
      <c r="B280" s="133">
        <v>22</v>
      </c>
      <c r="C280" s="132" t="s">
        <v>103</v>
      </c>
      <c r="D280" s="132" t="s">
        <v>104</v>
      </c>
      <c r="E280" s="132">
        <v>14.1</v>
      </c>
      <c r="F280" s="132" t="s">
        <v>74</v>
      </c>
      <c r="G280" s="132" t="s">
        <v>74</v>
      </c>
      <c r="H280" s="132" t="s">
        <v>99</v>
      </c>
      <c r="I280" s="132" t="s">
        <v>100</v>
      </c>
      <c r="J280" s="132" t="s">
        <v>100</v>
      </c>
      <c r="K280" s="139" t="s">
        <v>101</v>
      </c>
      <c r="L280" s="132" t="s">
        <v>106</v>
      </c>
      <c r="M280" s="138" t="str">
        <f>IF(ISNONTEXT(INDEX(Comments!C:C,MATCH(AimsData[[#This Row],[Student Reference]],Comments!B:B,0))),"",INDEX(Comments!C:C,MATCH(AimsData[[#This Row],[Student Reference]],Comments!B:B,0)))</f>
        <v/>
      </c>
    </row>
    <row r="281" spans="1:13" x14ac:dyDescent="0.35">
      <c r="A281" s="132" t="s">
        <v>402</v>
      </c>
      <c r="B281" s="133">
        <v>22</v>
      </c>
      <c r="C281" s="132" t="s">
        <v>107</v>
      </c>
      <c r="D281" s="132" t="s">
        <v>108</v>
      </c>
      <c r="E281" s="132">
        <v>14.1</v>
      </c>
      <c r="F281" s="132" t="s">
        <v>74</v>
      </c>
      <c r="G281" s="132" t="s">
        <v>74</v>
      </c>
      <c r="H281" s="132" t="s">
        <v>99</v>
      </c>
      <c r="I281" s="132" t="s">
        <v>100</v>
      </c>
      <c r="J281" s="132" t="s">
        <v>100</v>
      </c>
      <c r="K281" s="139" t="s">
        <v>101</v>
      </c>
      <c r="L281" s="132" t="s">
        <v>102</v>
      </c>
      <c r="M281" s="138" t="str">
        <f>IF(ISNONTEXT(INDEX(Comments!C:C,MATCH(AimsData[[#This Row],[Student Reference]],Comments!B:B,0))),"",INDEX(Comments!C:C,MATCH(AimsData[[#This Row],[Student Reference]],Comments!B:B,0)))</f>
        <v/>
      </c>
    </row>
    <row r="282" spans="1:13" x14ac:dyDescent="0.35">
      <c r="A282" s="132" t="s">
        <v>402</v>
      </c>
      <c r="B282" s="133">
        <v>22</v>
      </c>
      <c r="C282" s="132" t="s">
        <v>109</v>
      </c>
      <c r="D282" s="132" t="s">
        <v>110</v>
      </c>
      <c r="E282" s="132">
        <v>14.1</v>
      </c>
      <c r="F282" s="132" t="s">
        <v>74</v>
      </c>
      <c r="G282" s="132" t="s">
        <v>74</v>
      </c>
      <c r="H282" s="132" t="s">
        <v>99</v>
      </c>
      <c r="I282" s="132" t="s">
        <v>100</v>
      </c>
      <c r="J282" s="132" t="s">
        <v>100</v>
      </c>
      <c r="K282" s="139" t="s">
        <v>101</v>
      </c>
      <c r="L282" s="132" t="s">
        <v>102</v>
      </c>
      <c r="M282" s="138" t="str">
        <f>IF(ISNONTEXT(INDEX(Comments!C:C,MATCH(AimsData[[#This Row],[Student Reference]],Comments!B:B,0))),"",INDEX(Comments!C:C,MATCH(AimsData[[#This Row],[Student Reference]],Comments!B:B,0)))</f>
        <v/>
      </c>
    </row>
    <row r="283" spans="1:13" x14ac:dyDescent="0.35">
      <c r="A283" s="132" t="s">
        <v>402</v>
      </c>
      <c r="B283" s="133">
        <v>22</v>
      </c>
      <c r="C283" s="132" t="s">
        <v>111</v>
      </c>
      <c r="D283" s="132" t="s">
        <v>112</v>
      </c>
      <c r="E283" s="132">
        <v>14.2</v>
      </c>
      <c r="F283" s="132" t="s">
        <v>74</v>
      </c>
      <c r="G283" s="132" t="s">
        <v>74</v>
      </c>
      <c r="H283" s="132" t="s">
        <v>125</v>
      </c>
      <c r="I283" s="132" t="s">
        <v>114</v>
      </c>
      <c r="J283" s="132" t="s">
        <v>114</v>
      </c>
      <c r="K283" s="139" t="s">
        <v>101</v>
      </c>
      <c r="L283" s="132" t="s">
        <v>102</v>
      </c>
      <c r="M283" s="138" t="str">
        <f>IF(ISNONTEXT(INDEX(Comments!C:C,MATCH(AimsData[[#This Row],[Student Reference]],Comments!B:B,0))),"",INDEX(Comments!C:C,MATCH(AimsData[[#This Row],[Student Reference]],Comments!B:B,0)))</f>
        <v/>
      </c>
    </row>
    <row r="284" spans="1:13" x14ac:dyDescent="0.35">
      <c r="A284" s="132" t="s">
        <v>403</v>
      </c>
      <c r="B284" s="133">
        <v>20</v>
      </c>
      <c r="C284" s="132" t="s">
        <v>137</v>
      </c>
      <c r="D284" s="132" t="s">
        <v>138</v>
      </c>
      <c r="E284" s="132">
        <v>9.1999999999999993</v>
      </c>
      <c r="F284" s="132" t="s">
        <v>74</v>
      </c>
      <c r="G284" s="132" t="s">
        <v>74</v>
      </c>
      <c r="H284" s="132" t="s">
        <v>99</v>
      </c>
      <c r="I284" s="132" t="s">
        <v>100</v>
      </c>
      <c r="J284" s="132" t="s">
        <v>100</v>
      </c>
      <c r="K284" s="139" t="s">
        <v>101</v>
      </c>
      <c r="L284" s="132" t="s">
        <v>102</v>
      </c>
      <c r="M284" s="138" t="str">
        <f>IF(ISNONTEXT(INDEX(Comments!C:C,MATCH(AimsData[[#This Row],[Student Reference]],Comments!B:B,0))),"",INDEX(Comments!C:C,MATCH(AimsData[[#This Row],[Student Reference]],Comments!B:B,0)))</f>
        <v/>
      </c>
    </row>
    <row r="285" spans="1:13" x14ac:dyDescent="0.35">
      <c r="A285" s="132" t="s">
        <v>403</v>
      </c>
      <c r="B285" s="133">
        <v>20</v>
      </c>
      <c r="C285" s="132" t="s">
        <v>166</v>
      </c>
      <c r="D285" s="132" t="s">
        <v>167</v>
      </c>
      <c r="E285" s="132">
        <v>14.2</v>
      </c>
      <c r="F285" s="132" t="s">
        <v>74</v>
      </c>
      <c r="G285" s="132" t="s">
        <v>74</v>
      </c>
      <c r="H285" s="132" t="s">
        <v>99</v>
      </c>
      <c r="I285" s="132" t="s">
        <v>100</v>
      </c>
      <c r="J285" s="132" t="s">
        <v>135</v>
      </c>
      <c r="K285" s="139" t="s">
        <v>136</v>
      </c>
      <c r="L285" s="132" t="s">
        <v>102</v>
      </c>
      <c r="M285" s="138" t="str">
        <f>IF(ISNONTEXT(INDEX(Comments!C:C,MATCH(AimsData[[#This Row],[Student Reference]],Comments!B:B,0))),"",INDEX(Comments!C:C,MATCH(AimsData[[#This Row],[Student Reference]],Comments!B:B,0)))</f>
        <v/>
      </c>
    </row>
    <row r="286" spans="1:13" x14ac:dyDescent="0.35">
      <c r="A286" s="132" t="s">
        <v>403</v>
      </c>
      <c r="B286" s="133">
        <v>20</v>
      </c>
      <c r="C286" s="132" t="s">
        <v>103</v>
      </c>
      <c r="D286" s="132" t="s">
        <v>104</v>
      </c>
      <c r="E286" s="132">
        <v>14.1</v>
      </c>
      <c r="F286" s="132" t="s">
        <v>74</v>
      </c>
      <c r="G286" s="132" t="s">
        <v>74</v>
      </c>
      <c r="H286" s="132" t="s">
        <v>105</v>
      </c>
      <c r="I286" s="132" t="s">
        <v>100</v>
      </c>
      <c r="J286" s="132" t="s">
        <v>100</v>
      </c>
      <c r="K286" s="139" t="s">
        <v>101</v>
      </c>
      <c r="L286" s="132" t="s">
        <v>106</v>
      </c>
      <c r="M286" s="138" t="str">
        <f>IF(ISNONTEXT(INDEX(Comments!C:C,MATCH(AimsData[[#This Row],[Student Reference]],Comments!B:B,0))),"",INDEX(Comments!C:C,MATCH(AimsData[[#This Row],[Student Reference]],Comments!B:B,0)))</f>
        <v/>
      </c>
    </row>
    <row r="287" spans="1:13" x14ac:dyDescent="0.35">
      <c r="A287" s="132" t="s">
        <v>403</v>
      </c>
      <c r="B287" s="133">
        <v>20</v>
      </c>
      <c r="C287" s="132" t="s">
        <v>107</v>
      </c>
      <c r="D287" s="132" t="s">
        <v>108</v>
      </c>
      <c r="E287" s="132">
        <v>14.1</v>
      </c>
      <c r="F287" s="132" t="s">
        <v>74</v>
      </c>
      <c r="G287" s="132" t="s">
        <v>74</v>
      </c>
      <c r="H287" s="132" t="s">
        <v>105</v>
      </c>
      <c r="I287" s="132" t="s">
        <v>100</v>
      </c>
      <c r="J287" s="132" t="s">
        <v>100</v>
      </c>
      <c r="K287" s="139" t="s">
        <v>101</v>
      </c>
      <c r="L287" s="132" t="s">
        <v>102</v>
      </c>
      <c r="M287" s="138" t="str">
        <f>IF(ISNONTEXT(INDEX(Comments!C:C,MATCH(AimsData[[#This Row],[Student Reference]],Comments!B:B,0))),"",INDEX(Comments!C:C,MATCH(AimsData[[#This Row],[Student Reference]],Comments!B:B,0)))</f>
        <v/>
      </c>
    </row>
    <row r="288" spans="1:13" x14ac:dyDescent="0.35">
      <c r="A288" s="132" t="s">
        <v>403</v>
      </c>
      <c r="B288" s="133">
        <v>20</v>
      </c>
      <c r="C288" s="132" t="s">
        <v>109</v>
      </c>
      <c r="D288" s="132" t="s">
        <v>110</v>
      </c>
      <c r="E288" s="132">
        <v>14.1</v>
      </c>
      <c r="F288" s="132" t="s">
        <v>74</v>
      </c>
      <c r="G288" s="132" t="s">
        <v>74</v>
      </c>
      <c r="H288" s="132" t="s">
        <v>105</v>
      </c>
      <c r="I288" s="132" t="s">
        <v>100</v>
      </c>
      <c r="J288" s="132" t="s">
        <v>100</v>
      </c>
      <c r="K288" s="139" t="s">
        <v>101</v>
      </c>
      <c r="L288" s="132" t="s">
        <v>102</v>
      </c>
      <c r="M288" s="138" t="str">
        <f>IF(ISNONTEXT(INDEX(Comments!C:C,MATCH(AimsData[[#This Row],[Student Reference]],Comments!B:B,0))),"",INDEX(Comments!C:C,MATCH(AimsData[[#This Row],[Student Reference]],Comments!B:B,0)))</f>
        <v/>
      </c>
    </row>
    <row r="289" spans="1:13" x14ac:dyDescent="0.35">
      <c r="A289" s="132" t="s">
        <v>403</v>
      </c>
      <c r="B289" s="133">
        <v>20</v>
      </c>
      <c r="C289" s="132" t="s">
        <v>111</v>
      </c>
      <c r="D289" s="132" t="s">
        <v>112</v>
      </c>
      <c r="E289" s="132">
        <v>14.2</v>
      </c>
      <c r="F289" s="132" t="s">
        <v>74</v>
      </c>
      <c r="G289" s="132" t="s">
        <v>74</v>
      </c>
      <c r="H289" s="132" t="s">
        <v>125</v>
      </c>
      <c r="I289" s="132" t="s">
        <v>114</v>
      </c>
      <c r="J289" s="132" t="s">
        <v>114</v>
      </c>
      <c r="K289" s="139" t="s">
        <v>101</v>
      </c>
      <c r="L289" s="132" t="s">
        <v>102</v>
      </c>
      <c r="M289" s="138" t="str">
        <f>IF(ISNONTEXT(INDEX(Comments!C:C,MATCH(AimsData[[#This Row],[Student Reference]],Comments!B:B,0))),"",INDEX(Comments!C:C,MATCH(AimsData[[#This Row],[Student Reference]],Comments!B:B,0)))</f>
        <v/>
      </c>
    </row>
    <row r="290" spans="1:13" x14ac:dyDescent="0.35">
      <c r="A290" s="132" t="s">
        <v>404</v>
      </c>
      <c r="B290" s="133">
        <v>20</v>
      </c>
      <c r="C290" s="132" t="s">
        <v>133</v>
      </c>
      <c r="D290" s="132" t="s">
        <v>134</v>
      </c>
      <c r="E290" s="132">
        <v>14.1</v>
      </c>
      <c r="F290" s="132" t="s">
        <v>74</v>
      </c>
      <c r="G290" s="132" t="s">
        <v>74</v>
      </c>
      <c r="H290" s="132" t="s">
        <v>99</v>
      </c>
      <c r="I290" s="132" t="s">
        <v>100</v>
      </c>
      <c r="J290" s="132" t="s">
        <v>100</v>
      </c>
      <c r="K290" s="139" t="s">
        <v>101</v>
      </c>
      <c r="L290" s="132" t="s">
        <v>102</v>
      </c>
      <c r="M290" s="138" t="str">
        <f>IF(ISNONTEXT(INDEX(Comments!C:C,MATCH(AimsData[[#This Row],[Student Reference]],Comments!B:B,0))),"",INDEX(Comments!C:C,MATCH(AimsData[[#This Row],[Student Reference]],Comments!B:B,0)))</f>
        <v/>
      </c>
    </row>
    <row r="291" spans="1:13" x14ac:dyDescent="0.35">
      <c r="A291" s="132" t="s">
        <v>404</v>
      </c>
      <c r="B291" s="133">
        <v>20</v>
      </c>
      <c r="C291" s="132" t="s">
        <v>168</v>
      </c>
      <c r="D291" s="132" t="s">
        <v>169</v>
      </c>
      <c r="E291" s="132">
        <v>7.4</v>
      </c>
      <c r="F291" s="132" t="s">
        <v>74</v>
      </c>
      <c r="G291" s="132" t="s">
        <v>74</v>
      </c>
      <c r="H291" s="132" t="s">
        <v>99</v>
      </c>
      <c r="I291" s="132" t="s">
        <v>100</v>
      </c>
      <c r="J291" s="132" t="s">
        <v>100</v>
      </c>
      <c r="K291" s="139" t="s">
        <v>101</v>
      </c>
      <c r="L291" s="132" t="s">
        <v>102</v>
      </c>
      <c r="M291" s="138" t="str">
        <f>IF(ISNONTEXT(INDEX(Comments!C:C,MATCH(AimsData[[#This Row],[Student Reference]],Comments!B:B,0))),"",INDEX(Comments!C:C,MATCH(AimsData[[#This Row],[Student Reference]],Comments!B:B,0)))</f>
        <v/>
      </c>
    </row>
    <row r="292" spans="1:13" x14ac:dyDescent="0.35">
      <c r="A292" s="132" t="s">
        <v>404</v>
      </c>
      <c r="B292" s="133">
        <v>20</v>
      </c>
      <c r="C292" s="132" t="s">
        <v>170</v>
      </c>
      <c r="D292" s="132" t="s">
        <v>171</v>
      </c>
      <c r="E292" s="132">
        <v>14.1</v>
      </c>
      <c r="F292" s="132" t="s">
        <v>74</v>
      </c>
      <c r="G292" s="132" t="s">
        <v>74</v>
      </c>
      <c r="H292" s="132" t="s">
        <v>99</v>
      </c>
      <c r="I292" s="132" t="s">
        <v>100</v>
      </c>
      <c r="J292" s="132" t="s">
        <v>135</v>
      </c>
      <c r="K292" s="139" t="s">
        <v>136</v>
      </c>
      <c r="L292" s="132" t="s">
        <v>102</v>
      </c>
      <c r="M292" s="138" t="str">
        <f>IF(ISNONTEXT(INDEX(Comments!C:C,MATCH(AimsData[[#This Row],[Student Reference]],Comments!B:B,0))),"",INDEX(Comments!C:C,MATCH(AimsData[[#This Row],[Student Reference]],Comments!B:B,0)))</f>
        <v/>
      </c>
    </row>
    <row r="293" spans="1:13" x14ac:dyDescent="0.35">
      <c r="A293" s="132" t="s">
        <v>404</v>
      </c>
      <c r="B293" s="133">
        <v>20</v>
      </c>
      <c r="C293" s="132" t="s">
        <v>172</v>
      </c>
      <c r="D293" s="132" t="s">
        <v>173</v>
      </c>
      <c r="E293" s="132">
        <v>14.1</v>
      </c>
      <c r="F293" s="132" t="s">
        <v>74</v>
      </c>
      <c r="G293" s="132" t="s">
        <v>74</v>
      </c>
      <c r="H293" s="132" t="s">
        <v>99</v>
      </c>
      <c r="I293" s="132" t="s">
        <v>100</v>
      </c>
      <c r="J293" s="132" t="s">
        <v>100</v>
      </c>
      <c r="K293" s="139" t="s">
        <v>101</v>
      </c>
      <c r="L293" s="132" t="s">
        <v>102</v>
      </c>
      <c r="M293" s="138" t="str">
        <f>IF(ISNONTEXT(INDEX(Comments!C:C,MATCH(AimsData[[#This Row],[Student Reference]],Comments!B:B,0))),"",INDEX(Comments!C:C,MATCH(AimsData[[#This Row],[Student Reference]],Comments!B:B,0)))</f>
        <v/>
      </c>
    </row>
    <row r="294" spans="1:13" x14ac:dyDescent="0.35">
      <c r="A294" s="132" t="s">
        <v>404</v>
      </c>
      <c r="B294" s="133">
        <v>20</v>
      </c>
      <c r="C294" s="132" t="s">
        <v>103</v>
      </c>
      <c r="D294" s="132" t="s">
        <v>104</v>
      </c>
      <c r="E294" s="132">
        <v>14.1</v>
      </c>
      <c r="F294" s="132" t="s">
        <v>74</v>
      </c>
      <c r="G294" s="132" t="s">
        <v>74</v>
      </c>
      <c r="H294" s="132" t="s">
        <v>105</v>
      </c>
      <c r="I294" s="132" t="s">
        <v>100</v>
      </c>
      <c r="J294" s="132" t="s">
        <v>100</v>
      </c>
      <c r="K294" s="139" t="s">
        <v>101</v>
      </c>
      <c r="L294" s="132" t="s">
        <v>106</v>
      </c>
      <c r="M294" s="138" t="str">
        <f>IF(ISNONTEXT(INDEX(Comments!C:C,MATCH(AimsData[[#This Row],[Student Reference]],Comments!B:B,0))),"",INDEX(Comments!C:C,MATCH(AimsData[[#This Row],[Student Reference]],Comments!B:B,0)))</f>
        <v/>
      </c>
    </row>
    <row r="295" spans="1:13" x14ac:dyDescent="0.35">
      <c r="A295" s="132" t="s">
        <v>404</v>
      </c>
      <c r="B295" s="133">
        <v>20</v>
      </c>
      <c r="C295" s="132" t="s">
        <v>107</v>
      </c>
      <c r="D295" s="132" t="s">
        <v>108</v>
      </c>
      <c r="E295" s="132">
        <v>14.1</v>
      </c>
      <c r="F295" s="132" t="s">
        <v>74</v>
      </c>
      <c r="G295" s="132" t="s">
        <v>74</v>
      </c>
      <c r="H295" s="132" t="s">
        <v>105</v>
      </c>
      <c r="I295" s="132" t="s">
        <v>100</v>
      </c>
      <c r="J295" s="132" t="s">
        <v>100</v>
      </c>
      <c r="K295" s="139" t="s">
        <v>101</v>
      </c>
      <c r="L295" s="132" t="s">
        <v>102</v>
      </c>
      <c r="M295" s="138" t="str">
        <f>IF(ISNONTEXT(INDEX(Comments!C:C,MATCH(AimsData[[#This Row],[Student Reference]],Comments!B:B,0))),"",INDEX(Comments!C:C,MATCH(AimsData[[#This Row],[Student Reference]],Comments!B:B,0)))</f>
        <v/>
      </c>
    </row>
    <row r="296" spans="1:13" x14ac:dyDescent="0.35">
      <c r="A296" s="132" t="s">
        <v>404</v>
      </c>
      <c r="B296" s="133">
        <v>20</v>
      </c>
      <c r="C296" s="132" t="s">
        <v>109</v>
      </c>
      <c r="D296" s="132" t="s">
        <v>110</v>
      </c>
      <c r="E296" s="132">
        <v>14.1</v>
      </c>
      <c r="F296" s="132" t="s">
        <v>74</v>
      </c>
      <c r="G296" s="132" t="s">
        <v>74</v>
      </c>
      <c r="H296" s="132" t="s">
        <v>105</v>
      </c>
      <c r="I296" s="132" t="s">
        <v>100</v>
      </c>
      <c r="J296" s="132" t="s">
        <v>100</v>
      </c>
      <c r="K296" s="139" t="s">
        <v>101</v>
      </c>
      <c r="L296" s="132" t="s">
        <v>102</v>
      </c>
      <c r="M296" s="138" t="str">
        <f>IF(ISNONTEXT(INDEX(Comments!C:C,MATCH(AimsData[[#This Row],[Student Reference]],Comments!B:B,0))),"",INDEX(Comments!C:C,MATCH(AimsData[[#This Row],[Student Reference]],Comments!B:B,0)))</f>
        <v/>
      </c>
    </row>
    <row r="297" spans="1:13" x14ac:dyDescent="0.35">
      <c r="A297" s="132" t="s">
        <v>405</v>
      </c>
      <c r="B297" s="133">
        <v>20</v>
      </c>
      <c r="C297" s="132" t="s">
        <v>133</v>
      </c>
      <c r="D297" s="132" t="s">
        <v>134</v>
      </c>
      <c r="E297" s="132">
        <v>14.1</v>
      </c>
      <c r="F297" s="132" t="s">
        <v>74</v>
      </c>
      <c r="G297" s="132" t="s">
        <v>74</v>
      </c>
      <c r="H297" s="132" t="s">
        <v>99</v>
      </c>
      <c r="I297" s="132" t="s">
        <v>100</v>
      </c>
      <c r="J297" s="132" t="s">
        <v>100</v>
      </c>
      <c r="K297" s="139" t="s">
        <v>101</v>
      </c>
      <c r="L297" s="132" t="s">
        <v>102</v>
      </c>
      <c r="M297" s="138" t="str">
        <f>IF(ISNONTEXT(INDEX(Comments!C:C,MATCH(AimsData[[#This Row],[Student Reference]],Comments!B:B,0))),"",INDEX(Comments!C:C,MATCH(AimsData[[#This Row],[Student Reference]],Comments!B:B,0)))</f>
        <v/>
      </c>
    </row>
    <row r="298" spans="1:13" x14ac:dyDescent="0.35">
      <c r="A298" s="132" t="s">
        <v>405</v>
      </c>
      <c r="B298" s="133">
        <v>20</v>
      </c>
      <c r="C298" s="132" t="s">
        <v>168</v>
      </c>
      <c r="D298" s="132" t="s">
        <v>169</v>
      </c>
      <c r="E298" s="132">
        <v>7.4</v>
      </c>
      <c r="F298" s="132" t="s">
        <v>74</v>
      </c>
      <c r="G298" s="132" t="s">
        <v>74</v>
      </c>
      <c r="H298" s="132" t="s">
        <v>99</v>
      </c>
      <c r="I298" s="132" t="s">
        <v>100</v>
      </c>
      <c r="J298" s="132" t="s">
        <v>100</v>
      </c>
      <c r="K298" s="139" t="s">
        <v>101</v>
      </c>
      <c r="L298" s="132" t="s">
        <v>102</v>
      </c>
      <c r="M298" s="138" t="str">
        <f>IF(ISNONTEXT(INDEX(Comments!C:C,MATCH(AimsData[[#This Row],[Student Reference]],Comments!B:B,0))),"",INDEX(Comments!C:C,MATCH(AimsData[[#This Row],[Student Reference]],Comments!B:B,0)))</f>
        <v/>
      </c>
    </row>
    <row r="299" spans="1:13" x14ac:dyDescent="0.35">
      <c r="A299" s="132" t="s">
        <v>405</v>
      </c>
      <c r="B299" s="133">
        <v>20</v>
      </c>
      <c r="C299" s="132" t="s">
        <v>174</v>
      </c>
      <c r="D299" s="132" t="s">
        <v>175</v>
      </c>
      <c r="E299" s="132">
        <v>14.1</v>
      </c>
      <c r="F299" s="132" t="s">
        <v>74</v>
      </c>
      <c r="G299" s="132" t="s">
        <v>74</v>
      </c>
      <c r="H299" s="132" t="s">
        <v>99</v>
      </c>
      <c r="I299" s="132" t="s">
        <v>100</v>
      </c>
      <c r="J299" s="132" t="s">
        <v>100</v>
      </c>
      <c r="K299" s="139" t="s">
        <v>101</v>
      </c>
      <c r="L299" s="132" t="s">
        <v>102</v>
      </c>
      <c r="M299" s="138" t="str">
        <f>IF(ISNONTEXT(INDEX(Comments!C:C,MATCH(AimsData[[#This Row],[Student Reference]],Comments!B:B,0))),"",INDEX(Comments!C:C,MATCH(AimsData[[#This Row],[Student Reference]],Comments!B:B,0)))</f>
        <v/>
      </c>
    </row>
    <row r="300" spans="1:13" x14ac:dyDescent="0.35">
      <c r="A300" s="132" t="s">
        <v>405</v>
      </c>
      <c r="B300" s="133">
        <v>20</v>
      </c>
      <c r="C300" s="132" t="s">
        <v>172</v>
      </c>
      <c r="D300" s="132" t="s">
        <v>173</v>
      </c>
      <c r="E300" s="132">
        <v>14.1</v>
      </c>
      <c r="F300" s="132" t="s">
        <v>74</v>
      </c>
      <c r="G300" s="132" t="s">
        <v>74</v>
      </c>
      <c r="H300" s="132" t="s">
        <v>99</v>
      </c>
      <c r="I300" s="132" t="s">
        <v>100</v>
      </c>
      <c r="J300" s="132" t="s">
        <v>100</v>
      </c>
      <c r="K300" s="139" t="s">
        <v>101</v>
      </c>
      <c r="L300" s="132" t="s">
        <v>102</v>
      </c>
      <c r="M300" s="138" t="str">
        <f>IF(ISNONTEXT(INDEX(Comments!C:C,MATCH(AimsData[[#This Row],[Student Reference]],Comments!B:B,0))),"",INDEX(Comments!C:C,MATCH(AimsData[[#This Row],[Student Reference]],Comments!B:B,0)))</f>
        <v/>
      </c>
    </row>
    <row r="301" spans="1:13" x14ac:dyDescent="0.35">
      <c r="A301" s="132" t="s">
        <v>405</v>
      </c>
      <c r="B301" s="133">
        <v>20</v>
      </c>
      <c r="C301" s="132" t="s">
        <v>103</v>
      </c>
      <c r="D301" s="132" t="s">
        <v>104</v>
      </c>
      <c r="E301" s="132">
        <v>14.1</v>
      </c>
      <c r="F301" s="132" t="s">
        <v>74</v>
      </c>
      <c r="G301" s="132" t="s">
        <v>74</v>
      </c>
      <c r="H301" s="132" t="s">
        <v>105</v>
      </c>
      <c r="I301" s="132" t="s">
        <v>100</v>
      </c>
      <c r="J301" s="132" t="s">
        <v>100</v>
      </c>
      <c r="K301" s="139" t="s">
        <v>101</v>
      </c>
      <c r="L301" s="132" t="s">
        <v>106</v>
      </c>
      <c r="M301" s="138" t="str">
        <f>IF(ISNONTEXT(INDEX(Comments!C:C,MATCH(AimsData[[#This Row],[Student Reference]],Comments!B:B,0))),"",INDEX(Comments!C:C,MATCH(AimsData[[#This Row],[Student Reference]],Comments!B:B,0)))</f>
        <v/>
      </c>
    </row>
    <row r="302" spans="1:13" x14ac:dyDescent="0.35">
      <c r="A302" s="132" t="s">
        <v>405</v>
      </c>
      <c r="B302" s="133">
        <v>20</v>
      </c>
      <c r="C302" s="132" t="s">
        <v>107</v>
      </c>
      <c r="D302" s="132" t="s">
        <v>108</v>
      </c>
      <c r="E302" s="132">
        <v>14.1</v>
      </c>
      <c r="F302" s="132" t="s">
        <v>74</v>
      </c>
      <c r="G302" s="132" t="s">
        <v>74</v>
      </c>
      <c r="H302" s="132" t="s">
        <v>105</v>
      </c>
      <c r="I302" s="132" t="s">
        <v>100</v>
      </c>
      <c r="J302" s="132" t="s">
        <v>100</v>
      </c>
      <c r="K302" s="139" t="s">
        <v>101</v>
      </c>
      <c r="L302" s="132" t="s">
        <v>102</v>
      </c>
      <c r="M302" s="138" t="str">
        <f>IF(ISNONTEXT(INDEX(Comments!C:C,MATCH(AimsData[[#This Row],[Student Reference]],Comments!B:B,0))),"",INDEX(Comments!C:C,MATCH(AimsData[[#This Row],[Student Reference]],Comments!B:B,0)))</f>
        <v/>
      </c>
    </row>
    <row r="303" spans="1:13" x14ac:dyDescent="0.35">
      <c r="A303" s="132" t="s">
        <v>405</v>
      </c>
      <c r="B303" s="133">
        <v>20</v>
      </c>
      <c r="C303" s="132" t="s">
        <v>109</v>
      </c>
      <c r="D303" s="132" t="s">
        <v>110</v>
      </c>
      <c r="E303" s="132">
        <v>14.1</v>
      </c>
      <c r="F303" s="132" t="s">
        <v>74</v>
      </c>
      <c r="G303" s="132" t="s">
        <v>74</v>
      </c>
      <c r="H303" s="132" t="s">
        <v>105</v>
      </c>
      <c r="I303" s="132" t="s">
        <v>100</v>
      </c>
      <c r="J303" s="132" t="s">
        <v>100</v>
      </c>
      <c r="K303" s="139" t="s">
        <v>101</v>
      </c>
      <c r="L303" s="132" t="s">
        <v>102</v>
      </c>
      <c r="M303" s="138" t="str">
        <f>IF(ISNONTEXT(INDEX(Comments!C:C,MATCH(AimsData[[#This Row],[Student Reference]],Comments!B:B,0))),"",INDEX(Comments!C:C,MATCH(AimsData[[#This Row],[Student Reference]],Comments!B:B,0)))</f>
        <v/>
      </c>
    </row>
    <row r="304" spans="1:13" x14ac:dyDescent="0.35">
      <c r="A304" s="132" t="s">
        <v>406</v>
      </c>
      <c r="B304" s="133">
        <v>20</v>
      </c>
      <c r="C304" s="132" t="s">
        <v>166</v>
      </c>
      <c r="D304" s="132" t="s">
        <v>167</v>
      </c>
      <c r="E304" s="132">
        <v>14.2</v>
      </c>
      <c r="F304" s="132" t="s">
        <v>74</v>
      </c>
      <c r="G304" s="132" t="s">
        <v>74</v>
      </c>
      <c r="H304" s="132" t="s">
        <v>99</v>
      </c>
      <c r="I304" s="132" t="s">
        <v>100</v>
      </c>
      <c r="J304" s="132" t="s">
        <v>135</v>
      </c>
      <c r="K304" s="139" t="s">
        <v>136</v>
      </c>
      <c r="L304" s="132" t="s">
        <v>102</v>
      </c>
      <c r="M304" s="138" t="str">
        <f>IF(ISNONTEXT(INDEX(Comments!C:C,MATCH(AimsData[[#This Row],[Student Reference]],Comments!B:B,0))),"",INDEX(Comments!C:C,MATCH(AimsData[[#This Row],[Student Reference]],Comments!B:B,0)))</f>
        <v/>
      </c>
    </row>
    <row r="305" spans="1:13" x14ac:dyDescent="0.35">
      <c r="A305" s="132" t="s">
        <v>406</v>
      </c>
      <c r="B305" s="133">
        <v>20</v>
      </c>
      <c r="C305" s="132" t="s">
        <v>168</v>
      </c>
      <c r="D305" s="132" t="s">
        <v>169</v>
      </c>
      <c r="E305" s="132">
        <v>7.4</v>
      </c>
      <c r="F305" s="132" t="s">
        <v>74</v>
      </c>
      <c r="G305" s="132" t="s">
        <v>74</v>
      </c>
      <c r="H305" s="132" t="s">
        <v>99</v>
      </c>
      <c r="I305" s="132" t="s">
        <v>100</v>
      </c>
      <c r="J305" s="132" t="s">
        <v>100</v>
      </c>
      <c r="K305" s="139" t="s">
        <v>101</v>
      </c>
      <c r="L305" s="132" t="s">
        <v>102</v>
      </c>
      <c r="M305" s="138" t="str">
        <f>IF(ISNONTEXT(INDEX(Comments!C:C,MATCH(AimsData[[#This Row],[Student Reference]],Comments!B:B,0))),"",INDEX(Comments!C:C,MATCH(AimsData[[#This Row],[Student Reference]],Comments!B:B,0)))</f>
        <v/>
      </c>
    </row>
    <row r="306" spans="1:13" x14ac:dyDescent="0.35">
      <c r="A306" s="132" t="s">
        <v>406</v>
      </c>
      <c r="B306" s="133">
        <v>20</v>
      </c>
      <c r="C306" s="132" t="s">
        <v>103</v>
      </c>
      <c r="D306" s="132" t="s">
        <v>104</v>
      </c>
      <c r="E306" s="132">
        <v>14.1</v>
      </c>
      <c r="F306" s="132" t="s">
        <v>74</v>
      </c>
      <c r="G306" s="132" t="s">
        <v>74</v>
      </c>
      <c r="H306" s="132" t="s">
        <v>105</v>
      </c>
      <c r="I306" s="132" t="s">
        <v>100</v>
      </c>
      <c r="J306" s="132" t="s">
        <v>100</v>
      </c>
      <c r="K306" s="139" t="s">
        <v>101</v>
      </c>
      <c r="L306" s="132" t="s">
        <v>106</v>
      </c>
      <c r="M306" s="138" t="str">
        <f>IF(ISNONTEXT(INDEX(Comments!C:C,MATCH(AimsData[[#This Row],[Student Reference]],Comments!B:B,0))),"",INDEX(Comments!C:C,MATCH(AimsData[[#This Row],[Student Reference]],Comments!B:B,0)))</f>
        <v/>
      </c>
    </row>
    <row r="307" spans="1:13" x14ac:dyDescent="0.35">
      <c r="A307" s="132" t="s">
        <v>406</v>
      </c>
      <c r="B307" s="133">
        <v>20</v>
      </c>
      <c r="C307" s="132" t="s">
        <v>107</v>
      </c>
      <c r="D307" s="132" t="s">
        <v>108</v>
      </c>
      <c r="E307" s="132">
        <v>14.1</v>
      </c>
      <c r="F307" s="132" t="s">
        <v>74</v>
      </c>
      <c r="G307" s="132" t="s">
        <v>74</v>
      </c>
      <c r="H307" s="132" t="s">
        <v>105</v>
      </c>
      <c r="I307" s="132" t="s">
        <v>100</v>
      </c>
      <c r="J307" s="132" t="s">
        <v>100</v>
      </c>
      <c r="K307" s="139" t="s">
        <v>101</v>
      </c>
      <c r="L307" s="132" t="s">
        <v>102</v>
      </c>
      <c r="M307" s="138" t="str">
        <f>IF(ISNONTEXT(INDEX(Comments!C:C,MATCH(AimsData[[#This Row],[Student Reference]],Comments!B:B,0))),"",INDEX(Comments!C:C,MATCH(AimsData[[#This Row],[Student Reference]],Comments!B:B,0)))</f>
        <v/>
      </c>
    </row>
    <row r="308" spans="1:13" x14ac:dyDescent="0.35">
      <c r="A308" s="132" t="s">
        <v>406</v>
      </c>
      <c r="B308" s="133">
        <v>20</v>
      </c>
      <c r="C308" s="132" t="s">
        <v>109</v>
      </c>
      <c r="D308" s="132" t="s">
        <v>110</v>
      </c>
      <c r="E308" s="132">
        <v>14.1</v>
      </c>
      <c r="F308" s="132" t="s">
        <v>74</v>
      </c>
      <c r="G308" s="132" t="s">
        <v>74</v>
      </c>
      <c r="H308" s="132" t="s">
        <v>105</v>
      </c>
      <c r="I308" s="132" t="s">
        <v>100</v>
      </c>
      <c r="J308" s="132" t="s">
        <v>100</v>
      </c>
      <c r="K308" s="139" t="s">
        <v>101</v>
      </c>
      <c r="L308" s="132" t="s">
        <v>102</v>
      </c>
      <c r="M308" s="138" t="str">
        <f>IF(ISNONTEXT(INDEX(Comments!C:C,MATCH(AimsData[[#This Row],[Student Reference]],Comments!B:B,0))),"",INDEX(Comments!C:C,MATCH(AimsData[[#This Row],[Student Reference]],Comments!B:B,0)))</f>
        <v/>
      </c>
    </row>
    <row r="309" spans="1:13" x14ac:dyDescent="0.35">
      <c r="A309" s="132" t="s">
        <v>406</v>
      </c>
      <c r="B309" s="133">
        <v>20</v>
      </c>
      <c r="C309" s="132" t="s">
        <v>111</v>
      </c>
      <c r="D309" s="132" t="s">
        <v>112</v>
      </c>
      <c r="E309" s="132">
        <v>14.2</v>
      </c>
      <c r="F309" s="132" t="s">
        <v>74</v>
      </c>
      <c r="G309" s="132" t="s">
        <v>74</v>
      </c>
      <c r="H309" s="132" t="s">
        <v>125</v>
      </c>
      <c r="I309" s="132" t="s">
        <v>114</v>
      </c>
      <c r="J309" s="132" t="s">
        <v>114</v>
      </c>
      <c r="K309" s="139" t="s">
        <v>101</v>
      </c>
      <c r="L309" s="132" t="s">
        <v>102</v>
      </c>
      <c r="M309" s="138" t="str">
        <f>IF(ISNONTEXT(INDEX(Comments!C:C,MATCH(AimsData[[#This Row],[Student Reference]],Comments!B:B,0))),"",INDEX(Comments!C:C,MATCH(AimsData[[#This Row],[Student Reference]],Comments!B:B,0)))</f>
        <v/>
      </c>
    </row>
    <row r="310" spans="1:13" x14ac:dyDescent="0.35">
      <c r="A310" s="132" t="s">
        <v>407</v>
      </c>
      <c r="B310" s="133">
        <v>20</v>
      </c>
      <c r="C310" s="132" t="s">
        <v>103</v>
      </c>
      <c r="D310" s="132" t="s">
        <v>104</v>
      </c>
      <c r="E310" s="132">
        <v>14.1</v>
      </c>
      <c r="F310" s="132" t="s">
        <v>74</v>
      </c>
      <c r="G310" s="132" t="s">
        <v>74</v>
      </c>
      <c r="H310" s="132" t="s">
        <v>105</v>
      </c>
      <c r="I310" s="132" t="s">
        <v>100</v>
      </c>
      <c r="J310" s="132" t="s">
        <v>100</v>
      </c>
      <c r="K310" s="139" t="s">
        <v>101</v>
      </c>
      <c r="L310" s="132" t="s">
        <v>106</v>
      </c>
      <c r="M310" s="138" t="str">
        <f>IF(ISNONTEXT(INDEX(Comments!C:C,MATCH(AimsData[[#This Row],[Student Reference]],Comments!B:B,0))),"",INDEX(Comments!C:C,MATCH(AimsData[[#This Row],[Student Reference]],Comments!B:B,0)))</f>
        <v/>
      </c>
    </row>
    <row r="311" spans="1:13" x14ac:dyDescent="0.35">
      <c r="A311" s="132" t="s">
        <v>407</v>
      </c>
      <c r="B311" s="133">
        <v>20</v>
      </c>
      <c r="C311" s="132" t="s">
        <v>107</v>
      </c>
      <c r="D311" s="132" t="s">
        <v>108</v>
      </c>
      <c r="E311" s="132">
        <v>14.1</v>
      </c>
      <c r="F311" s="132" t="s">
        <v>74</v>
      </c>
      <c r="G311" s="132" t="s">
        <v>74</v>
      </c>
      <c r="H311" s="132" t="s">
        <v>105</v>
      </c>
      <c r="I311" s="132" t="s">
        <v>100</v>
      </c>
      <c r="J311" s="132" t="s">
        <v>100</v>
      </c>
      <c r="K311" s="139" t="s">
        <v>101</v>
      </c>
      <c r="L311" s="132" t="s">
        <v>102</v>
      </c>
      <c r="M311" s="138" t="str">
        <f>IF(ISNONTEXT(INDEX(Comments!C:C,MATCH(AimsData[[#This Row],[Student Reference]],Comments!B:B,0))),"",INDEX(Comments!C:C,MATCH(AimsData[[#This Row],[Student Reference]],Comments!B:B,0)))</f>
        <v/>
      </c>
    </row>
    <row r="312" spans="1:13" x14ac:dyDescent="0.35">
      <c r="A312" s="132" t="s">
        <v>407</v>
      </c>
      <c r="B312" s="133">
        <v>20</v>
      </c>
      <c r="C312" s="132" t="s">
        <v>109</v>
      </c>
      <c r="D312" s="132" t="s">
        <v>110</v>
      </c>
      <c r="E312" s="132">
        <v>14.1</v>
      </c>
      <c r="F312" s="132" t="s">
        <v>74</v>
      </c>
      <c r="G312" s="132" t="s">
        <v>74</v>
      </c>
      <c r="H312" s="132" t="s">
        <v>105</v>
      </c>
      <c r="I312" s="132" t="s">
        <v>100</v>
      </c>
      <c r="J312" s="132" t="s">
        <v>100</v>
      </c>
      <c r="K312" s="139" t="s">
        <v>101</v>
      </c>
      <c r="L312" s="132" t="s">
        <v>102</v>
      </c>
      <c r="M312" s="138" t="str">
        <f>IF(ISNONTEXT(INDEX(Comments!C:C,MATCH(AimsData[[#This Row],[Student Reference]],Comments!B:B,0))),"",INDEX(Comments!C:C,MATCH(AimsData[[#This Row],[Student Reference]],Comments!B:B,0)))</f>
        <v/>
      </c>
    </row>
    <row r="313" spans="1:13" x14ac:dyDescent="0.35">
      <c r="A313" s="132" t="s">
        <v>407</v>
      </c>
      <c r="B313" s="133">
        <v>20</v>
      </c>
      <c r="C313" s="132" t="s">
        <v>111</v>
      </c>
      <c r="D313" s="132" t="s">
        <v>112</v>
      </c>
      <c r="E313" s="132">
        <v>14.2</v>
      </c>
      <c r="F313" s="132" t="s">
        <v>74</v>
      </c>
      <c r="G313" s="132" t="s">
        <v>74</v>
      </c>
      <c r="H313" s="132" t="s">
        <v>125</v>
      </c>
      <c r="I313" s="132" t="s">
        <v>114</v>
      </c>
      <c r="J313" s="132" t="s">
        <v>114</v>
      </c>
      <c r="K313" s="139" t="s">
        <v>101</v>
      </c>
      <c r="L313" s="132" t="s">
        <v>102</v>
      </c>
      <c r="M313" s="138" t="str">
        <f>IF(ISNONTEXT(INDEX(Comments!C:C,MATCH(AimsData[[#This Row],[Student Reference]],Comments!B:B,0))),"",INDEX(Comments!C:C,MATCH(AimsData[[#This Row],[Student Reference]],Comments!B:B,0)))</f>
        <v/>
      </c>
    </row>
    <row r="314" spans="1:13" x14ac:dyDescent="0.35">
      <c r="A314" s="132" t="s">
        <v>408</v>
      </c>
      <c r="B314" s="133">
        <v>20</v>
      </c>
      <c r="C314" s="132" t="s">
        <v>103</v>
      </c>
      <c r="D314" s="132" t="s">
        <v>104</v>
      </c>
      <c r="E314" s="132">
        <v>14.1</v>
      </c>
      <c r="F314" s="132" t="s">
        <v>74</v>
      </c>
      <c r="G314" s="132" t="s">
        <v>74</v>
      </c>
      <c r="H314" s="132" t="s">
        <v>105</v>
      </c>
      <c r="I314" s="132" t="s">
        <v>100</v>
      </c>
      <c r="J314" s="132" t="s">
        <v>176</v>
      </c>
      <c r="K314" s="139" t="s">
        <v>136</v>
      </c>
      <c r="L314" s="132" t="s">
        <v>106</v>
      </c>
      <c r="M314" s="138" t="str">
        <f>IF(ISNONTEXT(INDEX(Comments!C:C,MATCH(AimsData[[#This Row],[Student Reference]],Comments!B:B,0))),"",INDEX(Comments!C:C,MATCH(AimsData[[#This Row],[Student Reference]],Comments!B:B,0)))</f>
        <v/>
      </c>
    </row>
    <row r="315" spans="1:13" x14ac:dyDescent="0.35">
      <c r="A315" s="132" t="s">
        <v>408</v>
      </c>
      <c r="B315" s="133">
        <v>20</v>
      </c>
      <c r="C315" s="132" t="s">
        <v>107</v>
      </c>
      <c r="D315" s="132" t="s">
        <v>108</v>
      </c>
      <c r="E315" s="132">
        <v>14.1</v>
      </c>
      <c r="F315" s="132" t="s">
        <v>74</v>
      </c>
      <c r="G315" s="132" t="s">
        <v>74</v>
      </c>
      <c r="H315" s="132" t="s">
        <v>105</v>
      </c>
      <c r="I315" s="132" t="s">
        <v>100</v>
      </c>
      <c r="J315" s="132" t="s">
        <v>176</v>
      </c>
      <c r="K315" s="139" t="s">
        <v>136</v>
      </c>
      <c r="L315" s="132" t="s">
        <v>102</v>
      </c>
      <c r="M315" s="138" t="str">
        <f>IF(ISNONTEXT(INDEX(Comments!C:C,MATCH(AimsData[[#This Row],[Student Reference]],Comments!B:B,0))),"",INDEX(Comments!C:C,MATCH(AimsData[[#This Row],[Student Reference]],Comments!B:B,0)))</f>
        <v/>
      </c>
    </row>
    <row r="316" spans="1:13" x14ac:dyDescent="0.35">
      <c r="A316" s="132" t="s">
        <v>408</v>
      </c>
      <c r="B316" s="133">
        <v>20</v>
      </c>
      <c r="C316" s="132" t="s">
        <v>109</v>
      </c>
      <c r="D316" s="132" t="s">
        <v>110</v>
      </c>
      <c r="E316" s="132">
        <v>14.1</v>
      </c>
      <c r="F316" s="132" t="s">
        <v>74</v>
      </c>
      <c r="G316" s="132" t="s">
        <v>74</v>
      </c>
      <c r="H316" s="132" t="s">
        <v>105</v>
      </c>
      <c r="I316" s="132" t="s">
        <v>100</v>
      </c>
      <c r="J316" s="132" t="s">
        <v>176</v>
      </c>
      <c r="K316" s="139" t="s">
        <v>136</v>
      </c>
      <c r="L316" s="132" t="s">
        <v>102</v>
      </c>
      <c r="M316" s="138" t="str">
        <f>IF(ISNONTEXT(INDEX(Comments!C:C,MATCH(AimsData[[#This Row],[Student Reference]],Comments!B:B,0))),"",INDEX(Comments!C:C,MATCH(AimsData[[#This Row],[Student Reference]],Comments!B:B,0)))</f>
        <v/>
      </c>
    </row>
    <row r="317" spans="1:13" x14ac:dyDescent="0.35">
      <c r="A317" s="132" t="s">
        <v>408</v>
      </c>
      <c r="B317" s="133">
        <v>20</v>
      </c>
      <c r="C317" s="132" t="s">
        <v>111</v>
      </c>
      <c r="D317" s="132" t="s">
        <v>112</v>
      </c>
      <c r="E317" s="132">
        <v>14.2</v>
      </c>
      <c r="F317" s="132" t="s">
        <v>74</v>
      </c>
      <c r="G317" s="132" t="s">
        <v>74</v>
      </c>
      <c r="H317" s="132" t="s">
        <v>125</v>
      </c>
      <c r="I317" s="132" t="s">
        <v>114</v>
      </c>
      <c r="J317" s="132" t="s">
        <v>176</v>
      </c>
      <c r="K317" s="139" t="s">
        <v>136</v>
      </c>
      <c r="L317" s="132" t="s">
        <v>102</v>
      </c>
      <c r="M317" s="138" t="str">
        <f>IF(ISNONTEXT(INDEX(Comments!C:C,MATCH(AimsData[[#This Row],[Student Reference]],Comments!B:B,0))),"",INDEX(Comments!C:C,MATCH(AimsData[[#This Row],[Student Reference]],Comments!B:B,0)))</f>
        <v/>
      </c>
    </row>
    <row r="318" spans="1:13" x14ac:dyDescent="0.35">
      <c r="A318" s="132" t="s">
        <v>409</v>
      </c>
      <c r="B318" s="133">
        <v>20</v>
      </c>
      <c r="C318" s="132" t="s">
        <v>166</v>
      </c>
      <c r="D318" s="132" t="s">
        <v>167</v>
      </c>
      <c r="E318" s="132">
        <v>14.2</v>
      </c>
      <c r="F318" s="132" t="s">
        <v>74</v>
      </c>
      <c r="G318" s="132" t="s">
        <v>74</v>
      </c>
      <c r="H318" s="132" t="s">
        <v>99</v>
      </c>
      <c r="I318" s="132" t="s">
        <v>100</v>
      </c>
      <c r="J318" s="132" t="s">
        <v>135</v>
      </c>
      <c r="K318" s="139" t="s">
        <v>136</v>
      </c>
      <c r="L318" s="132" t="s">
        <v>102</v>
      </c>
      <c r="M318" s="138" t="str">
        <f>IF(ISNONTEXT(INDEX(Comments!C:C,MATCH(AimsData[[#This Row],[Student Reference]],Comments!B:B,0))),"",INDEX(Comments!C:C,MATCH(AimsData[[#This Row],[Student Reference]],Comments!B:B,0)))</f>
        <v/>
      </c>
    </row>
    <row r="319" spans="1:13" x14ac:dyDescent="0.35">
      <c r="A319" s="132" t="s">
        <v>409</v>
      </c>
      <c r="B319" s="133">
        <v>20</v>
      </c>
      <c r="C319" s="132" t="s">
        <v>133</v>
      </c>
      <c r="D319" s="132" t="s">
        <v>134</v>
      </c>
      <c r="E319" s="132">
        <v>14.1</v>
      </c>
      <c r="F319" s="132" t="s">
        <v>74</v>
      </c>
      <c r="G319" s="132" t="s">
        <v>74</v>
      </c>
      <c r="H319" s="132" t="s">
        <v>99</v>
      </c>
      <c r="I319" s="132" t="s">
        <v>100</v>
      </c>
      <c r="J319" s="132" t="s">
        <v>100</v>
      </c>
      <c r="K319" s="139" t="s">
        <v>101</v>
      </c>
      <c r="L319" s="132" t="s">
        <v>102</v>
      </c>
      <c r="M319" s="138" t="str">
        <f>IF(ISNONTEXT(INDEX(Comments!C:C,MATCH(AimsData[[#This Row],[Student Reference]],Comments!B:B,0))),"",INDEX(Comments!C:C,MATCH(AimsData[[#This Row],[Student Reference]],Comments!B:B,0)))</f>
        <v/>
      </c>
    </row>
    <row r="320" spans="1:13" x14ac:dyDescent="0.35">
      <c r="A320" s="132" t="s">
        <v>409</v>
      </c>
      <c r="B320" s="133">
        <v>20</v>
      </c>
      <c r="C320" s="132" t="s">
        <v>177</v>
      </c>
      <c r="D320" s="132" t="s">
        <v>178</v>
      </c>
      <c r="E320" s="132">
        <v>7.4</v>
      </c>
      <c r="F320" s="132" t="s">
        <v>74</v>
      </c>
      <c r="G320" s="132" t="s">
        <v>74</v>
      </c>
      <c r="H320" s="132" t="s">
        <v>99</v>
      </c>
      <c r="I320" s="132" t="s">
        <v>100</v>
      </c>
      <c r="J320" s="132" t="s">
        <v>100</v>
      </c>
      <c r="K320" s="139" t="s">
        <v>101</v>
      </c>
      <c r="L320" s="132" t="s">
        <v>102</v>
      </c>
      <c r="M320" s="138" t="str">
        <f>IF(ISNONTEXT(INDEX(Comments!C:C,MATCH(AimsData[[#This Row],[Student Reference]],Comments!B:B,0))),"",INDEX(Comments!C:C,MATCH(AimsData[[#This Row],[Student Reference]],Comments!B:B,0)))</f>
        <v/>
      </c>
    </row>
    <row r="321" spans="1:13" x14ac:dyDescent="0.35">
      <c r="A321" s="132" t="s">
        <v>409</v>
      </c>
      <c r="B321" s="133">
        <v>20</v>
      </c>
      <c r="C321" s="132" t="s">
        <v>103</v>
      </c>
      <c r="D321" s="132" t="s">
        <v>104</v>
      </c>
      <c r="E321" s="132">
        <v>14.1</v>
      </c>
      <c r="F321" s="132" t="s">
        <v>74</v>
      </c>
      <c r="G321" s="132" t="s">
        <v>74</v>
      </c>
      <c r="H321" s="132" t="s">
        <v>105</v>
      </c>
      <c r="I321" s="132" t="s">
        <v>100</v>
      </c>
      <c r="J321" s="132" t="s">
        <v>100</v>
      </c>
      <c r="K321" s="139" t="s">
        <v>101</v>
      </c>
      <c r="L321" s="132" t="s">
        <v>106</v>
      </c>
      <c r="M321" s="138" t="str">
        <f>IF(ISNONTEXT(INDEX(Comments!C:C,MATCH(AimsData[[#This Row],[Student Reference]],Comments!B:B,0))),"",INDEX(Comments!C:C,MATCH(AimsData[[#This Row],[Student Reference]],Comments!B:B,0)))</f>
        <v/>
      </c>
    </row>
    <row r="322" spans="1:13" x14ac:dyDescent="0.35">
      <c r="A322" s="132" t="s">
        <v>409</v>
      </c>
      <c r="B322" s="133">
        <v>20</v>
      </c>
      <c r="C322" s="132" t="s">
        <v>107</v>
      </c>
      <c r="D322" s="132" t="s">
        <v>108</v>
      </c>
      <c r="E322" s="132">
        <v>14.1</v>
      </c>
      <c r="F322" s="132" t="s">
        <v>74</v>
      </c>
      <c r="G322" s="132" t="s">
        <v>74</v>
      </c>
      <c r="H322" s="132" t="s">
        <v>105</v>
      </c>
      <c r="I322" s="132" t="s">
        <v>100</v>
      </c>
      <c r="J322" s="132" t="s">
        <v>100</v>
      </c>
      <c r="K322" s="139" t="s">
        <v>101</v>
      </c>
      <c r="L322" s="132" t="s">
        <v>102</v>
      </c>
      <c r="M322" s="138" t="str">
        <f>IF(ISNONTEXT(INDEX(Comments!C:C,MATCH(AimsData[[#This Row],[Student Reference]],Comments!B:B,0))),"",INDEX(Comments!C:C,MATCH(AimsData[[#This Row],[Student Reference]],Comments!B:B,0)))</f>
        <v/>
      </c>
    </row>
    <row r="323" spans="1:13" x14ac:dyDescent="0.35">
      <c r="A323" s="132" t="s">
        <v>409</v>
      </c>
      <c r="B323" s="133">
        <v>20</v>
      </c>
      <c r="C323" s="132" t="s">
        <v>109</v>
      </c>
      <c r="D323" s="132" t="s">
        <v>110</v>
      </c>
      <c r="E323" s="132">
        <v>14.1</v>
      </c>
      <c r="F323" s="132" t="s">
        <v>74</v>
      </c>
      <c r="G323" s="132" t="s">
        <v>74</v>
      </c>
      <c r="H323" s="132" t="s">
        <v>105</v>
      </c>
      <c r="I323" s="132" t="s">
        <v>100</v>
      </c>
      <c r="J323" s="132" t="s">
        <v>100</v>
      </c>
      <c r="K323" s="139" t="s">
        <v>101</v>
      </c>
      <c r="L323" s="132" t="s">
        <v>102</v>
      </c>
      <c r="M323" s="138" t="str">
        <f>IF(ISNONTEXT(INDEX(Comments!C:C,MATCH(AimsData[[#This Row],[Student Reference]],Comments!B:B,0))),"",INDEX(Comments!C:C,MATCH(AimsData[[#This Row],[Student Reference]],Comments!B:B,0)))</f>
        <v/>
      </c>
    </row>
    <row r="324" spans="1:13" x14ac:dyDescent="0.35">
      <c r="A324" s="132" t="s">
        <v>409</v>
      </c>
      <c r="B324" s="133">
        <v>20</v>
      </c>
      <c r="C324" s="132" t="s">
        <v>111</v>
      </c>
      <c r="D324" s="132" t="s">
        <v>112</v>
      </c>
      <c r="E324" s="132">
        <v>14.2</v>
      </c>
      <c r="F324" s="132" t="s">
        <v>74</v>
      </c>
      <c r="G324" s="132" t="s">
        <v>74</v>
      </c>
      <c r="H324" s="132" t="s">
        <v>125</v>
      </c>
      <c r="I324" s="132" t="s">
        <v>114</v>
      </c>
      <c r="J324" s="132" t="s">
        <v>114</v>
      </c>
      <c r="K324" s="139" t="s">
        <v>101</v>
      </c>
      <c r="L324" s="132" t="s">
        <v>102</v>
      </c>
      <c r="M324" s="138" t="str">
        <f>IF(ISNONTEXT(INDEX(Comments!C:C,MATCH(AimsData[[#This Row],[Student Reference]],Comments!B:B,0))),"",INDEX(Comments!C:C,MATCH(AimsData[[#This Row],[Student Reference]],Comments!B:B,0)))</f>
        <v/>
      </c>
    </row>
    <row r="325" spans="1:13" x14ac:dyDescent="0.35">
      <c r="A325" s="132" t="s">
        <v>410</v>
      </c>
      <c r="B325" s="133">
        <v>21</v>
      </c>
      <c r="C325" s="132" t="s">
        <v>103</v>
      </c>
      <c r="D325" s="132" t="s">
        <v>104</v>
      </c>
      <c r="E325" s="132">
        <v>14.1</v>
      </c>
      <c r="F325" s="132" t="s">
        <v>74</v>
      </c>
      <c r="G325" s="132" t="s">
        <v>74</v>
      </c>
      <c r="H325" s="132" t="s">
        <v>179</v>
      </c>
      <c r="I325" s="132" t="s">
        <v>100</v>
      </c>
      <c r="J325" s="132" t="s">
        <v>100</v>
      </c>
      <c r="K325" s="139" t="s">
        <v>101</v>
      </c>
      <c r="L325" s="132" t="s">
        <v>106</v>
      </c>
      <c r="M325" s="138" t="str">
        <f>IF(ISNONTEXT(INDEX(Comments!C:C,MATCH(AimsData[[#This Row],[Student Reference]],Comments!B:B,0))),"",INDEX(Comments!C:C,MATCH(AimsData[[#This Row],[Student Reference]],Comments!B:B,0)))</f>
        <v/>
      </c>
    </row>
    <row r="326" spans="1:13" x14ac:dyDescent="0.35">
      <c r="A326" s="132" t="s">
        <v>410</v>
      </c>
      <c r="B326" s="133">
        <v>21</v>
      </c>
      <c r="C326" s="132" t="s">
        <v>107</v>
      </c>
      <c r="D326" s="132" t="s">
        <v>108</v>
      </c>
      <c r="E326" s="132">
        <v>14.1</v>
      </c>
      <c r="F326" s="132" t="s">
        <v>74</v>
      </c>
      <c r="G326" s="132" t="s">
        <v>74</v>
      </c>
      <c r="H326" s="132" t="s">
        <v>179</v>
      </c>
      <c r="I326" s="132" t="s">
        <v>100</v>
      </c>
      <c r="J326" s="132" t="s">
        <v>100</v>
      </c>
      <c r="K326" s="139" t="s">
        <v>101</v>
      </c>
      <c r="L326" s="132" t="s">
        <v>102</v>
      </c>
      <c r="M326" s="138" t="str">
        <f>IF(ISNONTEXT(INDEX(Comments!C:C,MATCH(AimsData[[#This Row],[Student Reference]],Comments!B:B,0))),"",INDEX(Comments!C:C,MATCH(AimsData[[#This Row],[Student Reference]],Comments!B:B,0)))</f>
        <v/>
      </c>
    </row>
    <row r="327" spans="1:13" x14ac:dyDescent="0.35">
      <c r="A327" s="132" t="s">
        <v>410</v>
      </c>
      <c r="B327" s="133">
        <v>21</v>
      </c>
      <c r="C327" s="132" t="s">
        <v>109</v>
      </c>
      <c r="D327" s="132" t="s">
        <v>110</v>
      </c>
      <c r="E327" s="132">
        <v>14.1</v>
      </c>
      <c r="F327" s="132" t="s">
        <v>74</v>
      </c>
      <c r="G327" s="132" t="s">
        <v>74</v>
      </c>
      <c r="H327" s="132" t="s">
        <v>179</v>
      </c>
      <c r="I327" s="132" t="s">
        <v>100</v>
      </c>
      <c r="J327" s="132" t="s">
        <v>100</v>
      </c>
      <c r="K327" s="139" t="s">
        <v>101</v>
      </c>
      <c r="L327" s="132" t="s">
        <v>102</v>
      </c>
      <c r="M327" s="138" t="str">
        <f>IF(ISNONTEXT(INDEX(Comments!C:C,MATCH(AimsData[[#This Row],[Student Reference]],Comments!B:B,0))),"",INDEX(Comments!C:C,MATCH(AimsData[[#This Row],[Student Reference]],Comments!B:B,0)))</f>
        <v/>
      </c>
    </row>
    <row r="328" spans="1:13" x14ac:dyDescent="0.35">
      <c r="A328" s="132" t="s">
        <v>410</v>
      </c>
      <c r="B328" s="133">
        <v>21</v>
      </c>
      <c r="C328" s="132" t="s">
        <v>111</v>
      </c>
      <c r="D328" s="132" t="s">
        <v>112</v>
      </c>
      <c r="E328" s="132">
        <v>14.2</v>
      </c>
      <c r="F328" s="132" t="s">
        <v>74</v>
      </c>
      <c r="G328" s="132" t="s">
        <v>74</v>
      </c>
      <c r="H328" s="132" t="s">
        <v>180</v>
      </c>
      <c r="I328" s="132" t="s">
        <v>114</v>
      </c>
      <c r="J328" s="132" t="s">
        <v>114</v>
      </c>
      <c r="K328" s="139" t="s">
        <v>101</v>
      </c>
      <c r="L328" s="132" t="s">
        <v>102</v>
      </c>
      <c r="M328" s="138" t="str">
        <f>IF(ISNONTEXT(INDEX(Comments!C:C,MATCH(AimsData[[#This Row],[Student Reference]],Comments!B:B,0))),"",INDEX(Comments!C:C,MATCH(AimsData[[#This Row],[Student Reference]],Comments!B:B,0)))</f>
        <v/>
      </c>
    </row>
    <row r="329" spans="1:13" x14ac:dyDescent="0.35">
      <c r="A329" s="132" t="s">
        <v>411</v>
      </c>
      <c r="B329" s="133">
        <v>21</v>
      </c>
      <c r="C329" s="132" t="s">
        <v>103</v>
      </c>
      <c r="D329" s="132" t="s">
        <v>104</v>
      </c>
      <c r="E329" s="132">
        <v>14.1</v>
      </c>
      <c r="F329" s="132" t="s">
        <v>74</v>
      </c>
      <c r="G329" s="132" t="s">
        <v>74</v>
      </c>
      <c r="H329" s="132" t="s">
        <v>99</v>
      </c>
      <c r="I329" s="132" t="s">
        <v>100</v>
      </c>
      <c r="J329" s="132" t="s">
        <v>100</v>
      </c>
      <c r="K329" s="139" t="s">
        <v>101</v>
      </c>
      <c r="L329" s="132" t="s">
        <v>106</v>
      </c>
      <c r="M329" s="138" t="str">
        <f>IF(ISNONTEXT(INDEX(Comments!C:C,MATCH(AimsData[[#This Row],[Student Reference]],Comments!B:B,0))),"",INDEX(Comments!C:C,MATCH(AimsData[[#This Row],[Student Reference]],Comments!B:B,0)))</f>
        <v/>
      </c>
    </row>
    <row r="330" spans="1:13" x14ac:dyDescent="0.35">
      <c r="A330" s="132" t="s">
        <v>411</v>
      </c>
      <c r="B330" s="133">
        <v>21</v>
      </c>
      <c r="C330" s="132" t="s">
        <v>107</v>
      </c>
      <c r="D330" s="132" t="s">
        <v>108</v>
      </c>
      <c r="E330" s="132">
        <v>14.1</v>
      </c>
      <c r="F330" s="132" t="s">
        <v>74</v>
      </c>
      <c r="G330" s="132" t="s">
        <v>74</v>
      </c>
      <c r="H330" s="132" t="s">
        <v>99</v>
      </c>
      <c r="I330" s="132" t="s">
        <v>100</v>
      </c>
      <c r="J330" s="132" t="s">
        <v>100</v>
      </c>
      <c r="K330" s="139" t="s">
        <v>101</v>
      </c>
      <c r="L330" s="132" t="s">
        <v>102</v>
      </c>
      <c r="M330" s="138" t="str">
        <f>IF(ISNONTEXT(INDEX(Comments!C:C,MATCH(AimsData[[#This Row],[Student Reference]],Comments!B:B,0))),"",INDEX(Comments!C:C,MATCH(AimsData[[#This Row],[Student Reference]],Comments!B:B,0)))</f>
        <v/>
      </c>
    </row>
    <row r="331" spans="1:13" x14ac:dyDescent="0.35">
      <c r="A331" s="132" t="s">
        <v>411</v>
      </c>
      <c r="B331" s="133">
        <v>21</v>
      </c>
      <c r="C331" s="132" t="s">
        <v>109</v>
      </c>
      <c r="D331" s="132" t="s">
        <v>110</v>
      </c>
      <c r="E331" s="132">
        <v>14.1</v>
      </c>
      <c r="F331" s="132" t="s">
        <v>74</v>
      </c>
      <c r="G331" s="132" t="s">
        <v>74</v>
      </c>
      <c r="H331" s="132" t="s">
        <v>99</v>
      </c>
      <c r="I331" s="132" t="s">
        <v>100</v>
      </c>
      <c r="J331" s="132" t="s">
        <v>100</v>
      </c>
      <c r="K331" s="139" t="s">
        <v>101</v>
      </c>
      <c r="L331" s="132" t="s">
        <v>102</v>
      </c>
      <c r="M331" s="138" t="str">
        <f>IF(ISNONTEXT(INDEX(Comments!C:C,MATCH(AimsData[[#This Row],[Student Reference]],Comments!B:B,0))),"",INDEX(Comments!C:C,MATCH(AimsData[[#This Row],[Student Reference]],Comments!B:B,0)))</f>
        <v/>
      </c>
    </row>
    <row r="332" spans="1:13" x14ac:dyDescent="0.35">
      <c r="A332" s="132" t="s">
        <v>411</v>
      </c>
      <c r="B332" s="133">
        <v>21</v>
      </c>
      <c r="C332" s="132" t="s">
        <v>111</v>
      </c>
      <c r="D332" s="132" t="s">
        <v>112</v>
      </c>
      <c r="E332" s="132">
        <v>14.2</v>
      </c>
      <c r="F332" s="132" t="s">
        <v>74</v>
      </c>
      <c r="G332" s="132" t="s">
        <v>74</v>
      </c>
      <c r="H332" s="132" t="s">
        <v>125</v>
      </c>
      <c r="I332" s="132" t="s">
        <v>114</v>
      </c>
      <c r="J332" s="132" t="s">
        <v>114</v>
      </c>
      <c r="K332" s="139" t="s">
        <v>101</v>
      </c>
      <c r="L332" s="132" t="s">
        <v>102</v>
      </c>
      <c r="M332" s="138" t="str">
        <f>IF(ISNONTEXT(INDEX(Comments!C:C,MATCH(AimsData[[#This Row],[Student Reference]],Comments!B:B,0))),"",INDEX(Comments!C:C,MATCH(AimsData[[#This Row],[Student Reference]],Comments!B:B,0)))</f>
        <v/>
      </c>
    </row>
    <row r="333" spans="1:13" x14ac:dyDescent="0.35">
      <c r="A333" s="132" t="s">
        <v>412</v>
      </c>
      <c r="B333" s="133">
        <v>21</v>
      </c>
      <c r="C333" s="132" t="s">
        <v>166</v>
      </c>
      <c r="D333" s="132" t="s">
        <v>167</v>
      </c>
      <c r="E333" s="132">
        <v>14.2</v>
      </c>
      <c r="F333" s="132" t="s">
        <v>74</v>
      </c>
      <c r="G333" s="132" t="s">
        <v>74</v>
      </c>
      <c r="H333" s="132" t="s">
        <v>99</v>
      </c>
      <c r="I333" s="132" t="s">
        <v>100</v>
      </c>
      <c r="J333" s="132" t="s">
        <v>135</v>
      </c>
      <c r="K333" s="139" t="s">
        <v>136</v>
      </c>
      <c r="L333" s="132" t="s">
        <v>102</v>
      </c>
      <c r="M333" s="138" t="str">
        <f>IF(ISNONTEXT(INDEX(Comments!C:C,MATCH(AimsData[[#This Row],[Student Reference]],Comments!B:B,0))),"",INDEX(Comments!C:C,MATCH(AimsData[[#This Row],[Student Reference]],Comments!B:B,0)))</f>
        <v/>
      </c>
    </row>
    <row r="334" spans="1:13" x14ac:dyDescent="0.35">
      <c r="A334" s="132" t="s">
        <v>412</v>
      </c>
      <c r="B334" s="133">
        <v>21</v>
      </c>
      <c r="C334" s="132" t="s">
        <v>103</v>
      </c>
      <c r="D334" s="132" t="s">
        <v>104</v>
      </c>
      <c r="E334" s="132">
        <v>14.1</v>
      </c>
      <c r="F334" s="132" t="s">
        <v>74</v>
      </c>
      <c r="G334" s="132" t="s">
        <v>74</v>
      </c>
      <c r="H334" s="132" t="s">
        <v>99</v>
      </c>
      <c r="I334" s="132" t="s">
        <v>100</v>
      </c>
      <c r="J334" s="132" t="s">
        <v>100</v>
      </c>
      <c r="K334" s="139" t="s">
        <v>101</v>
      </c>
      <c r="L334" s="132" t="s">
        <v>106</v>
      </c>
      <c r="M334" s="138" t="str">
        <f>IF(ISNONTEXT(INDEX(Comments!C:C,MATCH(AimsData[[#This Row],[Student Reference]],Comments!B:B,0))),"",INDEX(Comments!C:C,MATCH(AimsData[[#This Row],[Student Reference]],Comments!B:B,0)))</f>
        <v/>
      </c>
    </row>
    <row r="335" spans="1:13" x14ac:dyDescent="0.35">
      <c r="A335" s="132" t="s">
        <v>412</v>
      </c>
      <c r="B335" s="133">
        <v>21</v>
      </c>
      <c r="C335" s="132" t="s">
        <v>107</v>
      </c>
      <c r="D335" s="132" t="s">
        <v>108</v>
      </c>
      <c r="E335" s="132">
        <v>14.1</v>
      </c>
      <c r="F335" s="132" t="s">
        <v>74</v>
      </c>
      <c r="G335" s="132" t="s">
        <v>74</v>
      </c>
      <c r="H335" s="132" t="s">
        <v>99</v>
      </c>
      <c r="I335" s="132" t="s">
        <v>100</v>
      </c>
      <c r="J335" s="132" t="s">
        <v>100</v>
      </c>
      <c r="K335" s="139" t="s">
        <v>101</v>
      </c>
      <c r="L335" s="132" t="s">
        <v>102</v>
      </c>
      <c r="M335" s="138" t="str">
        <f>IF(ISNONTEXT(INDEX(Comments!C:C,MATCH(AimsData[[#This Row],[Student Reference]],Comments!B:B,0))),"",INDEX(Comments!C:C,MATCH(AimsData[[#This Row],[Student Reference]],Comments!B:B,0)))</f>
        <v/>
      </c>
    </row>
    <row r="336" spans="1:13" x14ac:dyDescent="0.35">
      <c r="A336" s="132" t="s">
        <v>412</v>
      </c>
      <c r="B336" s="133">
        <v>21</v>
      </c>
      <c r="C336" s="132" t="s">
        <v>109</v>
      </c>
      <c r="D336" s="132" t="s">
        <v>110</v>
      </c>
      <c r="E336" s="132">
        <v>14.1</v>
      </c>
      <c r="F336" s="132" t="s">
        <v>74</v>
      </c>
      <c r="G336" s="132" t="s">
        <v>74</v>
      </c>
      <c r="H336" s="132" t="s">
        <v>99</v>
      </c>
      <c r="I336" s="132" t="s">
        <v>100</v>
      </c>
      <c r="J336" s="132" t="s">
        <v>100</v>
      </c>
      <c r="K336" s="139" t="s">
        <v>101</v>
      </c>
      <c r="L336" s="132" t="s">
        <v>102</v>
      </c>
      <c r="M336" s="138" t="str">
        <f>IF(ISNONTEXT(INDEX(Comments!C:C,MATCH(AimsData[[#This Row],[Student Reference]],Comments!B:B,0))),"",INDEX(Comments!C:C,MATCH(AimsData[[#This Row],[Student Reference]],Comments!B:B,0)))</f>
        <v/>
      </c>
    </row>
    <row r="337" spans="1:13" x14ac:dyDescent="0.35">
      <c r="A337" s="132" t="s">
        <v>412</v>
      </c>
      <c r="B337" s="133">
        <v>21</v>
      </c>
      <c r="C337" s="132" t="s">
        <v>111</v>
      </c>
      <c r="D337" s="132" t="s">
        <v>112</v>
      </c>
      <c r="E337" s="132">
        <v>14.2</v>
      </c>
      <c r="F337" s="132" t="s">
        <v>74</v>
      </c>
      <c r="G337" s="132" t="s">
        <v>74</v>
      </c>
      <c r="H337" s="132" t="s">
        <v>125</v>
      </c>
      <c r="I337" s="132" t="s">
        <v>114</v>
      </c>
      <c r="J337" s="132" t="s">
        <v>114</v>
      </c>
      <c r="K337" s="139" t="s">
        <v>101</v>
      </c>
      <c r="L337" s="132" t="s">
        <v>102</v>
      </c>
      <c r="M337" s="138" t="str">
        <f>IF(ISNONTEXT(INDEX(Comments!C:C,MATCH(AimsData[[#This Row],[Student Reference]],Comments!B:B,0))),"",INDEX(Comments!C:C,MATCH(AimsData[[#This Row],[Student Reference]],Comments!B:B,0)))</f>
        <v/>
      </c>
    </row>
    <row r="338" spans="1:13" x14ac:dyDescent="0.35">
      <c r="A338" s="132" t="s">
        <v>413</v>
      </c>
      <c r="B338" s="133">
        <v>21</v>
      </c>
      <c r="C338" s="132" t="s">
        <v>166</v>
      </c>
      <c r="D338" s="132" t="s">
        <v>167</v>
      </c>
      <c r="E338" s="132">
        <v>14.2</v>
      </c>
      <c r="F338" s="132" t="s">
        <v>74</v>
      </c>
      <c r="G338" s="132" t="s">
        <v>74</v>
      </c>
      <c r="H338" s="132" t="s">
        <v>99</v>
      </c>
      <c r="I338" s="132" t="s">
        <v>100</v>
      </c>
      <c r="J338" s="132" t="s">
        <v>135</v>
      </c>
      <c r="K338" s="139" t="s">
        <v>136</v>
      </c>
      <c r="L338" s="132" t="s">
        <v>102</v>
      </c>
      <c r="M338" s="138" t="str">
        <f>IF(ISNONTEXT(INDEX(Comments!C:C,MATCH(AimsData[[#This Row],[Student Reference]],Comments!B:B,0))),"",INDEX(Comments!C:C,MATCH(AimsData[[#This Row],[Student Reference]],Comments!B:B,0)))</f>
        <v/>
      </c>
    </row>
    <row r="339" spans="1:13" x14ac:dyDescent="0.35">
      <c r="A339" s="132" t="s">
        <v>413</v>
      </c>
      <c r="B339" s="133">
        <v>21</v>
      </c>
      <c r="C339" s="132" t="s">
        <v>181</v>
      </c>
      <c r="D339" s="132" t="s">
        <v>182</v>
      </c>
      <c r="E339" s="132">
        <v>7.4</v>
      </c>
      <c r="F339" s="132" t="s">
        <v>74</v>
      </c>
      <c r="G339" s="132" t="s">
        <v>74</v>
      </c>
      <c r="H339" s="132" t="s">
        <v>99</v>
      </c>
      <c r="I339" s="132" t="s">
        <v>100</v>
      </c>
      <c r="J339" s="132" t="s">
        <v>100</v>
      </c>
      <c r="K339" s="139" t="s">
        <v>101</v>
      </c>
      <c r="L339" s="132" t="s">
        <v>102</v>
      </c>
      <c r="M339" s="138" t="str">
        <f>IF(ISNONTEXT(INDEX(Comments!C:C,MATCH(AimsData[[#This Row],[Student Reference]],Comments!B:B,0))),"",INDEX(Comments!C:C,MATCH(AimsData[[#This Row],[Student Reference]],Comments!B:B,0)))</f>
        <v/>
      </c>
    </row>
    <row r="340" spans="1:13" x14ac:dyDescent="0.35">
      <c r="A340" s="132" t="s">
        <v>413</v>
      </c>
      <c r="B340" s="133">
        <v>21</v>
      </c>
      <c r="C340" s="132" t="s">
        <v>103</v>
      </c>
      <c r="D340" s="132" t="s">
        <v>104</v>
      </c>
      <c r="E340" s="132">
        <v>14.1</v>
      </c>
      <c r="F340" s="132" t="s">
        <v>74</v>
      </c>
      <c r="G340" s="132" t="s">
        <v>74</v>
      </c>
      <c r="H340" s="132" t="s">
        <v>183</v>
      </c>
      <c r="I340" s="132" t="s">
        <v>100</v>
      </c>
      <c r="J340" s="132" t="s">
        <v>100</v>
      </c>
      <c r="K340" s="139" t="s">
        <v>101</v>
      </c>
      <c r="L340" s="132" t="s">
        <v>106</v>
      </c>
      <c r="M340" s="138" t="str">
        <f>IF(ISNONTEXT(INDEX(Comments!C:C,MATCH(AimsData[[#This Row],[Student Reference]],Comments!B:B,0))),"",INDEX(Comments!C:C,MATCH(AimsData[[#This Row],[Student Reference]],Comments!B:B,0)))</f>
        <v/>
      </c>
    </row>
    <row r="341" spans="1:13" x14ac:dyDescent="0.35">
      <c r="A341" s="132" t="s">
        <v>413</v>
      </c>
      <c r="B341" s="133">
        <v>21</v>
      </c>
      <c r="C341" s="132" t="s">
        <v>107</v>
      </c>
      <c r="D341" s="132" t="s">
        <v>108</v>
      </c>
      <c r="E341" s="132">
        <v>14.1</v>
      </c>
      <c r="F341" s="132" t="s">
        <v>74</v>
      </c>
      <c r="G341" s="132" t="s">
        <v>74</v>
      </c>
      <c r="H341" s="132" t="s">
        <v>183</v>
      </c>
      <c r="I341" s="132" t="s">
        <v>100</v>
      </c>
      <c r="J341" s="132" t="s">
        <v>100</v>
      </c>
      <c r="K341" s="139" t="s">
        <v>101</v>
      </c>
      <c r="L341" s="132" t="s">
        <v>102</v>
      </c>
      <c r="M341" s="138" t="str">
        <f>IF(ISNONTEXT(INDEX(Comments!C:C,MATCH(AimsData[[#This Row],[Student Reference]],Comments!B:B,0))),"",INDEX(Comments!C:C,MATCH(AimsData[[#This Row],[Student Reference]],Comments!B:B,0)))</f>
        <v/>
      </c>
    </row>
    <row r="342" spans="1:13" x14ac:dyDescent="0.35">
      <c r="A342" s="132" t="s">
        <v>413</v>
      </c>
      <c r="B342" s="133">
        <v>21</v>
      </c>
      <c r="C342" s="132" t="s">
        <v>109</v>
      </c>
      <c r="D342" s="132" t="s">
        <v>110</v>
      </c>
      <c r="E342" s="132">
        <v>14.1</v>
      </c>
      <c r="F342" s="132" t="s">
        <v>74</v>
      </c>
      <c r="G342" s="132" t="s">
        <v>74</v>
      </c>
      <c r="H342" s="132" t="s">
        <v>183</v>
      </c>
      <c r="I342" s="132" t="s">
        <v>100</v>
      </c>
      <c r="J342" s="132" t="s">
        <v>100</v>
      </c>
      <c r="K342" s="139" t="s">
        <v>101</v>
      </c>
      <c r="L342" s="132" t="s">
        <v>102</v>
      </c>
      <c r="M342" s="138" t="str">
        <f>IF(ISNONTEXT(INDEX(Comments!C:C,MATCH(AimsData[[#This Row],[Student Reference]],Comments!B:B,0))),"",INDEX(Comments!C:C,MATCH(AimsData[[#This Row],[Student Reference]],Comments!B:B,0)))</f>
        <v/>
      </c>
    </row>
    <row r="343" spans="1:13" x14ac:dyDescent="0.35">
      <c r="A343" s="132" t="s">
        <v>413</v>
      </c>
      <c r="B343" s="133">
        <v>21</v>
      </c>
      <c r="C343" s="132" t="s">
        <v>111</v>
      </c>
      <c r="D343" s="132" t="s">
        <v>112</v>
      </c>
      <c r="E343" s="132">
        <v>14.2</v>
      </c>
      <c r="F343" s="132" t="s">
        <v>74</v>
      </c>
      <c r="G343" s="132" t="s">
        <v>74</v>
      </c>
      <c r="H343" s="132" t="s">
        <v>125</v>
      </c>
      <c r="I343" s="132" t="s">
        <v>114</v>
      </c>
      <c r="J343" s="132" t="s">
        <v>114</v>
      </c>
      <c r="K343" s="139" t="s">
        <v>101</v>
      </c>
      <c r="L343" s="132" t="s">
        <v>102</v>
      </c>
      <c r="M343" s="138" t="str">
        <f>IF(ISNONTEXT(INDEX(Comments!C:C,MATCH(AimsData[[#This Row],[Student Reference]],Comments!B:B,0))),"",INDEX(Comments!C:C,MATCH(AimsData[[#This Row],[Student Reference]],Comments!B:B,0)))</f>
        <v/>
      </c>
    </row>
    <row r="344" spans="1:13" x14ac:dyDescent="0.35">
      <c r="A344" s="132" t="s">
        <v>414</v>
      </c>
      <c r="B344" s="133">
        <v>19</v>
      </c>
      <c r="C344" s="132" t="s">
        <v>184</v>
      </c>
      <c r="D344" s="132" t="s">
        <v>185</v>
      </c>
      <c r="E344" s="132">
        <v>14.2</v>
      </c>
      <c r="F344" s="132" t="s">
        <v>74</v>
      </c>
      <c r="G344" s="132" t="s">
        <v>74</v>
      </c>
      <c r="H344" s="132" t="s">
        <v>99</v>
      </c>
      <c r="I344" s="132" t="s">
        <v>186</v>
      </c>
      <c r="J344" s="132" t="s">
        <v>135</v>
      </c>
      <c r="K344" s="139" t="s">
        <v>136</v>
      </c>
      <c r="L344" s="132" t="s">
        <v>102</v>
      </c>
      <c r="M344" s="138" t="str">
        <f>IF(ISNONTEXT(INDEX(Comments!C:C,MATCH(AimsData[[#This Row],[Student Reference]],Comments!B:B,0))),"",INDEX(Comments!C:C,MATCH(AimsData[[#This Row],[Student Reference]],Comments!B:B,0)))</f>
        <v/>
      </c>
    </row>
    <row r="345" spans="1:13" x14ac:dyDescent="0.35">
      <c r="A345" s="132" t="s">
        <v>414</v>
      </c>
      <c r="B345" s="133">
        <v>19</v>
      </c>
      <c r="C345" s="132" t="s">
        <v>133</v>
      </c>
      <c r="D345" s="132" t="s">
        <v>134</v>
      </c>
      <c r="E345" s="132">
        <v>14.1</v>
      </c>
      <c r="F345" s="132" t="s">
        <v>74</v>
      </c>
      <c r="G345" s="132" t="s">
        <v>74</v>
      </c>
      <c r="H345" s="132" t="s">
        <v>99</v>
      </c>
      <c r="I345" s="132" t="s">
        <v>100</v>
      </c>
      <c r="J345" s="132" t="s">
        <v>100</v>
      </c>
      <c r="K345" s="139" t="s">
        <v>101</v>
      </c>
      <c r="L345" s="132" t="s">
        <v>102</v>
      </c>
      <c r="M345" s="138" t="str">
        <f>IF(ISNONTEXT(INDEX(Comments!C:C,MATCH(AimsData[[#This Row],[Student Reference]],Comments!B:B,0))),"",INDEX(Comments!C:C,MATCH(AimsData[[#This Row],[Student Reference]],Comments!B:B,0)))</f>
        <v/>
      </c>
    </row>
    <row r="346" spans="1:13" x14ac:dyDescent="0.35">
      <c r="A346" s="132" t="s">
        <v>414</v>
      </c>
      <c r="B346" s="133">
        <v>19</v>
      </c>
      <c r="C346" s="132" t="s">
        <v>177</v>
      </c>
      <c r="D346" s="132" t="s">
        <v>178</v>
      </c>
      <c r="E346" s="132">
        <v>7.4</v>
      </c>
      <c r="F346" s="132" t="s">
        <v>74</v>
      </c>
      <c r="G346" s="132" t="s">
        <v>74</v>
      </c>
      <c r="H346" s="132" t="s">
        <v>99</v>
      </c>
      <c r="I346" s="132" t="s">
        <v>100</v>
      </c>
      <c r="J346" s="132" t="s">
        <v>100</v>
      </c>
      <c r="K346" s="139" t="s">
        <v>101</v>
      </c>
      <c r="L346" s="132" t="s">
        <v>102</v>
      </c>
      <c r="M346" s="138" t="str">
        <f>IF(ISNONTEXT(INDEX(Comments!C:C,MATCH(AimsData[[#This Row],[Student Reference]],Comments!B:B,0))),"",INDEX(Comments!C:C,MATCH(AimsData[[#This Row],[Student Reference]],Comments!B:B,0)))</f>
        <v/>
      </c>
    </row>
    <row r="347" spans="1:13" x14ac:dyDescent="0.35">
      <c r="A347" s="132" t="s">
        <v>414</v>
      </c>
      <c r="B347" s="133">
        <v>19</v>
      </c>
      <c r="C347" s="132" t="s">
        <v>174</v>
      </c>
      <c r="D347" s="132" t="s">
        <v>175</v>
      </c>
      <c r="E347" s="132">
        <v>14.1</v>
      </c>
      <c r="F347" s="132" t="s">
        <v>74</v>
      </c>
      <c r="G347" s="132" t="s">
        <v>74</v>
      </c>
      <c r="H347" s="132" t="s">
        <v>99</v>
      </c>
      <c r="I347" s="132" t="s">
        <v>100</v>
      </c>
      <c r="J347" s="132" t="s">
        <v>135</v>
      </c>
      <c r="K347" s="139" t="s">
        <v>136</v>
      </c>
      <c r="L347" s="132" t="s">
        <v>102</v>
      </c>
      <c r="M347" s="138" t="str">
        <f>IF(ISNONTEXT(INDEX(Comments!C:C,MATCH(AimsData[[#This Row],[Student Reference]],Comments!B:B,0))),"",INDEX(Comments!C:C,MATCH(AimsData[[#This Row],[Student Reference]],Comments!B:B,0)))</f>
        <v/>
      </c>
    </row>
    <row r="348" spans="1:13" x14ac:dyDescent="0.35">
      <c r="A348" s="132" t="s">
        <v>414</v>
      </c>
      <c r="B348" s="133">
        <v>19</v>
      </c>
      <c r="C348" s="132" t="s">
        <v>172</v>
      </c>
      <c r="D348" s="132" t="s">
        <v>173</v>
      </c>
      <c r="E348" s="132">
        <v>14.1</v>
      </c>
      <c r="F348" s="132" t="s">
        <v>74</v>
      </c>
      <c r="G348" s="132" t="s">
        <v>74</v>
      </c>
      <c r="H348" s="132" t="s">
        <v>99</v>
      </c>
      <c r="I348" s="132" t="s">
        <v>100</v>
      </c>
      <c r="J348" s="132" t="s">
        <v>135</v>
      </c>
      <c r="K348" s="139" t="s">
        <v>136</v>
      </c>
      <c r="L348" s="132" t="s">
        <v>102</v>
      </c>
      <c r="M348" s="138" t="str">
        <f>IF(ISNONTEXT(INDEX(Comments!C:C,MATCH(AimsData[[#This Row],[Student Reference]],Comments!B:B,0))),"",INDEX(Comments!C:C,MATCH(AimsData[[#This Row],[Student Reference]],Comments!B:B,0)))</f>
        <v/>
      </c>
    </row>
    <row r="349" spans="1:13" x14ac:dyDescent="0.35">
      <c r="A349" s="132" t="s">
        <v>414</v>
      </c>
      <c r="B349" s="133">
        <v>19</v>
      </c>
      <c r="C349" s="132" t="s">
        <v>103</v>
      </c>
      <c r="D349" s="132" t="s">
        <v>104</v>
      </c>
      <c r="E349" s="132">
        <v>14.1</v>
      </c>
      <c r="F349" s="132" t="s">
        <v>74</v>
      </c>
      <c r="G349" s="132" t="s">
        <v>74</v>
      </c>
      <c r="H349" s="132" t="s">
        <v>117</v>
      </c>
      <c r="I349" s="132" t="s">
        <v>115</v>
      </c>
      <c r="J349" s="132"/>
      <c r="K349" s="139" t="s">
        <v>116</v>
      </c>
      <c r="L349" s="132" t="s">
        <v>106</v>
      </c>
      <c r="M349" s="138" t="str">
        <f>IF(ISNONTEXT(INDEX(Comments!C:C,MATCH(AimsData[[#This Row],[Student Reference]],Comments!B:B,0))),"",INDEX(Comments!C:C,MATCH(AimsData[[#This Row],[Student Reference]],Comments!B:B,0)))</f>
        <v/>
      </c>
    </row>
    <row r="350" spans="1:13" x14ac:dyDescent="0.35">
      <c r="A350" s="132" t="s">
        <v>414</v>
      </c>
      <c r="B350" s="133">
        <v>19</v>
      </c>
      <c r="C350" s="132" t="s">
        <v>107</v>
      </c>
      <c r="D350" s="132" t="s">
        <v>108</v>
      </c>
      <c r="E350" s="132">
        <v>14.1</v>
      </c>
      <c r="F350" s="132" t="s">
        <v>74</v>
      </c>
      <c r="G350" s="132" t="s">
        <v>74</v>
      </c>
      <c r="H350" s="132" t="s">
        <v>117</v>
      </c>
      <c r="I350" s="132" t="s">
        <v>115</v>
      </c>
      <c r="J350" s="132"/>
      <c r="K350" s="139" t="s">
        <v>116</v>
      </c>
      <c r="L350" s="132" t="s">
        <v>102</v>
      </c>
      <c r="M350" s="138" t="str">
        <f>IF(ISNONTEXT(INDEX(Comments!C:C,MATCH(AimsData[[#This Row],[Student Reference]],Comments!B:B,0))),"",INDEX(Comments!C:C,MATCH(AimsData[[#This Row],[Student Reference]],Comments!B:B,0)))</f>
        <v/>
      </c>
    </row>
    <row r="351" spans="1:13" x14ac:dyDescent="0.35">
      <c r="A351" s="132" t="s">
        <v>414</v>
      </c>
      <c r="B351" s="133">
        <v>19</v>
      </c>
      <c r="C351" s="132" t="s">
        <v>109</v>
      </c>
      <c r="D351" s="132" t="s">
        <v>110</v>
      </c>
      <c r="E351" s="132">
        <v>14.1</v>
      </c>
      <c r="F351" s="132" t="s">
        <v>74</v>
      </c>
      <c r="G351" s="132" t="s">
        <v>74</v>
      </c>
      <c r="H351" s="132" t="s">
        <v>117</v>
      </c>
      <c r="I351" s="132" t="s">
        <v>115</v>
      </c>
      <c r="J351" s="132"/>
      <c r="K351" s="139" t="s">
        <v>116</v>
      </c>
      <c r="L351" s="132" t="s">
        <v>102</v>
      </c>
      <c r="M351" s="138" t="str">
        <f>IF(ISNONTEXT(INDEX(Comments!C:C,MATCH(AimsData[[#This Row],[Student Reference]],Comments!B:B,0))),"",INDEX(Comments!C:C,MATCH(AimsData[[#This Row],[Student Reference]],Comments!B:B,0)))</f>
        <v/>
      </c>
    </row>
    <row r="352" spans="1:13" x14ac:dyDescent="0.35">
      <c r="A352" s="132" t="s">
        <v>414</v>
      </c>
      <c r="B352" s="133">
        <v>19</v>
      </c>
      <c r="C352" s="132" t="s">
        <v>111</v>
      </c>
      <c r="D352" s="132" t="s">
        <v>112</v>
      </c>
      <c r="E352" s="132">
        <v>14.2</v>
      </c>
      <c r="F352" s="132" t="s">
        <v>74</v>
      </c>
      <c r="G352" s="132" t="s">
        <v>74</v>
      </c>
      <c r="H352" s="132" t="s">
        <v>125</v>
      </c>
      <c r="I352" s="132" t="s">
        <v>114</v>
      </c>
      <c r="J352" s="132" t="s">
        <v>100</v>
      </c>
      <c r="K352" s="139" t="s">
        <v>101</v>
      </c>
      <c r="L352" s="132" t="s">
        <v>102</v>
      </c>
      <c r="M352" s="138" t="str">
        <f>IF(ISNONTEXT(INDEX(Comments!C:C,MATCH(AimsData[[#This Row],[Student Reference]],Comments!B:B,0))),"",INDEX(Comments!C:C,MATCH(AimsData[[#This Row],[Student Reference]],Comments!B:B,0)))</f>
        <v/>
      </c>
    </row>
    <row r="353" spans="1:13" x14ac:dyDescent="0.35">
      <c r="A353" s="132" t="s">
        <v>415</v>
      </c>
      <c r="B353" s="133">
        <v>19</v>
      </c>
      <c r="C353" s="132" t="s">
        <v>133</v>
      </c>
      <c r="D353" s="132" t="s">
        <v>134</v>
      </c>
      <c r="E353" s="132">
        <v>14.1</v>
      </c>
      <c r="F353" s="132" t="s">
        <v>74</v>
      </c>
      <c r="G353" s="132" t="s">
        <v>74</v>
      </c>
      <c r="H353" s="132" t="s">
        <v>99</v>
      </c>
      <c r="I353" s="132" t="s">
        <v>100</v>
      </c>
      <c r="J353" s="132" t="s">
        <v>100</v>
      </c>
      <c r="K353" s="139" t="s">
        <v>101</v>
      </c>
      <c r="L353" s="132" t="s">
        <v>102</v>
      </c>
      <c r="M353" s="138" t="str">
        <f>IF(ISNONTEXT(INDEX(Comments!C:C,MATCH(AimsData[[#This Row],[Student Reference]],Comments!B:B,0))),"",INDEX(Comments!C:C,MATCH(AimsData[[#This Row],[Student Reference]],Comments!B:B,0)))</f>
        <v/>
      </c>
    </row>
    <row r="354" spans="1:13" x14ac:dyDescent="0.35">
      <c r="A354" s="132" t="s">
        <v>415</v>
      </c>
      <c r="B354" s="133">
        <v>19</v>
      </c>
      <c r="C354" s="132" t="s">
        <v>177</v>
      </c>
      <c r="D354" s="132" t="s">
        <v>178</v>
      </c>
      <c r="E354" s="132">
        <v>7.4</v>
      </c>
      <c r="F354" s="132" t="s">
        <v>74</v>
      </c>
      <c r="G354" s="132" t="s">
        <v>74</v>
      </c>
      <c r="H354" s="132" t="s">
        <v>99</v>
      </c>
      <c r="I354" s="132" t="s">
        <v>100</v>
      </c>
      <c r="J354" s="132" t="s">
        <v>100</v>
      </c>
      <c r="K354" s="139" t="s">
        <v>101</v>
      </c>
      <c r="L354" s="132" t="s">
        <v>102</v>
      </c>
      <c r="M354" s="138" t="str">
        <f>IF(ISNONTEXT(INDEX(Comments!C:C,MATCH(AimsData[[#This Row],[Student Reference]],Comments!B:B,0))),"",INDEX(Comments!C:C,MATCH(AimsData[[#This Row],[Student Reference]],Comments!B:B,0)))</f>
        <v/>
      </c>
    </row>
    <row r="355" spans="1:13" x14ac:dyDescent="0.35">
      <c r="A355" s="132" t="s">
        <v>415</v>
      </c>
      <c r="B355" s="133">
        <v>19</v>
      </c>
      <c r="C355" s="132" t="s">
        <v>103</v>
      </c>
      <c r="D355" s="132" t="s">
        <v>104</v>
      </c>
      <c r="E355" s="132">
        <v>14.1</v>
      </c>
      <c r="F355" s="132" t="s">
        <v>74</v>
      </c>
      <c r="G355" s="132" t="s">
        <v>74</v>
      </c>
      <c r="H355" s="132" t="s">
        <v>117</v>
      </c>
      <c r="I355" s="132" t="s">
        <v>115</v>
      </c>
      <c r="J355" s="132"/>
      <c r="K355" s="139" t="s">
        <v>116</v>
      </c>
      <c r="L355" s="132" t="s">
        <v>106</v>
      </c>
      <c r="M355" s="138" t="str">
        <f>IF(ISNONTEXT(INDEX(Comments!C:C,MATCH(AimsData[[#This Row],[Student Reference]],Comments!B:B,0))),"",INDEX(Comments!C:C,MATCH(AimsData[[#This Row],[Student Reference]],Comments!B:B,0)))</f>
        <v/>
      </c>
    </row>
    <row r="356" spans="1:13" x14ac:dyDescent="0.35">
      <c r="A356" s="132" t="s">
        <v>415</v>
      </c>
      <c r="B356" s="133">
        <v>19</v>
      </c>
      <c r="C356" s="132" t="s">
        <v>107</v>
      </c>
      <c r="D356" s="132" t="s">
        <v>108</v>
      </c>
      <c r="E356" s="132">
        <v>14.1</v>
      </c>
      <c r="F356" s="132" t="s">
        <v>74</v>
      </c>
      <c r="G356" s="132" t="s">
        <v>74</v>
      </c>
      <c r="H356" s="132" t="s">
        <v>117</v>
      </c>
      <c r="I356" s="132" t="s">
        <v>115</v>
      </c>
      <c r="J356" s="132"/>
      <c r="K356" s="139" t="s">
        <v>116</v>
      </c>
      <c r="L356" s="132" t="s">
        <v>102</v>
      </c>
      <c r="M356" s="138" t="str">
        <f>IF(ISNONTEXT(INDEX(Comments!C:C,MATCH(AimsData[[#This Row],[Student Reference]],Comments!B:B,0))),"",INDEX(Comments!C:C,MATCH(AimsData[[#This Row],[Student Reference]],Comments!B:B,0)))</f>
        <v/>
      </c>
    </row>
    <row r="357" spans="1:13" x14ac:dyDescent="0.35">
      <c r="A357" s="132" t="s">
        <v>415</v>
      </c>
      <c r="B357" s="133">
        <v>19</v>
      </c>
      <c r="C357" s="132" t="s">
        <v>109</v>
      </c>
      <c r="D357" s="132" t="s">
        <v>110</v>
      </c>
      <c r="E357" s="132">
        <v>14.1</v>
      </c>
      <c r="F357" s="132" t="s">
        <v>74</v>
      </c>
      <c r="G357" s="132" t="s">
        <v>74</v>
      </c>
      <c r="H357" s="132" t="s">
        <v>117</v>
      </c>
      <c r="I357" s="132" t="s">
        <v>115</v>
      </c>
      <c r="J357" s="132"/>
      <c r="K357" s="139" t="s">
        <v>116</v>
      </c>
      <c r="L357" s="132" t="s">
        <v>102</v>
      </c>
      <c r="M357" s="138" t="str">
        <f>IF(ISNONTEXT(INDEX(Comments!C:C,MATCH(AimsData[[#This Row],[Student Reference]],Comments!B:B,0))),"",INDEX(Comments!C:C,MATCH(AimsData[[#This Row],[Student Reference]],Comments!B:B,0)))</f>
        <v/>
      </c>
    </row>
    <row r="358" spans="1:13" x14ac:dyDescent="0.35">
      <c r="A358" s="132" t="s">
        <v>416</v>
      </c>
      <c r="B358" s="133">
        <v>20</v>
      </c>
      <c r="C358" s="132" t="s">
        <v>184</v>
      </c>
      <c r="D358" s="132" t="s">
        <v>185</v>
      </c>
      <c r="E358" s="132">
        <v>14.2</v>
      </c>
      <c r="F358" s="132" t="s">
        <v>74</v>
      </c>
      <c r="G358" s="132" t="s">
        <v>74</v>
      </c>
      <c r="H358" s="132" t="s">
        <v>99</v>
      </c>
      <c r="I358" s="132" t="s">
        <v>186</v>
      </c>
      <c r="J358" s="132" t="s">
        <v>135</v>
      </c>
      <c r="K358" s="139" t="s">
        <v>136</v>
      </c>
      <c r="L358" s="132" t="s">
        <v>102</v>
      </c>
      <c r="M358" s="138" t="str">
        <f>IF(ISNONTEXT(INDEX(Comments!C:C,MATCH(AimsData[[#This Row],[Student Reference]],Comments!B:B,0))),"",INDEX(Comments!C:C,MATCH(AimsData[[#This Row],[Student Reference]],Comments!B:B,0)))</f>
        <v/>
      </c>
    </row>
    <row r="359" spans="1:13" x14ac:dyDescent="0.35">
      <c r="A359" s="132" t="s">
        <v>416</v>
      </c>
      <c r="B359" s="133">
        <v>20</v>
      </c>
      <c r="C359" s="132" t="s">
        <v>103</v>
      </c>
      <c r="D359" s="132" t="s">
        <v>104</v>
      </c>
      <c r="E359" s="132">
        <v>14.1</v>
      </c>
      <c r="F359" s="132" t="s">
        <v>74</v>
      </c>
      <c r="G359" s="132" t="s">
        <v>74</v>
      </c>
      <c r="H359" s="132" t="s">
        <v>117</v>
      </c>
      <c r="I359" s="132" t="s">
        <v>115</v>
      </c>
      <c r="J359" s="132"/>
      <c r="K359" s="139" t="s">
        <v>116</v>
      </c>
      <c r="L359" s="132" t="s">
        <v>106</v>
      </c>
      <c r="M359" s="138" t="str">
        <f>IF(ISNONTEXT(INDEX(Comments!C:C,MATCH(AimsData[[#This Row],[Student Reference]],Comments!B:B,0))),"",INDEX(Comments!C:C,MATCH(AimsData[[#This Row],[Student Reference]],Comments!B:B,0)))</f>
        <v/>
      </c>
    </row>
    <row r="360" spans="1:13" x14ac:dyDescent="0.35">
      <c r="A360" s="132" t="s">
        <v>416</v>
      </c>
      <c r="B360" s="133">
        <v>20</v>
      </c>
      <c r="C360" s="132" t="s">
        <v>107</v>
      </c>
      <c r="D360" s="132" t="s">
        <v>108</v>
      </c>
      <c r="E360" s="132">
        <v>14.1</v>
      </c>
      <c r="F360" s="132" t="s">
        <v>74</v>
      </c>
      <c r="G360" s="132" t="s">
        <v>74</v>
      </c>
      <c r="H360" s="132" t="s">
        <v>117</v>
      </c>
      <c r="I360" s="132" t="s">
        <v>115</v>
      </c>
      <c r="J360" s="132"/>
      <c r="K360" s="139" t="s">
        <v>116</v>
      </c>
      <c r="L360" s="132" t="s">
        <v>102</v>
      </c>
      <c r="M360" s="138" t="str">
        <f>IF(ISNONTEXT(INDEX(Comments!C:C,MATCH(AimsData[[#This Row],[Student Reference]],Comments!B:B,0))),"",INDEX(Comments!C:C,MATCH(AimsData[[#This Row],[Student Reference]],Comments!B:B,0)))</f>
        <v/>
      </c>
    </row>
    <row r="361" spans="1:13" x14ac:dyDescent="0.35">
      <c r="A361" s="132" t="s">
        <v>416</v>
      </c>
      <c r="B361" s="133">
        <v>20</v>
      </c>
      <c r="C361" s="132" t="s">
        <v>109</v>
      </c>
      <c r="D361" s="132" t="s">
        <v>110</v>
      </c>
      <c r="E361" s="132">
        <v>14.1</v>
      </c>
      <c r="F361" s="132" t="s">
        <v>74</v>
      </c>
      <c r="G361" s="132" t="s">
        <v>74</v>
      </c>
      <c r="H361" s="132" t="s">
        <v>117</v>
      </c>
      <c r="I361" s="132" t="s">
        <v>115</v>
      </c>
      <c r="J361" s="132"/>
      <c r="K361" s="139" t="s">
        <v>116</v>
      </c>
      <c r="L361" s="132" t="s">
        <v>102</v>
      </c>
      <c r="M361" s="138" t="str">
        <f>IF(ISNONTEXT(INDEX(Comments!C:C,MATCH(AimsData[[#This Row],[Student Reference]],Comments!B:B,0))),"",INDEX(Comments!C:C,MATCH(AimsData[[#This Row],[Student Reference]],Comments!B:B,0)))</f>
        <v/>
      </c>
    </row>
    <row r="362" spans="1:13" x14ac:dyDescent="0.35">
      <c r="A362" s="132" t="s">
        <v>416</v>
      </c>
      <c r="B362" s="133">
        <v>20</v>
      </c>
      <c r="C362" s="132" t="s">
        <v>111</v>
      </c>
      <c r="D362" s="132" t="s">
        <v>112</v>
      </c>
      <c r="E362" s="132">
        <v>14.2</v>
      </c>
      <c r="F362" s="132" t="s">
        <v>74</v>
      </c>
      <c r="G362" s="132" t="s">
        <v>74</v>
      </c>
      <c r="H362" s="132" t="s">
        <v>125</v>
      </c>
      <c r="I362" s="132" t="s">
        <v>114</v>
      </c>
      <c r="J362" s="132" t="s">
        <v>114</v>
      </c>
      <c r="K362" s="139" t="s">
        <v>101</v>
      </c>
      <c r="L362" s="132" t="s">
        <v>102</v>
      </c>
      <c r="M362" s="138" t="str">
        <f>IF(ISNONTEXT(INDEX(Comments!C:C,MATCH(AimsData[[#This Row],[Student Reference]],Comments!B:B,0))),"",INDEX(Comments!C:C,MATCH(AimsData[[#This Row],[Student Reference]],Comments!B:B,0)))</f>
        <v/>
      </c>
    </row>
    <row r="363" spans="1:13" x14ac:dyDescent="0.35">
      <c r="A363" s="132" t="s">
        <v>417</v>
      </c>
      <c r="B363" s="133">
        <v>19</v>
      </c>
      <c r="C363" s="132" t="s">
        <v>184</v>
      </c>
      <c r="D363" s="132" t="s">
        <v>185</v>
      </c>
      <c r="E363" s="132">
        <v>14.2</v>
      </c>
      <c r="F363" s="132" t="s">
        <v>74</v>
      </c>
      <c r="G363" s="132" t="s">
        <v>74</v>
      </c>
      <c r="H363" s="132" t="s">
        <v>99</v>
      </c>
      <c r="I363" s="132" t="s">
        <v>186</v>
      </c>
      <c r="J363" s="132" t="s">
        <v>135</v>
      </c>
      <c r="K363" s="139" t="s">
        <v>136</v>
      </c>
      <c r="L363" s="132" t="s">
        <v>102</v>
      </c>
      <c r="M363" s="138" t="str">
        <f>IF(ISNONTEXT(INDEX(Comments!C:C,MATCH(AimsData[[#This Row],[Student Reference]],Comments!B:B,0))),"",INDEX(Comments!C:C,MATCH(AimsData[[#This Row],[Student Reference]],Comments!B:B,0)))</f>
        <v/>
      </c>
    </row>
    <row r="364" spans="1:13" x14ac:dyDescent="0.35">
      <c r="A364" s="132" t="s">
        <v>417</v>
      </c>
      <c r="B364" s="133">
        <v>19</v>
      </c>
      <c r="C364" s="132" t="s">
        <v>103</v>
      </c>
      <c r="D364" s="132" t="s">
        <v>104</v>
      </c>
      <c r="E364" s="132">
        <v>14.1</v>
      </c>
      <c r="F364" s="132" t="s">
        <v>74</v>
      </c>
      <c r="G364" s="132" t="s">
        <v>74</v>
      </c>
      <c r="H364" s="132" t="s">
        <v>117</v>
      </c>
      <c r="I364" s="132" t="s">
        <v>115</v>
      </c>
      <c r="J364" s="132"/>
      <c r="K364" s="139" t="s">
        <v>116</v>
      </c>
      <c r="L364" s="132" t="s">
        <v>106</v>
      </c>
      <c r="M364" s="138" t="str">
        <f>IF(ISNONTEXT(INDEX(Comments!C:C,MATCH(AimsData[[#This Row],[Student Reference]],Comments!B:B,0))),"",INDEX(Comments!C:C,MATCH(AimsData[[#This Row],[Student Reference]],Comments!B:B,0)))</f>
        <v/>
      </c>
    </row>
    <row r="365" spans="1:13" x14ac:dyDescent="0.35">
      <c r="A365" s="132" t="s">
        <v>417</v>
      </c>
      <c r="B365" s="133">
        <v>19</v>
      </c>
      <c r="C365" s="132" t="s">
        <v>119</v>
      </c>
      <c r="D365" s="132" t="s">
        <v>120</v>
      </c>
      <c r="E365" s="132">
        <v>14.1</v>
      </c>
      <c r="F365" s="132" t="s">
        <v>74</v>
      </c>
      <c r="G365" s="132" t="s">
        <v>74</v>
      </c>
      <c r="H365" s="132" t="s">
        <v>117</v>
      </c>
      <c r="I365" s="132" t="s">
        <v>115</v>
      </c>
      <c r="J365" s="132"/>
      <c r="K365" s="139" t="s">
        <v>116</v>
      </c>
      <c r="L365" s="132" t="s">
        <v>102</v>
      </c>
      <c r="M365" s="138" t="str">
        <f>IF(ISNONTEXT(INDEX(Comments!C:C,MATCH(AimsData[[#This Row],[Student Reference]],Comments!B:B,0))),"",INDEX(Comments!C:C,MATCH(AimsData[[#This Row],[Student Reference]],Comments!B:B,0)))</f>
        <v/>
      </c>
    </row>
    <row r="366" spans="1:13" x14ac:dyDescent="0.35">
      <c r="A366" s="132" t="s">
        <v>417</v>
      </c>
      <c r="B366" s="133">
        <v>19</v>
      </c>
      <c r="C366" s="132" t="s">
        <v>122</v>
      </c>
      <c r="D366" s="132" t="s">
        <v>123</v>
      </c>
      <c r="E366" s="132">
        <v>14.1</v>
      </c>
      <c r="F366" s="132" t="s">
        <v>74</v>
      </c>
      <c r="G366" s="132" t="s">
        <v>74</v>
      </c>
      <c r="H366" s="132" t="s">
        <v>117</v>
      </c>
      <c r="I366" s="132" t="s">
        <v>115</v>
      </c>
      <c r="J366" s="132"/>
      <c r="K366" s="139" t="s">
        <v>116</v>
      </c>
      <c r="L366" s="132" t="s">
        <v>102</v>
      </c>
      <c r="M366" s="138" t="str">
        <f>IF(ISNONTEXT(INDEX(Comments!C:C,MATCH(AimsData[[#This Row],[Student Reference]],Comments!B:B,0))),"",INDEX(Comments!C:C,MATCH(AimsData[[#This Row],[Student Reference]],Comments!B:B,0)))</f>
        <v/>
      </c>
    </row>
    <row r="367" spans="1:13" x14ac:dyDescent="0.35">
      <c r="A367" s="132" t="s">
        <v>417</v>
      </c>
      <c r="B367" s="133">
        <v>19</v>
      </c>
      <c r="C367" s="132" t="s">
        <v>111</v>
      </c>
      <c r="D367" s="132" t="s">
        <v>112</v>
      </c>
      <c r="E367" s="132">
        <v>14.2</v>
      </c>
      <c r="F367" s="132" t="s">
        <v>74</v>
      </c>
      <c r="G367" s="132" t="s">
        <v>74</v>
      </c>
      <c r="H367" s="132" t="s">
        <v>125</v>
      </c>
      <c r="I367" s="132" t="s">
        <v>114</v>
      </c>
      <c r="J367" s="132" t="s">
        <v>114</v>
      </c>
      <c r="K367" s="139" t="s">
        <v>101</v>
      </c>
      <c r="L367" s="132" t="s">
        <v>102</v>
      </c>
      <c r="M367" s="138" t="str">
        <f>IF(ISNONTEXT(INDEX(Comments!C:C,MATCH(AimsData[[#This Row],[Student Reference]],Comments!B:B,0))),"",INDEX(Comments!C:C,MATCH(AimsData[[#This Row],[Student Reference]],Comments!B:B,0)))</f>
        <v/>
      </c>
    </row>
    <row r="368" spans="1:13" x14ac:dyDescent="0.35">
      <c r="A368" s="132" t="s">
        <v>418</v>
      </c>
      <c r="B368" s="133">
        <v>19</v>
      </c>
      <c r="C368" s="132" t="s">
        <v>139</v>
      </c>
      <c r="D368" s="132" t="s">
        <v>140</v>
      </c>
      <c r="E368" s="132">
        <v>9.1999999999999993</v>
      </c>
      <c r="F368" s="132" t="s">
        <v>74</v>
      </c>
      <c r="G368" s="132" t="s">
        <v>74</v>
      </c>
      <c r="H368" s="132" t="s">
        <v>99</v>
      </c>
      <c r="I368" s="132" t="s">
        <v>100</v>
      </c>
      <c r="J368" s="132" t="s">
        <v>100</v>
      </c>
      <c r="K368" s="139" t="s">
        <v>101</v>
      </c>
      <c r="L368" s="132" t="s">
        <v>102</v>
      </c>
      <c r="M368" s="138" t="str">
        <f>IF(ISNONTEXT(INDEX(Comments!C:C,MATCH(AimsData[[#This Row],[Student Reference]],Comments!B:B,0))),"",INDEX(Comments!C:C,MATCH(AimsData[[#This Row],[Student Reference]],Comments!B:B,0)))</f>
        <v/>
      </c>
    </row>
    <row r="369" spans="1:13" x14ac:dyDescent="0.35">
      <c r="A369" s="132" t="s">
        <v>418</v>
      </c>
      <c r="B369" s="133">
        <v>19</v>
      </c>
      <c r="C369" s="132" t="s">
        <v>133</v>
      </c>
      <c r="D369" s="132" t="s">
        <v>134</v>
      </c>
      <c r="E369" s="132">
        <v>14.1</v>
      </c>
      <c r="F369" s="132" t="s">
        <v>74</v>
      </c>
      <c r="G369" s="132" t="s">
        <v>74</v>
      </c>
      <c r="H369" s="132" t="s">
        <v>99</v>
      </c>
      <c r="I369" s="132" t="s">
        <v>100</v>
      </c>
      <c r="J369" s="132" t="s">
        <v>100</v>
      </c>
      <c r="K369" s="139" t="s">
        <v>101</v>
      </c>
      <c r="L369" s="132" t="s">
        <v>102</v>
      </c>
      <c r="M369" s="138" t="str">
        <f>IF(ISNONTEXT(INDEX(Comments!C:C,MATCH(AimsData[[#This Row],[Student Reference]],Comments!B:B,0))),"",INDEX(Comments!C:C,MATCH(AimsData[[#This Row],[Student Reference]],Comments!B:B,0)))</f>
        <v/>
      </c>
    </row>
    <row r="370" spans="1:13" x14ac:dyDescent="0.35">
      <c r="A370" s="132" t="s">
        <v>418</v>
      </c>
      <c r="B370" s="133">
        <v>19</v>
      </c>
      <c r="C370" s="132" t="s">
        <v>177</v>
      </c>
      <c r="D370" s="132" t="s">
        <v>178</v>
      </c>
      <c r="E370" s="132">
        <v>7.4</v>
      </c>
      <c r="F370" s="132" t="s">
        <v>74</v>
      </c>
      <c r="G370" s="132" t="s">
        <v>74</v>
      </c>
      <c r="H370" s="132" t="s">
        <v>99</v>
      </c>
      <c r="I370" s="132" t="s">
        <v>100</v>
      </c>
      <c r="J370" s="132" t="s">
        <v>100</v>
      </c>
      <c r="K370" s="139" t="s">
        <v>101</v>
      </c>
      <c r="L370" s="132" t="s">
        <v>102</v>
      </c>
      <c r="M370" s="138" t="str">
        <f>IF(ISNONTEXT(INDEX(Comments!C:C,MATCH(AimsData[[#This Row],[Student Reference]],Comments!B:B,0))),"",INDEX(Comments!C:C,MATCH(AimsData[[#This Row],[Student Reference]],Comments!B:B,0)))</f>
        <v/>
      </c>
    </row>
    <row r="371" spans="1:13" x14ac:dyDescent="0.35">
      <c r="A371" s="132" t="s">
        <v>418</v>
      </c>
      <c r="B371" s="133">
        <v>19</v>
      </c>
      <c r="C371" s="132" t="s">
        <v>174</v>
      </c>
      <c r="D371" s="132" t="s">
        <v>175</v>
      </c>
      <c r="E371" s="132">
        <v>14.1</v>
      </c>
      <c r="F371" s="132" t="s">
        <v>74</v>
      </c>
      <c r="G371" s="132" t="s">
        <v>74</v>
      </c>
      <c r="H371" s="132" t="s">
        <v>99</v>
      </c>
      <c r="I371" s="132" t="s">
        <v>100</v>
      </c>
      <c r="J371" s="132" t="s">
        <v>100</v>
      </c>
      <c r="K371" s="139" t="s">
        <v>101</v>
      </c>
      <c r="L371" s="132" t="s">
        <v>102</v>
      </c>
      <c r="M371" s="138" t="str">
        <f>IF(ISNONTEXT(INDEX(Comments!C:C,MATCH(AimsData[[#This Row],[Student Reference]],Comments!B:B,0))),"",INDEX(Comments!C:C,MATCH(AimsData[[#This Row],[Student Reference]],Comments!B:B,0)))</f>
        <v/>
      </c>
    </row>
    <row r="372" spans="1:13" x14ac:dyDescent="0.35">
      <c r="A372" s="132" t="s">
        <v>418</v>
      </c>
      <c r="B372" s="133">
        <v>19</v>
      </c>
      <c r="C372" s="132" t="s">
        <v>172</v>
      </c>
      <c r="D372" s="132" t="s">
        <v>173</v>
      </c>
      <c r="E372" s="132">
        <v>14.1</v>
      </c>
      <c r="F372" s="132" t="s">
        <v>74</v>
      </c>
      <c r="G372" s="132" t="s">
        <v>74</v>
      </c>
      <c r="H372" s="132" t="s">
        <v>99</v>
      </c>
      <c r="I372" s="132" t="s">
        <v>100</v>
      </c>
      <c r="J372" s="132" t="s">
        <v>100</v>
      </c>
      <c r="K372" s="139" t="s">
        <v>101</v>
      </c>
      <c r="L372" s="132" t="s">
        <v>102</v>
      </c>
      <c r="M372" s="138" t="str">
        <f>IF(ISNONTEXT(INDEX(Comments!C:C,MATCH(AimsData[[#This Row],[Student Reference]],Comments!B:B,0))),"",INDEX(Comments!C:C,MATCH(AimsData[[#This Row],[Student Reference]],Comments!B:B,0)))</f>
        <v/>
      </c>
    </row>
    <row r="373" spans="1:13" x14ac:dyDescent="0.35">
      <c r="A373" s="132" t="s">
        <v>418</v>
      </c>
      <c r="B373" s="133">
        <v>19</v>
      </c>
      <c r="C373" s="132" t="s">
        <v>103</v>
      </c>
      <c r="D373" s="132" t="s">
        <v>104</v>
      </c>
      <c r="E373" s="132">
        <v>14.1</v>
      </c>
      <c r="F373" s="132" t="s">
        <v>74</v>
      </c>
      <c r="G373" s="132" t="s">
        <v>74</v>
      </c>
      <c r="H373" s="132" t="s">
        <v>117</v>
      </c>
      <c r="I373" s="132" t="s">
        <v>115</v>
      </c>
      <c r="J373" s="132"/>
      <c r="K373" s="139" t="s">
        <v>116</v>
      </c>
      <c r="L373" s="132" t="s">
        <v>106</v>
      </c>
      <c r="M373" s="138" t="str">
        <f>IF(ISNONTEXT(INDEX(Comments!C:C,MATCH(AimsData[[#This Row],[Student Reference]],Comments!B:B,0))),"",INDEX(Comments!C:C,MATCH(AimsData[[#This Row],[Student Reference]],Comments!B:B,0)))</f>
        <v/>
      </c>
    </row>
    <row r="374" spans="1:13" x14ac:dyDescent="0.35">
      <c r="A374" s="132" t="s">
        <v>418</v>
      </c>
      <c r="B374" s="133">
        <v>19</v>
      </c>
      <c r="C374" s="132" t="s">
        <v>107</v>
      </c>
      <c r="D374" s="132" t="s">
        <v>108</v>
      </c>
      <c r="E374" s="132">
        <v>14.1</v>
      </c>
      <c r="F374" s="132" t="s">
        <v>74</v>
      </c>
      <c r="G374" s="132" t="s">
        <v>74</v>
      </c>
      <c r="H374" s="132" t="s">
        <v>117</v>
      </c>
      <c r="I374" s="132" t="s">
        <v>115</v>
      </c>
      <c r="J374" s="132"/>
      <c r="K374" s="139" t="s">
        <v>116</v>
      </c>
      <c r="L374" s="132" t="s">
        <v>102</v>
      </c>
      <c r="M374" s="138" t="str">
        <f>IF(ISNONTEXT(INDEX(Comments!C:C,MATCH(AimsData[[#This Row],[Student Reference]],Comments!B:B,0))),"",INDEX(Comments!C:C,MATCH(AimsData[[#This Row],[Student Reference]],Comments!B:B,0)))</f>
        <v/>
      </c>
    </row>
    <row r="375" spans="1:13" x14ac:dyDescent="0.35">
      <c r="A375" s="132" t="s">
        <v>418</v>
      </c>
      <c r="B375" s="133">
        <v>19</v>
      </c>
      <c r="C375" s="132" t="s">
        <v>109</v>
      </c>
      <c r="D375" s="132" t="s">
        <v>110</v>
      </c>
      <c r="E375" s="132">
        <v>14.1</v>
      </c>
      <c r="F375" s="132" t="s">
        <v>74</v>
      </c>
      <c r="G375" s="132" t="s">
        <v>74</v>
      </c>
      <c r="H375" s="132" t="s">
        <v>117</v>
      </c>
      <c r="I375" s="132" t="s">
        <v>115</v>
      </c>
      <c r="J375" s="132"/>
      <c r="K375" s="139" t="s">
        <v>116</v>
      </c>
      <c r="L375" s="132" t="s">
        <v>102</v>
      </c>
      <c r="M375" s="138" t="str">
        <f>IF(ISNONTEXT(INDEX(Comments!C:C,MATCH(AimsData[[#This Row],[Student Reference]],Comments!B:B,0))),"",INDEX(Comments!C:C,MATCH(AimsData[[#This Row],[Student Reference]],Comments!B:B,0)))</f>
        <v/>
      </c>
    </row>
    <row r="376" spans="1:13" x14ac:dyDescent="0.35">
      <c r="A376" s="132" t="s">
        <v>419</v>
      </c>
      <c r="B376" s="133">
        <v>19</v>
      </c>
      <c r="C376" s="132" t="s">
        <v>139</v>
      </c>
      <c r="D376" s="132" t="s">
        <v>140</v>
      </c>
      <c r="E376" s="132">
        <v>9.1999999999999993</v>
      </c>
      <c r="F376" s="132" t="s">
        <v>74</v>
      </c>
      <c r="G376" s="132" t="s">
        <v>74</v>
      </c>
      <c r="H376" s="132" t="s">
        <v>99</v>
      </c>
      <c r="I376" s="132" t="s">
        <v>100</v>
      </c>
      <c r="J376" s="132" t="s">
        <v>100</v>
      </c>
      <c r="K376" s="139" t="s">
        <v>101</v>
      </c>
      <c r="L376" s="132" t="s">
        <v>102</v>
      </c>
      <c r="M376" s="138" t="str">
        <f>IF(ISNONTEXT(INDEX(Comments!C:C,MATCH(AimsData[[#This Row],[Student Reference]],Comments!B:B,0))),"",INDEX(Comments!C:C,MATCH(AimsData[[#This Row],[Student Reference]],Comments!B:B,0)))</f>
        <v/>
      </c>
    </row>
    <row r="377" spans="1:13" x14ac:dyDescent="0.35">
      <c r="A377" s="132" t="s">
        <v>419</v>
      </c>
      <c r="B377" s="133">
        <v>19</v>
      </c>
      <c r="C377" s="132" t="s">
        <v>184</v>
      </c>
      <c r="D377" s="132" t="s">
        <v>185</v>
      </c>
      <c r="E377" s="132">
        <v>14.2</v>
      </c>
      <c r="F377" s="132" t="s">
        <v>74</v>
      </c>
      <c r="G377" s="132" t="s">
        <v>74</v>
      </c>
      <c r="H377" s="132" t="s">
        <v>99</v>
      </c>
      <c r="I377" s="132" t="s">
        <v>186</v>
      </c>
      <c r="J377" s="132" t="s">
        <v>135</v>
      </c>
      <c r="K377" s="139" t="s">
        <v>136</v>
      </c>
      <c r="L377" s="132" t="s">
        <v>102</v>
      </c>
      <c r="M377" s="138" t="str">
        <f>IF(ISNONTEXT(INDEX(Comments!C:C,MATCH(AimsData[[#This Row],[Student Reference]],Comments!B:B,0))),"",INDEX(Comments!C:C,MATCH(AimsData[[#This Row],[Student Reference]],Comments!B:B,0)))</f>
        <v/>
      </c>
    </row>
    <row r="378" spans="1:13" x14ac:dyDescent="0.35">
      <c r="A378" s="132" t="s">
        <v>419</v>
      </c>
      <c r="B378" s="133">
        <v>19</v>
      </c>
      <c r="C378" s="132" t="s">
        <v>133</v>
      </c>
      <c r="D378" s="132" t="s">
        <v>134</v>
      </c>
      <c r="E378" s="132">
        <v>14.1</v>
      </c>
      <c r="F378" s="132" t="s">
        <v>74</v>
      </c>
      <c r="G378" s="132" t="s">
        <v>74</v>
      </c>
      <c r="H378" s="132" t="s">
        <v>99</v>
      </c>
      <c r="I378" s="132" t="s">
        <v>100</v>
      </c>
      <c r="J378" s="132" t="s">
        <v>100</v>
      </c>
      <c r="K378" s="139" t="s">
        <v>101</v>
      </c>
      <c r="L378" s="132" t="s">
        <v>102</v>
      </c>
      <c r="M378" s="138" t="str">
        <f>IF(ISNONTEXT(INDEX(Comments!C:C,MATCH(AimsData[[#This Row],[Student Reference]],Comments!B:B,0))),"",INDEX(Comments!C:C,MATCH(AimsData[[#This Row],[Student Reference]],Comments!B:B,0)))</f>
        <v/>
      </c>
    </row>
    <row r="379" spans="1:13" x14ac:dyDescent="0.35">
      <c r="A379" s="132" t="s">
        <v>419</v>
      </c>
      <c r="B379" s="133">
        <v>19</v>
      </c>
      <c r="C379" s="132" t="s">
        <v>168</v>
      </c>
      <c r="D379" s="132" t="s">
        <v>169</v>
      </c>
      <c r="E379" s="132">
        <v>7.4</v>
      </c>
      <c r="F379" s="132" t="s">
        <v>74</v>
      </c>
      <c r="G379" s="132" t="s">
        <v>74</v>
      </c>
      <c r="H379" s="132" t="s">
        <v>99</v>
      </c>
      <c r="I379" s="132" t="s">
        <v>100</v>
      </c>
      <c r="J379" s="132" t="s">
        <v>100</v>
      </c>
      <c r="K379" s="139" t="s">
        <v>101</v>
      </c>
      <c r="L379" s="132" t="s">
        <v>102</v>
      </c>
      <c r="M379" s="138" t="str">
        <f>IF(ISNONTEXT(INDEX(Comments!C:C,MATCH(AimsData[[#This Row],[Student Reference]],Comments!B:B,0))),"",INDEX(Comments!C:C,MATCH(AimsData[[#This Row],[Student Reference]],Comments!B:B,0)))</f>
        <v/>
      </c>
    </row>
    <row r="380" spans="1:13" x14ac:dyDescent="0.35">
      <c r="A380" s="132" t="s">
        <v>419</v>
      </c>
      <c r="B380" s="133">
        <v>19</v>
      </c>
      <c r="C380" s="132" t="s">
        <v>174</v>
      </c>
      <c r="D380" s="132" t="s">
        <v>175</v>
      </c>
      <c r="E380" s="132">
        <v>14.1</v>
      </c>
      <c r="F380" s="132" t="s">
        <v>74</v>
      </c>
      <c r="G380" s="132" t="s">
        <v>74</v>
      </c>
      <c r="H380" s="132" t="s">
        <v>99</v>
      </c>
      <c r="I380" s="132" t="s">
        <v>100</v>
      </c>
      <c r="J380" s="132" t="s">
        <v>100</v>
      </c>
      <c r="K380" s="139" t="s">
        <v>101</v>
      </c>
      <c r="L380" s="132" t="s">
        <v>102</v>
      </c>
      <c r="M380" s="138" t="str">
        <f>IF(ISNONTEXT(INDEX(Comments!C:C,MATCH(AimsData[[#This Row],[Student Reference]],Comments!B:B,0))),"",INDEX(Comments!C:C,MATCH(AimsData[[#This Row],[Student Reference]],Comments!B:B,0)))</f>
        <v/>
      </c>
    </row>
    <row r="381" spans="1:13" x14ac:dyDescent="0.35">
      <c r="A381" s="132" t="s">
        <v>419</v>
      </c>
      <c r="B381" s="133">
        <v>19</v>
      </c>
      <c r="C381" s="132" t="s">
        <v>172</v>
      </c>
      <c r="D381" s="132" t="s">
        <v>173</v>
      </c>
      <c r="E381" s="132">
        <v>14.1</v>
      </c>
      <c r="F381" s="132" t="s">
        <v>74</v>
      </c>
      <c r="G381" s="132" t="s">
        <v>74</v>
      </c>
      <c r="H381" s="132" t="s">
        <v>99</v>
      </c>
      <c r="I381" s="132" t="s">
        <v>100</v>
      </c>
      <c r="J381" s="132" t="s">
        <v>100</v>
      </c>
      <c r="K381" s="139" t="s">
        <v>101</v>
      </c>
      <c r="L381" s="132" t="s">
        <v>102</v>
      </c>
      <c r="M381" s="138" t="str">
        <f>IF(ISNONTEXT(INDEX(Comments!C:C,MATCH(AimsData[[#This Row],[Student Reference]],Comments!B:B,0))),"",INDEX(Comments!C:C,MATCH(AimsData[[#This Row],[Student Reference]],Comments!B:B,0)))</f>
        <v/>
      </c>
    </row>
    <row r="382" spans="1:13" x14ac:dyDescent="0.35">
      <c r="A382" s="132" t="s">
        <v>419</v>
      </c>
      <c r="B382" s="133">
        <v>19</v>
      </c>
      <c r="C382" s="132" t="s">
        <v>103</v>
      </c>
      <c r="D382" s="132" t="s">
        <v>104</v>
      </c>
      <c r="E382" s="132">
        <v>14.1</v>
      </c>
      <c r="F382" s="132" t="s">
        <v>74</v>
      </c>
      <c r="G382" s="132" t="s">
        <v>74</v>
      </c>
      <c r="H382" s="132" t="s">
        <v>117</v>
      </c>
      <c r="I382" s="132" t="s">
        <v>115</v>
      </c>
      <c r="J382" s="132"/>
      <c r="K382" s="139" t="s">
        <v>116</v>
      </c>
      <c r="L382" s="132" t="s">
        <v>106</v>
      </c>
      <c r="M382" s="138" t="str">
        <f>IF(ISNONTEXT(INDEX(Comments!C:C,MATCH(AimsData[[#This Row],[Student Reference]],Comments!B:B,0))),"",INDEX(Comments!C:C,MATCH(AimsData[[#This Row],[Student Reference]],Comments!B:B,0)))</f>
        <v/>
      </c>
    </row>
    <row r="383" spans="1:13" x14ac:dyDescent="0.35">
      <c r="A383" s="132" t="s">
        <v>419</v>
      </c>
      <c r="B383" s="133">
        <v>19</v>
      </c>
      <c r="C383" s="132" t="s">
        <v>107</v>
      </c>
      <c r="D383" s="132" t="s">
        <v>108</v>
      </c>
      <c r="E383" s="132">
        <v>14.1</v>
      </c>
      <c r="F383" s="132" t="s">
        <v>74</v>
      </c>
      <c r="G383" s="132" t="s">
        <v>74</v>
      </c>
      <c r="H383" s="132" t="s">
        <v>117</v>
      </c>
      <c r="I383" s="132" t="s">
        <v>115</v>
      </c>
      <c r="J383" s="132"/>
      <c r="K383" s="139" t="s">
        <v>116</v>
      </c>
      <c r="L383" s="132" t="s">
        <v>102</v>
      </c>
      <c r="M383" s="138" t="str">
        <f>IF(ISNONTEXT(INDEX(Comments!C:C,MATCH(AimsData[[#This Row],[Student Reference]],Comments!B:B,0))),"",INDEX(Comments!C:C,MATCH(AimsData[[#This Row],[Student Reference]],Comments!B:B,0)))</f>
        <v/>
      </c>
    </row>
    <row r="384" spans="1:13" x14ac:dyDescent="0.35">
      <c r="A384" s="132" t="s">
        <v>419</v>
      </c>
      <c r="B384" s="133">
        <v>19</v>
      </c>
      <c r="C384" s="132" t="s">
        <v>109</v>
      </c>
      <c r="D384" s="132" t="s">
        <v>110</v>
      </c>
      <c r="E384" s="132">
        <v>14.1</v>
      </c>
      <c r="F384" s="132" t="s">
        <v>74</v>
      </c>
      <c r="G384" s="132" t="s">
        <v>74</v>
      </c>
      <c r="H384" s="132" t="s">
        <v>117</v>
      </c>
      <c r="I384" s="132" t="s">
        <v>115</v>
      </c>
      <c r="J384" s="132"/>
      <c r="K384" s="139" t="s">
        <v>116</v>
      </c>
      <c r="L384" s="132" t="s">
        <v>102</v>
      </c>
      <c r="M384" s="138" t="str">
        <f>IF(ISNONTEXT(INDEX(Comments!C:C,MATCH(AimsData[[#This Row],[Student Reference]],Comments!B:B,0))),"",INDEX(Comments!C:C,MATCH(AimsData[[#This Row],[Student Reference]],Comments!B:B,0)))</f>
        <v/>
      </c>
    </row>
    <row r="385" spans="1:13" x14ac:dyDescent="0.35">
      <c r="A385" s="132" t="s">
        <v>419</v>
      </c>
      <c r="B385" s="133">
        <v>19</v>
      </c>
      <c r="C385" s="132" t="s">
        <v>111</v>
      </c>
      <c r="D385" s="132" t="s">
        <v>112</v>
      </c>
      <c r="E385" s="132">
        <v>14.2</v>
      </c>
      <c r="F385" s="132" t="s">
        <v>74</v>
      </c>
      <c r="G385" s="132" t="s">
        <v>74</v>
      </c>
      <c r="H385" s="132" t="s">
        <v>125</v>
      </c>
      <c r="I385" s="132" t="s">
        <v>114</v>
      </c>
      <c r="J385" s="132" t="s">
        <v>114</v>
      </c>
      <c r="K385" s="139" t="s">
        <v>101</v>
      </c>
      <c r="L385" s="132" t="s">
        <v>102</v>
      </c>
      <c r="M385" s="138" t="str">
        <f>IF(ISNONTEXT(INDEX(Comments!C:C,MATCH(AimsData[[#This Row],[Student Reference]],Comments!B:B,0))),"",INDEX(Comments!C:C,MATCH(AimsData[[#This Row],[Student Reference]],Comments!B:B,0)))</f>
        <v/>
      </c>
    </row>
    <row r="386" spans="1:13" x14ac:dyDescent="0.35">
      <c r="A386" s="132" t="s">
        <v>420</v>
      </c>
      <c r="B386" s="133">
        <v>21</v>
      </c>
      <c r="C386" s="132" t="s">
        <v>103</v>
      </c>
      <c r="D386" s="132" t="s">
        <v>104</v>
      </c>
      <c r="E386" s="132">
        <v>14.1</v>
      </c>
      <c r="F386" s="132" t="s">
        <v>74</v>
      </c>
      <c r="G386" s="132" t="s">
        <v>74</v>
      </c>
      <c r="H386" s="132" t="s">
        <v>179</v>
      </c>
      <c r="I386" s="132" t="s">
        <v>100</v>
      </c>
      <c r="J386" s="132" t="s">
        <v>100</v>
      </c>
      <c r="K386" s="139" t="s">
        <v>101</v>
      </c>
      <c r="L386" s="132" t="s">
        <v>106</v>
      </c>
      <c r="M386" s="138" t="str">
        <f>IF(ISNONTEXT(INDEX(Comments!C:C,MATCH(AimsData[[#This Row],[Student Reference]],Comments!B:B,0))),"",INDEX(Comments!C:C,MATCH(AimsData[[#This Row],[Student Reference]],Comments!B:B,0)))</f>
        <v/>
      </c>
    </row>
    <row r="387" spans="1:13" x14ac:dyDescent="0.35">
      <c r="A387" s="132" t="s">
        <v>420</v>
      </c>
      <c r="B387" s="133">
        <v>21</v>
      </c>
      <c r="C387" s="132" t="s">
        <v>119</v>
      </c>
      <c r="D387" s="132" t="s">
        <v>120</v>
      </c>
      <c r="E387" s="132">
        <v>14.1</v>
      </c>
      <c r="F387" s="132" t="s">
        <v>74</v>
      </c>
      <c r="G387" s="132" t="s">
        <v>74</v>
      </c>
      <c r="H387" s="132" t="s">
        <v>179</v>
      </c>
      <c r="I387" s="132" t="s">
        <v>100</v>
      </c>
      <c r="J387" s="132" t="s">
        <v>100</v>
      </c>
      <c r="K387" s="139" t="s">
        <v>101</v>
      </c>
      <c r="L387" s="132" t="s">
        <v>102</v>
      </c>
      <c r="M387" s="138" t="str">
        <f>IF(ISNONTEXT(INDEX(Comments!C:C,MATCH(AimsData[[#This Row],[Student Reference]],Comments!B:B,0))),"",INDEX(Comments!C:C,MATCH(AimsData[[#This Row],[Student Reference]],Comments!B:B,0)))</f>
        <v/>
      </c>
    </row>
    <row r="388" spans="1:13" x14ac:dyDescent="0.35">
      <c r="A388" s="132" t="s">
        <v>420</v>
      </c>
      <c r="B388" s="133">
        <v>21</v>
      </c>
      <c r="C388" s="132" t="s">
        <v>122</v>
      </c>
      <c r="D388" s="132" t="s">
        <v>123</v>
      </c>
      <c r="E388" s="132">
        <v>14.1</v>
      </c>
      <c r="F388" s="132" t="s">
        <v>74</v>
      </c>
      <c r="G388" s="132" t="s">
        <v>74</v>
      </c>
      <c r="H388" s="132" t="s">
        <v>179</v>
      </c>
      <c r="I388" s="132" t="s">
        <v>100</v>
      </c>
      <c r="J388" s="132" t="s">
        <v>100</v>
      </c>
      <c r="K388" s="139" t="s">
        <v>101</v>
      </c>
      <c r="L388" s="132" t="s">
        <v>102</v>
      </c>
      <c r="M388" s="138" t="str">
        <f>IF(ISNONTEXT(INDEX(Comments!C:C,MATCH(AimsData[[#This Row],[Student Reference]],Comments!B:B,0))),"",INDEX(Comments!C:C,MATCH(AimsData[[#This Row],[Student Reference]],Comments!B:B,0)))</f>
        <v/>
      </c>
    </row>
    <row r="389" spans="1:13" x14ac:dyDescent="0.35">
      <c r="A389" s="132" t="s">
        <v>420</v>
      </c>
      <c r="B389" s="133">
        <v>21</v>
      </c>
      <c r="C389" s="132" t="s">
        <v>111</v>
      </c>
      <c r="D389" s="132" t="s">
        <v>112</v>
      </c>
      <c r="E389" s="132">
        <v>14.2</v>
      </c>
      <c r="F389" s="132" t="s">
        <v>74</v>
      </c>
      <c r="G389" s="132" t="s">
        <v>74</v>
      </c>
      <c r="H389" s="132" t="s">
        <v>154</v>
      </c>
      <c r="I389" s="132" t="s">
        <v>114</v>
      </c>
      <c r="J389" s="132" t="s">
        <v>114</v>
      </c>
      <c r="K389" s="139" t="s">
        <v>101</v>
      </c>
      <c r="L389" s="132" t="s">
        <v>102</v>
      </c>
      <c r="M389" s="138" t="str">
        <f>IF(ISNONTEXT(INDEX(Comments!C:C,MATCH(AimsData[[#This Row],[Student Reference]],Comments!B:B,0))),"",INDEX(Comments!C:C,MATCH(AimsData[[#This Row],[Student Reference]],Comments!B:B,0)))</f>
        <v/>
      </c>
    </row>
    <row r="390" spans="1:13" x14ac:dyDescent="0.35">
      <c r="A390" s="132" t="s">
        <v>421</v>
      </c>
      <c r="B390" s="133">
        <v>19</v>
      </c>
      <c r="C390" s="132" t="s">
        <v>184</v>
      </c>
      <c r="D390" s="132" t="s">
        <v>185</v>
      </c>
      <c r="E390" s="132">
        <v>14.2</v>
      </c>
      <c r="F390" s="132" t="s">
        <v>74</v>
      </c>
      <c r="G390" s="132" t="s">
        <v>74</v>
      </c>
      <c r="H390" s="132" t="s">
        <v>99</v>
      </c>
      <c r="I390" s="132" t="s">
        <v>186</v>
      </c>
      <c r="J390" s="132" t="s">
        <v>135</v>
      </c>
      <c r="K390" s="139" t="s">
        <v>136</v>
      </c>
      <c r="L390" s="132" t="s">
        <v>102</v>
      </c>
      <c r="M390" s="138" t="str">
        <f>IF(ISNONTEXT(INDEX(Comments!C:C,MATCH(AimsData[[#This Row],[Student Reference]],Comments!B:B,0))),"",INDEX(Comments!C:C,MATCH(AimsData[[#This Row],[Student Reference]],Comments!B:B,0)))</f>
        <v/>
      </c>
    </row>
    <row r="391" spans="1:13" x14ac:dyDescent="0.35">
      <c r="A391" s="132" t="s">
        <v>421</v>
      </c>
      <c r="B391" s="133">
        <v>19</v>
      </c>
      <c r="C391" s="132" t="s">
        <v>133</v>
      </c>
      <c r="D391" s="132" t="s">
        <v>134</v>
      </c>
      <c r="E391" s="132">
        <v>14.1</v>
      </c>
      <c r="F391" s="132" t="s">
        <v>74</v>
      </c>
      <c r="G391" s="132" t="s">
        <v>74</v>
      </c>
      <c r="H391" s="132" t="s">
        <v>99</v>
      </c>
      <c r="I391" s="132" t="s">
        <v>100</v>
      </c>
      <c r="J391" s="132" t="s">
        <v>100</v>
      </c>
      <c r="K391" s="139" t="s">
        <v>101</v>
      </c>
      <c r="L391" s="132" t="s">
        <v>102</v>
      </c>
      <c r="M391" s="138" t="str">
        <f>IF(ISNONTEXT(INDEX(Comments!C:C,MATCH(AimsData[[#This Row],[Student Reference]],Comments!B:B,0))),"",INDEX(Comments!C:C,MATCH(AimsData[[#This Row],[Student Reference]],Comments!B:B,0)))</f>
        <v/>
      </c>
    </row>
    <row r="392" spans="1:13" x14ac:dyDescent="0.35">
      <c r="A392" s="132" t="s">
        <v>421</v>
      </c>
      <c r="B392" s="133">
        <v>19</v>
      </c>
      <c r="C392" s="132" t="s">
        <v>177</v>
      </c>
      <c r="D392" s="132" t="s">
        <v>178</v>
      </c>
      <c r="E392" s="132">
        <v>7.4</v>
      </c>
      <c r="F392" s="132" t="s">
        <v>74</v>
      </c>
      <c r="G392" s="132" t="s">
        <v>74</v>
      </c>
      <c r="H392" s="132" t="s">
        <v>99</v>
      </c>
      <c r="I392" s="132" t="s">
        <v>100</v>
      </c>
      <c r="J392" s="132" t="s">
        <v>135</v>
      </c>
      <c r="K392" s="139" t="s">
        <v>136</v>
      </c>
      <c r="L392" s="132" t="s">
        <v>102</v>
      </c>
      <c r="M392" s="138" t="str">
        <f>IF(ISNONTEXT(INDEX(Comments!C:C,MATCH(AimsData[[#This Row],[Student Reference]],Comments!B:B,0))),"",INDEX(Comments!C:C,MATCH(AimsData[[#This Row],[Student Reference]],Comments!B:B,0)))</f>
        <v/>
      </c>
    </row>
    <row r="393" spans="1:13" x14ac:dyDescent="0.35">
      <c r="A393" s="132" t="s">
        <v>421</v>
      </c>
      <c r="B393" s="133">
        <v>19</v>
      </c>
      <c r="C393" s="132" t="s">
        <v>103</v>
      </c>
      <c r="D393" s="132" t="s">
        <v>104</v>
      </c>
      <c r="E393" s="132">
        <v>14.1</v>
      </c>
      <c r="F393" s="132" t="s">
        <v>74</v>
      </c>
      <c r="G393" s="132" t="s">
        <v>74</v>
      </c>
      <c r="H393" s="132" t="s">
        <v>117</v>
      </c>
      <c r="I393" s="132" t="s">
        <v>115</v>
      </c>
      <c r="J393" s="132"/>
      <c r="K393" s="139" t="s">
        <v>116</v>
      </c>
      <c r="L393" s="132" t="s">
        <v>106</v>
      </c>
      <c r="M393" s="138" t="str">
        <f>IF(ISNONTEXT(INDEX(Comments!C:C,MATCH(AimsData[[#This Row],[Student Reference]],Comments!B:B,0))),"",INDEX(Comments!C:C,MATCH(AimsData[[#This Row],[Student Reference]],Comments!B:B,0)))</f>
        <v/>
      </c>
    </row>
    <row r="394" spans="1:13" x14ac:dyDescent="0.35">
      <c r="A394" s="132" t="s">
        <v>421</v>
      </c>
      <c r="B394" s="133">
        <v>19</v>
      </c>
      <c r="C394" s="132" t="s">
        <v>107</v>
      </c>
      <c r="D394" s="132" t="s">
        <v>108</v>
      </c>
      <c r="E394" s="132">
        <v>14.1</v>
      </c>
      <c r="F394" s="132" t="s">
        <v>74</v>
      </c>
      <c r="G394" s="132" t="s">
        <v>74</v>
      </c>
      <c r="H394" s="132" t="s">
        <v>117</v>
      </c>
      <c r="I394" s="132" t="s">
        <v>115</v>
      </c>
      <c r="J394" s="132"/>
      <c r="K394" s="139" t="s">
        <v>116</v>
      </c>
      <c r="L394" s="132" t="s">
        <v>102</v>
      </c>
      <c r="M394" s="138" t="str">
        <f>IF(ISNONTEXT(INDEX(Comments!C:C,MATCH(AimsData[[#This Row],[Student Reference]],Comments!B:B,0))),"",INDEX(Comments!C:C,MATCH(AimsData[[#This Row],[Student Reference]],Comments!B:B,0)))</f>
        <v/>
      </c>
    </row>
    <row r="395" spans="1:13" x14ac:dyDescent="0.35">
      <c r="A395" s="132" t="s">
        <v>421</v>
      </c>
      <c r="B395" s="133">
        <v>19</v>
      </c>
      <c r="C395" s="132" t="s">
        <v>109</v>
      </c>
      <c r="D395" s="132" t="s">
        <v>110</v>
      </c>
      <c r="E395" s="132">
        <v>14.1</v>
      </c>
      <c r="F395" s="132" t="s">
        <v>74</v>
      </c>
      <c r="G395" s="132" t="s">
        <v>74</v>
      </c>
      <c r="H395" s="132" t="s">
        <v>117</v>
      </c>
      <c r="I395" s="132" t="s">
        <v>115</v>
      </c>
      <c r="J395" s="132"/>
      <c r="K395" s="139" t="s">
        <v>116</v>
      </c>
      <c r="L395" s="132" t="s">
        <v>102</v>
      </c>
      <c r="M395" s="138" t="str">
        <f>IF(ISNONTEXT(INDEX(Comments!C:C,MATCH(AimsData[[#This Row],[Student Reference]],Comments!B:B,0))),"",INDEX(Comments!C:C,MATCH(AimsData[[#This Row],[Student Reference]],Comments!B:B,0)))</f>
        <v/>
      </c>
    </row>
    <row r="396" spans="1:13" x14ac:dyDescent="0.35">
      <c r="A396" s="132" t="s">
        <v>421</v>
      </c>
      <c r="B396" s="133">
        <v>19</v>
      </c>
      <c r="C396" s="132" t="s">
        <v>111</v>
      </c>
      <c r="D396" s="132" t="s">
        <v>112</v>
      </c>
      <c r="E396" s="132">
        <v>14.2</v>
      </c>
      <c r="F396" s="132" t="s">
        <v>74</v>
      </c>
      <c r="G396" s="132" t="s">
        <v>74</v>
      </c>
      <c r="H396" s="132" t="s">
        <v>125</v>
      </c>
      <c r="I396" s="132" t="s">
        <v>114</v>
      </c>
      <c r="J396" s="132" t="s">
        <v>100</v>
      </c>
      <c r="K396" s="139" t="s">
        <v>101</v>
      </c>
      <c r="L396" s="132" t="s">
        <v>102</v>
      </c>
      <c r="M396" s="138" t="str">
        <f>IF(ISNONTEXT(INDEX(Comments!C:C,MATCH(AimsData[[#This Row],[Student Reference]],Comments!B:B,0))),"",INDEX(Comments!C:C,MATCH(AimsData[[#This Row],[Student Reference]],Comments!B:B,0)))</f>
        <v/>
      </c>
    </row>
    <row r="397" spans="1:13" x14ac:dyDescent="0.35">
      <c r="A397" s="132" t="s">
        <v>422</v>
      </c>
      <c r="B397" s="133">
        <v>19</v>
      </c>
      <c r="C397" s="132" t="s">
        <v>103</v>
      </c>
      <c r="D397" s="132" t="s">
        <v>104</v>
      </c>
      <c r="E397" s="132">
        <v>14.1</v>
      </c>
      <c r="F397" s="132" t="s">
        <v>74</v>
      </c>
      <c r="G397" s="132" t="s">
        <v>74</v>
      </c>
      <c r="H397" s="132" t="s">
        <v>117</v>
      </c>
      <c r="I397" s="132" t="s">
        <v>115</v>
      </c>
      <c r="J397" s="132" t="s">
        <v>187</v>
      </c>
      <c r="K397" s="139" t="s">
        <v>136</v>
      </c>
      <c r="L397" s="132" t="s">
        <v>106</v>
      </c>
      <c r="M397" s="138" t="str">
        <f>IF(ISNONTEXT(INDEX(Comments!C:C,MATCH(AimsData[[#This Row],[Student Reference]],Comments!B:B,0))),"",INDEX(Comments!C:C,MATCH(AimsData[[#This Row],[Student Reference]],Comments!B:B,0)))</f>
        <v/>
      </c>
    </row>
    <row r="398" spans="1:13" x14ac:dyDescent="0.35">
      <c r="A398" s="132" t="s">
        <v>422</v>
      </c>
      <c r="B398" s="133">
        <v>19</v>
      </c>
      <c r="C398" s="132" t="s">
        <v>107</v>
      </c>
      <c r="D398" s="132" t="s">
        <v>108</v>
      </c>
      <c r="E398" s="132">
        <v>14.1</v>
      </c>
      <c r="F398" s="132" t="s">
        <v>74</v>
      </c>
      <c r="G398" s="132" t="s">
        <v>74</v>
      </c>
      <c r="H398" s="132" t="s">
        <v>117</v>
      </c>
      <c r="I398" s="132" t="s">
        <v>115</v>
      </c>
      <c r="J398" s="132" t="s">
        <v>187</v>
      </c>
      <c r="K398" s="139" t="s">
        <v>136</v>
      </c>
      <c r="L398" s="132" t="s">
        <v>102</v>
      </c>
      <c r="M398" s="138" t="str">
        <f>IF(ISNONTEXT(INDEX(Comments!C:C,MATCH(AimsData[[#This Row],[Student Reference]],Comments!B:B,0))),"",INDEX(Comments!C:C,MATCH(AimsData[[#This Row],[Student Reference]],Comments!B:B,0)))</f>
        <v/>
      </c>
    </row>
    <row r="399" spans="1:13" x14ac:dyDescent="0.35">
      <c r="A399" s="132" t="s">
        <v>422</v>
      </c>
      <c r="B399" s="133">
        <v>19</v>
      </c>
      <c r="C399" s="132" t="s">
        <v>109</v>
      </c>
      <c r="D399" s="132" t="s">
        <v>110</v>
      </c>
      <c r="E399" s="132">
        <v>14.1</v>
      </c>
      <c r="F399" s="132" t="s">
        <v>74</v>
      </c>
      <c r="G399" s="132" t="s">
        <v>74</v>
      </c>
      <c r="H399" s="132" t="s">
        <v>117</v>
      </c>
      <c r="I399" s="132" t="s">
        <v>115</v>
      </c>
      <c r="J399" s="132" t="s">
        <v>187</v>
      </c>
      <c r="K399" s="139" t="s">
        <v>136</v>
      </c>
      <c r="L399" s="132" t="s">
        <v>102</v>
      </c>
      <c r="M399" s="138" t="str">
        <f>IF(ISNONTEXT(INDEX(Comments!C:C,MATCH(AimsData[[#This Row],[Student Reference]],Comments!B:B,0))),"",INDEX(Comments!C:C,MATCH(AimsData[[#This Row],[Student Reference]],Comments!B:B,0)))</f>
        <v/>
      </c>
    </row>
    <row r="400" spans="1:13" x14ac:dyDescent="0.35">
      <c r="A400" s="132" t="s">
        <v>423</v>
      </c>
      <c r="B400" s="133">
        <v>19</v>
      </c>
      <c r="C400" s="132" t="s">
        <v>103</v>
      </c>
      <c r="D400" s="132" t="s">
        <v>104</v>
      </c>
      <c r="E400" s="132">
        <v>14.1</v>
      </c>
      <c r="F400" s="132" t="s">
        <v>74</v>
      </c>
      <c r="G400" s="132" t="s">
        <v>74</v>
      </c>
      <c r="H400" s="132" t="s">
        <v>117</v>
      </c>
      <c r="I400" s="132" t="s">
        <v>115</v>
      </c>
      <c r="J400" s="132"/>
      <c r="K400" s="139" t="s">
        <v>116</v>
      </c>
      <c r="L400" s="132" t="s">
        <v>106</v>
      </c>
      <c r="M400" s="138" t="str">
        <f>IF(ISNONTEXT(INDEX(Comments!C:C,MATCH(AimsData[[#This Row],[Student Reference]],Comments!B:B,0))),"",INDEX(Comments!C:C,MATCH(AimsData[[#This Row],[Student Reference]],Comments!B:B,0)))</f>
        <v/>
      </c>
    </row>
    <row r="401" spans="1:13" x14ac:dyDescent="0.35">
      <c r="A401" s="132" t="s">
        <v>423</v>
      </c>
      <c r="B401" s="133">
        <v>19</v>
      </c>
      <c r="C401" s="132" t="s">
        <v>107</v>
      </c>
      <c r="D401" s="132" t="s">
        <v>108</v>
      </c>
      <c r="E401" s="132">
        <v>14.1</v>
      </c>
      <c r="F401" s="132" t="s">
        <v>74</v>
      </c>
      <c r="G401" s="132" t="s">
        <v>74</v>
      </c>
      <c r="H401" s="132" t="s">
        <v>117</v>
      </c>
      <c r="I401" s="132" t="s">
        <v>115</v>
      </c>
      <c r="J401" s="132"/>
      <c r="K401" s="139" t="s">
        <v>116</v>
      </c>
      <c r="L401" s="132" t="s">
        <v>102</v>
      </c>
      <c r="M401" s="138" t="str">
        <f>IF(ISNONTEXT(INDEX(Comments!C:C,MATCH(AimsData[[#This Row],[Student Reference]],Comments!B:B,0))),"",INDEX(Comments!C:C,MATCH(AimsData[[#This Row],[Student Reference]],Comments!B:B,0)))</f>
        <v/>
      </c>
    </row>
    <row r="402" spans="1:13" x14ac:dyDescent="0.35">
      <c r="A402" s="132" t="s">
        <v>423</v>
      </c>
      <c r="B402" s="133">
        <v>19</v>
      </c>
      <c r="C402" s="132" t="s">
        <v>109</v>
      </c>
      <c r="D402" s="132" t="s">
        <v>110</v>
      </c>
      <c r="E402" s="132">
        <v>14.1</v>
      </c>
      <c r="F402" s="132" t="s">
        <v>74</v>
      </c>
      <c r="G402" s="132" t="s">
        <v>74</v>
      </c>
      <c r="H402" s="132" t="s">
        <v>117</v>
      </c>
      <c r="I402" s="132" t="s">
        <v>115</v>
      </c>
      <c r="J402" s="132"/>
      <c r="K402" s="139" t="s">
        <v>116</v>
      </c>
      <c r="L402" s="132" t="s">
        <v>102</v>
      </c>
      <c r="M402" s="138" t="str">
        <f>IF(ISNONTEXT(INDEX(Comments!C:C,MATCH(AimsData[[#This Row],[Student Reference]],Comments!B:B,0))),"",INDEX(Comments!C:C,MATCH(AimsData[[#This Row],[Student Reference]],Comments!B:B,0)))</f>
        <v/>
      </c>
    </row>
    <row r="403" spans="1:13" x14ac:dyDescent="0.35">
      <c r="A403" s="132" t="s">
        <v>423</v>
      </c>
      <c r="B403" s="133">
        <v>19</v>
      </c>
      <c r="C403" s="132" t="s">
        <v>111</v>
      </c>
      <c r="D403" s="132" t="s">
        <v>112</v>
      </c>
      <c r="E403" s="132">
        <v>14.2</v>
      </c>
      <c r="F403" s="132" t="s">
        <v>74</v>
      </c>
      <c r="G403" s="132" t="s">
        <v>74</v>
      </c>
      <c r="H403" s="132" t="s">
        <v>125</v>
      </c>
      <c r="I403" s="132" t="s">
        <v>114</v>
      </c>
      <c r="J403" s="132" t="s">
        <v>114</v>
      </c>
      <c r="K403" s="139" t="s">
        <v>101</v>
      </c>
      <c r="L403" s="132" t="s">
        <v>102</v>
      </c>
      <c r="M403" s="138" t="str">
        <f>IF(ISNONTEXT(INDEX(Comments!C:C,MATCH(AimsData[[#This Row],[Student Reference]],Comments!B:B,0))),"",INDEX(Comments!C:C,MATCH(AimsData[[#This Row],[Student Reference]],Comments!B:B,0)))</f>
        <v/>
      </c>
    </row>
  </sheetData>
  <mergeCells count="2">
    <mergeCell ref="A3:B3"/>
    <mergeCell ref="C3:L3"/>
  </mergeCells>
  <pageMargins left="0.7" right="0.7" top="0.75" bottom="0.75" header="0.3" footer="0.3"/>
  <pageSetup paperSize="9" scale="52"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7EAA-D070-4A7B-8CCC-31DF347725CD}">
  <sheetPr codeName="Sheet27">
    <tabColor theme="1"/>
    <pageSetUpPr fitToPage="1"/>
  </sheetPr>
  <dimension ref="A1:I2017"/>
  <sheetViews>
    <sheetView showGridLines="0" topLeftCell="A21" zoomScale="85" zoomScaleNormal="85" workbookViewId="0"/>
  </sheetViews>
  <sheetFormatPr defaultColWidth="8.921875" defaultRowHeight="12.5" x14ac:dyDescent="0.35"/>
  <cols>
    <col min="1" max="1" width="2.921875" style="30" customWidth="1"/>
    <col min="2" max="2" width="17.53515625" style="30" customWidth="1"/>
    <col min="3" max="4" width="21" style="30" customWidth="1"/>
    <col min="5" max="5" width="48.61328125" style="30" customWidth="1"/>
    <col min="6" max="6" width="8.3828125" style="30" customWidth="1"/>
    <col min="7" max="7" width="49" style="30" customWidth="1"/>
    <col min="8" max="8" width="42.3828125" style="30" customWidth="1"/>
    <col min="9" max="9" width="2.84375" style="30" customWidth="1"/>
    <col min="10" max="11" width="8.921875" style="30"/>
    <col min="12" max="12" width="38.3828125" style="30" customWidth="1"/>
    <col min="13" max="16384" width="8.921875" style="30"/>
  </cols>
  <sheetData>
    <row r="1" spans="1:9" ht="63" customHeight="1" x14ac:dyDescent="0.35">
      <c r="A1" s="71"/>
      <c r="B1" s="71"/>
      <c r="C1" s="63" t="s">
        <v>188</v>
      </c>
      <c r="D1" s="63"/>
      <c r="E1" s="242" t="s">
        <v>189</v>
      </c>
      <c r="F1" s="242"/>
      <c r="G1" s="242"/>
      <c r="H1" s="242"/>
      <c r="I1" s="72"/>
    </row>
    <row r="2" spans="1:9" customFormat="1" ht="12" customHeight="1" x14ac:dyDescent="0.35"/>
    <row r="3" spans="1:9" ht="30.9" customHeight="1" x14ac:dyDescent="0.35">
      <c r="A3" s="71"/>
      <c r="B3" s="243" t="s">
        <v>190</v>
      </c>
      <c r="C3" s="243"/>
      <c r="D3" s="243"/>
      <c r="E3" s="243"/>
      <c r="F3" s="243"/>
      <c r="G3" s="243"/>
      <c r="H3" s="243"/>
    </row>
    <row r="4" spans="1:9" ht="30.9" customHeight="1" x14ac:dyDescent="0.35">
      <c r="A4" s="71"/>
      <c r="B4" s="73" t="s">
        <v>191</v>
      </c>
      <c r="C4" s="244" t="s">
        <v>192</v>
      </c>
      <c r="D4" s="245"/>
      <c r="E4" s="73" t="s">
        <v>193</v>
      </c>
      <c r="F4" s="73" t="s">
        <v>194</v>
      </c>
      <c r="G4" s="73" t="s">
        <v>195</v>
      </c>
      <c r="H4" s="74" t="s">
        <v>196</v>
      </c>
    </row>
    <row r="5" spans="1:9" ht="24" customHeight="1" x14ac:dyDescent="0.35">
      <c r="B5" s="246" t="s">
        <v>44</v>
      </c>
      <c r="C5" s="249" t="s">
        <v>53</v>
      </c>
      <c r="D5" s="250"/>
      <c r="E5" s="75" t="s">
        <v>197</v>
      </c>
      <c r="F5" s="76" t="s">
        <v>198</v>
      </c>
      <c r="G5" s="75" t="s">
        <v>199</v>
      </c>
      <c r="H5" s="75" t="s">
        <v>200</v>
      </c>
    </row>
    <row r="6" spans="1:9" ht="24" customHeight="1" x14ac:dyDescent="0.35">
      <c r="B6" s="247"/>
      <c r="C6" s="249" t="s">
        <v>54</v>
      </c>
      <c r="D6" s="250"/>
      <c r="E6" s="75" t="s">
        <v>201</v>
      </c>
      <c r="F6" s="76" t="s">
        <v>202</v>
      </c>
      <c r="G6" s="75" t="s">
        <v>203</v>
      </c>
      <c r="H6" s="75" t="s">
        <v>204</v>
      </c>
    </row>
    <row r="7" spans="1:9" ht="43.65" customHeight="1" x14ac:dyDescent="0.35">
      <c r="B7" s="247"/>
      <c r="C7" s="249" t="s">
        <v>55</v>
      </c>
      <c r="D7" s="250"/>
      <c r="E7" s="75" t="s">
        <v>205</v>
      </c>
      <c r="F7" s="76" t="s">
        <v>206</v>
      </c>
      <c r="G7" s="75" t="s">
        <v>207</v>
      </c>
      <c r="H7" s="75" t="s">
        <v>208</v>
      </c>
    </row>
    <row r="8" spans="1:9" ht="41.15" customHeight="1" x14ac:dyDescent="0.35">
      <c r="B8" s="247"/>
      <c r="C8" s="249" t="s">
        <v>56</v>
      </c>
      <c r="D8" s="251"/>
      <c r="E8" s="75" t="s">
        <v>209</v>
      </c>
      <c r="F8" s="76" t="s">
        <v>210</v>
      </c>
      <c r="G8" s="75" t="s">
        <v>211</v>
      </c>
      <c r="H8" s="75" t="s">
        <v>212</v>
      </c>
    </row>
    <row r="9" spans="1:9" ht="56.75" customHeight="1" x14ac:dyDescent="0.35">
      <c r="B9" s="248"/>
      <c r="C9" s="252" t="s">
        <v>57</v>
      </c>
      <c r="D9" s="252"/>
      <c r="E9" s="75" t="s">
        <v>213</v>
      </c>
      <c r="F9" s="77" t="s">
        <v>214</v>
      </c>
      <c r="G9" s="78" t="s">
        <v>215</v>
      </c>
      <c r="H9" s="78" t="s">
        <v>216</v>
      </c>
    </row>
    <row r="10" spans="1:9" ht="58.5" customHeight="1" x14ac:dyDescent="0.35">
      <c r="B10" s="256" t="s">
        <v>45</v>
      </c>
      <c r="C10" s="256" t="s">
        <v>51</v>
      </c>
      <c r="D10" s="79" t="s">
        <v>58</v>
      </c>
      <c r="E10" s="79" t="s">
        <v>217</v>
      </c>
      <c r="F10" s="80" t="s">
        <v>218</v>
      </c>
      <c r="G10" s="79" t="s">
        <v>22</v>
      </c>
      <c r="H10" s="79" t="s">
        <v>219</v>
      </c>
    </row>
    <row r="11" spans="1:9" ht="68.25" customHeight="1" x14ac:dyDescent="0.35">
      <c r="B11" s="257"/>
      <c r="C11" s="257"/>
      <c r="D11" s="79" t="s">
        <v>59</v>
      </c>
      <c r="E11" s="79" t="s">
        <v>220</v>
      </c>
      <c r="F11" s="80" t="s">
        <v>221</v>
      </c>
      <c r="G11" s="81">
        <v>0.45</v>
      </c>
      <c r="H11" s="81" t="s">
        <v>222</v>
      </c>
    </row>
    <row r="12" spans="1:9" ht="165.75" customHeight="1" x14ac:dyDescent="0.35">
      <c r="B12" s="258" t="s">
        <v>46</v>
      </c>
      <c r="C12" s="260" t="s">
        <v>223</v>
      </c>
      <c r="D12" s="82" t="s">
        <v>60</v>
      </c>
      <c r="E12" s="83" t="s">
        <v>224</v>
      </c>
      <c r="F12" s="84" t="s">
        <v>225</v>
      </c>
      <c r="G12" s="83" t="s">
        <v>226</v>
      </c>
      <c r="H12" s="83" t="s">
        <v>227</v>
      </c>
    </row>
    <row r="13" spans="1:9" ht="153" customHeight="1" x14ac:dyDescent="0.35">
      <c r="B13" s="259"/>
      <c r="C13" s="260"/>
      <c r="D13" s="82" t="s">
        <v>61</v>
      </c>
      <c r="E13" s="83" t="s">
        <v>228</v>
      </c>
      <c r="F13" s="84" t="s">
        <v>229</v>
      </c>
      <c r="G13" s="83" t="s">
        <v>230</v>
      </c>
      <c r="H13" s="83" t="s">
        <v>231</v>
      </c>
    </row>
    <row r="14" spans="1:9" ht="186.75" customHeight="1" x14ac:dyDescent="0.35">
      <c r="B14" s="259"/>
      <c r="C14" s="260"/>
      <c r="D14" s="82" t="s">
        <v>62</v>
      </c>
      <c r="E14" s="83" t="s">
        <v>232</v>
      </c>
      <c r="F14" s="84" t="s">
        <v>233</v>
      </c>
      <c r="G14" s="83" t="s">
        <v>234</v>
      </c>
      <c r="H14" s="129" t="s">
        <v>424</v>
      </c>
    </row>
    <row r="15" spans="1:9" ht="112.5" customHeight="1" x14ac:dyDescent="0.35">
      <c r="B15" s="261" t="s">
        <v>47</v>
      </c>
      <c r="C15" s="264" t="s">
        <v>235</v>
      </c>
      <c r="D15" s="250"/>
      <c r="E15" s="85" t="s">
        <v>236</v>
      </c>
      <c r="F15" s="86" t="s">
        <v>237</v>
      </c>
      <c r="G15" s="85" t="s">
        <v>238</v>
      </c>
      <c r="H15" s="85" t="s">
        <v>239</v>
      </c>
    </row>
    <row r="16" spans="1:9" ht="112.5" customHeight="1" x14ac:dyDescent="0.35">
      <c r="B16" s="262"/>
      <c r="C16" s="264" t="s">
        <v>240</v>
      </c>
      <c r="D16" s="250"/>
      <c r="E16" s="85" t="s">
        <v>241</v>
      </c>
      <c r="F16" s="86" t="s">
        <v>242</v>
      </c>
      <c r="G16" s="85" t="s">
        <v>243</v>
      </c>
      <c r="H16" s="85" t="s">
        <v>244</v>
      </c>
    </row>
    <row r="17" spans="1:8" ht="76.5" customHeight="1" x14ac:dyDescent="0.35">
      <c r="B17" s="263"/>
      <c r="C17" s="264" t="s">
        <v>65</v>
      </c>
      <c r="D17" s="250"/>
      <c r="E17" s="85" t="s">
        <v>245</v>
      </c>
      <c r="F17" s="86" t="s">
        <v>246</v>
      </c>
      <c r="G17" s="85" t="s">
        <v>247</v>
      </c>
      <c r="H17" s="85" t="s">
        <v>248</v>
      </c>
    </row>
    <row r="18" spans="1:8" ht="76.5" customHeight="1" x14ac:dyDescent="0.35">
      <c r="B18" s="265" t="s">
        <v>48</v>
      </c>
      <c r="C18" s="267" t="s">
        <v>66</v>
      </c>
      <c r="D18" s="250"/>
      <c r="E18" s="87" t="s">
        <v>249</v>
      </c>
      <c r="F18" s="88" t="s">
        <v>250</v>
      </c>
      <c r="G18" s="87" t="s">
        <v>251</v>
      </c>
      <c r="H18" s="87" t="s">
        <v>252</v>
      </c>
    </row>
    <row r="19" spans="1:8" ht="76.5" customHeight="1" x14ac:dyDescent="0.35">
      <c r="B19" s="266"/>
      <c r="C19" s="267" t="s">
        <v>67</v>
      </c>
      <c r="D19" s="250"/>
      <c r="E19" s="87" t="s">
        <v>253</v>
      </c>
      <c r="F19" s="88" t="s">
        <v>254</v>
      </c>
      <c r="G19" s="87" t="s">
        <v>255</v>
      </c>
      <c r="H19" s="87" t="s">
        <v>256</v>
      </c>
    </row>
    <row r="20" spans="1:8" ht="76.5" customHeight="1" x14ac:dyDescent="0.35">
      <c r="B20" s="268" t="s">
        <v>49</v>
      </c>
      <c r="C20" s="270" t="s">
        <v>52</v>
      </c>
      <c r="D20" s="89" t="s">
        <v>68</v>
      </c>
      <c r="E20" s="90" t="s">
        <v>257</v>
      </c>
      <c r="F20" s="91" t="s">
        <v>258</v>
      </c>
      <c r="G20" s="90" t="s">
        <v>259</v>
      </c>
      <c r="H20" s="90" t="s">
        <v>260</v>
      </c>
    </row>
    <row r="21" spans="1:8" ht="76.5" customHeight="1" x14ac:dyDescent="0.35">
      <c r="B21" s="269"/>
      <c r="C21" s="271"/>
      <c r="D21" s="92" t="s">
        <v>69</v>
      </c>
      <c r="E21" s="90" t="s">
        <v>261</v>
      </c>
      <c r="F21" s="91" t="s">
        <v>262</v>
      </c>
      <c r="G21" s="90" t="s">
        <v>263</v>
      </c>
      <c r="H21" s="90" t="s">
        <v>260</v>
      </c>
    </row>
    <row r="22" spans="1:8" ht="140.25" customHeight="1" x14ac:dyDescent="0.35">
      <c r="B22" s="253" t="s">
        <v>37</v>
      </c>
      <c r="C22" s="255" t="s">
        <v>70</v>
      </c>
      <c r="D22" s="250"/>
      <c r="E22" s="93" t="s">
        <v>264</v>
      </c>
      <c r="F22" s="94" t="s">
        <v>265</v>
      </c>
      <c r="G22" s="93" t="s">
        <v>266</v>
      </c>
      <c r="H22" s="130" t="s">
        <v>425</v>
      </c>
    </row>
    <row r="23" spans="1:8" ht="166.5" customHeight="1" x14ac:dyDescent="0.35">
      <c r="B23" s="254"/>
      <c r="C23" s="255" t="s">
        <v>71</v>
      </c>
      <c r="D23" s="250"/>
      <c r="E23" s="93" t="s">
        <v>264</v>
      </c>
      <c r="F23" s="94" t="s">
        <v>267</v>
      </c>
      <c r="G23" s="93" t="s">
        <v>268</v>
      </c>
      <c r="H23" s="130" t="s">
        <v>426</v>
      </c>
    </row>
    <row r="24" spans="1:8" ht="42.75" customHeight="1" x14ac:dyDescent="0.35">
      <c r="B24" s="95" t="s">
        <v>50</v>
      </c>
      <c r="C24" s="280" t="s">
        <v>72</v>
      </c>
      <c r="D24" s="250"/>
      <c r="E24" s="96" t="s">
        <v>269</v>
      </c>
      <c r="F24" s="97" t="s">
        <v>270</v>
      </c>
      <c r="G24" s="96" t="s">
        <v>271</v>
      </c>
      <c r="H24" s="96" t="s">
        <v>272</v>
      </c>
    </row>
    <row r="27" spans="1:8" ht="15.5" x14ac:dyDescent="0.35">
      <c r="G27"/>
    </row>
    <row r="28" spans="1:8" ht="30" customHeight="1" x14ac:dyDescent="0.35">
      <c r="B28" s="281" t="s">
        <v>273</v>
      </c>
      <c r="C28" s="282"/>
      <c r="D28" s="282"/>
      <c r="E28" s="282"/>
      <c r="F28" s="282"/>
      <c r="G28" s="282"/>
      <c r="H28" s="283"/>
    </row>
    <row r="29" spans="1:8" ht="37.5" customHeight="1" x14ac:dyDescent="0.35">
      <c r="B29" s="73" t="s">
        <v>191</v>
      </c>
      <c r="C29" s="98" t="s">
        <v>192</v>
      </c>
      <c r="D29" s="98"/>
      <c r="E29" s="99" t="s">
        <v>193</v>
      </c>
      <c r="F29" s="100" t="s">
        <v>194</v>
      </c>
      <c r="G29" s="74" t="s">
        <v>195</v>
      </c>
      <c r="H29" s="74" t="s">
        <v>196</v>
      </c>
    </row>
    <row r="30" spans="1:8" x14ac:dyDescent="0.35">
      <c r="A30" s="71"/>
      <c r="B30" s="246" t="s">
        <v>44</v>
      </c>
      <c r="C30" s="249" t="s">
        <v>53</v>
      </c>
      <c r="D30" s="251"/>
      <c r="E30" s="75" t="s">
        <v>197</v>
      </c>
      <c r="F30" s="76" t="s">
        <v>198</v>
      </c>
      <c r="G30" s="75" t="s">
        <v>199</v>
      </c>
      <c r="H30" s="75" t="s">
        <v>200</v>
      </c>
    </row>
    <row r="31" spans="1:8" ht="15.5" x14ac:dyDescent="0.35">
      <c r="B31" s="248"/>
      <c r="C31" s="249" t="s">
        <v>54</v>
      </c>
      <c r="D31" s="250"/>
      <c r="E31" s="75" t="s">
        <v>201</v>
      </c>
      <c r="F31" s="76" t="s">
        <v>202</v>
      </c>
      <c r="G31" s="75" t="s">
        <v>203</v>
      </c>
      <c r="H31" s="75" t="s">
        <v>204</v>
      </c>
    </row>
    <row r="32" spans="1:8" ht="12.75" customHeight="1" x14ac:dyDescent="0.35">
      <c r="B32" s="272" t="s">
        <v>86</v>
      </c>
      <c r="C32" s="275" t="s">
        <v>87</v>
      </c>
      <c r="D32" s="250"/>
      <c r="E32" s="101" t="s">
        <v>274</v>
      </c>
      <c r="F32" s="102" t="s">
        <v>275</v>
      </c>
      <c r="G32" s="101">
        <v>50012345</v>
      </c>
      <c r="H32" s="101" t="s">
        <v>276</v>
      </c>
    </row>
    <row r="33" spans="2:8" ht="25" x14ac:dyDescent="0.35">
      <c r="B33" s="273"/>
      <c r="C33" s="275" t="s">
        <v>88</v>
      </c>
      <c r="D33" s="250"/>
      <c r="E33" s="101" t="s">
        <v>277</v>
      </c>
      <c r="F33" s="102" t="s">
        <v>210</v>
      </c>
      <c r="G33" s="101" t="s">
        <v>278</v>
      </c>
      <c r="H33" s="103" t="s">
        <v>279</v>
      </c>
    </row>
    <row r="34" spans="2:8" ht="25" x14ac:dyDescent="0.35">
      <c r="B34" s="273"/>
      <c r="C34" s="275" t="s">
        <v>89</v>
      </c>
      <c r="D34" s="250"/>
      <c r="E34" s="101" t="s">
        <v>280</v>
      </c>
      <c r="F34" s="102" t="s">
        <v>214</v>
      </c>
      <c r="G34" s="101">
        <v>3.1</v>
      </c>
      <c r="H34" s="103" t="s">
        <v>279</v>
      </c>
    </row>
    <row r="35" spans="2:8" x14ac:dyDescent="0.35">
      <c r="B35" s="273"/>
      <c r="C35" s="276" t="s">
        <v>90</v>
      </c>
      <c r="D35" s="277"/>
      <c r="E35" s="284" t="s">
        <v>281</v>
      </c>
      <c r="F35" s="285" t="s">
        <v>218</v>
      </c>
      <c r="G35" s="287" t="s">
        <v>282</v>
      </c>
      <c r="H35" s="104" t="s">
        <v>283</v>
      </c>
    </row>
    <row r="36" spans="2:8" ht="25" x14ac:dyDescent="0.35">
      <c r="B36" s="273"/>
      <c r="C36" s="278"/>
      <c r="D36" s="279"/>
      <c r="E36" s="284"/>
      <c r="F36" s="286"/>
      <c r="G36" s="288"/>
      <c r="H36" s="107" t="s">
        <v>284</v>
      </c>
    </row>
    <row r="37" spans="2:8" ht="52.5" customHeight="1" x14ac:dyDescent="0.35">
      <c r="B37" s="273"/>
      <c r="C37" s="275" t="s">
        <v>91</v>
      </c>
      <c r="D37" s="250"/>
      <c r="E37" s="101" t="s">
        <v>285</v>
      </c>
      <c r="F37" s="105" t="s">
        <v>221</v>
      </c>
      <c r="G37" s="106" t="s">
        <v>282</v>
      </c>
      <c r="H37" s="108" t="s">
        <v>286</v>
      </c>
    </row>
    <row r="38" spans="2:8" ht="12.65" customHeight="1" x14ac:dyDescent="0.35">
      <c r="B38" s="273"/>
      <c r="C38" s="275" t="s">
        <v>92</v>
      </c>
      <c r="D38" s="289"/>
      <c r="E38" s="109" t="s">
        <v>287</v>
      </c>
      <c r="F38" s="102" t="s">
        <v>225</v>
      </c>
      <c r="G38" s="110">
        <v>45170</v>
      </c>
      <c r="H38" s="109" t="s">
        <v>288</v>
      </c>
    </row>
    <row r="39" spans="2:8" ht="15.5" x14ac:dyDescent="0.35">
      <c r="B39" s="273"/>
      <c r="C39" s="275" t="s">
        <v>93</v>
      </c>
      <c r="D39" s="250"/>
      <c r="E39" s="109" t="s">
        <v>289</v>
      </c>
      <c r="F39" s="102" t="s">
        <v>229</v>
      </c>
      <c r="G39" s="110">
        <v>45504</v>
      </c>
      <c r="H39" s="109" t="s">
        <v>290</v>
      </c>
    </row>
    <row r="40" spans="2:8" ht="15.5" x14ac:dyDescent="0.35">
      <c r="B40" s="273"/>
      <c r="C40" s="275" t="s">
        <v>94</v>
      </c>
      <c r="D40" s="250"/>
      <c r="E40" s="109" t="s">
        <v>291</v>
      </c>
      <c r="F40" s="102" t="s">
        <v>233</v>
      </c>
      <c r="G40" s="110">
        <v>45437</v>
      </c>
      <c r="H40" s="109" t="s">
        <v>292</v>
      </c>
    </row>
    <row r="41" spans="2:8" ht="120.75" customHeight="1" x14ac:dyDescent="0.35">
      <c r="B41" s="273"/>
      <c r="C41" s="275" t="s">
        <v>95</v>
      </c>
      <c r="D41" s="250"/>
      <c r="E41" s="109" t="s">
        <v>293</v>
      </c>
      <c r="F41" s="102" t="s">
        <v>237</v>
      </c>
      <c r="G41" s="101" t="s">
        <v>294</v>
      </c>
      <c r="H41" s="109" t="s">
        <v>295</v>
      </c>
    </row>
    <row r="42" spans="2:8" ht="60.75" customHeight="1" x14ac:dyDescent="0.35">
      <c r="B42" s="274"/>
      <c r="C42" s="275" t="s">
        <v>96</v>
      </c>
      <c r="D42" s="250"/>
      <c r="E42" s="109" t="s">
        <v>296</v>
      </c>
      <c r="F42" s="102" t="s">
        <v>242</v>
      </c>
      <c r="G42" s="109" t="s">
        <v>297</v>
      </c>
      <c r="H42" s="109" t="s">
        <v>298</v>
      </c>
    </row>
    <row r="43" spans="2:8" ht="25" x14ac:dyDescent="0.35">
      <c r="B43" s="95" t="s">
        <v>50</v>
      </c>
      <c r="C43" s="280" t="s">
        <v>72</v>
      </c>
      <c r="D43" s="250"/>
      <c r="E43" s="96" t="s">
        <v>269</v>
      </c>
      <c r="F43" s="97" t="s">
        <v>246</v>
      </c>
      <c r="G43" s="96" t="s">
        <v>271</v>
      </c>
      <c r="H43" s="96" t="s">
        <v>272</v>
      </c>
    </row>
    <row r="44" spans="2:8" ht="15.5" x14ac:dyDescent="0.35">
      <c r="E44"/>
      <c r="F44"/>
      <c r="G44"/>
      <c r="H44"/>
    </row>
    <row r="45" spans="2:8" ht="15.5" x14ac:dyDescent="0.35">
      <c r="E45" s="111"/>
      <c r="F45" s="111"/>
      <c r="G45" s="111"/>
      <c r="H45" s="111"/>
    </row>
    <row r="46" spans="2:8" ht="15.5" x14ac:dyDescent="0.35">
      <c r="E46" s="111"/>
      <c r="F46" s="111"/>
      <c r="G46" s="111"/>
      <c r="H46" s="111"/>
    </row>
    <row r="47" spans="2:8" ht="15.5" x14ac:dyDescent="0.35">
      <c r="G47"/>
    </row>
    <row r="48" spans="2:8" ht="15.5" x14ac:dyDescent="0.35">
      <c r="G48"/>
    </row>
    <row r="49" spans="7:7" ht="15.5" x14ac:dyDescent="0.35">
      <c r="G49"/>
    </row>
    <row r="50" spans="7:7" ht="15.5" x14ac:dyDescent="0.35">
      <c r="G50"/>
    </row>
    <row r="51" spans="7:7" ht="15.5" x14ac:dyDescent="0.35">
      <c r="G51"/>
    </row>
    <row r="52" spans="7:7" ht="15.5" x14ac:dyDescent="0.35">
      <c r="G52"/>
    </row>
    <row r="53" spans="7:7" ht="15.5" x14ac:dyDescent="0.35">
      <c r="G53"/>
    </row>
    <row r="54" spans="7:7" ht="15.5" x14ac:dyDescent="0.35">
      <c r="G54"/>
    </row>
    <row r="55" spans="7:7" ht="15.5" x14ac:dyDescent="0.35">
      <c r="G55"/>
    </row>
    <row r="56" spans="7:7" ht="15.5" x14ac:dyDescent="0.35">
      <c r="G56"/>
    </row>
    <row r="57" spans="7:7" ht="15.5" x14ac:dyDescent="0.35">
      <c r="G57"/>
    </row>
    <row r="58" spans="7:7" ht="15.5" x14ac:dyDescent="0.35">
      <c r="G58"/>
    </row>
    <row r="59" spans="7:7" ht="15.5" x14ac:dyDescent="0.35">
      <c r="G59"/>
    </row>
    <row r="60" spans="7:7" ht="15.5" x14ac:dyDescent="0.35">
      <c r="G60"/>
    </row>
    <row r="61" spans="7:7" ht="15.5" x14ac:dyDescent="0.35">
      <c r="G61"/>
    </row>
    <row r="62" spans="7:7" ht="15.5" x14ac:dyDescent="0.35">
      <c r="G62"/>
    </row>
    <row r="63" spans="7:7" ht="15.5" x14ac:dyDescent="0.35">
      <c r="G63"/>
    </row>
    <row r="64" spans="7:7" ht="15.5" x14ac:dyDescent="0.35">
      <c r="G64"/>
    </row>
    <row r="65" spans="7:7" ht="15.5" x14ac:dyDescent="0.35">
      <c r="G65"/>
    </row>
    <row r="66" spans="7:7" ht="15.5" x14ac:dyDescent="0.35">
      <c r="G66"/>
    </row>
    <row r="67" spans="7:7" ht="15.5" x14ac:dyDescent="0.35">
      <c r="G67"/>
    </row>
    <row r="68" spans="7:7" ht="15.5" x14ac:dyDescent="0.35">
      <c r="G68"/>
    </row>
    <row r="69" spans="7:7" ht="15.5" x14ac:dyDescent="0.35">
      <c r="G69"/>
    </row>
    <row r="70" spans="7:7" ht="15.5" x14ac:dyDescent="0.35">
      <c r="G70"/>
    </row>
    <row r="71" spans="7:7" ht="15.5" x14ac:dyDescent="0.35">
      <c r="G71"/>
    </row>
    <row r="72" spans="7:7" ht="15.5" x14ac:dyDescent="0.35">
      <c r="G72"/>
    </row>
    <row r="73" spans="7:7" ht="15.5" x14ac:dyDescent="0.35">
      <c r="G73"/>
    </row>
    <row r="74" spans="7:7" ht="15.5" x14ac:dyDescent="0.35">
      <c r="G74"/>
    </row>
    <row r="75" spans="7:7" ht="15.5" x14ac:dyDescent="0.35">
      <c r="G75"/>
    </row>
    <row r="76" spans="7:7" ht="15.5" x14ac:dyDescent="0.35">
      <c r="G76"/>
    </row>
    <row r="77" spans="7:7" ht="15.5" x14ac:dyDescent="0.35">
      <c r="G77"/>
    </row>
    <row r="78" spans="7:7" ht="15.5" x14ac:dyDescent="0.35">
      <c r="G78"/>
    </row>
    <row r="79" spans="7:7" ht="15.5" x14ac:dyDescent="0.35">
      <c r="G79"/>
    </row>
    <row r="80" spans="7:7" ht="15.5" x14ac:dyDescent="0.35">
      <c r="G80"/>
    </row>
    <row r="81" spans="7:7" ht="15.5" x14ac:dyDescent="0.35">
      <c r="G81"/>
    </row>
    <row r="82" spans="7:7" ht="15.5" x14ac:dyDescent="0.35">
      <c r="G82"/>
    </row>
    <row r="83" spans="7:7" ht="15.5" x14ac:dyDescent="0.35">
      <c r="G83"/>
    </row>
    <row r="84" spans="7:7" ht="15.5" x14ac:dyDescent="0.35">
      <c r="G84"/>
    </row>
    <row r="85" spans="7:7" ht="15.5" x14ac:dyDescent="0.35">
      <c r="G85"/>
    </row>
    <row r="86" spans="7:7" ht="15.5" x14ac:dyDescent="0.35">
      <c r="G86"/>
    </row>
    <row r="87" spans="7:7" ht="15.5" x14ac:dyDescent="0.35">
      <c r="G87"/>
    </row>
    <row r="88" spans="7:7" ht="15.5" x14ac:dyDescent="0.35">
      <c r="G88"/>
    </row>
    <row r="89" spans="7:7" ht="15.5" x14ac:dyDescent="0.35">
      <c r="G89"/>
    </row>
    <row r="90" spans="7:7" ht="15.5" x14ac:dyDescent="0.35">
      <c r="G90"/>
    </row>
    <row r="91" spans="7:7" ht="15.5" x14ac:dyDescent="0.35">
      <c r="G91"/>
    </row>
    <row r="92" spans="7:7" ht="15.5" x14ac:dyDescent="0.35">
      <c r="G92"/>
    </row>
    <row r="93" spans="7:7" ht="15.5" x14ac:dyDescent="0.35">
      <c r="G93"/>
    </row>
    <row r="94" spans="7:7" ht="15.5" x14ac:dyDescent="0.35">
      <c r="G94"/>
    </row>
    <row r="95" spans="7:7" ht="15.5" x14ac:dyDescent="0.35">
      <c r="G95"/>
    </row>
    <row r="96" spans="7:7" ht="15.5" x14ac:dyDescent="0.35">
      <c r="G96"/>
    </row>
    <row r="97" spans="7:7" ht="15.5" x14ac:dyDescent="0.35">
      <c r="G97"/>
    </row>
    <row r="98" spans="7:7" ht="15.5" x14ac:dyDescent="0.35">
      <c r="G98"/>
    </row>
    <row r="99" spans="7:7" ht="15.5" x14ac:dyDescent="0.35">
      <c r="G99"/>
    </row>
    <row r="100" spans="7:7" ht="15.5" x14ac:dyDescent="0.35">
      <c r="G100"/>
    </row>
    <row r="101" spans="7:7" ht="15.5" x14ac:dyDescent="0.35">
      <c r="G101"/>
    </row>
    <row r="102" spans="7:7" ht="15.5" x14ac:dyDescent="0.35">
      <c r="G102"/>
    </row>
    <row r="103" spans="7:7" ht="15.5" x14ac:dyDescent="0.35">
      <c r="G103"/>
    </row>
    <row r="104" spans="7:7" ht="15.5" x14ac:dyDescent="0.35">
      <c r="G104"/>
    </row>
    <row r="105" spans="7:7" ht="15.5" x14ac:dyDescent="0.35">
      <c r="G105"/>
    </row>
    <row r="106" spans="7:7" ht="15.5" x14ac:dyDescent="0.35">
      <c r="G106"/>
    </row>
    <row r="107" spans="7:7" ht="15.5" x14ac:dyDescent="0.35">
      <c r="G107"/>
    </row>
    <row r="108" spans="7:7" ht="15.5" x14ac:dyDescent="0.35">
      <c r="G108"/>
    </row>
    <row r="109" spans="7:7" ht="15.5" x14ac:dyDescent="0.35">
      <c r="G109"/>
    </row>
    <row r="110" spans="7:7" ht="15.5" x14ac:dyDescent="0.35">
      <c r="G110"/>
    </row>
    <row r="111" spans="7:7" ht="15.5" x14ac:dyDescent="0.35">
      <c r="G111"/>
    </row>
    <row r="112" spans="7:7" ht="15.5" x14ac:dyDescent="0.35">
      <c r="G112"/>
    </row>
    <row r="113" spans="7:7" ht="15.5" x14ac:dyDescent="0.35">
      <c r="G113"/>
    </row>
    <row r="114" spans="7:7" ht="15.5" x14ac:dyDescent="0.35">
      <c r="G114"/>
    </row>
    <row r="115" spans="7:7" ht="15.5" x14ac:dyDescent="0.35">
      <c r="G115"/>
    </row>
    <row r="116" spans="7:7" ht="15.5" x14ac:dyDescent="0.35">
      <c r="G116"/>
    </row>
    <row r="117" spans="7:7" ht="15.5" x14ac:dyDescent="0.35">
      <c r="G117"/>
    </row>
    <row r="118" spans="7:7" ht="15.5" x14ac:dyDescent="0.35">
      <c r="G118"/>
    </row>
    <row r="119" spans="7:7" ht="15.5" x14ac:dyDescent="0.35">
      <c r="G119"/>
    </row>
    <row r="120" spans="7:7" ht="15.5" x14ac:dyDescent="0.35">
      <c r="G120"/>
    </row>
    <row r="121" spans="7:7" ht="15.5" x14ac:dyDescent="0.35">
      <c r="G121"/>
    </row>
    <row r="122" spans="7:7" ht="15.5" x14ac:dyDescent="0.35">
      <c r="G122"/>
    </row>
    <row r="123" spans="7:7" ht="15.5" x14ac:dyDescent="0.35">
      <c r="G123"/>
    </row>
    <row r="124" spans="7:7" ht="15.5" x14ac:dyDescent="0.35">
      <c r="G124"/>
    </row>
    <row r="125" spans="7:7" ht="15.5" x14ac:dyDescent="0.35">
      <c r="G125"/>
    </row>
    <row r="126" spans="7:7" ht="15.5" x14ac:dyDescent="0.35">
      <c r="G126"/>
    </row>
    <row r="127" spans="7:7" ht="15.5" x14ac:dyDescent="0.35">
      <c r="G127"/>
    </row>
    <row r="128" spans="7:7" ht="15.5" x14ac:dyDescent="0.35">
      <c r="G128"/>
    </row>
    <row r="129" spans="7:7" ht="15.5" x14ac:dyDescent="0.35">
      <c r="G129"/>
    </row>
    <row r="130" spans="7:7" ht="15.5" x14ac:dyDescent="0.35">
      <c r="G130"/>
    </row>
    <row r="131" spans="7:7" ht="15.5" x14ac:dyDescent="0.35">
      <c r="G131"/>
    </row>
    <row r="132" spans="7:7" ht="15.5" x14ac:dyDescent="0.35">
      <c r="G132"/>
    </row>
    <row r="133" spans="7:7" ht="15.5" x14ac:dyDescent="0.35">
      <c r="G133"/>
    </row>
    <row r="134" spans="7:7" ht="15.5" x14ac:dyDescent="0.35">
      <c r="G134"/>
    </row>
    <row r="135" spans="7:7" ht="15.5" x14ac:dyDescent="0.35">
      <c r="G135"/>
    </row>
    <row r="136" spans="7:7" ht="15.5" x14ac:dyDescent="0.35">
      <c r="G136"/>
    </row>
    <row r="137" spans="7:7" ht="15.5" x14ac:dyDescent="0.35">
      <c r="G137"/>
    </row>
    <row r="138" spans="7:7" ht="15.5" x14ac:dyDescent="0.35">
      <c r="G138"/>
    </row>
    <row r="139" spans="7:7" ht="15.5" x14ac:dyDescent="0.35">
      <c r="G139"/>
    </row>
    <row r="140" spans="7:7" ht="15.5" x14ac:dyDescent="0.35">
      <c r="G140"/>
    </row>
    <row r="141" spans="7:7" ht="15.5" x14ac:dyDescent="0.35">
      <c r="G141"/>
    </row>
    <row r="142" spans="7:7" ht="15.5" x14ac:dyDescent="0.35">
      <c r="G142"/>
    </row>
    <row r="143" spans="7:7" ht="15.5" x14ac:dyDescent="0.35">
      <c r="G143"/>
    </row>
    <row r="144" spans="7:7" ht="15.5" x14ac:dyDescent="0.35">
      <c r="G144"/>
    </row>
    <row r="145" spans="7:7" ht="15.5" x14ac:dyDescent="0.35">
      <c r="G145"/>
    </row>
    <row r="146" spans="7:7" ht="15.5" x14ac:dyDescent="0.35">
      <c r="G146"/>
    </row>
    <row r="147" spans="7:7" ht="15.5" x14ac:dyDescent="0.35">
      <c r="G147"/>
    </row>
    <row r="148" spans="7:7" ht="15.5" x14ac:dyDescent="0.35">
      <c r="G148"/>
    </row>
    <row r="149" spans="7:7" ht="15.5" x14ac:dyDescent="0.35">
      <c r="G149"/>
    </row>
    <row r="150" spans="7:7" ht="15.5" x14ac:dyDescent="0.35">
      <c r="G150"/>
    </row>
    <row r="151" spans="7:7" ht="15.5" x14ac:dyDescent="0.35">
      <c r="G151"/>
    </row>
    <row r="152" spans="7:7" ht="15.5" x14ac:dyDescent="0.35">
      <c r="G152"/>
    </row>
    <row r="153" spans="7:7" ht="15.5" x14ac:dyDescent="0.35">
      <c r="G153"/>
    </row>
    <row r="154" spans="7:7" ht="15.5" x14ac:dyDescent="0.35">
      <c r="G154"/>
    </row>
    <row r="155" spans="7:7" ht="15.5" x14ac:dyDescent="0.35">
      <c r="G155"/>
    </row>
    <row r="156" spans="7:7" ht="15.5" x14ac:dyDescent="0.35">
      <c r="G156"/>
    </row>
    <row r="157" spans="7:7" ht="15.5" x14ac:dyDescent="0.35">
      <c r="G157"/>
    </row>
    <row r="158" spans="7:7" ht="15.5" x14ac:dyDescent="0.35">
      <c r="G158"/>
    </row>
    <row r="159" spans="7:7" ht="15.5" x14ac:dyDescent="0.35">
      <c r="G159"/>
    </row>
    <row r="160" spans="7:7" ht="15.5" x14ac:dyDescent="0.35">
      <c r="G160"/>
    </row>
    <row r="161" spans="7:7" ht="15.5" x14ac:dyDescent="0.35">
      <c r="G161"/>
    </row>
    <row r="162" spans="7:7" ht="15.5" x14ac:dyDescent="0.35">
      <c r="G162"/>
    </row>
    <row r="163" spans="7:7" ht="15.5" x14ac:dyDescent="0.35">
      <c r="G163"/>
    </row>
    <row r="164" spans="7:7" ht="15.5" x14ac:dyDescent="0.35">
      <c r="G164"/>
    </row>
    <row r="165" spans="7:7" ht="15.5" x14ac:dyDescent="0.35">
      <c r="G165"/>
    </row>
    <row r="166" spans="7:7" ht="15.5" x14ac:dyDescent="0.35">
      <c r="G166"/>
    </row>
    <row r="167" spans="7:7" ht="15.5" x14ac:dyDescent="0.35">
      <c r="G167"/>
    </row>
    <row r="168" spans="7:7" ht="15.5" x14ac:dyDescent="0.35">
      <c r="G168"/>
    </row>
    <row r="169" spans="7:7" ht="15.5" x14ac:dyDescent="0.35">
      <c r="G169"/>
    </row>
    <row r="170" spans="7:7" ht="15.5" x14ac:dyDescent="0.35">
      <c r="G170"/>
    </row>
    <row r="171" spans="7:7" ht="15.5" x14ac:dyDescent="0.35">
      <c r="G171"/>
    </row>
    <row r="172" spans="7:7" ht="15.5" x14ac:dyDescent="0.35">
      <c r="G172"/>
    </row>
    <row r="173" spans="7:7" ht="15.5" x14ac:dyDescent="0.35">
      <c r="G173"/>
    </row>
    <row r="174" spans="7:7" ht="15.5" x14ac:dyDescent="0.35">
      <c r="G174"/>
    </row>
    <row r="175" spans="7:7" ht="15.5" x14ac:dyDescent="0.35">
      <c r="G175"/>
    </row>
    <row r="176" spans="7:7" ht="15.5" x14ac:dyDescent="0.35">
      <c r="G176"/>
    </row>
    <row r="177" spans="7:7" ht="15.5" x14ac:dyDescent="0.35">
      <c r="G177"/>
    </row>
    <row r="178" spans="7:7" ht="15.5" x14ac:dyDescent="0.35">
      <c r="G178"/>
    </row>
    <row r="179" spans="7:7" ht="15.5" x14ac:dyDescent="0.35">
      <c r="G179"/>
    </row>
    <row r="180" spans="7:7" ht="15.5" x14ac:dyDescent="0.35">
      <c r="G180"/>
    </row>
    <row r="181" spans="7:7" ht="15.5" x14ac:dyDescent="0.35">
      <c r="G181"/>
    </row>
    <row r="182" spans="7:7" ht="15.5" x14ac:dyDescent="0.35">
      <c r="G182"/>
    </row>
    <row r="183" spans="7:7" ht="15.5" x14ac:dyDescent="0.35">
      <c r="G183"/>
    </row>
    <row r="184" spans="7:7" ht="15.5" x14ac:dyDescent="0.35">
      <c r="G184"/>
    </row>
    <row r="185" spans="7:7" ht="15.5" x14ac:dyDescent="0.35">
      <c r="G185"/>
    </row>
    <row r="186" spans="7:7" ht="15.5" x14ac:dyDescent="0.35">
      <c r="G186"/>
    </row>
    <row r="187" spans="7:7" ht="15.5" x14ac:dyDescent="0.35">
      <c r="G187"/>
    </row>
    <row r="188" spans="7:7" ht="15.5" x14ac:dyDescent="0.35">
      <c r="G188"/>
    </row>
    <row r="189" spans="7:7" ht="15.5" x14ac:dyDescent="0.35">
      <c r="G189"/>
    </row>
    <row r="190" spans="7:7" ht="15.5" x14ac:dyDescent="0.35">
      <c r="G190"/>
    </row>
    <row r="191" spans="7:7" ht="15.5" x14ac:dyDescent="0.35">
      <c r="G191"/>
    </row>
    <row r="192" spans="7:7" ht="15.5" x14ac:dyDescent="0.35">
      <c r="G192"/>
    </row>
    <row r="193" spans="7:7" ht="15.5" x14ac:dyDescent="0.35">
      <c r="G193"/>
    </row>
    <row r="194" spans="7:7" ht="15.5" x14ac:dyDescent="0.35">
      <c r="G194"/>
    </row>
    <row r="195" spans="7:7" ht="15.5" x14ac:dyDescent="0.35">
      <c r="G195"/>
    </row>
    <row r="196" spans="7:7" ht="15.5" x14ac:dyDescent="0.35">
      <c r="G196"/>
    </row>
    <row r="197" spans="7:7" ht="15.5" x14ac:dyDescent="0.35">
      <c r="G197"/>
    </row>
    <row r="198" spans="7:7" ht="15.5" x14ac:dyDescent="0.35">
      <c r="G198"/>
    </row>
    <row r="199" spans="7:7" ht="15.5" x14ac:dyDescent="0.35">
      <c r="G199"/>
    </row>
    <row r="200" spans="7:7" ht="15.5" x14ac:dyDescent="0.35">
      <c r="G200"/>
    </row>
    <row r="201" spans="7:7" ht="15.5" x14ac:dyDescent="0.35">
      <c r="G201"/>
    </row>
    <row r="202" spans="7:7" ht="15.5" x14ac:dyDescent="0.35">
      <c r="G202"/>
    </row>
    <row r="203" spans="7:7" ht="15.5" x14ac:dyDescent="0.35">
      <c r="G203"/>
    </row>
    <row r="204" spans="7:7" ht="15.5" x14ac:dyDescent="0.35">
      <c r="G204"/>
    </row>
    <row r="205" spans="7:7" ht="15.5" x14ac:dyDescent="0.35">
      <c r="G205"/>
    </row>
    <row r="206" spans="7:7" ht="15.5" x14ac:dyDescent="0.35">
      <c r="G206"/>
    </row>
    <row r="207" spans="7:7" ht="15.5" x14ac:dyDescent="0.35">
      <c r="G207"/>
    </row>
    <row r="208" spans="7:7" ht="15.5" x14ac:dyDescent="0.35">
      <c r="G208"/>
    </row>
    <row r="209" spans="7:7" ht="15.5" x14ac:dyDescent="0.35">
      <c r="G209"/>
    </row>
    <row r="210" spans="7:7" ht="15.5" x14ac:dyDescent="0.35">
      <c r="G210"/>
    </row>
    <row r="211" spans="7:7" ht="15.5" x14ac:dyDescent="0.35">
      <c r="G211"/>
    </row>
    <row r="212" spans="7:7" ht="15.5" x14ac:dyDescent="0.35">
      <c r="G212"/>
    </row>
    <row r="213" spans="7:7" ht="15.5" x14ac:dyDescent="0.35">
      <c r="G213"/>
    </row>
    <row r="214" spans="7:7" ht="15.5" x14ac:dyDescent="0.35">
      <c r="G214"/>
    </row>
    <row r="215" spans="7:7" ht="15.5" x14ac:dyDescent="0.35">
      <c r="G215"/>
    </row>
    <row r="216" spans="7:7" ht="15.5" x14ac:dyDescent="0.35">
      <c r="G216"/>
    </row>
    <row r="217" spans="7:7" ht="15.5" x14ac:dyDescent="0.35">
      <c r="G217"/>
    </row>
    <row r="218" spans="7:7" ht="15.5" x14ac:dyDescent="0.35">
      <c r="G218"/>
    </row>
    <row r="219" spans="7:7" ht="15.5" x14ac:dyDescent="0.35">
      <c r="G219"/>
    </row>
    <row r="220" spans="7:7" ht="15.5" x14ac:dyDescent="0.35">
      <c r="G220"/>
    </row>
    <row r="221" spans="7:7" ht="15.5" x14ac:dyDescent="0.35">
      <c r="G221"/>
    </row>
    <row r="222" spans="7:7" ht="15.5" x14ac:dyDescent="0.35">
      <c r="G222"/>
    </row>
    <row r="223" spans="7:7" ht="15.5" x14ac:dyDescent="0.35">
      <c r="G223"/>
    </row>
    <row r="224" spans="7:7" ht="15.5" x14ac:dyDescent="0.35">
      <c r="G224"/>
    </row>
    <row r="225" spans="7:7" ht="15.5" x14ac:dyDescent="0.35">
      <c r="G225"/>
    </row>
    <row r="226" spans="7:7" ht="15.5" x14ac:dyDescent="0.35">
      <c r="G226"/>
    </row>
    <row r="227" spans="7:7" ht="15.5" x14ac:dyDescent="0.35">
      <c r="G227"/>
    </row>
    <row r="228" spans="7:7" ht="15.5" x14ac:dyDescent="0.35">
      <c r="G228"/>
    </row>
    <row r="229" spans="7:7" ht="15.5" x14ac:dyDescent="0.35">
      <c r="G229"/>
    </row>
    <row r="230" spans="7:7" ht="15.5" x14ac:dyDescent="0.35">
      <c r="G230"/>
    </row>
    <row r="231" spans="7:7" ht="15.5" x14ac:dyDescent="0.35">
      <c r="G231"/>
    </row>
    <row r="232" spans="7:7" ht="15.5" x14ac:dyDescent="0.35">
      <c r="G232"/>
    </row>
    <row r="233" spans="7:7" ht="15.5" x14ac:dyDescent="0.35">
      <c r="G233"/>
    </row>
    <row r="234" spans="7:7" ht="15.5" x14ac:dyDescent="0.35">
      <c r="G234"/>
    </row>
    <row r="235" spans="7:7" ht="15.5" x14ac:dyDescent="0.35">
      <c r="G235"/>
    </row>
    <row r="236" spans="7:7" ht="15.5" x14ac:dyDescent="0.35">
      <c r="G236"/>
    </row>
    <row r="237" spans="7:7" ht="15.5" x14ac:dyDescent="0.35">
      <c r="G237"/>
    </row>
    <row r="238" spans="7:7" ht="15.5" x14ac:dyDescent="0.35">
      <c r="G238"/>
    </row>
    <row r="239" spans="7:7" ht="15.5" x14ac:dyDescent="0.35">
      <c r="G239"/>
    </row>
    <row r="240" spans="7:7" ht="15.5" x14ac:dyDescent="0.35">
      <c r="G240"/>
    </row>
    <row r="241" spans="7:7" ht="15.5" x14ac:dyDescent="0.35">
      <c r="G241"/>
    </row>
    <row r="242" spans="7:7" ht="15.5" x14ac:dyDescent="0.35">
      <c r="G242"/>
    </row>
    <row r="243" spans="7:7" ht="15.5" x14ac:dyDescent="0.35">
      <c r="G243"/>
    </row>
    <row r="244" spans="7:7" ht="15.5" x14ac:dyDescent="0.35">
      <c r="G244"/>
    </row>
    <row r="245" spans="7:7" ht="15.5" x14ac:dyDescent="0.35">
      <c r="G245"/>
    </row>
    <row r="246" spans="7:7" ht="15.5" x14ac:dyDescent="0.35">
      <c r="G246"/>
    </row>
    <row r="247" spans="7:7" ht="15.5" x14ac:dyDescent="0.35">
      <c r="G247"/>
    </row>
    <row r="248" spans="7:7" ht="15.5" x14ac:dyDescent="0.35">
      <c r="G248"/>
    </row>
    <row r="249" spans="7:7" ht="15.5" x14ac:dyDescent="0.35">
      <c r="G249"/>
    </row>
    <row r="250" spans="7:7" ht="15.5" x14ac:dyDescent="0.35">
      <c r="G250"/>
    </row>
    <row r="251" spans="7:7" ht="15.5" x14ac:dyDescent="0.35">
      <c r="G251"/>
    </row>
    <row r="252" spans="7:7" ht="15.5" x14ac:dyDescent="0.35">
      <c r="G252"/>
    </row>
    <row r="253" spans="7:7" ht="15.5" x14ac:dyDescent="0.35">
      <c r="G253"/>
    </row>
    <row r="254" spans="7:7" ht="15.5" x14ac:dyDescent="0.35">
      <c r="G254"/>
    </row>
    <row r="255" spans="7:7" ht="15.5" x14ac:dyDescent="0.35">
      <c r="G255"/>
    </row>
    <row r="256" spans="7:7" ht="15.5" x14ac:dyDescent="0.35">
      <c r="G256"/>
    </row>
    <row r="257" spans="7:7" ht="15.5" x14ac:dyDescent="0.35">
      <c r="G257"/>
    </row>
    <row r="258" spans="7:7" ht="15.5" x14ac:dyDescent="0.35">
      <c r="G258"/>
    </row>
    <row r="259" spans="7:7" ht="15.5" x14ac:dyDescent="0.35">
      <c r="G259"/>
    </row>
    <row r="260" spans="7:7" ht="15.5" x14ac:dyDescent="0.35">
      <c r="G260"/>
    </row>
    <row r="261" spans="7:7" ht="15.5" x14ac:dyDescent="0.35">
      <c r="G261"/>
    </row>
    <row r="262" spans="7:7" ht="15.5" x14ac:dyDescent="0.35">
      <c r="G262"/>
    </row>
    <row r="263" spans="7:7" ht="15.5" x14ac:dyDescent="0.35">
      <c r="G263"/>
    </row>
    <row r="264" spans="7:7" ht="15.5" x14ac:dyDescent="0.35">
      <c r="G264"/>
    </row>
    <row r="265" spans="7:7" ht="15.5" x14ac:dyDescent="0.35">
      <c r="G265"/>
    </row>
    <row r="266" spans="7:7" ht="15.5" x14ac:dyDescent="0.35">
      <c r="G266"/>
    </row>
    <row r="267" spans="7:7" ht="15.5" x14ac:dyDescent="0.35">
      <c r="G267"/>
    </row>
    <row r="268" spans="7:7" ht="15.5" x14ac:dyDescent="0.35">
      <c r="G268"/>
    </row>
    <row r="269" spans="7:7" ht="15.5" x14ac:dyDescent="0.35">
      <c r="G269"/>
    </row>
    <row r="270" spans="7:7" ht="15.5" x14ac:dyDescent="0.35">
      <c r="G270"/>
    </row>
    <row r="271" spans="7:7" ht="15.5" x14ac:dyDescent="0.35">
      <c r="G271"/>
    </row>
    <row r="272" spans="7:7" ht="15.5" x14ac:dyDescent="0.35">
      <c r="G272"/>
    </row>
    <row r="273" spans="7:7" ht="15.5" x14ac:dyDescent="0.35">
      <c r="G273"/>
    </row>
    <row r="274" spans="7:7" ht="15.5" x14ac:dyDescent="0.35">
      <c r="G274"/>
    </row>
    <row r="275" spans="7:7" ht="15.5" x14ac:dyDescent="0.35">
      <c r="G275"/>
    </row>
    <row r="276" spans="7:7" ht="15.5" x14ac:dyDescent="0.35">
      <c r="G276"/>
    </row>
    <row r="277" spans="7:7" ht="15.5" x14ac:dyDescent="0.35">
      <c r="G277"/>
    </row>
    <row r="278" spans="7:7" ht="15.5" x14ac:dyDescent="0.35">
      <c r="G278"/>
    </row>
    <row r="279" spans="7:7" ht="15.5" x14ac:dyDescent="0.35">
      <c r="G279"/>
    </row>
    <row r="280" spans="7:7" ht="15.5" x14ac:dyDescent="0.35">
      <c r="G280"/>
    </row>
    <row r="281" spans="7:7" ht="15.5" x14ac:dyDescent="0.35">
      <c r="G281"/>
    </row>
    <row r="282" spans="7:7" ht="15.5" x14ac:dyDescent="0.35">
      <c r="G282"/>
    </row>
    <row r="283" spans="7:7" ht="15.5" x14ac:dyDescent="0.35">
      <c r="G283"/>
    </row>
    <row r="284" spans="7:7" ht="15.5" x14ac:dyDescent="0.35">
      <c r="G284"/>
    </row>
    <row r="285" spans="7:7" ht="15.5" x14ac:dyDescent="0.35">
      <c r="G285"/>
    </row>
    <row r="286" spans="7:7" ht="15.5" x14ac:dyDescent="0.35">
      <c r="G286"/>
    </row>
    <row r="287" spans="7:7" ht="15.5" x14ac:dyDescent="0.35">
      <c r="G287"/>
    </row>
    <row r="288" spans="7:7" ht="15.5" x14ac:dyDescent="0.35">
      <c r="G288"/>
    </row>
    <row r="289" spans="7:7" ht="15.5" x14ac:dyDescent="0.35">
      <c r="G289"/>
    </row>
    <row r="290" spans="7:7" ht="15.5" x14ac:dyDescent="0.35">
      <c r="G290"/>
    </row>
    <row r="291" spans="7:7" ht="15.5" x14ac:dyDescent="0.35">
      <c r="G291"/>
    </row>
    <row r="292" spans="7:7" ht="15.5" x14ac:dyDescent="0.35">
      <c r="G292"/>
    </row>
    <row r="293" spans="7:7" ht="15.5" x14ac:dyDescent="0.35">
      <c r="G293"/>
    </row>
    <row r="294" spans="7:7" ht="15.5" x14ac:dyDescent="0.35">
      <c r="G294"/>
    </row>
    <row r="295" spans="7:7" ht="15.5" x14ac:dyDescent="0.35">
      <c r="G295"/>
    </row>
    <row r="296" spans="7:7" ht="15.5" x14ac:dyDescent="0.35">
      <c r="G296"/>
    </row>
    <row r="297" spans="7:7" ht="15.5" x14ac:dyDescent="0.35">
      <c r="G297"/>
    </row>
    <row r="298" spans="7:7" ht="15.5" x14ac:dyDescent="0.35">
      <c r="G298"/>
    </row>
    <row r="299" spans="7:7" ht="15.5" x14ac:dyDescent="0.35">
      <c r="G299"/>
    </row>
    <row r="300" spans="7:7" ht="15.5" x14ac:dyDescent="0.35">
      <c r="G300"/>
    </row>
    <row r="301" spans="7:7" ht="15.5" x14ac:dyDescent="0.35">
      <c r="G301"/>
    </row>
    <row r="302" spans="7:7" ht="15.5" x14ac:dyDescent="0.35">
      <c r="G302"/>
    </row>
    <row r="303" spans="7:7" ht="15.5" x14ac:dyDescent="0.35">
      <c r="G303"/>
    </row>
    <row r="304" spans="7:7" ht="15.5" x14ac:dyDescent="0.35">
      <c r="G304"/>
    </row>
    <row r="305" spans="7:7" ht="15.5" x14ac:dyDescent="0.35">
      <c r="G305"/>
    </row>
    <row r="306" spans="7:7" ht="15.5" x14ac:dyDescent="0.35">
      <c r="G306"/>
    </row>
    <row r="307" spans="7:7" ht="15.5" x14ac:dyDescent="0.35">
      <c r="G307"/>
    </row>
    <row r="308" spans="7:7" ht="15.5" x14ac:dyDescent="0.35">
      <c r="G308"/>
    </row>
    <row r="309" spans="7:7" ht="15.5" x14ac:dyDescent="0.35">
      <c r="G309"/>
    </row>
    <row r="310" spans="7:7" ht="15.5" x14ac:dyDescent="0.35">
      <c r="G310"/>
    </row>
    <row r="311" spans="7:7" ht="15.5" x14ac:dyDescent="0.35">
      <c r="G311"/>
    </row>
    <row r="312" spans="7:7" ht="15.5" x14ac:dyDescent="0.35">
      <c r="G312"/>
    </row>
    <row r="313" spans="7:7" ht="15.5" x14ac:dyDescent="0.35">
      <c r="G313"/>
    </row>
    <row r="314" spans="7:7" ht="15.5" x14ac:dyDescent="0.35">
      <c r="G314"/>
    </row>
    <row r="315" spans="7:7" ht="15.5" x14ac:dyDescent="0.35">
      <c r="G315"/>
    </row>
    <row r="316" spans="7:7" ht="15.5" x14ac:dyDescent="0.35">
      <c r="G316"/>
    </row>
    <row r="317" spans="7:7" ht="15.5" x14ac:dyDescent="0.35">
      <c r="G317"/>
    </row>
    <row r="318" spans="7:7" ht="15.5" x14ac:dyDescent="0.35">
      <c r="G318"/>
    </row>
    <row r="319" spans="7:7" ht="15.5" x14ac:dyDescent="0.35">
      <c r="G319"/>
    </row>
    <row r="320" spans="7:7" ht="15.5" x14ac:dyDescent="0.35">
      <c r="G320"/>
    </row>
    <row r="321" spans="7:7" ht="15.5" x14ac:dyDescent="0.35">
      <c r="G321"/>
    </row>
    <row r="322" spans="7:7" ht="15.5" x14ac:dyDescent="0.35">
      <c r="G322"/>
    </row>
    <row r="323" spans="7:7" ht="15.5" x14ac:dyDescent="0.35">
      <c r="G323"/>
    </row>
    <row r="324" spans="7:7" ht="15.5" x14ac:dyDescent="0.35">
      <c r="G324"/>
    </row>
    <row r="325" spans="7:7" ht="15.5" x14ac:dyDescent="0.35">
      <c r="G325"/>
    </row>
    <row r="326" spans="7:7" ht="15.5" x14ac:dyDescent="0.35">
      <c r="G326"/>
    </row>
    <row r="327" spans="7:7" ht="15.5" x14ac:dyDescent="0.35">
      <c r="G327"/>
    </row>
    <row r="328" spans="7:7" ht="15.5" x14ac:dyDescent="0.35">
      <c r="G328"/>
    </row>
    <row r="329" spans="7:7" ht="15.5" x14ac:dyDescent="0.35">
      <c r="G329"/>
    </row>
    <row r="330" spans="7:7" ht="15.5" x14ac:dyDescent="0.35">
      <c r="G330"/>
    </row>
    <row r="331" spans="7:7" ht="15.5" x14ac:dyDescent="0.35">
      <c r="G331"/>
    </row>
    <row r="332" spans="7:7" ht="15.5" x14ac:dyDescent="0.35">
      <c r="G332"/>
    </row>
    <row r="333" spans="7:7" ht="15.5" x14ac:dyDescent="0.35">
      <c r="G333"/>
    </row>
    <row r="334" spans="7:7" ht="15.5" x14ac:dyDescent="0.35">
      <c r="G334"/>
    </row>
    <row r="335" spans="7:7" ht="15.5" x14ac:dyDescent="0.35">
      <c r="G335"/>
    </row>
    <row r="336" spans="7:7" ht="15.5" x14ac:dyDescent="0.35">
      <c r="G336"/>
    </row>
    <row r="337" spans="7:7" ht="15.5" x14ac:dyDescent="0.35">
      <c r="G337"/>
    </row>
    <row r="338" spans="7:7" ht="15.5" x14ac:dyDescent="0.35">
      <c r="G338"/>
    </row>
    <row r="339" spans="7:7" ht="15.5" x14ac:dyDescent="0.35">
      <c r="G339"/>
    </row>
    <row r="340" spans="7:7" ht="15.5" x14ac:dyDescent="0.35">
      <c r="G340"/>
    </row>
    <row r="341" spans="7:7" ht="15.5" x14ac:dyDescent="0.35">
      <c r="G341"/>
    </row>
    <row r="342" spans="7:7" ht="15.5" x14ac:dyDescent="0.35">
      <c r="G342"/>
    </row>
    <row r="343" spans="7:7" ht="15.5" x14ac:dyDescent="0.35">
      <c r="G343"/>
    </row>
    <row r="344" spans="7:7" ht="15.5" x14ac:dyDescent="0.35">
      <c r="G344"/>
    </row>
    <row r="345" spans="7:7" ht="15.5" x14ac:dyDescent="0.35">
      <c r="G345"/>
    </row>
    <row r="346" spans="7:7" ht="15.5" x14ac:dyDescent="0.35">
      <c r="G346"/>
    </row>
    <row r="347" spans="7:7" ht="15.5" x14ac:dyDescent="0.35">
      <c r="G347"/>
    </row>
    <row r="348" spans="7:7" ht="15.5" x14ac:dyDescent="0.35">
      <c r="G348"/>
    </row>
    <row r="349" spans="7:7" ht="15.5" x14ac:dyDescent="0.35">
      <c r="G349"/>
    </row>
    <row r="350" spans="7:7" ht="15.5" x14ac:dyDescent="0.35">
      <c r="G350"/>
    </row>
    <row r="351" spans="7:7" ht="15.5" x14ac:dyDescent="0.35">
      <c r="G351"/>
    </row>
    <row r="352" spans="7:7" ht="15.5" x14ac:dyDescent="0.35">
      <c r="G352"/>
    </row>
    <row r="353" spans="7:7" ht="15.5" x14ac:dyDescent="0.35">
      <c r="G353"/>
    </row>
    <row r="354" spans="7:7" ht="15.5" x14ac:dyDescent="0.35">
      <c r="G354"/>
    </row>
    <row r="355" spans="7:7" ht="15.5" x14ac:dyDescent="0.35">
      <c r="G355"/>
    </row>
    <row r="356" spans="7:7" ht="15.5" x14ac:dyDescent="0.35">
      <c r="G356"/>
    </row>
    <row r="357" spans="7:7" ht="15.5" x14ac:dyDescent="0.35">
      <c r="G357"/>
    </row>
    <row r="358" spans="7:7" ht="15.5" x14ac:dyDescent="0.35">
      <c r="G358"/>
    </row>
    <row r="359" spans="7:7" ht="15.5" x14ac:dyDescent="0.35">
      <c r="G359"/>
    </row>
    <row r="360" spans="7:7" ht="15.5" x14ac:dyDescent="0.35">
      <c r="G360"/>
    </row>
    <row r="361" spans="7:7" ht="15.5" x14ac:dyDescent="0.35">
      <c r="G361"/>
    </row>
    <row r="362" spans="7:7" ht="15.5" x14ac:dyDescent="0.35">
      <c r="G362"/>
    </row>
    <row r="363" spans="7:7" ht="15.5" x14ac:dyDescent="0.35">
      <c r="G363"/>
    </row>
    <row r="364" spans="7:7" ht="15.5" x14ac:dyDescent="0.35">
      <c r="G364"/>
    </row>
    <row r="365" spans="7:7" ht="15.5" x14ac:dyDescent="0.35">
      <c r="G365"/>
    </row>
    <row r="366" spans="7:7" ht="15.5" x14ac:dyDescent="0.35">
      <c r="G366"/>
    </row>
    <row r="367" spans="7:7" ht="15.5" x14ac:dyDescent="0.35">
      <c r="G367"/>
    </row>
    <row r="368" spans="7:7" ht="15.5" x14ac:dyDescent="0.35">
      <c r="G368"/>
    </row>
    <row r="369" spans="7:7" ht="15.5" x14ac:dyDescent="0.35">
      <c r="G369"/>
    </row>
    <row r="370" spans="7:7" ht="15.5" x14ac:dyDescent="0.35">
      <c r="G370"/>
    </row>
    <row r="371" spans="7:7" ht="15.5" x14ac:dyDescent="0.35">
      <c r="G371"/>
    </row>
    <row r="372" spans="7:7" ht="15.5" x14ac:dyDescent="0.35">
      <c r="G372"/>
    </row>
    <row r="373" spans="7:7" ht="15.5" x14ac:dyDescent="0.35">
      <c r="G373"/>
    </row>
    <row r="374" spans="7:7" ht="15.5" x14ac:dyDescent="0.35">
      <c r="G374"/>
    </row>
    <row r="375" spans="7:7" ht="15.5" x14ac:dyDescent="0.35">
      <c r="G375"/>
    </row>
    <row r="376" spans="7:7" ht="15.5" x14ac:dyDescent="0.35">
      <c r="G376"/>
    </row>
    <row r="377" spans="7:7" ht="15.5" x14ac:dyDescent="0.35">
      <c r="G377"/>
    </row>
    <row r="378" spans="7:7" ht="15.5" x14ac:dyDescent="0.35">
      <c r="G378"/>
    </row>
    <row r="379" spans="7:7" ht="15.5" x14ac:dyDescent="0.35">
      <c r="G379"/>
    </row>
    <row r="380" spans="7:7" ht="15.5" x14ac:dyDescent="0.35">
      <c r="G380"/>
    </row>
    <row r="381" spans="7:7" ht="15.5" x14ac:dyDescent="0.35">
      <c r="G381"/>
    </row>
    <row r="382" spans="7:7" ht="15.5" x14ac:dyDescent="0.35">
      <c r="G382"/>
    </row>
    <row r="383" spans="7:7" ht="15.5" x14ac:dyDescent="0.35">
      <c r="G383"/>
    </row>
    <row r="384" spans="7:7" ht="15.5" x14ac:dyDescent="0.35">
      <c r="G384"/>
    </row>
    <row r="385" spans="7:7" ht="15.5" x14ac:dyDescent="0.35">
      <c r="G385"/>
    </row>
    <row r="386" spans="7:7" ht="15.5" x14ac:dyDescent="0.35">
      <c r="G386"/>
    </row>
    <row r="387" spans="7:7" ht="15.5" x14ac:dyDescent="0.35">
      <c r="G387"/>
    </row>
    <row r="388" spans="7:7" ht="15.5" x14ac:dyDescent="0.35">
      <c r="G388"/>
    </row>
    <row r="389" spans="7:7" ht="15.5" x14ac:dyDescent="0.35">
      <c r="G389"/>
    </row>
    <row r="390" spans="7:7" ht="15.5" x14ac:dyDescent="0.35">
      <c r="G390"/>
    </row>
    <row r="391" spans="7:7" ht="15.5" x14ac:dyDescent="0.35">
      <c r="G391"/>
    </row>
    <row r="392" spans="7:7" ht="15.5" x14ac:dyDescent="0.35">
      <c r="G392"/>
    </row>
    <row r="393" spans="7:7" ht="15.5" x14ac:dyDescent="0.35">
      <c r="G393"/>
    </row>
    <row r="394" spans="7:7" ht="15.5" x14ac:dyDescent="0.35">
      <c r="G394"/>
    </row>
    <row r="395" spans="7:7" ht="15.5" x14ac:dyDescent="0.35">
      <c r="G395"/>
    </row>
    <row r="396" spans="7:7" ht="15.5" x14ac:dyDescent="0.35">
      <c r="G396"/>
    </row>
    <row r="397" spans="7:7" ht="15.5" x14ac:dyDescent="0.35">
      <c r="G397"/>
    </row>
    <row r="398" spans="7:7" ht="15.5" x14ac:dyDescent="0.35">
      <c r="G398"/>
    </row>
    <row r="399" spans="7:7" ht="15.5" x14ac:dyDescent="0.35">
      <c r="G399"/>
    </row>
    <row r="400" spans="7:7" ht="15.5" x14ac:dyDescent="0.35">
      <c r="G400"/>
    </row>
    <row r="401" spans="7:7" ht="15.5" x14ac:dyDescent="0.35">
      <c r="G401"/>
    </row>
    <row r="402" spans="7:7" ht="15.5" x14ac:dyDescent="0.35">
      <c r="G402"/>
    </row>
    <row r="403" spans="7:7" ht="15.5" x14ac:dyDescent="0.35">
      <c r="G403"/>
    </row>
    <row r="404" spans="7:7" ht="15.5" x14ac:dyDescent="0.35">
      <c r="G404"/>
    </row>
    <row r="405" spans="7:7" ht="15.5" x14ac:dyDescent="0.35">
      <c r="G405"/>
    </row>
    <row r="406" spans="7:7" ht="15.5" x14ac:dyDescent="0.35">
      <c r="G406"/>
    </row>
    <row r="407" spans="7:7" ht="15.5" x14ac:dyDescent="0.35">
      <c r="G407"/>
    </row>
    <row r="408" spans="7:7" ht="15.5" x14ac:dyDescent="0.35">
      <c r="G408"/>
    </row>
    <row r="409" spans="7:7" ht="15.5" x14ac:dyDescent="0.35">
      <c r="G409"/>
    </row>
    <row r="410" spans="7:7" ht="15.5" x14ac:dyDescent="0.35">
      <c r="G410"/>
    </row>
    <row r="411" spans="7:7" ht="15.5" x14ac:dyDescent="0.35">
      <c r="G411"/>
    </row>
    <row r="412" spans="7:7" ht="15.5" x14ac:dyDescent="0.35">
      <c r="G412"/>
    </row>
    <row r="413" spans="7:7" ht="15.5" x14ac:dyDescent="0.35">
      <c r="G413"/>
    </row>
    <row r="414" spans="7:7" ht="15.5" x14ac:dyDescent="0.35">
      <c r="G414"/>
    </row>
    <row r="415" spans="7:7" ht="15.5" x14ac:dyDescent="0.35">
      <c r="G415"/>
    </row>
    <row r="416" spans="7:7" ht="15.5" x14ac:dyDescent="0.35">
      <c r="G416"/>
    </row>
    <row r="417" spans="7:7" ht="15.5" x14ac:dyDescent="0.35">
      <c r="G417"/>
    </row>
    <row r="418" spans="7:7" ht="15.5" x14ac:dyDescent="0.35">
      <c r="G418"/>
    </row>
    <row r="419" spans="7:7" ht="15.5" x14ac:dyDescent="0.35">
      <c r="G419"/>
    </row>
    <row r="420" spans="7:7" ht="15.5" x14ac:dyDescent="0.35">
      <c r="G420"/>
    </row>
    <row r="421" spans="7:7" ht="15.5" x14ac:dyDescent="0.35">
      <c r="G421"/>
    </row>
    <row r="422" spans="7:7" ht="15.5" x14ac:dyDescent="0.35">
      <c r="G422"/>
    </row>
    <row r="423" spans="7:7" ht="15.5" x14ac:dyDescent="0.35">
      <c r="G423"/>
    </row>
    <row r="424" spans="7:7" ht="15.5" x14ac:dyDescent="0.35">
      <c r="G424"/>
    </row>
    <row r="425" spans="7:7" ht="15.5" x14ac:dyDescent="0.35">
      <c r="G425"/>
    </row>
    <row r="426" spans="7:7" ht="15.5" x14ac:dyDescent="0.35">
      <c r="G426"/>
    </row>
    <row r="427" spans="7:7" ht="15.5" x14ac:dyDescent="0.35">
      <c r="G427"/>
    </row>
    <row r="428" spans="7:7" ht="15.5" x14ac:dyDescent="0.35">
      <c r="G428"/>
    </row>
    <row r="429" spans="7:7" ht="15.5" x14ac:dyDescent="0.35">
      <c r="G429"/>
    </row>
    <row r="430" spans="7:7" ht="15.5" x14ac:dyDescent="0.35">
      <c r="G430"/>
    </row>
    <row r="431" spans="7:7" ht="15.5" x14ac:dyDescent="0.35">
      <c r="G431"/>
    </row>
    <row r="432" spans="7:7" ht="15.5" x14ac:dyDescent="0.35">
      <c r="G432"/>
    </row>
    <row r="433" spans="7:7" ht="15.5" x14ac:dyDescent="0.35">
      <c r="G433"/>
    </row>
    <row r="434" spans="7:7" ht="15.5" x14ac:dyDescent="0.35">
      <c r="G434"/>
    </row>
    <row r="435" spans="7:7" ht="15.5" x14ac:dyDescent="0.35">
      <c r="G435"/>
    </row>
    <row r="436" spans="7:7" ht="15.5" x14ac:dyDescent="0.35">
      <c r="G436"/>
    </row>
    <row r="437" spans="7:7" ht="15.5" x14ac:dyDescent="0.35">
      <c r="G437"/>
    </row>
    <row r="438" spans="7:7" ht="15.5" x14ac:dyDescent="0.35">
      <c r="G438"/>
    </row>
    <row r="439" spans="7:7" ht="15.5" x14ac:dyDescent="0.35">
      <c r="G439"/>
    </row>
    <row r="440" spans="7:7" ht="15.5" x14ac:dyDescent="0.35">
      <c r="G440"/>
    </row>
    <row r="441" spans="7:7" ht="15.5" x14ac:dyDescent="0.35">
      <c r="G441"/>
    </row>
    <row r="442" spans="7:7" ht="15.5" x14ac:dyDescent="0.35">
      <c r="G442"/>
    </row>
    <row r="443" spans="7:7" ht="15.5" x14ac:dyDescent="0.35">
      <c r="G443"/>
    </row>
    <row r="444" spans="7:7" ht="15.5" x14ac:dyDescent="0.35">
      <c r="G444"/>
    </row>
    <row r="445" spans="7:7" ht="15.5" x14ac:dyDescent="0.35">
      <c r="G445"/>
    </row>
    <row r="446" spans="7:7" ht="15.5" x14ac:dyDescent="0.35">
      <c r="G446"/>
    </row>
    <row r="447" spans="7:7" ht="15.5" x14ac:dyDescent="0.35">
      <c r="G447"/>
    </row>
    <row r="448" spans="7:7" ht="15.5" x14ac:dyDescent="0.35">
      <c r="G448"/>
    </row>
    <row r="449" spans="7:7" ht="15.5" x14ac:dyDescent="0.35">
      <c r="G449"/>
    </row>
    <row r="450" spans="7:7" ht="15.5" x14ac:dyDescent="0.35">
      <c r="G450"/>
    </row>
    <row r="451" spans="7:7" ht="15.5" x14ac:dyDescent="0.35">
      <c r="G451"/>
    </row>
    <row r="452" spans="7:7" ht="15.5" x14ac:dyDescent="0.35">
      <c r="G452"/>
    </row>
    <row r="453" spans="7:7" ht="15.5" x14ac:dyDescent="0.35">
      <c r="G453"/>
    </row>
    <row r="454" spans="7:7" ht="15.5" x14ac:dyDescent="0.35">
      <c r="G454"/>
    </row>
    <row r="455" spans="7:7" ht="15.5" x14ac:dyDescent="0.35">
      <c r="G455"/>
    </row>
    <row r="456" spans="7:7" ht="15.5" x14ac:dyDescent="0.35">
      <c r="G456"/>
    </row>
    <row r="457" spans="7:7" ht="15.5" x14ac:dyDescent="0.35">
      <c r="G457"/>
    </row>
    <row r="458" spans="7:7" ht="15.5" x14ac:dyDescent="0.35">
      <c r="G458"/>
    </row>
    <row r="459" spans="7:7" ht="15.5" x14ac:dyDescent="0.35">
      <c r="G459"/>
    </row>
    <row r="460" spans="7:7" ht="15.5" x14ac:dyDescent="0.35">
      <c r="G460"/>
    </row>
    <row r="461" spans="7:7" ht="15.5" x14ac:dyDescent="0.35">
      <c r="G461"/>
    </row>
    <row r="462" spans="7:7" ht="15.5" x14ac:dyDescent="0.35">
      <c r="G462"/>
    </row>
    <row r="463" spans="7:7" ht="15.5" x14ac:dyDescent="0.35">
      <c r="G463"/>
    </row>
    <row r="464" spans="7:7" ht="15.5" x14ac:dyDescent="0.35">
      <c r="G464"/>
    </row>
    <row r="465" spans="7:7" ht="15.5" x14ac:dyDescent="0.35">
      <c r="G465"/>
    </row>
    <row r="466" spans="7:7" ht="15.5" x14ac:dyDescent="0.35">
      <c r="G466"/>
    </row>
    <row r="467" spans="7:7" ht="15.5" x14ac:dyDescent="0.35">
      <c r="G467"/>
    </row>
    <row r="468" spans="7:7" ht="15.5" x14ac:dyDescent="0.35">
      <c r="G468"/>
    </row>
    <row r="469" spans="7:7" ht="15.5" x14ac:dyDescent="0.35">
      <c r="G469"/>
    </row>
    <row r="470" spans="7:7" ht="15.5" x14ac:dyDescent="0.35">
      <c r="G470"/>
    </row>
    <row r="471" spans="7:7" ht="15.5" x14ac:dyDescent="0.35">
      <c r="G471"/>
    </row>
    <row r="472" spans="7:7" ht="15.5" x14ac:dyDescent="0.35">
      <c r="G472"/>
    </row>
    <row r="473" spans="7:7" ht="15.5" x14ac:dyDescent="0.35">
      <c r="G473"/>
    </row>
    <row r="474" spans="7:7" ht="15.5" x14ac:dyDescent="0.35">
      <c r="G474"/>
    </row>
    <row r="475" spans="7:7" ht="15.5" x14ac:dyDescent="0.35">
      <c r="G475"/>
    </row>
    <row r="476" spans="7:7" ht="15.5" x14ac:dyDescent="0.35">
      <c r="G476"/>
    </row>
    <row r="477" spans="7:7" ht="15.5" x14ac:dyDescent="0.35">
      <c r="G477"/>
    </row>
    <row r="478" spans="7:7" ht="15.5" x14ac:dyDescent="0.35">
      <c r="G478"/>
    </row>
    <row r="479" spans="7:7" ht="15.5" x14ac:dyDescent="0.35">
      <c r="G479"/>
    </row>
    <row r="480" spans="7:7" ht="15.5" x14ac:dyDescent="0.35">
      <c r="G480"/>
    </row>
    <row r="481" spans="7:7" ht="15.5" x14ac:dyDescent="0.35">
      <c r="G481"/>
    </row>
    <row r="482" spans="7:7" ht="15.5" x14ac:dyDescent="0.35">
      <c r="G482"/>
    </row>
    <row r="483" spans="7:7" ht="15.5" x14ac:dyDescent="0.35">
      <c r="G483"/>
    </row>
    <row r="484" spans="7:7" ht="15.5" x14ac:dyDescent="0.35">
      <c r="G484"/>
    </row>
    <row r="485" spans="7:7" ht="15.5" x14ac:dyDescent="0.35">
      <c r="G485"/>
    </row>
    <row r="486" spans="7:7" ht="15.5" x14ac:dyDescent="0.35">
      <c r="G486"/>
    </row>
    <row r="487" spans="7:7" ht="15.5" x14ac:dyDescent="0.35">
      <c r="G487"/>
    </row>
    <row r="488" spans="7:7" ht="15.5" x14ac:dyDescent="0.35">
      <c r="G488"/>
    </row>
    <row r="489" spans="7:7" ht="15.5" x14ac:dyDescent="0.35">
      <c r="G489"/>
    </row>
    <row r="490" spans="7:7" ht="15.5" x14ac:dyDescent="0.35">
      <c r="G490"/>
    </row>
    <row r="491" spans="7:7" ht="15.5" x14ac:dyDescent="0.35">
      <c r="G491"/>
    </row>
    <row r="492" spans="7:7" ht="15.5" x14ac:dyDescent="0.35">
      <c r="G492"/>
    </row>
    <row r="493" spans="7:7" ht="15.5" x14ac:dyDescent="0.35">
      <c r="G493"/>
    </row>
    <row r="494" spans="7:7" ht="15.5" x14ac:dyDescent="0.35">
      <c r="G494"/>
    </row>
    <row r="495" spans="7:7" ht="15.5" x14ac:dyDescent="0.35">
      <c r="G495"/>
    </row>
    <row r="496" spans="7:7" ht="15.5" x14ac:dyDescent="0.35">
      <c r="G496"/>
    </row>
    <row r="497" spans="7:7" ht="15.5" x14ac:dyDescent="0.35">
      <c r="G497"/>
    </row>
    <row r="498" spans="7:7" ht="15.5" x14ac:dyDescent="0.35">
      <c r="G498"/>
    </row>
    <row r="499" spans="7:7" ht="15.5" x14ac:dyDescent="0.35">
      <c r="G499"/>
    </row>
    <row r="500" spans="7:7" ht="15.5" x14ac:dyDescent="0.35">
      <c r="G500"/>
    </row>
    <row r="501" spans="7:7" ht="15.5" x14ac:dyDescent="0.35">
      <c r="G501"/>
    </row>
    <row r="502" spans="7:7" ht="15.5" x14ac:dyDescent="0.35">
      <c r="G502"/>
    </row>
    <row r="503" spans="7:7" ht="15.5" x14ac:dyDescent="0.35">
      <c r="G503"/>
    </row>
    <row r="504" spans="7:7" ht="15.5" x14ac:dyDescent="0.35">
      <c r="G504"/>
    </row>
    <row r="505" spans="7:7" ht="15.5" x14ac:dyDescent="0.35">
      <c r="G505"/>
    </row>
    <row r="506" spans="7:7" ht="15.5" x14ac:dyDescent="0.35">
      <c r="G506"/>
    </row>
    <row r="507" spans="7:7" ht="15.5" x14ac:dyDescent="0.35">
      <c r="G507"/>
    </row>
    <row r="508" spans="7:7" ht="15.5" x14ac:dyDescent="0.35">
      <c r="G508"/>
    </row>
    <row r="509" spans="7:7" ht="15.5" x14ac:dyDescent="0.35">
      <c r="G509"/>
    </row>
    <row r="510" spans="7:7" ht="15.5" x14ac:dyDescent="0.35">
      <c r="G510"/>
    </row>
    <row r="511" spans="7:7" ht="15.5" x14ac:dyDescent="0.35">
      <c r="G511"/>
    </row>
    <row r="512" spans="7:7" ht="15.5" x14ac:dyDescent="0.35">
      <c r="G512"/>
    </row>
    <row r="513" spans="7:7" ht="15.5" x14ac:dyDescent="0.35">
      <c r="G513"/>
    </row>
    <row r="514" spans="7:7" ht="15.5" x14ac:dyDescent="0.35">
      <c r="G514"/>
    </row>
    <row r="515" spans="7:7" ht="15.5" x14ac:dyDescent="0.35">
      <c r="G515"/>
    </row>
    <row r="516" spans="7:7" ht="15.5" x14ac:dyDescent="0.35">
      <c r="G516"/>
    </row>
    <row r="517" spans="7:7" ht="15.5" x14ac:dyDescent="0.35">
      <c r="G517"/>
    </row>
    <row r="518" spans="7:7" ht="15.5" x14ac:dyDescent="0.35">
      <c r="G518"/>
    </row>
    <row r="519" spans="7:7" ht="15.5" x14ac:dyDescent="0.35">
      <c r="G519"/>
    </row>
    <row r="520" spans="7:7" ht="15.5" x14ac:dyDescent="0.35">
      <c r="G520"/>
    </row>
    <row r="521" spans="7:7" ht="15.5" x14ac:dyDescent="0.35">
      <c r="G521"/>
    </row>
    <row r="522" spans="7:7" ht="15.5" x14ac:dyDescent="0.35">
      <c r="G522"/>
    </row>
    <row r="523" spans="7:7" ht="15.5" x14ac:dyDescent="0.35">
      <c r="G523"/>
    </row>
    <row r="524" spans="7:7" ht="15.5" x14ac:dyDescent="0.35">
      <c r="G524"/>
    </row>
    <row r="525" spans="7:7" ht="15.5" x14ac:dyDescent="0.35">
      <c r="G525"/>
    </row>
    <row r="526" spans="7:7" ht="15.5" x14ac:dyDescent="0.35">
      <c r="G526"/>
    </row>
    <row r="527" spans="7:7" ht="15.5" x14ac:dyDescent="0.35">
      <c r="G527"/>
    </row>
    <row r="528" spans="7:7" ht="15.5" x14ac:dyDescent="0.35">
      <c r="G528"/>
    </row>
    <row r="529" spans="7:7" ht="15.5" x14ac:dyDescent="0.35">
      <c r="G529"/>
    </row>
    <row r="530" spans="7:7" ht="15.5" x14ac:dyDescent="0.35">
      <c r="G530"/>
    </row>
    <row r="531" spans="7:7" ht="15.5" x14ac:dyDescent="0.35">
      <c r="G531"/>
    </row>
    <row r="532" spans="7:7" ht="15.5" x14ac:dyDescent="0.35">
      <c r="G532"/>
    </row>
    <row r="533" spans="7:7" ht="15.5" x14ac:dyDescent="0.35">
      <c r="G533"/>
    </row>
    <row r="534" spans="7:7" ht="15.5" x14ac:dyDescent="0.35">
      <c r="G534"/>
    </row>
    <row r="535" spans="7:7" ht="15.5" x14ac:dyDescent="0.35">
      <c r="G535"/>
    </row>
    <row r="536" spans="7:7" ht="15.5" x14ac:dyDescent="0.35">
      <c r="G536"/>
    </row>
    <row r="537" spans="7:7" ht="15.5" x14ac:dyDescent="0.35">
      <c r="G537"/>
    </row>
    <row r="538" spans="7:7" ht="15.5" x14ac:dyDescent="0.35">
      <c r="G538"/>
    </row>
    <row r="539" spans="7:7" ht="15.5" x14ac:dyDescent="0.35">
      <c r="G539"/>
    </row>
    <row r="540" spans="7:7" ht="15.5" x14ac:dyDescent="0.35">
      <c r="G540"/>
    </row>
    <row r="541" spans="7:7" ht="15.5" x14ac:dyDescent="0.35">
      <c r="G541"/>
    </row>
    <row r="542" spans="7:7" ht="15.5" x14ac:dyDescent="0.35">
      <c r="G542"/>
    </row>
    <row r="543" spans="7:7" ht="15.5" x14ac:dyDescent="0.35">
      <c r="G543"/>
    </row>
    <row r="544" spans="7:7" ht="15.5" x14ac:dyDescent="0.35">
      <c r="G544"/>
    </row>
    <row r="545" spans="7:7" ht="15.5" x14ac:dyDescent="0.35">
      <c r="G545"/>
    </row>
    <row r="546" spans="7:7" ht="15.5" x14ac:dyDescent="0.35">
      <c r="G546"/>
    </row>
    <row r="547" spans="7:7" ht="15.5" x14ac:dyDescent="0.35">
      <c r="G547"/>
    </row>
    <row r="548" spans="7:7" ht="15.5" x14ac:dyDescent="0.35">
      <c r="G548"/>
    </row>
    <row r="549" spans="7:7" ht="15.5" x14ac:dyDescent="0.35">
      <c r="G549"/>
    </row>
    <row r="550" spans="7:7" ht="15.5" x14ac:dyDescent="0.35">
      <c r="G550"/>
    </row>
    <row r="551" spans="7:7" ht="15.5" x14ac:dyDescent="0.35">
      <c r="G551"/>
    </row>
    <row r="552" spans="7:7" ht="15.5" x14ac:dyDescent="0.35">
      <c r="G552"/>
    </row>
    <row r="553" spans="7:7" ht="15.5" x14ac:dyDescent="0.35">
      <c r="G553"/>
    </row>
    <row r="554" spans="7:7" ht="15.5" x14ac:dyDescent="0.35">
      <c r="G554"/>
    </row>
    <row r="555" spans="7:7" ht="15.5" x14ac:dyDescent="0.35">
      <c r="G555"/>
    </row>
    <row r="556" spans="7:7" ht="15.5" x14ac:dyDescent="0.35">
      <c r="G556"/>
    </row>
    <row r="557" spans="7:7" ht="15.5" x14ac:dyDescent="0.35">
      <c r="G557"/>
    </row>
    <row r="558" spans="7:7" ht="15.5" x14ac:dyDescent="0.35">
      <c r="G558"/>
    </row>
    <row r="559" spans="7:7" ht="15.5" x14ac:dyDescent="0.35">
      <c r="G559"/>
    </row>
    <row r="560" spans="7:7" ht="15.5" x14ac:dyDescent="0.35">
      <c r="G560"/>
    </row>
    <row r="561" spans="7:7" ht="15.5" x14ac:dyDescent="0.35">
      <c r="G561"/>
    </row>
    <row r="562" spans="7:7" ht="15.5" x14ac:dyDescent="0.35">
      <c r="G562"/>
    </row>
    <row r="563" spans="7:7" ht="15.5" x14ac:dyDescent="0.35">
      <c r="G563"/>
    </row>
    <row r="564" spans="7:7" ht="15.5" x14ac:dyDescent="0.35">
      <c r="G564"/>
    </row>
    <row r="565" spans="7:7" ht="15.5" x14ac:dyDescent="0.35">
      <c r="G565"/>
    </row>
    <row r="566" spans="7:7" ht="15.5" x14ac:dyDescent="0.35">
      <c r="G566"/>
    </row>
    <row r="567" spans="7:7" ht="15.5" x14ac:dyDescent="0.35">
      <c r="G567"/>
    </row>
    <row r="568" spans="7:7" ht="15.5" x14ac:dyDescent="0.35">
      <c r="G568"/>
    </row>
    <row r="569" spans="7:7" ht="15.5" x14ac:dyDescent="0.35">
      <c r="G569"/>
    </row>
    <row r="570" spans="7:7" ht="15.5" x14ac:dyDescent="0.35">
      <c r="G570"/>
    </row>
    <row r="571" spans="7:7" ht="15.5" x14ac:dyDescent="0.35">
      <c r="G571"/>
    </row>
    <row r="572" spans="7:7" ht="15.5" x14ac:dyDescent="0.35">
      <c r="G572"/>
    </row>
    <row r="573" spans="7:7" ht="15.5" x14ac:dyDescent="0.35">
      <c r="G573"/>
    </row>
    <row r="574" spans="7:7" ht="15.5" x14ac:dyDescent="0.35">
      <c r="G574"/>
    </row>
    <row r="575" spans="7:7" ht="15.5" x14ac:dyDescent="0.35">
      <c r="G575"/>
    </row>
    <row r="576" spans="7:7" ht="15.5" x14ac:dyDescent="0.35">
      <c r="G576"/>
    </row>
    <row r="577" spans="7:7" ht="15.5" x14ac:dyDescent="0.35">
      <c r="G577"/>
    </row>
    <row r="578" spans="7:7" ht="15.5" x14ac:dyDescent="0.35">
      <c r="G578"/>
    </row>
    <row r="579" spans="7:7" ht="15.5" x14ac:dyDescent="0.35">
      <c r="G579"/>
    </row>
    <row r="580" spans="7:7" ht="15.5" x14ac:dyDescent="0.35">
      <c r="G580"/>
    </row>
    <row r="581" spans="7:7" ht="15.5" x14ac:dyDescent="0.35">
      <c r="G581"/>
    </row>
    <row r="582" spans="7:7" ht="15.5" x14ac:dyDescent="0.35">
      <c r="G582"/>
    </row>
    <row r="583" spans="7:7" ht="15.5" x14ac:dyDescent="0.35">
      <c r="G583"/>
    </row>
    <row r="584" spans="7:7" ht="15.5" x14ac:dyDescent="0.35">
      <c r="G584"/>
    </row>
    <row r="585" spans="7:7" ht="15.5" x14ac:dyDescent="0.35">
      <c r="G585"/>
    </row>
    <row r="586" spans="7:7" ht="15.5" x14ac:dyDescent="0.35">
      <c r="G586"/>
    </row>
    <row r="587" spans="7:7" ht="15.5" x14ac:dyDescent="0.35">
      <c r="G587"/>
    </row>
    <row r="588" spans="7:7" ht="15.5" x14ac:dyDescent="0.35">
      <c r="G588"/>
    </row>
    <row r="589" spans="7:7" ht="15.5" x14ac:dyDescent="0.35">
      <c r="G589"/>
    </row>
    <row r="590" spans="7:7" ht="15.5" x14ac:dyDescent="0.35">
      <c r="G590"/>
    </row>
    <row r="591" spans="7:7" ht="15.5" x14ac:dyDescent="0.35">
      <c r="G591"/>
    </row>
    <row r="592" spans="7:7" ht="15.5" x14ac:dyDescent="0.35">
      <c r="G592"/>
    </row>
    <row r="593" spans="7:7" ht="15.5" x14ac:dyDescent="0.35">
      <c r="G593"/>
    </row>
    <row r="594" spans="7:7" ht="15.5" x14ac:dyDescent="0.35">
      <c r="G594"/>
    </row>
    <row r="595" spans="7:7" ht="15.5" x14ac:dyDescent="0.35">
      <c r="G595"/>
    </row>
    <row r="596" spans="7:7" ht="15.5" x14ac:dyDescent="0.35">
      <c r="G596"/>
    </row>
    <row r="597" spans="7:7" ht="15.5" x14ac:dyDescent="0.35">
      <c r="G597"/>
    </row>
    <row r="598" spans="7:7" ht="15.5" x14ac:dyDescent="0.35">
      <c r="G598"/>
    </row>
    <row r="599" spans="7:7" ht="15.5" x14ac:dyDescent="0.35">
      <c r="G599"/>
    </row>
    <row r="600" spans="7:7" ht="15.5" x14ac:dyDescent="0.35">
      <c r="G600"/>
    </row>
    <row r="601" spans="7:7" ht="15.5" x14ac:dyDescent="0.35">
      <c r="G601"/>
    </row>
    <row r="602" spans="7:7" ht="15.5" x14ac:dyDescent="0.35">
      <c r="G602"/>
    </row>
    <row r="603" spans="7:7" ht="15.5" x14ac:dyDescent="0.35">
      <c r="G603"/>
    </row>
    <row r="604" spans="7:7" ht="15.5" x14ac:dyDescent="0.35">
      <c r="G604"/>
    </row>
    <row r="605" spans="7:7" ht="15.5" x14ac:dyDescent="0.35">
      <c r="G605"/>
    </row>
    <row r="606" spans="7:7" ht="15.5" x14ac:dyDescent="0.35">
      <c r="G606"/>
    </row>
    <row r="607" spans="7:7" ht="15.5" x14ac:dyDescent="0.35">
      <c r="G607"/>
    </row>
    <row r="608" spans="7:7" ht="15.5" x14ac:dyDescent="0.35">
      <c r="G608"/>
    </row>
    <row r="609" spans="7:7" ht="15.5" x14ac:dyDescent="0.35">
      <c r="G609"/>
    </row>
    <row r="610" spans="7:7" ht="15.5" x14ac:dyDescent="0.35">
      <c r="G610"/>
    </row>
    <row r="611" spans="7:7" ht="15.5" x14ac:dyDescent="0.35">
      <c r="G611"/>
    </row>
    <row r="612" spans="7:7" ht="15.5" x14ac:dyDescent="0.35">
      <c r="G612"/>
    </row>
    <row r="613" spans="7:7" ht="15.5" x14ac:dyDescent="0.35">
      <c r="G613"/>
    </row>
    <row r="614" spans="7:7" ht="15.5" x14ac:dyDescent="0.35">
      <c r="G614"/>
    </row>
    <row r="615" spans="7:7" ht="15.5" x14ac:dyDescent="0.35">
      <c r="G615"/>
    </row>
    <row r="616" spans="7:7" ht="15.5" x14ac:dyDescent="0.35">
      <c r="G616"/>
    </row>
    <row r="617" spans="7:7" ht="15.5" x14ac:dyDescent="0.35">
      <c r="G617"/>
    </row>
    <row r="618" spans="7:7" ht="15.5" x14ac:dyDescent="0.35">
      <c r="G618"/>
    </row>
    <row r="619" spans="7:7" ht="15.5" x14ac:dyDescent="0.35">
      <c r="G619"/>
    </row>
    <row r="620" spans="7:7" ht="15.5" x14ac:dyDescent="0.35">
      <c r="G620"/>
    </row>
    <row r="621" spans="7:7" ht="15.5" x14ac:dyDescent="0.35">
      <c r="G621"/>
    </row>
    <row r="622" spans="7:7" ht="15.5" x14ac:dyDescent="0.35">
      <c r="G622"/>
    </row>
    <row r="623" spans="7:7" ht="15.5" x14ac:dyDescent="0.35">
      <c r="G623"/>
    </row>
    <row r="624" spans="7:7" ht="15.5" x14ac:dyDescent="0.35">
      <c r="G624"/>
    </row>
    <row r="625" spans="7:7" ht="15.5" x14ac:dyDescent="0.35">
      <c r="G625"/>
    </row>
    <row r="626" spans="7:7" ht="15.5" x14ac:dyDescent="0.35">
      <c r="G626"/>
    </row>
    <row r="627" spans="7:7" ht="15.5" x14ac:dyDescent="0.35">
      <c r="G627"/>
    </row>
    <row r="628" spans="7:7" ht="15.5" x14ac:dyDescent="0.35">
      <c r="G628"/>
    </row>
    <row r="629" spans="7:7" ht="15.5" x14ac:dyDescent="0.35">
      <c r="G629"/>
    </row>
    <row r="630" spans="7:7" ht="15.5" x14ac:dyDescent="0.35">
      <c r="G630"/>
    </row>
    <row r="631" spans="7:7" ht="15.5" x14ac:dyDescent="0.35">
      <c r="G631"/>
    </row>
    <row r="632" spans="7:7" ht="15.5" x14ac:dyDescent="0.35">
      <c r="G632"/>
    </row>
    <row r="633" spans="7:7" ht="15.5" x14ac:dyDescent="0.35">
      <c r="G633"/>
    </row>
    <row r="634" spans="7:7" ht="15.5" x14ac:dyDescent="0.35">
      <c r="G634"/>
    </row>
    <row r="635" spans="7:7" ht="15.5" x14ac:dyDescent="0.35">
      <c r="G635"/>
    </row>
    <row r="636" spans="7:7" ht="15.5" x14ac:dyDescent="0.35">
      <c r="G636"/>
    </row>
    <row r="637" spans="7:7" ht="15.5" x14ac:dyDescent="0.35">
      <c r="G637"/>
    </row>
    <row r="638" spans="7:7" ht="15.5" x14ac:dyDescent="0.35">
      <c r="G638"/>
    </row>
    <row r="639" spans="7:7" ht="15.5" x14ac:dyDescent="0.35">
      <c r="G639"/>
    </row>
    <row r="640" spans="7:7" ht="15.5" x14ac:dyDescent="0.35">
      <c r="G640"/>
    </row>
    <row r="641" spans="7:7" ht="15.5" x14ac:dyDescent="0.35">
      <c r="G641"/>
    </row>
    <row r="642" spans="7:7" ht="15.5" x14ac:dyDescent="0.35">
      <c r="G642"/>
    </row>
    <row r="643" spans="7:7" ht="15.5" x14ac:dyDescent="0.35">
      <c r="G643"/>
    </row>
    <row r="644" spans="7:7" ht="15.5" x14ac:dyDescent="0.35">
      <c r="G644"/>
    </row>
    <row r="645" spans="7:7" ht="15.5" x14ac:dyDescent="0.35">
      <c r="G645"/>
    </row>
    <row r="646" spans="7:7" ht="15.5" x14ac:dyDescent="0.35">
      <c r="G646"/>
    </row>
    <row r="647" spans="7:7" ht="15.5" x14ac:dyDescent="0.35">
      <c r="G647"/>
    </row>
    <row r="648" spans="7:7" ht="15.5" x14ac:dyDescent="0.35">
      <c r="G648"/>
    </row>
    <row r="649" spans="7:7" ht="15.5" x14ac:dyDescent="0.35">
      <c r="G649"/>
    </row>
    <row r="650" spans="7:7" ht="15.5" x14ac:dyDescent="0.35">
      <c r="G650"/>
    </row>
    <row r="651" spans="7:7" ht="15.5" x14ac:dyDescent="0.35">
      <c r="G651"/>
    </row>
    <row r="652" spans="7:7" ht="15.5" x14ac:dyDescent="0.35">
      <c r="G652"/>
    </row>
    <row r="653" spans="7:7" ht="15.5" x14ac:dyDescent="0.35">
      <c r="G653"/>
    </row>
    <row r="654" spans="7:7" ht="15.5" x14ac:dyDescent="0.35">
      <c r="G654"/>
    </row>
    <row r="655" spans="7:7" ht="15.5" x14ac:dyDescent="0.35">
      <c r="G655"/>
    </row>
    <row r="656" spans="7:7" ht="15.5" x14ac:dyDescent="0.35">
      <c r="G656"/>
    </row>
    <row r="657" spans="7:7" ht="15.5" x14ac:dyDescent="0.35">
      <c r="G657"/>
    </row>
    <row r="658" spans="7:7" ht="15.5" x14ac:dyDescent="0.35">
      <c r="G658"/>
    </row>
    <row r="659" spans="7:7" ht="15.5" x14ac:dyDescent="0.35">
      <c r="G659"/>
    </row>
    <row r="660" spans="7:7" ht="15.5" x14ac:dyDescent="0.35">
      <c r="G660"/>
    </row>
    <row r="661" spans="7:7" ht="15.5" x14ac:dyDescent="0.35">
      <c r="G661"/>
    </row>
    <row r="662" spans="7:7" ht="15.5" x14ac:dyDescent="0.35">
      <c r="G662"/>
    </row>
    <row r="663" spans="7:7" ht="15.5" x14ac:dyDescent="0.35">
      <c r="G663"/>
    </row>
    <row r="664" spans="7:7" ht="15.5" x14ac:dyDescent="0.35">
      <c r="G664"/>
    </row>
    <row r="665" spans="7:7" ht="15.5" x14ac:dyDescent="0.35">
      <c r="G665"/>
    </row>
    <row r="666" spans="7:7" ht="15.5" x14ac:dyDescent="0.35">
      <c r="G666"/>
    </row>
    <row r="667" spans="7:7" ht="15.5" x14ac:dyDescent="0.35">
      <c r="G667"/>
    </row>
    <row r="668" spans="7:7" ht="15.5" x14ac:dyDescent="0.35">
      <c r="G668"/>
    </row>
    <row r="669" spans="7:7" ht="15.5" x14ac:dyDescent="0.35">
      <c r="G669"/>
    </row>
    <row r="670" spans="7:7" ht="15.5" x14ac:dyDescent="0.35">
      <c r="G670"/>
    </row>
    <row r="671" spans="7:7" ht="15.5" x14ac:dyDescent="0.35">
      <c r="G671"/>
    </row>
    <row r="672" spans="7:7" ht="15.5" x14ac:dyDescent="0.35">
      <c r="G672"/>
    </row>
    <row r="673" spans="7:7" ht="15.5" x14ac:dyDescent="0.35">
      <c r="G673"/>
    </row>
    <row r="674" spans="7:7" ht="15.5" x14ac:dyDescent="0.35">
      <c r="G674"/>
    </row>
    <row r="675" spans="7:7" ht="15.5" x14ac:dyDescent="0.35">
      <c r="G675"/>
    </row>
    <row r="676" spans="7:7" ht="15.5" x14ac:dyDescent="0.35">
      <c r="G676"/>
    </row>
    <row r="677" spans="7:7" ht="15.5" x14ac:dyDescent="0.35">
      <c r="G677"/>
    </row>
    <row r="678" spans="7:7" ht="15.5" x14ac:dyDescent="0.35">
      <c r="G678"/>
    </row>
    <row r="679" spans="7:7" ht="15.5" x14ac:dyDescent="0.35">
      <c r="G679"/>
    </row>
    <row r="680" spans="7:7" ht="15.5" x14ac:dyDescent="0.35">
      <c r="G680"/>
    </row>
    <row r="681" spans="7:7" ht="15.5" x14ac:dyDescent="0.35">
      <c r="G681"/>
    </row>
    <row r="682" spans="7:7" ht="15.5" x14ac:dyDescent="0.35">
      <c r="G682"/>
    </row>
    <row r="683" spans="7:7" ht="15.5" x14ac:dyDescent="0.35">
      <c r="G683"/>
    </row>
    <row r="684" spans="7:7" ht="15.5" x14ac:dyDescent="0.35">
      <c r="G684"/>
    </row>
    <row r="685" spans="7:7" ht="15.5" x14ac:dyDescent="0.35">
      <c r="G685"/>
    </row>
    <row r="686" spans="7:7" ht="15.5" x14ac:dyDescent="0.35">
      <c r="G686"/>
    </row>
    <row r="687" spans="7:7" ht="15.5" x14ac:dyDescent="0.35">
      <c r="G687"/>
    </row>
    <row r="688" spans="7:7" ht="15.5" x14ac:dyDescent="0.35">
      <c r="G688"/>
    </row>
    <row r="689" spans="7:7" ht="15.5" x14ac:dyDescent="0.35">
      <c r="G689"/>
    </row>
    <row r="690" spans="7:7" ht="15.5" x14ac:dyDescent="0.35">
      <c r="G690"/>
    </row>
    <row r="691" spans="7:7" ht="15.5" x14ac:dyDescent="0.35">
      <c r="G691"/>
    </row>
    <row r="692" spans="7:7" ht="15.5" x14ac:dyDescent="0.35">
      <c r="G692"/>
    </row>
    <row r="693" spans="7:7" ht="15.5" x14ac:dyDescent="0.35">
      <c r="G693"/>
    </row>
    <row r="694" spans="7:7" ht="15.5" x14ac:dyDescent="0.35">
      <c r="G694"/>
    </row>
    <row r="695" spans="7:7" ht="15.5" x14ac:dyDescent="0.35">
      <c r="G695"/>
    </row>
    <row r="696" spans="7:7" ht="15.5" x14ac:dyDescent="0.35">
      <c r="G696"/>
    </row>
    <row r="697" spans="7:7" ht="15.5" x14ac:dyDescent="0.35">
      <c r="G697"/>
    </row>
    <row r="698" spans="7:7" ht="15.5" x14ac:dyDescent="0.35">
      <c r="G698"/>
    </row>
    <row r="699" spans="7:7" ht="15.5" x14ac:dyDescent="0.35">
      <c r="G699"/>
    </row>
    <row r="700" spans="7:7" ht="15.5" x14ac:dyDescent="0.35">
      <c r="G700"/>
    </row>
    <row r="701" spans="7:7" ht="15.5" x14ac:dyDescent="0.35">
      <c r="G701"/>
    </row>
    <row r="702" spans="7:7" ht="15.5" x14ac:dyDescent="0.35">
      <c r="G702"/>
    </row>
    <row r="703" spans="7:7" ht="15.5" x14ac:dyDescent="0.35">
      <c r="G703"/>
    </row>
    <row r="704" spans="7:7" ht="15.5" x14ac:dyDescent="0.35">
      <c r="G704"/>
    </row>
    <row r="705" spans="7:7" ht="15.5" x14ac:dyDescent="0.35">
      <c r="G705"/>
    </row>
    <row r="706" spans="7:7" ht="15.5" x14ac:dyDescent="0.35">
      <c r="G706"/>
    </row>
    <row r="707" spans="7:7" ht="15.5" x14ac:dyDescent="0.35">
      <c r="G707"/>
    </row>
    <row r="708" spans="7:7" ht="15.5" x14ac:dyDescent="0.35">
      <c r="G708"/>
    </row>
    <row r="709" spans="7:7" ht="15.5" x14ac:dyDescent="0.35">
      <c r="G709"/>
    </row>
    <row r="710" spans="7:7" ht="15.5" x14ac:dyDescent="0.35">
      <c r="G710"/>
    </row>
    <row r="711" spans="7:7" ht="15.5" x14ac:dyDescent="0.35">
      <c r="G711"/>
    </row>
    <row r="712" spans="7:7" ht="15.5" x14ac:dyDescent="0.35">
      <c r="G712"/>
    </row>
    <row r="713" spans="7:7" ht="15.5" x14ac:dyDescent="0.35">
      <c r="G713"/>
    </row>
    <row r="714" spans="7:7" ht="15.5" x14ac:dyDescent="0.35">
      <c r="G714"/>
    </row>
    <row r="715" spans="7:7" ht="15.5" x14ac:dyDescent="0.35">
      <c r="G715"/>
    </row>
    <row r="716" spans="7:7" ht="15.5" x14ac:dyDescent="0.35">
      <c r="G716"/>
    </row>
    <row r="717" spans="7:7" ht="15.5" x14ac:dyDescent="0.35">
      <c r="G717"/>
    </row>
    <row r="718" spans="7:7" ht="15.5" x14ac:dyDescent="0.35">
      <c r="G718"/>
    </row>
    <row r="719" spans="7:7" ht="15.5" x14ac:dyDescent="0.35">
      <c r="G719"/>
    </row>
    <row r="720" spans="7:7" ht="15.5" x14ac:dyDescent="0.35">
      <c r="G720"/>
    </row>
    <row r="721" spans="7:7" ht="15.5" x14ac:dyDescent="0.35">
      <c r="G721"/>
    </row>
    <row r="722" spans="7:7" ht="15.5" x14ac:dyDescent="0.35">
      <c r="G722"/>
    </row>
    <row r="723" spans="7:7" ht="15.5" x14ac:dyDescent="0.35">
      <c r="G723"/>
    </row>
    <row r="724" spans="7:7" ht="15.5" x14ac:dyDescent="0.35">
      <c r="G724"/>
    </row>
    <row r="725" spans="7:7" ht="15.5" x14ac:dyDescent="0.35">
      <c r="G725"/>
    </row>
    <row r="726" spans="7:7" ht="15.5" x14ac:dyDescent="0.35">
      <c r="G726"/>
    </row>
    <row r="727" spans="7:7" ht="15.5" x14ac:dyDescent="0.35">
      <c r="G727"/>
    </row>
    <row r="728" spans="7:7" ht="15.5" x14ac:dyDescent="0.35">
      <c r="G728"/>
    </row>
    <row r="729" spans="7:7" ht="15.5" x14ac:dyDescent="0.35">
      <c r="G729"/>
    </row>
    <row r="730" spans="7:7" ht="15.5" x14ac:dyDescent="0.35">
      <c r="G730"/>
    </row>
    <row r="731" spans="7:7" ht="15.5" x14ac:dyDescent="0.35">
      <c r="G731"/>
    </row>
    <row r="732" spans="7:7" ht="15.5" x14ac:dyDescent="0.35">
      <c r="G732"/>
    </row>
    <row r="733" spans="7:7" ht="15.5" x14ac:dyDescent="0.35">
      <c r="G733"/>
    </row>
    <row r="734" spans="7:7" ht="15.5" x14ac:dyDescent="0.35">
      <c r="G734"/>
    </row>
    <row r="735" spans="7:7" ht="15.5" x14ac:dyDescent="0.35">
      <c r="G735"/>
    </row>
    <row r="736" spans="7:7" ht="15.5" x14ac:dyDescent="0.35">
      <c r="G736"/>
    </row>
    <row r="737" spans="7:7" ht="15.5" x14ac:dyDescent="0.35">
      <c r="G737"/>
    </row>
    <row r="738" spans="7:7" ht="15.5" x14ac:dyDescent="0.35">
      <c r="G738"/>
    </row>
    <row r="739" spans="7:7" ht="15.5" x14ac:dyDescent="0.35">
      <c r="G739"/>
    </row>
    <row r="740" spans="7:7" ht="15.5" x14ac:dyDescent="0.35">
      <c r="G740"/>
    </row>
    <row r="741" spans="7:7" ht="15.5" x14ac:dyDescent="0.35">
      <c r="G741"/>
    </row>
    <row r="742" spans="7:7" ht="15.5" x14ac:dyDescent="0.35">
      <c r="G742"/>
    </row>
    <row r="743" spans="7:7" ht="15.5" x14ac:dyDescent="0.35">
      <c r="G743"/>
    </row>
    <row r="744" spans="7:7" ht="15.5" x14ac:dyDescent="0.35">
      <c r="G744"/>
    </row>
    <row r="745" spans="7:7" ht="15.5" x14ac:dyDescent="0.35">
      <c r="G745"/>
    </row>
    <row r="746" spans="7:7" ht="15.5" x14ac:dyDescent="0.35">
      <c r="G746"/>
    </row>
    <row r="747" spans="7:7" ht="15.5" x14ac:dyDescent="0.35">
      <c r="G747"/>
    </row>
    <row r="748" spans="7:7" ht="15.5" x14ac:dyDescent="0.35">
      <c r="G748"/>
    </row>
    <row r="749" spans="7:7" ht="15.5" x14ac:dyDescent="0.35">
      <c r="G749"/>
    </row>
    <row r="750" spans="7:7" ht="15.5" x14ac:dyDescent="0.35">
      <c r="G750"/>
    </row>
    <row r="751" spans="7:7" ht="15.5" x14ac:dyDescent="0.35">
      <c r="G751"/>
    </row>
    <row r="752" spans="7:7" ht="15.5" x14ac:dyDescent="0.35">
      <c r="G752"/>
    </row>
    <row r="753" spans="7:7" ht="15.5" x14ac:dyDescent="0.35">
      <c r="G753"/>
    </row>
    <row r="754" spans="7:7" ht="15.5" x14ac:dyDescent="0.35">
      <c r="G754"/>
    </row>
    <row r="755" spans="7:7" ht="15.5" x14ac:dyDescent="0.35">
      <c r="G755"/>
    </row>
    <row r="756" spans="7:7" ht="15.5" x14ac:dyDescent="0.35">
      <c r="G756"/>
    </row>
    <row r="757" spans="7:7" ht="15.5" x14ac:dyDescent="0.35">
      <c r="G757"/>
    </row>
    <row r="758" spans="7:7" ht="15.5" x14ac:dyDescent="0.35">
      <c r="G758"/>
    </row>
    <row r="759" spans="7:7" ht="15.5" x14ac:dyDescent="0.35">
      <c r="G759"/>
    </row>
    <row r="760" spans="7:7" ht="15.5" x14ac:dyDescent="0.35">
      <c r="G760"/>
    </row>
    <row r="761" spans="7:7" ht="15.5" x14ac:dyDescent="0.35">
      <c r="G761"/>
    </row>
    <row r="762" spans="7:7" ht="15.5" x14ac:dyDescent="0.35">
      <c r="G762"/>
    </row>
    <row r="763" spans="7:7" ht="15.5" x14ac:dyDescent="0.35">
      <c r="G763"/>
    </row>
    <row r="764" spans="7:7" ht="15.5" x14ac:dyDescent="0.35">
      <c r="G764"/>
    </row>
    <row r="765" spans="7:7" ht="15.5" x14ac:dyDescent="0.35">
      <c r="G765"/>
    </row>
    <row r="766" spans="7:7" ht="15.5" x14ac:dyDescent="0.35">
      <c r="G766"/>
    </row>
    <row r="767" spans="7:7" ht="15.5" x14ac:dyDescent="0.35">
      <c r="G767"/>
    </row>
    <row r="768" spans="7:7" ht="15.5" x14ac:dyDescent="0.35">
      <c r="G768"/>
    </row>
    <row r="769" spans="7:7" ht="15.5" x14ac:dyDescent="0.35">
      <c r="G769"/>
    </row>
    <row r="770" spans="7:7" ht="15.5" x14ac:dyDescent="0.35">
      <c r="G770"/>
    </row>
    <row r="771" spans="7:7" ht="15.5" x14ac:dyDescent="0.35">
      <c r="G771"/>
    </row>
    <row r="772" spans="7:7" ht="15.5" x14ac:dyDescent="0.35">
      <c r="G772"/>
    </row>
    <row r="773" spans="7:7" ht="15.5" x14ac:dyDescent="0.35">
      <c r="G773"/>
    </row>
    <row r="774" spans="7:7" ht="15.5" x14ac:dyDescent="0.35">
      <c r="G774"/>
    </row>
    <row r="775" spans="7:7" ht="15.5" x14ac:dyDescent="0.35">
      <c r="G775"/>
    </row>
    <row r="776" spans="7:7" ht="15.5" x14ac:dyDescent="0.35">
      <c r="G776"/>
    </row>
    <row r="777" spans="7:7" ht="15.5" x14ac:dyDescent="0.35">
      <c r="G777"/>
    </row>
    <row r="778" spans="7:7" ht="15.5" x14ac:dyDescent="0.35">
      <c r="G778"/>
    </row>
    <row r="779" spans="7:7" ht="15.5" x14ac:dyDescent="0.35">
      <c r="G779"/>
    </row>
    <row r="780" spans="7:7" ht="15.5" x14ac:dyDescent="0.35">
      <c r="G780"/>
    </row>
    <row r="781" spans="7:7" ht="15.5" x14ac:dyDescent="0.35">
      <c r="G781"/>
    </row>
    <row r="782" spans="7:7" ht="15.5" x14ac:dyDescent="0.35">
      <c r="G782"/>
    </row>
    <row r="783" spans="7:7" ht="15.5" x14ac:dyDescent="0.35">
      <c r="G783"/>
    </row>
    <row r="784" spans="7:7" ht="15.5" x14ac:dyDescent="0.35">
      <c r="G784"/>
    </row>
    <row r="785" spans="7:7" ht="15.5" x14ac:dyDescent="0.35">
      <c r="G785"/>
    </row>
    <row r="786" spans="7:7" ht="15.5" x14ac:dyDescent="0.35">
      <c r="G786"/>
    </row>
    <row r="787" spans="7:7" ht="15.5" x14ac:dyDescent="0.35">
      <c r="G787"/>
    </row>
    <row r="788" spans="7:7" ht="15.5" x14ac:dyDescent="0.35">
      <c r="G788"/>
    </row>
    <row r="789" spans="7:7" ht="15.5" x14ac:dyDescent="0.35">
      <c r="G789"/>
    </row>
    <row r="790" spans="7:7" ht="15.5" x14ac:dyDescent="0.35">
      <c r="G790"/>
    </row>
    <row r="791" spans="7:7" ht="15.5" x14ac:dyDescent="0.35">
      <c r="G791"/>
    </row>
    <row r="792" spans="7:7" ht="15.5" x14ac:dyDescent="0.35">
      <c r="G792"/>
    </row>
    <row r="793" spans="7:7" ht="15.5" x14ac:dyDescent="0.35">
      <c r="G793"/>
    </row>
    <row r="794" spans="7:7" ht="15.5" x14ac:dyDescent="0.35">
      <c r="G794"/>
    </row>
    <row r="795" spans="7:7" ht="15.5" x14ac:dyDescent="0.35">
      <c r="G795"/>
    </row>
    <row r="796" spans="7:7" ht="15.5" x14ac:dyDescent="0.35">
      <c r="G796"/>
    </row>
    <row r="797" spans="7:7" ht="15.5" x14ac:dyDescent="0.35">
      <c r="G797"/>
    </row>
    <row r="798" spans="7:7" ht="15.5" x14ac:dyDescent="0.35">
      <c r="G798"/>
    </row>
    <row r="799" spans="7:7" ht="15.5" x14ac:dyDescent="0.35">
      <c r="G799"/>
    </row>
    <row r="800" spans="7:7" ht="15.5" x14ac:dyDescent="0.35">
      <c r="G800"/>
    </row>
    <row r="801" spans="7:7" ht="15.5" x14ac:dyDescent="0.35">
      <c r="G801"/>
    </row>
    <row r="802" spans="7:7" ht="15.5" x14ac:dyDescent="0.35">
      <c r="G802"/>
    </row>
    <row r="803" spans="7:7" ht="15.5" x14ac:dyDescent="0.35">
      <c r="G803"/>
    </row>
    <row r="804" spans="7:7" ht="15.5" x14ac:dyDescent="0.35">
      <c r="G804"/>
    </row>
    <row r="805" spans="7:7" ht="15.5" x14ac:dyDescent="0.35">
      <c r="G805"/>
    </row>
    <row r="806" spans="7:7" ht="15.5" x14ac:dyDescent="0.35">
      <c r="G806"/>
    </row>
    <row r="807" spans="7:7" ht="15.5" x14ac:dyDescent="0.35">
      <c r="G807"/>
    </row>
    <row r="808" spans="7:7" ht="15.5" x14ac:dyDescent="0.35">
      <c r="G808"/>
    </row>
    <row r="809" spans="7:7" ht="15.5" x14ac:dyDescent="0.35">
      <c r="G809"/>
    </row>
    <row r="810" spans="7:7" ht="15.5" x14ac:dyDescent="0.35">
      <c r="G810"/>
    </row>
    <row r="811" spans="7:7" ht="15.5" x14ac:dyDescent="0.35">
      <c r="G811"/>
    </row>
    <row r="812" spans="7:7" ht="15.5" x14ac:dyDescent="0.35">
      <c r="G812"/>
    </row>
    <row r="813" spans="7:7" ht="15.5" x14ac:dyDescent="0.35">
      <c r="G813"/>
    </row>
    <row r="814" spans="7:7" ht="15.5" x14ac:dyDescent="0.35">
      <c r="G814"/>
    </row>
    <row r="815" spans="7:7" ht="15.5" x14ac:dyDescent="0.35">
      <c r="G815"/>
    </row>
    <row r="816" spans="7:7" ht="15.5" x14ac:dyDescent="0.35">
      <c r="G816"/>
    </row>
    <row r="817" spans="7:7" ht="15.5" x14ac:dyDescent="0.35">
      <c r="G817"/>
    </row>
    <row r="818" spans="7:7" ht="15.5" x14ac:dyDescent="0.35">
      <c r="G818"/>
    </row>
    <row r="819" spans="7:7" ht="15.5" x14ac:dyDescent="0.35">
      <c r="G819"/>
    </row>
    <row r="820" spans="7:7" ht="15.5" x14ac:dyDescent="0.35">
      <c r="G820"/>
    </row>
    <row r="821" spans="7:7" ht="15.5" x14ac:dyDescent="0.35">
      <c r="G821"/>
    </row>
    <row r="822" spans="7:7" ht="15.5" x14ac:dyDescent="0.35">
      <c r="G822"/>
    </row>
    <row r="823" spans="7:7" ht="15.5" x14ac:dyDescent="0.35">
      <c r="G823"/>
    </row>
    <row r="824" spans="7:7" ht="15.5" x14ac:dyDescent="0.35">
      <c r="G824"/>
    </row>
    <row r="825" spans="7:7" ht="15.5" x14ac:dyDescent="0.35">
      <c r="G825"/>
    </row>
    <row r="826" spans="7:7" ht="15.5" x14ac:dyDescent="0.35">
      <c r="G826"/>
    </row>
    <row r="827" spans="7:7" ht="15.5" x14ac:dyDescent="0.35">
      <c r="G827"/>
    </row>
    <row r="828" spans="7:7" ht="15.5" x14ac:dyDescent="0.35">
      <c r="G828"/>
    </row>
    <row r="829" spans="7:7" ht="15.5" x14ac:dyDescent="0.35">
      <c r="G829"/>
    </row>
    <row r="830" spans="7:7" ht="15.5" x14ac:dyDescent="0.35">
      <c r="G830"/>
    </row>
    <row r="831" spans="7:7" ht="15.5" x14ac:dyDescent="0.35">
      <c r="G831"/>
    </row>
    <row r="832" spans="7:7" ht="15.5" x14ac:dyDescent="0.35">
      <c r="G832"/>
    </row>
    <row r="833" spans="7:7" ht="15.5" x14ac:dyDescent="0.35">
      <c r="G833"/>
    </row>
    <row r="834" spans="7:7" ht="15.5" x14ac:dyDescent="0.35">
      <c r="G834"/>
    </row>
    <row r="835" spans="7:7" ht="15.5" x14ac:dyDescent="0.35">
      <c r="G835"/>
    </row>
    <row r="836" spans="7:7" ht="15.5" x14ac:dyDescent="0.35">
      <c r="G836"/>
    </row>
    <row r="837" spans="7:7" ht="15.5" x14ac:dyDescent="0.35">
      <c r="G837"/>
    </row>
    <row r="838" spans="7:7" ht="15.5" x14ac:dyDescent="0.35">
      <c r="G838"/>
    </row>
    <row r="839" spans="7:7" ht="15.5" x14ac:dyDescent="0.35">
      <c r="G839"/>
    </row>
    <row r="840" spans="7:7" ht="15.5" x14ac:dyDescent="0.35">
      <c r="G840"/>
    </row>
    <row r="841" spans="7:7" ht="15.5" x14ac:dyDescent="0.35">
      <c r="G841"/>
    </row>
    <row r="842" spans="7:7" ht="15.5" x14ac:dyDescent="0.35">
      <c r="G842"/>
    </row>
    <row r="843" spans="7:7" ht="15.5" x14ac:dyDescent="0.35">
      <c r="G843"/>
    </row>
    <row r="844" spans="7:7" ht="15.5" x14ac:dyDescent="0.35">
      <c r="G844"/>
    </row>
    <row r="845" spans="7:7" ht="15.5" x14ac:dyDescent="0.35">
      <c r="G845"/>
    </row>
    <row r="846" spans="7:7" ht="15.5" x14ac:dyDescent="0.35">
      <c r="G846"/>
    </row>
    <row r="847" spans="7:7" ht="15.5" x14ac:dyDescent="0.35">
      <c r="G847"/>
    </row>
    <row r="848" spans="7:7" ht="15.5" x14ac:dyDescent="0.35">
      <c r="G848"/>
    </row>
    <row r="849" spans="7:7" ht="15.5" x14ac:dyDescent="0.35">
      <c r="G849"/>
    </row>
    <row r="850" spans="7:7" ht="15.5" x14ac:dyDescent="0.35">
      <c r="G850"/>
    </row>
    <row r="851" spans="7:7" ht="15.5" x14ac:dyDescent="0.35">
      <c r="G851"/>
    </row>
    <row r="852" spans="7:7" ht="15.5" x14ac:dyDescent="0.35">
      <c r="G852"/>
    </row>
    <row r="853" spans="7:7" ht="15.5" x14ac:dyDescent="0.35">
      <c r="G853"/>
    </row>
    <row r="854" spans="7:7" ht="15.5" x14ac:dyDescent="0.35">
      <c r="G854"/>
    </row>
    <row r="855" spans="7:7" ht="15.5" x14ac:dyDescent="0.35">
      <c r="G855"/>
    </row>
    <row r="856" spans="7:7" ht="15.5" x14ac:dyDescent="0.35">
      <c r="G856"/>
    </row>
    <row r="857" spans="7:7" ht="15.5" x14ac:dyDescent="0.35">
      <c r="G857"/>
    </row>
    <row r="858" spans="7:7" ht="15.5" x14ac:dyDescent="0.35">
      <c r="G858"/>
    </row>
    <row r="859" spans="7:7" ht="15.5" x14ac:dyDescent="0.35">
      <c r="G859"/>
    </row>
    <row r="860" spans="7:7" ht="15.5" x14ac:dyDescent="0.35">
      <c r="G860"/>
    </row>
    <row r="861" spans="7:7" ht="15.5" x14ac:dyDescent="0.35">
      <c r="G861"/>
    </row>
    <row r="862" spans="7:7" ht="15.5" x14ac:dyDescent="0.35">
      <c r="G862"/>
    </row>
    <row r="863" spans="7:7" ht="15.5" x14ac:dyDescent="0.35">
      <c r="G863"/>
    </row>
    <row r="864" spans="7:7" ht="15.5" x14ac:dyDescent="0.35">
      <c r="G864"/>
    </row>
    <row r="865" spans="7:7" ht="15.5" x14ac:dyDescent="0.35">
      <c r="G865"/>
    </row>
    <row r="866" spans="7:7" ht="15.5" x14ac:dyDescent="0.35">
      <c r="G866"/>
    </row>
    <row r="867" spans="7:7" ht="15.5" x14ac:dyDescent="0.35">
      <c r="G867"/>
    </row>
    <row r="868" spans="7:7" ht="15.5" x14ac:dyDescent="0.35">
      <c r="G868"/>
    </row>
    <row r="869" spans="7:7" ht="15.5" x14ac:dyDescent="0.35">
      <c r="G869"/>
    </row>
    <row r="870" spans="7:7" ht="15.5" x14ac:dyDescent="0.35">
      <c r="G870"/>
    </row>
    <row r="871" spans="7:7" ht="15.5" x14ac:dyDescent="0.35">
      <c r="G871"/>
    </row>
    <row r="872" spans="7:7" ht="15.5" x14ac:dyDescent="0.35">
      <c r="G872"/>
    </row>
    <row r="873" spans="7:7" ht="15.5" x14ac:dyDescent="0.35">
      <c r="G873"/>
    </row>
    <row r="874" spans="7:7" ht="15.5" x14ac:dyDescent="0.35">
      <c r="G874"/>
    </row>
    <row r="875" spans="7:7" ht="15.5" x14ac:dyDescent="0.35">
      <c r="G875"/>
    </row>
    <row r="876" spans="7:7" ht="15.5" x14ac:dyDescent="0.35">
      <c r="G876"/>
    </row>
    <row r="877" spans="7:7" ht="15.5" x14ac:dyDescent="0.35">
      <c r="G877"/>
    </row>
    <row r="878" spans="7:7" ht="15.5" x14ac:dyDescent="0.35">
      <c r="G878"/>
    </row>
    <row r="879" spans="7:7" ht="15.5" x14ac:dyDescent="0.35">
      <c r="G879"/>
    </row>
    <row r="880" spans="7:7" ht="15.5" x14ac:dyDescent="0.35">
      <c r="G880"/>
    </row>
    <row r="881" spans="7:7" ht="15.5" x14ac:dyDescent="0.35">
      <c r="G881"/>
    </row>
    <row r="882" spans="7:7" ht="15.5" x14ac:dyDescent="0.35">
      <c r="G882"/>
    </row>
    <row r="883" spans="7:7" ht="15.5" x14ac:dyDescent="0.35">
      <c r="G883"/>
    </row>
    <row r="884" spans="7:7" ht="15.5" x14ac:dyDescent="0.35">
      <c r="G884"/>
    </row>
    <row r="885" spans="7:7" ht="15.5" x14ac:dyDescent="0.35">
      <c r="G885"/>
    </row>
    <row r="886" spans="7:7" ht="15.5" x14ac:dyDescent="0.35">
      <c r="G886"/>
    </row>
    <row r="887" spans="7:7" ht="15.5" x14ac:dyDescent="0.35">
      <c r="G887"/>
    </row>
    <row r="888" spans="7:7" ht="15.5" x14ac:dyDescent="0.35">
      <c r="G888"/>
    </row>
    <row r="889" spans="7:7" ht="15.5" x14ac:dyDescent="0.35">
      <c r="G889"/>
    </row>
    <row r="890" spans="7:7" ht="15.5" x14ac:dyDescent="0.35">
      <c r="G890"/>
    </row>
    <row r="891" spans="7:7" ht="15.5" x14ac:dyDescent="0.35">
      <c r="G891"/>
    </row>
    <row r="892" spans="7:7" ht="15.5" x14ac:dyDescent="0.35">
      <c r="G892"/>
    </row>
    <row r="893" spans="7:7" ht="15.5" x14ac:dyDescent="0.35">
      <c r="G893"/>
    </row>
    <row r="894" spans="7:7" ht="15.5" x14ac:dyDescent="0.35">
      <c r="G894"/>
    </row>
    <row r="895" spans="7:7" ht="15.5" x14ac:dyDescent="0.35">
      <c r="G895"/>
    </row>
    <row r="896" spans="7:7" ht="15.5" x14ac:dyDescent="0.35">
      <c r="G896"/>
    </row>
    <row r="897" spans="7:7" ht="15.5" x14ac:dyDescent="0.35">
      <c r="G897"/>
    </row>
    <row r="898" spans="7:7" ht="15.5" x14ac:dyDescent="0.35">
      <c r="G898"/>
    </row>
    <row r="899" spans="7:7" ht="15.5" x14ac:dyDescent="0.35">
      <c r="G899"/>
    </row>
    <row r="900" spans="7:7" ht="15.5" x14ac:dyDescent="0.35">
      <c r="G900"/>
    </row>
    <row r="901" spans="7:7" ht="15.5" x14ac:dyDescent="0.35">
      <c r="G901"/>
    </row>
    <row r="902" spans="7:7" ht="15.5" x14ac:dyDescent="0.35">
      <c r="G902"/>
    </row>
    <row r="903" spans="7:7" ht="15.5" x14ac:dyDescent="0.35">
      <c r="G903"/>
    </row>
    <row r="904" spans="7:7" ht="15.5" x14ac:dyDescent="0.35">
      <c r="G904"/>
    </row>
    <row r="905" spans="7:7" ht="15.5" x14ac:dyDescent="0.35">
      <c r="G905"/>
    </row>
    <row r="906" spans="7:7" ht="15.5" x14ac:dyDescent="0.35">
      <c r="G906"/>
    </row>
    <row r="907" spans="7:7" ht="15.5" x14ac:dyDescent="0.35">
      <c r="G907"/>
    </row>
    <row r="908" spans="7:7" ht="15.5" x14ac:dyDescent="0.35">
      <c r="G908"/>
    </row>
    <row r="909" spans="7:7" ht="15.5" x14ac:dyDescent="0.35">
      <c r="G909"/>
    </row>
    <row r="910" spans="7:7" ht="15.5" x14ac:dyDescent="0.35">
      <c r="G910"/>
    </row>
    <row r="911" spans="7:7" ht="15.5" x14ac:dyDescent="0.35">
      <c r="G911"/>
    </row>
    <row r="912" spans="7:7" ht="15.5" x14ac:dyDescent="0.35">
      <c r="G912"/>
    </row>
    <row r="913" spans="7:7" ht="15.5" x14ac:dyDescent="0.35">
      <c r="G913"/>
    </row>
    <row r="914" spans="7:7" ht="15.5" x14ac:dyDescent="0.35">
      <c r="G914"/>
    </row>
    <row r="915" spans="7:7" ht="15.5" x14ac:dyDescent="0.35">
      <c r="G915"/>
    </row>
    <row r="916" spans="7:7" ht="15.5" x14ac:dyDescent="0.35">
      <c r="G916"/>
    </row>
    <row r="917" spans="7:7" ht="15.5" x14ac:dyDescent="0.35">
      <c r="G917"/>
    </row>
    <row r="918" spans="7:7" ht="15.5" x14ac:dyDescent="0.35">
      <c r="G918"/>
    </row>
    <row r="919" spans="7:7" ht="15.5" x14ac:dyDescent="0.35">
      <c r="G919"/>
    </row>
    <row r="920" spans="7:7" ht="15.5" x14ac:dyDescent="0.35">
      <c r="G920"/>
    </row>
    <row r="921" spans="7:7" ht="15.5" x14ac:dyDescent="0.35">
      <c r="G921"/>
    </row>
    <row r="922" spans="7:7" ht="15.5" x14ac:dyDescent="0.35">
      <c r="G922"/>
    </row>
    <row r="923" spans="7:7" ht="15.5" x14ac:dyDescent="0.35">
      <c r="G923"/>
    </row>
    <row r="924" spans="7:7" ht="15.5" x14ac:dyDescent="0.35">
      <c r="G924"/>
    </row>
    <row r="925" spans="7:7" ht="15.5" x14ac:dyDescent="0.35">
      <c r="G925"/>
    </row>
    <row r="926" spans="7:7" ht="15.5" x14ac:dyDescent="0.35">
      <c r="G926"/>
    </row>
    <row r="927" spans="7:7" ht="15.5" x14ac:dyDescent="0.35">
      <c r="G927"/>
    </row>
    <row r="928" spans="7:7" ht="15.5" x14ac:dyDescent="0.35">
      <c r="G928"/>
    </row>
    <row r="929" spans="7:7" ht="15.5" x14ac:dyDescent="0.35">
      <c r="G929"/>
    </row>
    <row r="930" spans="7:7" ht="15.5" x14ac:dyDescent="0.35">
      <c r="G930"/>
    </row>
    <row r="931" spans="7:7" ht="15.5" x14ac:dyDescent="0.35">
      <c r="G931"/>
    </row>
    <row r="932" spans="7:7" ht="15.5" x14ac:dyDescent="0.35">
      <c r="G932"/>
    </row>
    <row r="933" spans="7:7" ht="15.5" x14ac:dyDescent="0.35">
      <c r="G933"/>
    </row>
    <row r="934" spans="7:7" ht="15.5" x14ac:dyDescent="0.35">
      <c r="G934"/>
    </row>
    <row r="935" spans="7:7" ht="15.5" x14ac:dyDescent="0.35">
      <c r="G935"/>
    </row>
    <row r="936" spans="7:7" ht="15.5" x14ac:dyDescent="0.35">
      <c r="G936"/>
    </row>
    <row r="937" spans="7:7" ht="15.5" x14ac:dyDescent="0.35">
      <c r="G937"/>
    </row>
    <row r="938" spans="7:7" ht="15.5" x14ac:dyDescent="0.35">
      <c r="G938"/>
    </row>
    <row r="939" spans="7:7" ht="15.5" x14ac:dyDescent="0.35">
      <c r="G939"/>
    </row>
    <row r="940" spans="7:7" ht="15.5" x14ac:dyDescent="0.35">
      <c r="G940"/>
    </row>
    <row r="941" spans="7:7" ht="15.5" x14ac:dyDescent="0.35">
      <c r="G941"/>
    </row>
    <row r="942" spans="7:7" ht="15.5" x14ac:dyDescent="0.35">
      <c r="G942"/>
    </row>
    <row r="943" spans="7:7" ht="15.5" x14ac:dyDescent="0.35">
      <c r="G943"/>
    </row>
    <row r="944" spans="7:7" ht="15.5" x14ac:dyDescent="0.35">
      <c r="G944"/>
    </row>
    <row r="945" spans="7:7" ht="15.5" x14ac:dyDescent="0.35">
      <c r="G945"/>
    </row>
    <row r="946" spans="7:7" ht="15.5" x14ac:dyDescent="0.35">
      <c r="G946"/>
    </row>
    <row r="947" spans="7:7" ht="15.5" x14ac:dyDescent="0.35">
      <c r="G947"/>
    </row>
    <row r="948" spans="7:7" ht="15.5" x14ac:dyDescent="0.35">
      <c r="G948"/>
    </row>
    <row r="949" spans="7:7" ht="15.5" x14ac:dyDescent="0.35">
      <c r="G949"/>
    </row>
    <row r="950" spans="7:7" ht="15.5" x14ac:dyDescent="0.35">
      <c r="G950"/>
    </row>
    <row r="951" spans="7:7" ht="15.5" x14ac:dyDescent="0.35">
      <c r="G951"/>
    </row>
    <row r="952" spans="7:7" ht="15.5" x14ac:dyDescent="0.35">
      <c r="G952"/>
    </row>
    <row r="953" spans="7:7" ht="15.5" x14ac:dyDescent="0.35">
      <c r="G953"/>
    </row>
    <row r="954" spans="7:7" ht="15.5" x14ac:dyDescent="0.35">
      <c r="G954"/>
    </row>
    <row r="955" spans="7:7" ht="15.5" x14ac:dyDescent="0.35">
      <c r="G955"/>
    </row>
    <row r="956" spans="7:7" ht="15.5" x14ac:dyDescent="0.35">
      <c r="G956"/>
    </row>
    <row r="957" spans="7:7" ht="15.5" x14ac:dyDescent="0.35">
      <c r="G957"/>
    </row>
    <row r="958" spans="7:7" ht="15.5" x14ac:dyDescent="0.35">
      <c r="G958"/>
    </row>
    <row r="959" spans="7:7" ht="15.5" x14ac:dyDescent="0.35">
      <c r="G959"/>
    </row>
    <row r="960" spans="7:7" ht="15.5" x14ac:dyDescent="0.35">
      <c r="G960"/>
    </row>
    <row r="961" spans="7:7" ht="15.5" x14ac:dyDescent="0.35">
      <c r="G961"/>
    </row>
    <row r="962" spans="7:7" ht="15.5" x14ac:dyDescent="0.35">
      <c r="G962"/>
    </row>
    <row r="963" spans="7:7" ht="15.5" x14ac:dyDescent="0.35">
      <c r="G963"/>
    </row>
    <row r="964" spans="7:7" ht="15.5" x14ac:dyDescent="0.35">
      <c r="G964"/>
    </row>
    <row r="965" spans="7:7" ht="15.5" x14ac:dyDescent="0.35">
      <c r="G965"/>
    </row>
    <row r="966" spans="7:7" ht="15.5" x14ac:dyDescent="0.35">
      <c r="G966"/>
    </row>
    <row r="967" spans="7:7" ht="15.5" x14ac:dyDescent="0.35">
      <c r="G967"/>
    </row>
    <row r="968" spans="7:7" ht="15.5" x14ac:dyDescent="0.35">
      <c r="G968"/>
    </row>
    <row r="969" spans="7:7" ht="15.5" x14ac:dyDescent="0.35">
      <c r="G969"/>
    </row>
    <row r="970" spans="7:7" ht="15.5" x14ac:dyDescent="0.35">
      <c r="G970"/>
    </row>
    <row r="971" spans="7:7" ht="15.5" x14ac:dyDescent="0.35">
      <c r="G971"/>
    </row>
    <row r="972" spans="7:7" ht="15.5" x14ac:dyDescent="0.35">
      <c r="G972"/>
    </row>
    <row r="973" spans="7:7" ht="15.5" x14ac:dyDescent="0.35">
      <c r="G973"/>
    </row>
    <row r="974" spans="7:7" ht="15.5" x14ac:dyDescent="0.35">
      <c r="G974"/>
    </row>
    <row r="975" spans="7:7" ht="15.5" x14ac:dyDescent="0.35">
      <c r="G975"/>
    </row>
    <row r="976" spans="7:7" ht="15.5" x14ac:dyDescent="0.35">
      <c r="G976"/>
    </row>
    <row r="977" spans="7:7" ht="15.5" x14ac:dyDescent="0.35">
      <c r="G977"/>
    </row>
    <row r="978" spans="7:7" ht="15.5" x14ac:dyDescent="0.35">
      <c r="G978"/>
    </row>
    <row r="979" spans="7:7" ht="15.5" x14ac:dyDescent="0.35">
      <c r="G979"/>
    </row>
    <row r="980" spans="7:7" ht="15.5" x14ac:dyDescent="0.35">
      <c r="G980"/>
    </row>
    <row r="981" spans="7:7" ht="15.5" x14ac:dyDescent="0.35">
      <c r="G981"/>
    </row>
    <row r="982" spans="7:7" ht="15.5" x14ac:dyDescent="0.35">
      <c r="G982"/>
    </row>
    <row r="983" spans="7:7" ht="15.5" x14ac:dyDescent="0.35">
      <c r="G983"/>
    </row>
    <row r="984" spans="7:7" ht="15.5" x14ac:dyDescent="0.35">
      <c r="G984"/>
    </row>
    <row r="985" spans="7:7" ht="15.5" x14ac:dyDescent="0.35">
      <c r="G985"/>
    </row>
    <row r="986" spans="7:7" ht="15.5" x14ac:dyDescent="0.35">
      <c r="G986"/>
    </row>
    <row r="987" spans="7:7" ht="15.5" x14ac:dyDescent="0.35">
      <c r="G987"/>
    </row>
    <row r="988" spans="7:7" ht="15.5" x14ac:dyDescent="0.35">
      <c r="G988"/>
    </row>
    <row r="989" spans="7:7" ht="15.5" x14ac:dyDescent="0.35">
      <c r="G989"/>
    </row>
    <row r="990" spans="7:7" ht="15.5" x14ac:dyDescent="0.35">
      <c r="G990"/>
    </row>
    <row r="991" spans="7:7" ht="15.5" x14ac:dyDescent="0.35">
      <c r="G991"/>
    </row>
    <row r="992" spans="7:7" ht="15.5" x14ac:dyDescent="0.35">
      <c r="G992"/>
    </row>
    <row r="993" spans="7:7" ht="15.5" x14ac:dyDescent="0.35">
      <c r="G993"/>
    </row>
    <row r="994" spans="7:7" ht="15.5" x14ac:dyDescent="0.35">
      <c r="G994"/>
    </row>
    <row r="995" spans="7:7" ht="15.5" x14ac:dyDescent="0.35">
      <c r="G995"/>
    </row>
    <row r="996" spans="7:7" ht="15.5" x14ac:dyDescent="0.35">
      <c r="G996"/>
    </row>
    <row r="997" spans="7:7" ht="15.5" x14ac:dyDescent="0.35">
      <c r="G997"/>
    </row>
    <row r="998" spans="7:7" ht="15.5" x14ac:dyDescent="0.35">
      <c r="G998"/>
    </row>
    <row r="999" spans="7:7" ht="15.5" x14ac:dyDescent="0.35">
      <c r="G999"/>
    </row>
    <row r="1000" spans="7:7" ht="15.5" x14ac:dyDescent="0.35">
      <c r="G1000"/>
    </row>
    <row r="1001" spans="7:7" ht="15.5" x14ac:dyDescent="0.35">
      <c r="G1001"/>
    </row>
    <row r="1002" spans="7:7" ht="15.5" x14ac:dyDescent="0.35">
      <c r="G1002"/>
    </row>
    <row r="1003" spans="7:7" ht="15.5" x14ac:dyDescent="0.35">
      <c r="G1003"/>
    </row>
    <row r="1004" spans="7:7" ht="15.5" x14ac:dyDescent="0.35">
      <c r="G1004"/>
    </row>
    <row r="1005" spans="7:7" ht="15.5" x14ac:dyDescent="0.35">
      <c r="G1005"/>
    </row>
    <row r="1006" spans="7:7" ht="15.5" x14ac:dyDescent="0.35">
      <c r="G1006"/>
    </row>
    <row r="1007" spans="7:7" ht="15.5" x14ac:dyDescent="0.35">
      <c r="G1007"/>
    </row>
    <row r="1008" spans="7:7" ht="15.5" x14ac:dyDescent="0.35">
      <c r="G1008"/>
    </row>
    <row r="1009" spans="7:7" ht="15.5" x14ac:dyDescent="0.35">
      <c r="G1009"/>
    </row>
    <row r="1010" spans="7:7" ht="15.5" x14ac:dyDescent="0.35">
      <c r="G1010"/>
    </row>
    <row r="1011" spans="7:7" ht="15.5" x14ac:dyDescent="0.35">
      <c r="G1011"/>
    </row>
    <row r="1012" spans="7:7" ht="15.5" x14ac:dyDescent="0.35">
      <c r="G1012"/>
    </row>
    <row r="1013" spans="7:7" ht="15.5" x14ac:dyDescent="0.35">
      <c r="G1013"/>
    </row>
    <row r="1014" spans="7:7" ht="15.5" x14ac:dyDescent="0.35">
      <c r="G1014"/>
    </row>
    <row r="1015" spans="7:7" ht="15.5" x14ac:dyDescent="0.35">
      <c r="G1015"/>
    </row>
    <row r="1016" spans="7:7" ht="15.5" x14ac:dyDescent="0.35">
      <c r="G1016"/>
    </row>
    <row r="1017" spans="7:7" ht="15.5" x14ac:dyDescent="0.35">
      <c r="G1017"/>
    </row>
    <row r="1018" spans="7:7" ht="15.5" x14ac:dyDescent="0.35">
      <c r="G1018"/>
    </row>
    <row r="1019" spans="7:7" ht="15.5" x14ac:dyDescent="0.35">
      <c r="G1019"/>
    </row>
    <row r="1020" spans="7:7" ht="15.5" x14ac:dyDescent="0.35">
      <c r="G1020"/>
    </row>
    <row r="1021" spans="7:7" ht="15.5" x14ac:dyDescent="0.35">
      <c r="G1021"/>
    </row>
    <row r="1022" spans="7:7" ht="15.5" x14ac:dyDescent="0.35">
      <c r="G1022"/>
    </row>
    <row r="1023" spans="7:7" ht="15.5" x14ac:dyDescent="0.35">
      <c r="G1023"/>
    </row>
    <row r="1024" spans="7:7" ht="15.5" x14ac:dyDescent="0.35">
      <c r="G1024"/>
    </row>
    <row r="1025" spans="7:7" ht="15.5" x14ac:dyDescent="0.35">
      <c r="G1025"/>
    </row>
    <row r="1026" spans="7:7" ht="15.5" x14ac:dyDescent="0.35">
      <c r="G1026"/>
    </row>
    <row r="1027" spans="7:7" ht="15.5" x14ac:dyDescent="0.35">
      <c r="G1027"/>
    </row>
    <row r="1028" spans="7:7" ht="15.5" x14ac:dyDescent="0.35">
      <c r="G1028"/>
    </row>
    <row r="1029" spans="7:7" ht="15.5" x14ac:dyDescent="0.35">
      <c r="G1029"/>
    </row>
    <row r="1030" spans="7:7" ht="15.5" x14ac:dyDescent="0.35">
      <c r="G1030"/>
    </row>
    <row r="1031" spans="7:7" ht="15.5" x14ac:dyDescent="0.35">
      <c r="G1031"/>
    </row>
    <row r="1032" spans="7:7" ht="15.5" x14ac:dyDescent="0.35">
      <c r="G1032"/>
    </row>
    <row r="1033" spans="7:7" ht="15.5" x14ac:dyDescent="0.35">
      <c r="G1033"/>
    </row>
    <row r="1034" spans="7:7" ht="15.5" x14ac:dyDescent="0.35">
      <c r="G1034"/>
    </row>
    <row r="1035" spans="7:7" ht="15.5" x14ac:dyDescent="0.35">
      <c r="G1035"/>
    </row>
    <row r="1036" spans="7:7" ht="15.5" x14ac:dyDescent="0.35">
      <c r="G1036"/>
    </row>
    <row r="1037" spans="7:7" ht="15.5" x14ac:dyDescent="0.35">
      <c r="G1037"/>
    </row>
    <row r="1038" spans="7:7" ht="15.5" x14ac:dyDescent="0.35">
      <c r="G1038"/>
    </row>
    <row r="1039" spans="7:7" ht="15.5" x14ac:dyDescent="0.35">
      <c r="G1039"/>
    </row>
    <row r="1040" spans="7:7" ht="15.5" x14ac:dyDescent="0.35">
      <c r="G1040"/>
    </row>
    <row r="1041" spans="7:7" ht="15.5" x14ac:dyDescent="0.35">
      <c r="G1041"/>
    </row>
    <row r="1042" spans="7:7" ht="15.5" x14ac:dyDescent="0.35">
      <c r="G1042"/>
    </row>
    <row r="1043" spans="7:7" ht="15.5" x14ac:dyDescent="0.35">
      <c r="G1043"/>
    </row>
    <row r="1044" spans="7:7" ht="15.5" x14ac:dyDescent="0.35">
      <c r="G1044"/>
    </row>
    <row r="1045" spans="7:7" ht="15.5" x14ac:dyDescent="0.35">
      <c r="G1045"/>
    </row>
    <row r="1046" spans="7:7" ht="15.5" x14ac:dyDescent="0.35">
      <c r="G1046"/>
    </row>
    <row r="1047" spans="7:7" ht="15.5" x14ac:dyDescent="0.35">
      <c r="G1047"/>
    </row>
    <row r="1048" spans="7:7" ht="15.5" x14ac:dyDescent="0.35">
      <c r="G1048"/>
    </row>
    <row r="1049" spans="7:7" ht="15.5" x14ac:dyDescent="0.35">
      <c r="G1049"/>
    </row>
    <row r="1050" spans="7:7" ht="15.5" x14ac:dyDescent="0.35">
      <c r="G1050"/>
    </row>
    <row r="1051" spans="7:7" ht="15.5" x14ac:dyDescent="0.35">
      <c r="G1051"/>
    </row>
    <row r="1052" spans="7:7" ht="15.5" x14ac:dyDescent="0.35">
      <c r="G1052"/>
    </row>
    <row r="1053" spans="7:7" ht="15.5" x14ac:dyDescent="0.35">
      <c r="G1053"/>
    </row>
    <row r="1054" spans="7:7" ht="15.5" x14ac:dyDescent="0.35">
      <c r="G1054"/>
    </row>
    <row r="1055" spans="7:7" ht="15.5" x14ac:dyDescent="0.35">
      <c r="G1055"/>
    </row>
    <row r="1056" spans="7:7" ht="15.5" x14ac:dyDescent="0.35">
      <c r="G1056"/>
    </row>
    <row r="1057" spans="7:7" ht="15.5" x14ac:dyDescent="0.35">
      <c r="G1057"/>
    </row>
    <row r="1058" spans="7:7" ht="15.5" x14ac:dyDescent="0.35">
      <c r="G1058"/>
    </row>
    <row r="1059" spans="7:7" ht="15.5" x14ac:dyDescent="0.35">
      <c r="G1059"/>
    </row>
    <row r="1060" spans="7:7" ht="15.5" x14ac:dyDescent="0.35">
      <c r="G1060"/>
    </row>
    <row r="1061" spans="7:7" ht="15.5" x14ac:dyDescent="0.35">
      <c r="G1061"/>
    </row>
    <row r="1062" spans="7:7" ht="15.5" x14ac:dyDescent="0.35">
      <c r="G1062"/>
    </row>
    <row r="1063" spans="7:7" ht="15.5" x14ac:dyDescent="0.35">
      <c r="G1063"/>
    </row>
    <row r="1064" spans="7:7" ht="15.5" x14ac:dyDescent="0.35">
      <c r="G1064"/>
    </row>
    <row r="1065" spans="7:7" ht="15.5" x14ac:dyDescent="0.35">
      <c r="G1065"/>
    </row>
    <row r="1066" spans="7:7" ht="15.5" x14ac:dyDescent="0.35">
      <c r="G1066"/>
    </row>
    <row r="1067" spans="7:7" ht="15.5" x14ac:dyDescent="0.35">
      <c r="G1067"/>
    </row>
    <row r="1068" spans="7:7" ht="15.5" x14ac:dyDescent="0.35">
      <c r="G1068"/>
    </row>
    <row r="1069" spans="7:7" ht="15.5" x14ac:dyDescent="0.35">
      <c r="G1069"/>
    </row>
    <row r="1070" spans="7:7" ht="15.5" x14ac:dyDescent="0.35">
      <c r="G1070"/>
    </row>
    <row r="1071" spans="7:7" ht="15.5" x14ac:dyDescent="0.35">
      <c r="G1071"/>
    </row>
    <row r="1072" spans="7:7" ht="15.5" x14ac:dyDescent="0.35">
      <c r="G1072"/>
    </row>
    <row r="1073" spans="7:7" ht="15.5" x14ac:dyDescent="0.35">
      <c r="G1073"/>
    </row>
    <row r="1074" spans="7:7" ht="15.5" x14ac:dyDescent="0.35">
      <c r="G1074"/>
    </row>
    <row r="1075" spans="7:7" ht="15.5" x14ac:dyDescent="0.35">
      <c r="G1075"/>
    </row>
    <row r="1076" spans="7:7" ht="15.5" x14ac:dyDescent="0.35">
      <c r="G1076"/>
    </row>
    <row r="1077" spans="7:7" ht="15.5" x14ac:dyDescent="0.35">
      <c r="G1077"/>
    </row>
    <row r="1078" spans="7:7" ht="15.5" x14ac:dyDescent="0.35">
      <c r="G1078"/>
    </row>
    <row r="1079" spans="7:7" ht="15.5" x14ac:dyDescent="0.35">
      <c r="G1079"/>
    </row>
    <row r="1080" spans="7:7" ht="15.5" x14ac:dyDescent="0.35">
      <c r="G1080"/>
    </row>
    <row r="1081" spans="7:7" ht="15.5" x14ac:dyDescent="0.35">
      <c r="G1081"/>
    </row>
    <row r="1082" spans="7:7" ht="15.5" x14ac:dyDescent="0.35">
      <c r="G1082"/>
    </row>
    <row r="1083" spans="7:7" ht="15.5" x14ac:dyDescent="0.35">
      <c r="G1083"/>
    </row>
    <row r="1084" spans="7:7" ht="15.5" x14ac:dyDescent="0.35">
      <c r="G1084"/>
    </row>
    <row r="1085" spans="7:7" ht="15.5" x14ac:dyDescent="0.35">
      <c r="G1085"/>
    </row>
    <row r="1086" spans="7:7" ht="15.5" x14ac:dyDescent="0.35">
      <c r="G1086"/>
    </row>
    <row r="1087" spans="7:7" ht="15.5" x14ac:dyDescent="0.35">
      <c r="G1087"/>
    </row>
    <row r="1088" spans="7:7" ht="15.5" x14ac:dyDescent="0.35">
      <c r="G1088"/>
    </row>
    <row r="1089" spans="7:7" ht="15.5" x14ac:dyDescent="0.35">
      <c r="G1089"/>
    </row>
    <row r="1090" spans="7:7" ht="15.5" x14ac:dyDescent="0.35">
      <c r="G1090"/>
    </row>
    <row r="1091" spans="7:7" ht="15.5" x14ac:dyDescent="0.35">
      <c r="G1091"/>
    </row>
    <row r="1092" spans="7:7" ht="15.5" x14ac:dyDescent="0.35">
      <c r="G1092"/>
    </row>
    <row r="1093" spans="7:7" ht="15.5" x14ac:dyDescent="0.35">
      <c r="G1093"/>
    </row>
    <row r="1094" spans="7:7" ht="15.5" x14ac:dyDescent="0.35">
      <c r="G1094"/>
    </row>
    <row r="1095" spans="7:7" ht="15.5" x14ac:dyDescent="0.35">
      <c r="G1095"/>
    </row>
    <row r="1096" spans="7:7" ht="15.5" x14ac:dyDescent="0.35">
      <c r="G1096"/>
    </row>
    <row r="1097" spans="7:7" ht="15.5" x14ac:dyDescent="0.35">
      <c r="G1097"/>
    </row>
    <row r="1098" spans="7:7" ht="15.5" x14ac:dyDescent="0.35">
      <c r="G1098"/>
    </row>
    <row r="1099" spans="7:7" ht="15.5" x14ac:dyDescent="0.35">
      <c r="G1099"/>
    </row>
    <row r="1100" spans="7:7" ht="15.5" x14ac:dyDescent="0.35">
      <c r="G1100"/>
    </row>
    <row r="1101" spans="7:7" ht="15.5" x14ac:dyDescent="0.35">
      <c r="G1101"/>
    </row>
    <row r="1102" spans="7:7" ht="15.5" x14ac:dyDescent="0.35">
      <c r="G1102"/>
    </row>
    <row r="1103" spans="7:7" ht="15.5" x14ac:dyDescent="0.35">
      <c r="G1103"/>
    </row>
    <row r="1104" spans="7:7" ht="15.5" x14ac:dyDescent="0.35">
      <c r="G1104"/>
    </row>
    <row r="1105" spans="7:7" ht="15.5" x14ac:dyDescent="0.35">
      <c r="G1105"/>
    </row>
    <row r="1106" spans="7:7" ht="15.5" x14ac:dyDescent="0.35">
      <c r="G1106"/>
    </row>
    <row r="1107" spans="7:7" ht="15.5" x14ac:dyDescent="0.35">
      <c r="G1107"/>
    </row>
    <row r="1108" spans="7:7" ht="15.5" x14ac:dyDescent="0.35">
      <c r="G1108"/>
    </row>
    <row r="1109" spans="7:7" ht="15.5" x14ac:dyDescent="0.35">
      <c r="G1109"/>
    </row>
    <row r="1110" spans="7:7" ht="15.5" x14ac:dyDescent="0.35">
      <c r="G1110"/>
    </row>
    <row r="1111" spans="7:7" ht="15.5" x14ac:dyDescent="0.35">
      <c r="G1111"/>
    </row>
    <row r="1112" spans="7:7" ht="15.5" x14ac:dyDescent="0.35">
      <c r="G1112"/>
    </row>
    <row r="1113" spans="7:7" ht="15.5" x14ac:dyDescent="0.35">
      <c r="G1113"/>
    </row>
    <row r="1114" spans="7:7" ht="15.5" x14ac:dyDescent="0.35">
      <c r="G1114"/>
    </row>
    <row r="1115" spans="7:7" ht="15.5" x14ac:dyDescent="0.35">
      <c r="G1115"/>
    </row>
    <row r="1116" spans="7:7" ht="15.5" x14ac:dyDescent="0.35">
      <c r="G1116"/>
    </row>
    <row r="1117" spans="7:7" ht="15.5" x14ac:dyDescent="0.35">
      <c r="G1117"/>
    </row>
    <row r="1118" spans="7:7" ht="15.5" x14ac:dyDescent="0.35">
      <c r="G1118"/>
    </row>
    <row r="1119" spans="7:7" ht="15.5" x14ac:dyDescent="0.35">
      <c r="G1119"/>
    </row>
    <row r="1120" spans="7:7" ht="15.5" x14ac:dyDescent="0.35">
      <c r="G1120"/>
    </row>
    <row r="1121" spans="7:7" ht="15.5" x14ac:dyDescent="0.35">
      <c r="G1121"/>
    </row>
    <row r="1122" spans="7:7" ht="15.5" x14ac:dyDescent="0.35">
      <c r="G1122"/>
    </row>
    <row r="1123" spans="7:7" ht="15.5" x14ac:dyDescent="0.35">
      <c r="G1123"/>
    </row>
    <row r="1124" spans="7:7" ht="15.5" x14ac:dyDescent="0.35">
      <c r="G1124"/>
    </row>
    <row r="1125" spans="7:7" ht="15.5" x14ac:dyDescent="0.35">
      <c r="G1125"/>
    </row>
    <row r="1126" spans="7:7" ht="15.5" x14ac:dyDescent="0.35">
      <c r="G1126"/>
    </row>
    <row r="1127" spans="7:7" ht="15.5" x14ac:dyDescent="0.35">
      <c r="G1127"/>
    </row>
    <row r="1128" spans="7:7" ht="15.5" x14ac:dyDescent="0.35">
      <c r="G1128"/>
    </row>
    <row r="1129" spans="7:7" ht="15.5" x14ac:dyDescent="0.35">
      <c r="G1129"/>
    </row>
    <row r="1130" spans="7:7" ht="15.5" x14ac:dyDescent="0.35">
      <c r="G1130"/>
    </row>
    <row r="1131" spans="7:7" ht="15.5" x14ac:dyDescent="0.35">
      <c r="G1131"/>
    </row>
    <row r="1132" spans="7:7" ht="15.5" x14ac:dyDescent="0.35">
      <c r="G1132"/>
    </row>
    <row r="1133" spans="7:7" ht="15.5" x14ac:dyDescent="0.35">
      <c r="G1133"/>
    </row>
    <row r="1134" spans="7:7" ht="15.5" x14ac:dyDescent="0.35">
      <c r="G1134"/>
    </row>
    <row r="1135" spans="7:7" ht="15.5" x14ac:dyDescent="0.35">
      <c r="G1135"/>
    </row>
    <row r="1136" spans="7:7" ht="15.5" x14ac:dyDescent="0.35">
      <c r="G1136"/>
    </row>
    <row r="1137" spans="7:7" ht="15.5" x14ac:dyDescent="0.35">
      <c r="G1137"/>
    </row>
    <row r="1138" spans="7:7" ht="15.5" x14ac:dyDescent="0.35">
      <c r="G1138"/>
    </row>
    <row r="1139" spans="7:7" ht="15.5" x14ac:dyDescent="0.35">
      <c r="G1139"/>
    </row>
    <row r="1140" spans="7:7" ht="15.5" x14ac:dyDescent="0.35">
      <c r="G1140"/>
    </row>
    <row r="1141" spans="7:7" ht="15.5" x14ac:dyDescent="0.35">
      <c r="G1141"/>
    </row>
    <row r="1142" spans="7:7" ht="15.5" x14ac:dyDescent="0.35">
      <c r="G1142"/>
    </row>
    <row r="1143" spans="7:7" ht="15.5" x14ac:dyDescent="0.35">
      <c r="G1143"/>
    </row>
    <row r="1144" spans="7:7" ht="15.5" x14ac:dyDescent="0.35">
      <c r="G1144"/>
    </row>
    <row r="1145" spans="7:7" ht="15.5" x14ac:dyDescent="0.35">
      <c r="G1145"/>
    </row>
    <row r="1146" spans="7:7" ht="15.5" x14ac:dyDescent="0.35">
      <c r="G1146"/>
    </row>
    <row r="1147" spans="7:7" ht="15.5" x14ac:dyDescent="0.35">
      <c r="G1147"/>
    </row>
    <row r="1148" spans="7:7" ht="15.5" x14ac:dyDescent="0.35">
      <c r="G1148"/>
    </row>
    <row r="1149" spans="7:7" ht="15.5" x14ac:dyDescent="0.35">
      <c r="G1149"/>
    </row>
    <row r="1150" spans="7:7" ht="15.5" x14ac:dyDescent="0.35">
      <c r="G1150"/>
    </row>
    <row r="1151" spans="7:7" ht="15.5" x14ac:dyDescent="0.35">
      <c r="G1151"/>
    </row>
    <row r="1152" spans="7:7" ht="15.5" x14ac:dyDescent="0.35">
      <c r="G1152"/>
    </row>
    <row r="1153" spans="7:7" ht="15.5" x14ac:dyDescent="0.35">
      <c r="G1153"/>
    </row>
    <row r="1154" spans="7:7" ht="15.5" x14ac:dyDescent="0.35">
      <c r="G1154"/>
    </row>
    <row r="1155" spans="7:7" ht="15.5" x14ac:dyDescent="0.35">
      <c r="G1155"/>
    </row>
    <row r="1156" spans="7:7" ht="15.5" x14ac:dyDescent="0.35">
      <c r="G1156"/>
    </row>
    <row r="1157" spans="7:7" ht="15.5" x14ac:dyDescent="0.35">
      <c r="G1157"/>
    </row>
    <row r="1158" spans="7:7" ht="15.5" x14ac:dyDescent="0.35">
      <c r="G1158"/>
    </row>
    <row r="1159" spans="7:7" ht="15.5" x14ac:dyDescent="0.35">
      <c r="G1159"/>
    </row>
    <row r="1160" spans="7:7" ht="15.5" x14ac:dyDescent="0.35">
      <c r="G1160"/>
    </row>
    <row r="1161" spans="7:7" ht="15.5" x14ac:dyDescent="0.35">
      <c r="G1161"/>
    </row>
    <row r="1162" spans="7:7" ht="15.5" x14ac:dyDescent="0.35">
      <c r="G1162"/>
    </row>
    <row r="1163" spans="7:7" ht="15.5" x14ac:dyDescent="0.35">
      <c r="G1163"/>
    </row>
    <row r="1164" spans="7:7" ht="15.5" x14ac:dyDescent="0.35">
      <c r="G1164"/>
    </row>
    <row r="1165" spans="7:7" ht="15.5" x14ac:dyDescent="0.35">
      <c r="G1165"/>
    </row>
    <row r="1166" spans="7:7" ht="15.5" x14ac:dyDescent="0.35">
      <c r="G1166"/>
    </row>
    <row r="1167" spans="7:7" ht="15.5" x14ac:dyDescent="0.35">
      <c r="G1167"/>
    </row>
    <row r="1168" spans="7:7" ht="15.5" x14ac:dyDescent="0.35">
      <c r="G1168"/>
    </row>
    <row r="1169" spans="7:7" ht="15.5" x14ac:dyDescent="0.35">
      <c r="G1169"/>
    </row>
    <row r="1170" spans="7:7" ht="15.5" x14ac:dyDescent="0.35">
      <c r="G1170"/>
    </row>
    <row r="1171" spans="7:7" ht="15.5" x14ac:dyDescent="0.35">
      <c r="G1171"/>
    </row>
    <row r="1172" spans="7:7" ht="15.5" x14ac:dyDescent="0.35">
      <c r="G1172"/>
    </row>
    <row r="1173" spans="7:7" ht="15.5" x14ac:dyDescent="0.35">
      <c r="G1173"/>
    </row>
    <row r="1174" spans="7:7" ht="15.5" x14ac:dyDescent="0.35">
      <c r="G1174"/>
    </row>
    <row r="1175" spans="7:7" ht="15.5" x14ac:dyDescent="0.35">
      <c r="G1175"/>
    </row>
    <row r="1176" spans="7:7" ht="15.5" x14ac:dyDescent="0.35">
      <c r="G1176"/>
    </row>
    <row r="1177" spans="7:7" ht="15.5" x14ac:dyDescent="0.35">
      <c r="G1177"/>
    </row>
    <row r="1178" spans="7:7" ht="15.5" x14ac:dyDescent="0.35">
      <c r="G1178"/>
    </row>
    <row r="1179" spans="7:7" ht="15.5" x14ac:dyDescent="0.35">
      <c r="G1179"/>
    </row>
    <row r="1180" spans="7:7" ht="15.5" x14ac:dyDescent="0.35">
      <c r="G1180"/>
    </row>
    <row r="1181" spans="7:7" ht="15.5" x14ac:dyDescent="0.35">
      <c r="G1181"/>
    </row>
    <row r="1182" spans="7:7" ht="15.5" x14ac:dyDescent="0.35">
      <c r="G1182"/>
    </row>
    <row r="1183" spans="7:7" ht="15.5" x14ac:dyDescent="0.35">
      <c r="G1183"/>
    </row>
    <row r="1184" spans="7:7" ht="15.5" x14ac:dyDescent="0.35">
      <c r="G1184"/>
    </row>
    <row r="1185" spans="7:7" ht="15.5" x14ac:dyDescent="0.35">
      <c r="G1185"/>
    </row>
    <row r="1186" spans="7:7" ht="15.5" x14ac:dyDescent="0.35">
      <c r="G1186"/>
    </row>
    <row r="1187" spans="7:7" ht="15.5" x14ac:dyDescent="0.35">
      <c r="G1187"/>
    </row>
    <row r="1188" spans="7:7" ht="15.5" x14ac:dyDescent="0.35">
      <c r="G1188"/>
    </row>
    <row r="1189" spans="7:7" ht="15.5" x14ac:dyDescent="0.35">
      <c r="G1189"/>
    </row>
    <row r="1190" spans="7:7" ht="15.5" x14ac:dyDescent="0.35">
      <c r="G1190"/>
    </row>
    <row r="1191" spans="7:7" ht="15.5" x14ac:dyDescent="0.35">
      <c r="G1191"/>
    </row>
    <row r="1192" spans="7:7" ht="15.5" x14ac:dyDescent="0.35">
      <c r="G1192"/>
    </row>
    <row r="1193" spans="7:7" ht="15.5" x14ac:dyDescent="0.35">
      <c r="G1193"/>
    </row>
    <row r="1194" spans="7:7" ht="15.5" x14ac:dyDescent="0.35">
      <c r="G1194"/>
    </row>
    <row r="1195" spans="7:7" ht="15.5" x14ac:dyDescent="0.35">
      <c r="G1195"/>
    </row>
    <row r="1196" spans="7:7" ht="15.5" x14ac:dyDescent="0.35">
      <c r="G1196"/>
    </row>
    <row r="1197" spans="7:7" ht="15.5" x14ac:dyDescent="0.35">
      <c r="G1197"/>
    </row>
    <row r="1198" spans="7:7" ht="15.5" x14ac:dyDescent="0.35">
      <c r="G1198"/>
    </row>
    <row r="1199" spans="7:7" ht="15.5" x14ac:dyDescent="0.35">
      <c r="G1199"/>
    </row>
    <row r="1200" spans="7:7" ht="15.5" x14ac:dyDescent="0.35">
      <c r="G1200"/>
    </row>
    <row r="1201" spans="7:7" ht="15.5" x14ac:dyDescent="0.35">
      <c r="G1201"/>
    </row>
    <row r="1202" spans="7:7" ht="15.5" x14ac:dyDescent="0.35">
      <c r="G1202"/>
    </row>
    <row r="1203" spans="7:7" ht="15.5" x14ac:dyDescent="0.35">
      <c r="G1203"/>
    </row>
    <row r="1204" spans="7:7" ht="15.5" x14ac:dyDescent="0.35">
      <c r="G1204"/>
    </row>
    <row r="1205" spans="7:7" ht="15.5" x14ac:dyDescent="0.35">
      <c r="G1205"/>
    </row>
    <row r="1206" spans="7:7" ht="15.5" x14ac:dyDescent="0.35">
      <c r="G1206"/>
    </row>
    <row r="1207" spans="7:7" ht="15.5" x14ac:dyDescent="0.35">
      <c r="G1207"/>
    </row>
    <row r="1208" spans="7:7" ht="15.5" x14ac:dyDescent="0.35">
      <c r="G1208"/>
    </row>
    <row r="1209" spans="7:7" ht="15.5" x14ac:dyDescent="0.35">
      <c r="G1209"/>
    </row>
    <row r="1210" spans="7:7" ht="15.5" x14ac:dyDescent="0.35">
      <c r="G1210"/>
    </row>
    <row r="1211" spans="7:7" ht="15.5" x14ac:dyDescent="0.35">
      <c r="G1211"/>
    </row>
    <row r="1212" spans="7:7" ht="15.5" x14ac:dyDescent="0.35">
      <c r="G1212"/>
    </row>
    <row r="1213" spans="7:7" ht="15.5" x14ac:dyDescent="0.35">
      <c r="G1213"/>
    </row>
    <row r="1214" spans="7:7" ht="15.5" x14ac:dyDescent="0.35">
      <c r="G1214"/>
    </row>
    <row r="1215" spans="7:7" ht="15.5" x14ac:dyDescent="0.35">
      <c r="G1215"/>
    </row>
    <row r="1216" spans="7:7" ht="15.5" x14ac:dyDescent="0.35">
      <c r="G1216"/>
    </row>
    <row r="1217" spans="7:7" ht="15.5" x14ac:dyDescent="0.35">
      <c r="G1217"/>
    </row>
    <row r="1218" spans="7:7" ht="15.5" x14ac:dyDescent="0.35">
      <c r="G1218"/>
    </row>
    <row r="1219" spans="7:7" ht="15.5" x14ac:dyDescent="0.35">
      <c r="G1219"/>
    </row>
    <row r="1220" spans="7:7" ht="15.5" x14ac:dyDescent="0.35">
      <c r="G1220"/>
    </row>
    <row r="1221" spans="7:7" ht="15.5" x14ac:dyDescent="0.35">
      <c r="G1221"/>
    </row>
    <row r="1222" spans="7:7" ht="15.5" x14ac:dyDescent="0.35">
      <c r="G1222"/>
    </row>
    <row r="1223" spans="7:7" ht="15.5" x14ac:dyDescent="0.35">
      <c r="G1223"/>
    </row>
    <row r="1224" spans="7:7" ht="15.5" x14ac:dyDescent="0.35">
      <c r="G1224"/>
    </row>
    <row r="1225" spans="7:7" ht="15.5" x14ac:dyDescent="0.35">
      <c r="G1225"/>
    </row>
    <row r="1226" spans="7:7" ht="15.5" x14ac:dyDescent="0.35">
      <c r="G1226"/>
    </row>
    <row r="1227" spans="7:7" ht="15.5" x14ac:dyDescent="0.35">
      <c r="G1227"/>
    </row>
    <row r="1228" spans="7:7" ht="15.5" x14ac:dyDescent="0.35">
      <c r="G1228"/>
    </row>
    <row r="1229" spans="7:7" ht="15.5" x14ac:dyDescent="0.35">
      <c r="G1229"/>
    </row>
    <row r="1230" spans="7:7" ht="15.5" x14ac:dyDescent="0.35">
      <c r="G1230"/>
    </row>
    <row r="1231" spans="7:7" ht="15.5" x14ac:dyDescent="0.35">
      <c r="G1231"/>
    </row>
    <row r="1232" spans="7:7" ht="15.5" x14ac:dyDescent="0.35">
      <c r="G1232"/>
    </row>
    <row r="1233" spans="7:7" ht="15.5" x14ac:dyDescent="0.35">
      <c r="G1233"/>
    </row>
    <row r="1234" spans="7:7" ht="15.5" x14ac:dyDescent="0.35">
      <c r="G1234"/>
    </row>
    <row r="1235" spans="7:7" ht="15.5" x14ac:dyDescent="0.35">
      <c r="G1235"/>
    </row>
    <row r="1236" spans="7:7" ht="15.5" x14ac:dyDescent="0.35">
      <c r="G1236"/>
    </row>
    <row r="1237" spans="7:7" ht="15.5" x14ac:dyDescent="0.35">
      <c r="G1237"/>
    </row>
    <row r="1238" spans="7:7" ht="15.5" x14ac:dyDescent="0.35">
      <c r="G1238"/>
    </row>
    <row r="1239" spans="7:7" ht="15.5" x14ac:dyDescent="0.35">
      <c r="G1239"/>
    </row>
    <row r="1240" spans="7:7" ht="15.5" x14ac:dyDescent="0.35">
      <c r="G1240"/>
    </row>
    <row r="1241" spans="7:7" ht="15.5" x14ac:dyDescent="0.35">
      <c r="G1241"/>
    </row>
    <row r="1242" spans="7:7" ht="15.5" x14ac:dyDescent="0.35">
      <c r="G1242"/>
    </row>
    <row r="1243" spans="7:7" ht="15.5" x14ac:dyDescent="0.35">
      <c r="G1243"/>
    </row>
    <row r="1244" spans="7:7" ht="15.5" x14ac:dyDescent="0.35">
      <c r="G1244"/>
    </row>
    <row r="1245" spans="7:7" ht="15.5" x14ac:dyDescent="0.35">
      <c r="G1245"/>
    </row>
    <row r="1246" spans="7:7" ht="15.5" x14ac:dyDescent="0.35">
      <c r="G1246"/>
    </row>
    <row r="1247" spans="7:7" ht="15.5" x14ac:dyDescent="0.35">
      <c r="G1247"/>
    </row>
    <row r="1248" spans="7:7" ht="15.5" x14ac:dyDescent="0.35">
      <c r="G1248"/>
    </row>
    <row r="1249" spans="7:7" ht="15.5" x14ac:dyDescent="0.35">
      <c r="G1249"/>
    </row>
    <row r="1250" spans="7:7" ht="15.5" x14ac:dyDescent="0.35">
      <c r="G1250"/>
    </row>
    <row r="1251" spans="7:7" ht="15.5" x14ac:dyDescent="0.35">
      <c r="G1251"/>
    </row>
    <row r="1252" spans="7:7" ht="15.5" x14ac:dyDescent="0.35">
      <c r="G1252"/>
    </row>
    <row r="1253" spans="7:7" ht="15.5" x14ac:dyDescent="0.35">
      <c r="G1253"/>
    </row>
    <row r="1254" spans="7:7" ht="15.5" x14ac:dyDescent="0.35">
      <c r="G1254"/>
    </row>
    <row r="1255" spans="7:7" ht="15.5" x14ac:dyDescent="0.35">
      <c r="G1255"/>
    </row>
    <row r="1256" spans="7:7" ht="15.5" x14ac:dyDescent="0.35">
      <c r="G1256"/>
    </row>
    <row r="1257" spans="7:7" ht="15.5" x14ac:dyDescent="0.35">
      <c r="G1257"/>
    </row>
    <row r="1258" spans="7:7" ht="15.5" x14ac:dyDescent="0.35">
      <c r="G1258"/>
    </row>
    <row r="1259" spans="7:7" ht="15.5" x14ac:dyDescent="0.35">
      <c r="G1259"/>
    </row>
    <row r="1260" spans="7:7" ht="15.5" x14ac:dyDescent="0.35">
      <c r="G1260"/>
    </row>
    <row r="1261" spans="7:7" ht="15.5" x14ac:dyDescent="0.35">
      <c r="G1261"/>
    </row>
    <row r="1262" spans="7:7" ht="15.5" x14ac:dyDescent="0.35">
      <c r="G1262"/>
    </row>
    <row r="1263" spans="7:7" ht="15.5" x14ac:dyDescent="0.35">
      <c r="G1263"/>
    </row>
    <row r="1264" spans="7:7" ht="15.5" x14ac:dyDescent="0.35">
      <c r="G1264"/>
    </row>
    <row r="1265" spans="7:7" ht="15.5" x14ac:dyDescent="0.35">
      <c r="G1265"/>
    </row>
    <row r="1266" spans="7:7" ht="15.5" x14ac:dyDescent="0.35">
      <c r="G1266"/>
    </row>
    <row r="1267" spans="7:7" ht="15.5" x14ac:dyDescent="0.35">
      <c r="G1267"/>
    </row>
    <row r="1268" spans="7:7" ht="15.5" x14ac:dyDescent="0.35">
      <c r="G1268"/>
    </row>
    <row r="1269" spans="7:7" ht="15.5" x14ac:dyDescent="0.35">
      <c r="G1269"/>
    </row>
    <row r="1270" spans="7:7" ht="15.5" x14ac:dyDescent="0.35">
      <c r="G1270"/>
    </row>
    <row r="1271" spans="7:7" ht="15.5" x14ac:dyDescent="0.35">
      <c r="G1271"/>
    </row>
    <row r="1272" spans="7:7" ht="15.5" x14ac:dyDescent="0.35">
      <c r="G1272"/>
    </row>
    <row r="1273" spans="7:7" ht="15.5" x14ac:dyDescent="0.35">
      <c r="G1273"/>
    </row>
    <row r="1274" spans="7:7" ht="15.5" x14ac:dyDescent="0.35">
      <c r="G1274"/>
    </row>
    <row r="1275" spans="7:7" ht="15.5" x14ac:dyDescent="0.35">
      <c r="G1275"/>
    </row>
    <row r="1276" spans="7:7" ht="15.5" x14ac:dyDescent="0.35">
      <c r="G1276"/>
    </row>
    <row r="1277" spans="7:7" ht="15.5" x14ac:dyDescent="0.35">
      <c r="G1277"/>
    </row>
    <row r="1278" spans="7:7" ht="15.5" x14ac:dyDescent="0.35">
      <c r="G1278"/>
    </row>
    <row r="1279" spans="7:7" ht="15.5" x14ac:dyDescent="0.35">
      <c r="G1279"/>
    </row>
    <row r="1280" spans="7:7" ht="15.5" x14ac:dyDescent="0.35">
      <c r="G1280"/>
    </row>
    <row r="1281" spans="7:7" ht="15.5" x14ac:dyDescent="0.35">
      <c r="G1281"/>
    </row>
    <row r="1282" spans="7:7" ht="15.5" x14ac:dyDescent="0.35">
      <c r="G1282"/>
    </row>
    <row r="1283" spans="7:7" ht="15.5" x14ac:dyDescent="0.35">
      <c r="G1283"/>
    </row>
    <row r="1284" spans="7:7" ht="15.5" x14ac:dyDescent="0.35">
      <c r="G1284"/>
    </row>
    <row r="1285" spans="7:7" ht="15.5" x14ac:dyDescent="0.35">
      <c r="G1285"/>
    </row>
    <row r="1286" spans="7:7" ht="15.5" x14ac:dyDescent="0.35">
      <c r="G1286"/>
    </row>
    <row r="1287" spans="7:7" ht="15.5" x14ac:dyDescent="0.35">
      <c r="G1287"/>
    </row>
    <row r="1288" spans="7:7" ht="15.5" x14ac:dyDescent="0.35">
      <c r="G1288"/>
    </row>
    <row r="1289" spans="7:7" ht="15.5" x14ac:dyDescent="0.35">
      <c r="G1289"/>
    </row>
    <row r="1290" spans="7:7" ht="15.5" x14ac:dyDescent="0.35">
      <c r="G1290"/>
    </row>
    <row r="1291" spans="7:7" ht="15.5" x14ac:dyDescent="0.35">
      <c r="G1291"/>
    </row>
    <row r="1292" spans="7:7" ht="15.5" x14ac:dyDescent="0.35">
      <c r="G1292"/>
    </row>
    <row r="1293" spans="7:7" ht="15.5" x14ac:dyDescent="0.35">
      <c r="G1293"/>
    </row>
    <row r="1294" spans="7:7" ht="15.5" x14ac:dyDescent="0.35">
      <c r="G1294"/>
    </row>
    <row r="1295" spans="7:7" ht="15.5" x14ac:dyDescent="0.35">
      <c r="G1295"/>
    </row>
    <row r="1296" spans="7:7" ht="15.5" x14ac:dyDescent="0.35">
      <c r="G1296"/>
    </row>
    <row r="1297" spans="7:7" ht="15.5" x14ac:dyDescent="0.35">
      <c r="G1297"/>
    </row>
    <row r="1298" spans="7:7" ht="15.5" x14ac:dyDescent="0.35">
      <c r="G1298"/>
    </row>
    <row r="1299" spans="7:7" ht="15.5" x14ac:dyDescent="0.35">
      <c r="G1299"/>
    </row>
    <row r="1300" spans="7:7" ht="15.5" x14ac:dyDescent="0.35">
      <c r="G1300"/>
    </row>
    <row r="1301" spans="7:7" ht="15.5" x14ac:dyDescent="0.35">
      <c r="G1301"/>
    </row>
    <row r="1302" spans="7:7" ht="15.5" x14ac:dyDescent="0.35">
      <c r="G1302"/>
    </row>
    <row r="1303" spans="7:7" ht="15.5" x14ac:dyDescent="0.35">
      <c r="G1303"/>
    </row>
    <row r="1304" spans="7:7" ht="15.5" x14ac:dyDescent="0.35">
      <c r="G1304"/>
    </row>
    <row r="1305" spans="7:7" ht="15.5" x14ac:dyDescent="0.35">
      <c r="G1305"/>
    </row>
    <row r="1306" spans="7:7" ht="15.5" x14ac:dyDescent="0.35">
      <c r="G1306"/>
    </row>
    <row r="1307" spans="7:7" ht="15.5" x14ac:dyDescent="0.35">
      <c r="G1307"/>
    </row>
    <row r="1308" spans="7:7" ht="15.5" x14ac:dyDescent="0.35">
      <c r="G1308"/>
    </row>
    <row r="1309" spans="7:7" ht="15.5" x14ac:dyDescent="0.35">
      <c r="G1309"/>
    </row>
    <row r="1310" spans="7:7" ht="15.5" x14ac:dyDescent="0.35">
      <c r="G1310"/>
    </row>
    <row r="1311" spans="7:7" ht="15.5" x14ac:dyDescent="0.35">
      <c r="G1311"/>
    </row>
    <row r="1312" spans="7:7" ht="15.5" x14ac:dyDescent="0.35">
      <c r="G1312"/>
    </row>
    <row r="1313" spans="7:7" ht="15.5" x14ac:dyDescent="0.35">
      <c r="G1313"/>
    </row>
    <row r="1314" spans="7:7" ht="15.5" x14ac:dyDescent="0.35">
      <c r="G1314"/>
    </row>
    <row r="1315" spans="7:7" ht="15.5" x14ac:dyDescent="0.35">
      <c r="G1315"/>
    </row>
    <row r="1316" spans="7:7" ht="15.5" x14ac:dyDescent="0.35">
      <c r="G1316"/>
    </row>
    <row r="1317" spans="7:7" ht="15.5" x14ac:dyDescent="0.35">
      <c r="G1317"/>
    </row>
    <row r="1318" spans="7:7" ht="15.5" x14ac:dyDescent="0.35">
      <c r="G1318"/>
    </row>
    <row r="1319" spans="7:7" ht="15.5" x14ac:dyDescent="0.35">
      <c r="G1319"/>
    </row>
    <row r="1320" spans="7:7" ht="15.5" x14ac:dyDescent="0.35">
      <c r="G1320"/>
    </row>
    <row r="1321" spans="7:7" ht="15.5" x14ac:dyDescent="0.35">
      <c r="G1321"/>
    </row>
    <row r="1322" spans="7:7" ht="15.5" x14ac:dyDescent="0.35">
      <c r="G1322"/>
    </row>
    <row r="1323" spans="7:7" ht="15.5" x14ac:dyDescent="0.35">
      <c r="G1323"/>
    </row>
    <row r="1324" spans="7:7" ht="15.5" x14ac:dyDescent="0.35">
      <c r="G1324"/>
    </row>
    <row r="1325" spans="7:7" ht="15.5" x14ac:dyDescent="0.35">
      <c r="G1325"/>
    </row>
    <row r="1326" spans="7:7" ht="15.5" x14ac:dyDescent="0.35">
      <c r="G1326"/>
    </row>
    <row r="1327" spans="7:7" ht="15.5" x14ac:dyDescent="0.35">
      <c r="G1327"/>
    </row>
    <row r="1328" spans="7:7" ht="15.5" x14ac:dyDescent="0.35">
      <c r="G1328"/>
    </row>
    <row r="1329" spans="7:7" ht="15.5" x14ac:dyDescent="0.35">
      <c r="G1329"/>
    </row>
    <row r="1330" spans="7:7" ht="15.5" x14ac:dyDescent="0.35">
      <c r="G1330"/>
    </row>
    <row r="1331" spans="7:7" ht="15.5" x14ac:dyDescent="0.35">
      <c r="G1331"/>
    </row>
    <row r="1332" spans="7:7" ht="15.5" x14ac:dyDescent="0.35">
      <c r="G1332"/>
    </row>
    <row r="1333" spans="7:7" ht="15.5" x14ac:dyDescent="0.35">
      <c r="G1333"/>
    </row>
    <row r="1334" spans="7:7" ht="15.5" x14ac:dyDescent="0.35">
      <c r="G1334"/>
    </row>
    <row r="1335" spans="7:7" ht="15.5" x14ac:dyDescent="0.35">
      <c r="G1335"/>
    </row>
    <row r="1336" spans="7:7" ht="15.5" x14ac:dyDescent="0.35">
      <c r="G1336"/>
    </row>
    <row r="1337" spans="7:7" ht="15.5" x14ac:dyDescent="0.35">
      <c r="G1337"/>
    </row>
    <row r="1338" spans="7:7" ht="15.5" x14ac:dyDescent="0.35">
      <c r="G1338"/>
    </row>
    <row r="1339" spans="7:7" ht="15.5" x14ac:dyDescent="0.35">
      <c r="G1339"/>
    </row>
    <row r="1340" spans="7:7" ht="15.5" x14ac:dyDescent="0.35">
      <c r="G1340"/>
    </row>
    <row r="1341" spans="7:7" ht="15.5" x14ac:dyDescent="0.35">
      <c r="G1341"/>
    </row>
    <row r="1342" spans="7:7" ht="15.5" x14ac:dyDescent="0.35">
      <c r="G1342"/>
    </row>
    <row r="1343" spans="7:7" ht="15.5" x14ac:dyDescent="0.35">
      <c r="G1343"/>
    </row>
    <row r="1344" spans="7:7" ht="15.5" x14ac:dyDescent="0.35">
      <c r="G1344"/>
    </row>
    <row r="1345" spans="7:7" ht="15.5" x14ac:dyDescent="0.35">
      <c r="G1345"/>
    </row>
    <row r="1346" spans="7:7" ht="15.5" x14ac:dyDescent="0.35">
      <c r="G1346"/>
    </row>
    <row r="1347" spans="7:7" ht="15.5" x14ac:dyDescent="0.35">
      <c r="G1347"/>
    </row>
    <row r="1348" spans="7:7" ht="15.5" x14ac:dyDescent="0.35">
      <c r="G1348"/>
    </row>
    <row r="1349" spans="7:7" ht="15.5" x14ac:dyDescent="0.35">
      <c r="G1349"/>
    </row>
    <row r="1350" spans="7:7" ht="15.5" x14ac:dyDescent="0.35">
      <c r="G1350"/>
    </row>
    <row r="1351" spans="7:7" ht="15.5" x14ac:dyDescent="0.35">
      <c r="G1351"/>
    </row>
    <row r="1352" spans="7:7" ht="15.5" x14ac:dyDescent="0.35">
      <c r="G1352"/>
    </row>
    <row r="1353" spans="7:7" ht="15.5" x14ac:dyDescent="0.35">
      <c r="G1353"/>
    </row>
    <row r="1354" spans="7:7" ht="15.5" x14ac:dyDescent="0.35">
      <c r="G1354"/>
    </row>
    <row r="1355" spans="7:7" ht="15.5" x14ac:dyDescent="0.35">
      <c r="G1355"/>
    </row>
    <row r="1356" spans="7:7" ht="15.5" x14ac:dyDescent="0.35">
      <c r="G1356"/>
    </row>
    <row r="1357" spans="7:7" ht="15.5" x14ac:dyDescent="0.35">
      <c r="G1357"/>
    </row>
    <row r="1358" spans="7:7" ht="15.5" x14ac:dyDescent="0.35">
      <c r="G1358"/>
    </row>
    <row r="1359" spans="7:7" ht="15.5" x14ac:dyDescent="0.35">
      <c r="G1359"/>
    </row>
    <row r="1360" spans="7:7" ht="15.5" x14ac:dyDescent="0.35">
      <c r="G1360"/>
    </row>
    <row r="1361" spans="7:7" ht="15.5" x14ac:dyDescent="0.35">
      <c r="G1361"/>
    </row>
    <row r="1362" spans="7:7" ht="15.5" x14ac:dyDescent="0.35">
      <c r="G1362"/>
    </row>
    <row r="1363" spans="7:7" ht="15.5" x14ac:dyDescent="0.35">
      <c r="G1363"/>
    </row>
    <row r="1364" spans="7:7" ht="15.5" x14ac:dyDescent="0.35">
      <c r="G1364"/>
    </row>
    <row r="1365" spans="7:7" ht="15.5" x14ac:dyDescent="0.35">
      <c r="G1365"/>
    </row>
    <row r="1366" spans="7:7" ht="15.5" x14ac:dyDescent="0.35">
      <c r="G1366"/>
    </row>
    <row r="1367" spans="7:7" ht="15.5" x14ac:dyDescent="0.35">
      <c r="G1367"/>
    </row>
    <row r="1368" spans="7:7" ht="15.5" x14ac:dyDescent="0.35">
      <c r="G1368"/>
    </row>
    <row r="1369" spans="7:7" ht="15.5" x14ac:dyDescent="0.35">
      <c r="G1369"/>
    </row>
    <row r="1370" spans="7:7" ht="15.5" x14ac:dyDescent="0.35">
      <c r="G1370"/>
    </row>
    <row r="1371" spans="7:7" ht="15.5" x14ac:dyDescent="0.35">
      <c r="G1371"/>
    </row>
    <row r="1372" spans="7:7" ht="15.5" x14ac:dyDescent="0.35">
      <c r="G1372"/>
    </row>
    <row r="1373" spans="7:7" ht="15.5" x14ac:dyDescent="0.35">
      <c r="G1373"/>
    </row>
    <row r="1374" spans="7:7" ht="15.5" x14ac:dyDescent="0.35">
      <c r="G1374"/>
    </row>
    <row r="1375" spans="7:7" ht="15.5" x14ac:dyDescent="0.35">
      <c r="G1375"/>
    </row>
    <row r="1376" spans="7:7" ht="15.5" x14ac:dyDescent="0.35">
      <c r="G1376"/>
    </row>
    <row r="1377" spans="7:7" ht="15.5" x14ac:dyDescent="0.35">
      <c r="G1377"/>
    </row>
    <row r="1378" spans="7:7" ht="15.5" x14ac:dyDescent="0.35">
      <c r="G1378"/>
    </row>
    <row r="1379" spans="7:7" ht="15.5" x14ac:dyDescent="0.35">
      <c r="G1379"/>
    </row>
    <row r="1380" spans="7:7" ht="15.5" x14ac:dyDescent="0.35">
      <c r="G1380"/>
    </row>
    <row r="1381" spans="7:7" ht="15.5" x14ac:dyDescent="0.35">
      <c r="G1381"/>
    </row>
    <row r="1382" spans="7:7" ht="15.5" x14ac:dyDescent="0.35">
      <c r="G1382"/>
    </row>
    <row r="1383" spans="7:7" ht="15.5" x14ac:dyDescent="0.35">
      <c r="G1383"/>
    </row>
    <row r="1384" spans="7:7" ht="15.5" x14ac:dyDescent="0.35">
      <c r="G1384"/>
    </row>
    <row r="1385" spans="7:7" ht="15.5" x14ac:dyDescent="0.35">
      <c r="G1385"/>
    </row>
    <row r="1386" spans="7:7" ht="15.5" x14ac:dyDescent="0.35">
      <c r="G1386"/>
    </row>
    <row r="1387" spans="7:7" ht="15.5" x14ac:dyDescent="0.35">
      <c r="G1387"/>
    </row>
    <row r="1388" spans="7:7" ht="15.5" x14ac:dyDescent="0.35">
      <c r="G1388"/>
    </row>
    <row r="1389" spans="7:7" ht="15.5" x14ac:dyDescent="0.35">
      <c r="G1389"/>
    </row>
    <row r="1390" spans="7:7" ht="15.5" x14ac:dyDescent="0.35">
      <c r="G1390"/>
    </row>
    <row r="1391" spans="7:7" ht="15.5" x14ac:dyDescent="0.35">
      <c r="G1391"/>
    </row>
    <row r="1392" spans="7:7" ht="15.5" x14ac:dyDescent="0.35">
      <c r="G1392"/>
    </row>
    <row r="1393" spans="7:7" ht="15.5" x14ac:dyDescent="0.35">
      <c r="G1393"/>
    </row>
    <row r="1394" spans="7:7" ht="15.5" x14ac:dyDescent="0.35">
      <c r="G1394"/>
    </row>
    <row r="1395" spans="7:7" ht="15.5" x14ac:dyDescent="0.35">
      <c r="G1395"/>
    </row>
    <row r="1396" spans="7:7" ht="15.5" x14ac:dyDescent="0.35">
      <c r="G1396"/>
    </row>
    <row r="1397" spans="7:7" ht="15.5" x14ac:dyDescent="0.35">
      <c r="G1397"/>
    </row>
    <row r="1398" spans="7:7" ht="15.5" x14ac:dyDescent="0.35">
      <c r="G1398"/>
    </row>
    <row r="1399" spans="7:7" ht="15.5" x14ac:dyDescent="0.35">
      <c r="G1399"/>
    </row>
    <row r="1400" spans="7:7" ht="15.5" x14ac:dyDescent="0.35">
      <c r="G1400"/>
    </row>
    <row r="1401" spans="7:7" ht="15.5" x14ac:dyDescent="0.35">
      <c r="G1401"/>
    </row>
    <row r="1402" spans="7:7" ht="15.5" x14ac:dyDescent="0.35">
      <c r="G1402"/>
    </row>
    <row r="1403" spans="7:7" ht="15.5" x14ac:dyDescent="0.35">
      <c r="G1403"/>
    </row>
    <row r="1404" spans="7:7" ht="15.5" x14ac:dyDescent="0.35">
      <c r="G1404"/>
    </row>
    <row r="1405" spans="7:7" ht="15.5" x14ac:dyDescent="0.35">
      <c r="G1405"/>
    </row>
    <row r="1406" spans="7:7" ht="15.5" x14ac:dyDescent="0.35">
      <c r="G1406"/>
    </row>
    <row r="1407" spans="7:7" ht="15.5" x14ac:dyDescent="0.35">
      <c r="G1407"/>
    </row>
    <row r="1408" spans="7:7" ht="15.5" x14ac:dyDescent="0.35">
      <c r="G1408"/>
    </row>
    <row r="1409" spans="7:7" ht="15.5" x14ac:dyDescent="0.35">
      <c r="G1409"/>
    </row>
    <row r="1410" spans="7:7" ht="15.5" x14ac:dyDescent="0.35">
      <c r="G1410"/>
    </row>
    <row r="1411" spans="7:7" ht="15.5" x14ac:dyDescent="0.35">
      <c r="G1411"/>
    </row>
    <row r="1412" spans="7:7" ht="15.5" x14ac:dyDescent="0.35">
      <c r="G1412"/>
    </row>
    <row r="1413" spans="7:7" ht="15.5" x14ac:dyDescent="0.35">
      <c r="G1413"/>
    </row>
    <row r="1414" spans="7:7" ht="15.5" x14ac:dyDescent="0.35">
      <c r="G1414"/>
    </row>
    <row r="1415" spans="7:7" ht="15.5" x14ac:dyDescent="0.35">
      <c r="G1415"/>
    </row>
    <row r="1416" spans="7:7" ht="15.5" x14ac:dyDescent="0.35">
      <c r="G1416"/>
    </row>
    <row r="1417" spans="7:7" ht="15.5" x14ac:dyDescent="0.35">
      <c r="G1417"/>
    </row>
    <row r="1418" spans="7:7" ht="15.5" x14ac:dyDescent="0.35">
      <c r="G1418"/>
    </row>
    <row r="1419" spans="7:7" ht="15.5" x14ac:dyDescent="0.35">
      <c r="G1419"/>
    </row>
    <row r="1420" spans="7:7" ht="15.5" x14ac:dyDescent="0.35">
      <c r="G1420"/>
    </row>
    <row r="1421" spans="7:7" ht="15.5" x14ac:dyDescent="0.35">
      <c r="G1421"/>
    </row>
    <row r="1422" spans="7:7" ht="15.5" x14ac:dyDescent="0.35">
      <c r="G1422"/>
    </row>
    <row r="1423" spans="7:7" ht="15.5" x14ac:dyDescent="0.35">
      <c r="G1423"/>
    </row>
    <row r="1424" spans="7:7" ht="15.5" x14ac:dyDescent="0.35">
      <c r="G1424"/>
    </row>
    <row r="1425" spans="7:7" ht="15.5" x14ac:dyDescent="0.35">
      <c r="G1425"/>
    </row>
    <row r="1426" spans="7:7" ht="15.5" x14ac:dyDescent="0.35">
      <c r="G1426"/>
    </row>
    <row r="1427" spans="7:7" ht="15.5" x14ac:dyDescent="0.35">
      <c r="G1427"/>
    </row>
    <row r="1428" spans="7:7" ht="15.5" x14ac:dyDescent="0.35">
      <c r="G1428"/>
    </row>
    <row r="1429" spans="7:7" ht="15.5" x14ac:dyDescent="0.35">
      <c r="G1429"/>
    </row>
    <row r="1430" spans="7:7" ht="15.5" x14ac:dyDescent="0.35">
      <c r="G1430"/>
    </row>
    <row r="1431" spans="7:7" ht="15.5" x14ac:dyDescent="0.35">
      <c r="G1431"/>
    </row>
    <row r="1432" spans="7:7" ht="15.5" x14ac:dyDescent="0.35">
      <c r="G1432"/>
    </row>
    <row r="1433" spans="7:7" ht="15.5" x14ac:dyDescent="0.35">
      <c r="G1433"/>
    </row>
    <row r="1434" spans="7:7" ht="15.5" x14ac:dyDescent="0.35">
      <c r="G1434"/>
    </row>
    <row r="1435" spans="7:7" ht="15.5" x14ac:dyDescent="0.35">
      <c r="G1435"/>
    </row>
    <row r="1436" spans="7:7" ht="15.5" x14ac:dyDescent="0.35">
      <c r="G1436"/>
    </row>
    <row r="1437" spans="7:7" ht="15.5" x14ac:dyDescent="0.35">
      <c r="G1437"/>
    </row>
    <row r="1438" spans="7:7" ht="15.5" x14ac:dyDescent="0.35">
      <c r="G1438"/>
    </row>
    <row r="1439" spans="7:7" ht="15.5" x14ac:dyDescent="0.35">
      <c r="G1439"/>
    </row>
    <row r="1440" spans="7:7" ht="15.5" x14ac:dyDescent="0.35">
      <c r="G1440"/>
    </row>
    <row r="1441" spans="7:7" ht="15.5" x14ac:dyDescent="0.35">
      <c r="G1441"/>
    </row>
    <row r="1442" spans="7:7" ht="15.5" x14ac:dyDescent="0.35">
      <c r="G1442"/>
    </row>
    <row r="1443" spans="7:7" ht="15.5" x14ac:dyDescent="0.35">
      <c r="G1443"/>
    </row>
    <row r="1444" spans="7:7" ht="15.5" x14ac:dyDescent="0.35">
      <c r="G1444"/>
    </row>
    <row r="1445" spans="7:7" ht="15.5" x14ac:dyDescent="0.35">
      <c r="G1445"/>
    </row>
    <row r="1446" spans="7:7" ht="15.5" x14ac:dyDescent="0.35">
      <c r="G1446"/>
    </row>
    <row r="1447" spans="7:7" ht="15.5" x14ac:dyDescent="0.35">
      <c r="G1447"/>
    </row>
    <row r="1448" spans="7:7" ht="15.5" x14ac:dyDescent="0.35">
      <c r="G1448"/>
    </row>
    <row r="1449" spans="7:7" ht="15.5" x14ac:dyDescent="0.35">
      <c r="G1449"/>
    </row>
    <row r="1450" spans="7:7" ht="15.5" x14ac:dyDescent="0.35">
      <c r="G1450"/>
    </row>
    <row r="1451" spans="7:7" ht="15.5" x14ac:dyDescent="0.35">
      <c r="G1451"/>
    </row>
    <row r="1452" spans="7:7" ht="15.5" x14ac:dyDescent="0.35">
      <c r="G1452"/>
    </row>
    <row r="1453" spans="7:7" ht="15.5" x14ac:dyDescent="0.35">
      <c r="G1453"/>
    </row>
    <row r="1454" spans="7:7" ht="15.5" x14ac:dyDescent="0.35">
      <c r="G1454"/>
    </row>
    <row r="1455" spans="7:7" ht="15.5" x14ac:dyDescent="0.35">
      <c r="G1455"/>
    </row>
    <row r="1456" spans="7:7" ht="15.5" x14ac:dyDescent="0.35">
      <c r="G1456"/>
    </row>
    <row r="1457" spans="7:7" ht="15.5" x14ac:dyDescent="0.35">
      <c r="G1457"/>
    </row>
    <row r="1458" spans="7:7" ht="15.5" x14ac:dyDescent="0.35">
      <c r="G1458"/>
    </row>
    <row r="1459" spans="7:7" ht="15.5" x14ac:dyDescent="0.35">
      <c r="G1459"/>
    </row>
    <row r="1460" spans="7:7" ht="15.5" x14ac:dyDescent="0.35">
      <c r="G1460"/>
    </row>
    <row r="1461" spans="7:7" ht="15.5" x14ac:dyDescent="0.35">
      <c r="G1461"/>
    </row>
    <row r="1462" spans="7:7" ht="15.5" x14ac:dyDescent="0.35">
      <c r="G1462"/>
    </row>
    <row r="1463" spans="7:7" ht="15.5" x14ac:dyDescent="0.35">
      <c r="G1463"/>
    </row>
    <row r="1464" spans="7:7" ht="15.5" x14ac:dyDescent="0.35">
      <c r="G1464"/>
    </row>
    <row r="1465" spans="7:7" ht="15.5" x14ac:dyDescent="0.35">
      <c r="G1465"/>
    </row>
    <row r="1466" spans="7:7" ht="15.5" x14ac:dyDescent="0.35">
      <c r="G1466"/>
    </row>
    <row r="1467" spans="7:7" ht="15.5" x14ac:dyDescent="0.35">
      <c r="G1467"/>
    </row>
    <row r="1468" spans="7:7" ht="15.5" x14ac:dyDescent="0.35">
      <c r="G1468"/>
    </row>
    <row r="1469" spans="7:7" ht="15.5" x14ac:dyDescent="0.35">
      <c r="G1469"/>
    </row>
    <row r="1470" spans="7:7" ht="15.5" x14ac:dyDescent="0.35">
      <c r="G1470"/>
    </row>
    <row r="1471" spans="7:7" ht="15.5" x14ac:dyDescent="0.35">
      <c r="G1471"/>
    </row>
    <row r="1472" spans="7:7" ht="15.5" x14ac:dyDescent="0.35">
      <c r="G1472"/>
    </row>
    <row r="1473" spans="7:7" ht="15.5" x14ac:dyDescent="0.35">
      <c r="G1473"/>
    </row>
    <row r="1474" spans="7:7" ht="15.5" x14ac:dyDescent="0.35">
      <c r="G1474"/>
    </row>
    <row r="1475" spans="7:7" ht="15.5" x14ac:dyDescent="0.35">
      <c r="G1475"/>
    </row>
    <row r="1476" spans="7:7" ht="15.5" x14ac:dyDescent="0.35">
      <c r="G1476"/>
    </row>
    <row r="1477" spans="7:7" ht="15.5" x14ac:dyDescent="0.35">
      <c r="G1477"/>
    </row>
    <row r="1478" spans="7:7" ht="15.5" x14ac:dyDescent="0.35">
      <c r="G1478"/>
    </row>
    <row r="1479" spans="7:7" ht="15.5" x14ac:dyDescent="0.35">
      <c r="G1479"/>
    </row>
    <row r="1480" spans="7:7" ht="15.5" x14ac:dyDescent="0.35">
      <c r="G1480"/>
    </row>
    <row r="1481" spans="7:7" ht="15.5" x14ac:dyDescent="0.35">
      <c r="G1481"/>
    </row>
    <row r="1482" spans="7:7" ht="15.5" x14ac:dyDescent="0.35">
      <c r="G1482"/>
    </row>
    <row r="1483" spans="7:7" ht="15.5" x14ac:dyDescent="0.35">
      <c r="G1483"/>
    </row>
    <row r="1484" spans="7:7" ht="15.5" x14ac:dyDescent="0.35">
      <c r="G1484"/>
    </row>
    <row r="1485" spans="7:7" ht="15.5" x14ac:dyDescent="0.35">
      <c r="G1485"/>
    </row>
    <row r="1486" spans="7:7" ht="15.5" x14ac:dyDescent="0.35">
      <c r="G1486"/>
    </row>
    <row r="1487" spans="7:7" ht="15.5" x14ac:dyDescent="0.35">
      <c r="G1487"/>
    </row>
    <row r="1488" spans="7:7" ht="15.5" x14ac:dyDescent="0.35">
      <c r="G1488"/>
    </row>
    <row r="1489" spans="7:7" ht="15.5" x14ac:dyDescent="0.35">
      <c r="G1489"/>
    </row>
    <row r="1490" spans="7:7" ht="15.5" x14ac:dyDescent="0.35">
      <c r="G1490"/>
    </row>
    <row r="1491" spans="7:7" ht="15.5" x14ac:dyDescent="0.35">
      <c r="G1491"/>
    </row>
    <row r="1492" spans="7:7" ht="15.5" x14ac:dyDescent="0.35">
      <c r="G1492"/>
    </row>
    <row r="1493" spans="7:7" ht="15.5" x14ac:dyDescent="0.35">
      <c r="G1493"/>
    </row>
    <row r="1494" spans="7:7" ht="15.5" x14ac:dyDescent="0.35">
      <c r="G1494"/>
    </row>
    <row r="1495" spans="7:7" ht="15.5" x14ac:dyDescent="0.35">
      <c r="G1495"/>
    </row>
    <row r="1496" spans="7:7" ht="15.5" x14ac:dyDescent="0.35">
      <c r="G1496"/>
    </row>
    <row r="1497" spans="7:7" ht="15.5" x14ac:dyDescent="0.35">
      <c r="G1497"/>
    </row>
    <row r="1498" spans="7:7" ht="15.5" x14ac:dyDescent="0.35">
      <c r="G1498"/>
    </row>
    <row r="1499" spans="7:7" ht="15.5" x14ac:dyDescent="0.35">
      <c r="G1499"/>
    </row>
    <row r="1500" spans="7:7" ht="15.5" x14ac:dyDescent="0.35">
      <c r="G1500"/>
    </row>
    <row r="1501" spans="7:7" ht="15.5" x14ac:dyDescent="0.35">
      <c r="G1501"/>
    </row>
    <row r="1502" spans="7:7" ht="15.5" x14ac:dyDescent="0.35">
      <c r="G1502"/>
    </row>
    <row r="1503" spans="7:7" ht="15.5" x14ac:dyDescent="0.35">
      <c r="G1503"/>
    </row>
    <row r="1504" spans="7:7" ht="15.5" x14ac:dyDescent="0.35">
      <c r="G1504"/>
    </row>
    <row r="1505" spans="7:7" ht="15.5" x14ac:dyDescent="0.35">
      <c r="G1505"/>
    </row>
    <row r="1506" spans="7:7" ht="15.5" x14ac:dyDescent="0.35">
      <c r="G1506"/>
    </row>
    <row r="1507" spans="7:7" ht="15.5" x14ac:dyDescent="0.35">
      <c r="G1507"/>
    </row>
    <row r="1508" spans="7:7" ht="15.5" x14ac:dyDescent="0.35">
      <c r="G1508"/>
    </row>
    <row r="1509" spans="7:7" ht="15.5" x14ac:dyDescent="0.35">
      <c r="G1509"/>
    </row>
    <row r="1510" spans="7:7" ht="15.5" x14ac:dyDescent="0.35">
      <c r="G1510"/>
    </row>
    <row r="1511" spans="7:7" ht="15.5" x14ac:dyDescent="0.35">
      <c r="G1511"/>
    </row>
    <row r="1512" spans="7:7" ht="15.5" x14ac:dyDescent="0.35">
      <c r="G1512"/>
    </row>
    <row r="1513" spans="7:7" ht="15.5" x14ac:dyDescent="0.35">
      <c r="G1513"/>
    </row>
    <row r="1514" spans="7:7" ht="15.5" x14ac:dyDescent="0.35">
      <c r="G1514"/>
    </row>
    <row r="1515" spans="7:7" ht="15.5" x14ac:dyDescent="0.35">
      <c r="G1515"/>
    </row>
    <row r="1516" spans="7:7" ht="15.5" x14ac:dyDescent="0.35">
      <c r="G1516"/>
    </row>
    <row r="1517" spans="7:7" ht="15.5" x14ac:dyDescent="0.35">
      <c r="G1517"/>
    </row>
    <row r="1518" spans="7:7" ht="15.5" x14ac:dyDescent="0.35">
      <c r="G1518"/>
    </row>
    <row r="1519" spans="7:7" ht="15.5" x14ac:dyDescent="0.35">
      <c r="G1519"/>
    </row>
    <row r="1520" spans="7:7" ht="15.5" x14ac:dyDescent="0.35">
      <c r="G1520"/>
    </row>
    <row r="1521" spans="7:7" ht="15.5" x14ac:dyDescent="0.35">
      <c r="G1521"/>
    </row>
    <row r="1522" spans="7:7" ht="15.5" x14ac:dyDescent="0.35">
      <c r="G1522"/>
    </row>
    <row r="1523" spans="7:7" ht="15.5" x14ac:dyDescent="0.35">
      <c r="G1523"/>
    </row>
    <row r="1524" spans="7:7" ht="15.5" x14ac:dyDescent="0.35">
      <c r="G1524"/>
    </row>
    <row r="1525" spans="7:7" ht="15.5" x14ac:dyDescent="0.35">
      <c r="G1525"/>
    </row>
    <row r="1526" spans="7:7" ht="15.5" x14ac:dyDescent="0.35">
      <c r="G1526"/>
    </row>
    <row r="1527" spans="7:7" ht="15.5" x14ac:dyDescent="0.35">
      <c r="G1527"/>
    </row>
    <row r="1528" spans="7:7" ht="15.5" x14ac:dyDescent="0.35">
      <c r="G1528"/>
    </row>
    <row r="1529" spans="7:7" ht="15.5" x14ac:dyDescent="0.35">
      <c r="G1529"/>
    </row>
    <row r="1530" spans="7:7" ht="15.5" x14ac:dyDescent="0.35">
      <c r="G1530"/>
    </row>
    <row r="1531" spans="7:7" ht="15.5" x14ac:dyDescent="0.35">
      <c r="G1531"/>
    </row>
    <row r="1532" spans="7:7" ht="15.5" x14ac:dyDescent="0.35">
      <c r="G1532"/>
    </row>
    <row r="1533" spans="7:7" ht="15.5" x14ac:dyDescent="0.35">
      <c r="G1533"/>
    </row>
    <row r="1534" spans="7:7" ht="15.5" x14ac:dyDescent="0.35">
      <c r="G1534"/>
    </row>
    <row r="1535" spans="7:7" ht="15.5" x14ac:dyDescent="0.35">
      <c r="G1535"/>
    </row>
    <row r="1536" spans="7:7" ht="15.5" x14ac:dyDescent="0.35">
      <c r="G1536"/>
    </row>
    <row r="1537" spans="7:7" ht="15.5" x14ac:dyDescent="0.35">
      <c r="G1537"/>
    </row>
    <row r="1538" spans="7:7" ht="15.5" x14ac:dyDescent="0.35">
      <c r="G1538"/>
    </row>
    <row r="1539" spans="7:7" ht="15.5" x14ac:dyDescent="0.35">
      <c r="G1539"/>
    </row>
    <row r="1540" spans="7:7" ht="15.5" x14ac:dyDescent="0.35">
      <c r="G1540"/>
    </row>
    <row r="1541" spans="7:7" ht="15.5" x14ac:dyDescent="0.35">
      <c r="G1541"/>
    </row>
    <row r="1542" spans="7:7" ht="15.5" x14ac:dyDescent="0.35">
      <c r="G1542"/>
    </row>
    <row r="1543" spans="7:7" ht="15.5" x14ac:dyDescent="0.35">
      <c r="G1543"/>
    </row>
    <row r="1544" spans="7:7" ht="15.5" x14ac:dyDescent="0.35">
      <c r="G1544"/>
    </row>
    <row r="1545" spans="7:7" ht="15.5" x14ac:dyDescent="0.35">
      <c r="G1545"/>
    </row>
    <row r="1546" spans="7:7" ht="15.5" x14ac:dyDescent="0.35">
      <c r="G1546"/>
    </row>
    <row r="1547" spans="7:7" ht="15.5" x14ac:dyDescent="0.35">
      <c r="G1547"/>
    </row>
    <row r="1548" spans="7:7" ht="15.5" x14ac:dyDescent="0.35">
      <c r="G1548"/>
    </row>
    <row r="1549" spans="7:7" ht="15.5" x14ac:dyDescent="0.35">
      <c r="G1549"/>
    </row>
    <row r="1550" spans="7:7" ht="15.5" x14ac:dyDescent="0.35">
      <c r="G1550"/>
    </row>
    <row r="1551" spans="7:7" ht="15.5" x14ac:dyDescent="0.35">
      <c r="G1551"/>
    </row>
    <row r="1552" spans="7:7" ht="15.5" x14ac:dyDescent="0.35">
      <c r="G1552"/>
    </row>
    <row r="1553" spans="7:7" ht="15.5" x14ac:dyDescent="0.35">
      <c r="G1553"/>
    </row>
    <row r="1554" spans="7:7" ht="15.5" x14ac:dyDescent="0.35">
      <c r="G1554"/>
    </row>
    <row r="1555" spans="7:7" ht="15.5" x14ac:dyDescent="0.35">
      <c r="G1555"/>
    </row>
    <row r="1556" spans="7:7" ht="15.5" x14ac:dyDescent="0.35">
      <c r="G1556"/>
    </row>
    <row r="1557" spans="7:7" ht="15.5" x14ac:dyDescent="0.35">
      <c r="G1557"/>
    </row>
    <row r="1558" spans="7:7" ht="15.5" x14ac:dyDescent="0.35">
      <c r="G1558"/>
    </row>
    <row r="1559" spans="7:7" ht="15.5" x14ac:dyDescent="0.35">
      <c r="G1559"/>
    </row>
    <row r="1560" spans="7:7" ht="15.5" x14ac:dyDescent="0.35">
      <c r="G1560"/>
    </row>
    <row r="1561" spans="7:7" ht="15.5" x14ac:dyDescent="0.35">
      <c r="G1561"/>
    </row>
    <row r="1562" spans="7:7" ht="15.5" x14ac:dyDescent="0.35">
      <c r="G1562"/>
    </row>
    <row r="1563" spans="7:7" ht="15.5" x14ac:dyDescent="0.35">
      <c r="G1563"/>
    </row>
    <row r="1564" spans="7:7" ht="15.5" x14ac:dyDescent="0.35">
      <c r="G1564"/>
    </row>
    <row r="1565" spans="7:7" ht="15.5" x14ac:dyDescent="0.35">
      <c r="G1565"/>
    </row>
    <row r="1566" spans="7:7" ht="15.5" x14ac:dyDescent="0.35">
      <c r="G1566"/>
    </row>
    <row r="1567" spans="7:7" ht="15.5" x14ac:dyDescent="0.35">
      <c r="G1567"/>
    </row>
    <row r="1568" spans="7:7" ht="15.5" x14ac:dyDescent="0.35">
      <c r="G1568"/>
    </row>
    <row r="1569" spans="7:7" ht="15.5" x14ac:dyDescent="0.35">
      <c r="G1569"/>
    </row>
    <row r="1570" spans="7:7" ht="15.5" x14ac:dyDescent="0.35">
      <c r="G1570"/>
    </row>
    <row r="1571" spans="7:7" ht="15.5" x14ac:dyDescent="0.35">
      <c r="G1571"/>
    </row>
    <row r="1572" spans="7:7" ht="15.5" x14ac:dyDescent="0.35">
      <c r="G1572"/>
    </row>
    <row r="1573" spans="7:7" ht="15.5" x14ac:dyDescent="0.35">
      <c r="G1573"/>
    </row>
    <row r="1574" spans="7:7" ht="15.5" x14ac:dyDescent="0.35">
      <c r="G1574"/>
    </row>
    <row r="1575" spans="7:7" ht="15.5" x14ac:dyDescent="0.35">
      <c r="G1575"/>
    </row>
    <row r="1576" spans="7:7" ht="15.5" x14ac:dyDescent="0.35">
      <c r="G1576"/>
    </row>
    <row r="1577" spans="7:7" ht="15.5" x14ac:dyDescent="0.35">
      <c r="G1577"/>
    </row>
    <row r="1578" spans="7:7" ht="15.5" x14ac:dyDescent="0.35">
      <c r="G1578"/>
    </row>
    <row r="1579" spans="7:7" ht="15.5" x14ac:dyDescent="0.35">
      <c r="G1579"/>
    </row>
    <row r="1580" spans="7:7" ht="15.5" x14ac:dyDescent="0.35">
      <c r="G1580"/>
    </row>
    <row r="1581" spans="7:7" ht="15.5" x14ac:dyDescent="0.35">
      <c r="G1581"/>
    </row>
    <row r="1582" spans="7:7" ht="15.5" x14ac:dyDescent="0.35">
      <c r="G1582"/>
    </row>
    <row r="1583" spans="7:7" ht="15.5" x14ac:dyDescent="0.35">
      <c r="G1583"/>
    </row>
    <row r="1584" spans="7:7" ht="15.5" x14ac:dyDescent="0.35">
      <c r="G1584"/>
    </row>
    <row r="1585" spans="7:7" ht="15.5" x14ac:dyDescent="0.35">
      <c r="G1585"/>
    </row>
    <row r="1586" spans="7:7" ht="15.5" x14ac:dyDescent="0.35">
      <c r="G1586"/>
    </row>
    <row r="1587" spans="7:7" ht="15.5" x14ac:dyDescent="0.35">
      <c r="G1587"/>
    </row>
    <row r="1588" spans="7:7" ht="15.5" x14ac:dyDescent="0.35">
      <c r="G1588"/>
    </row>
    <row r="1589" spans="7:7" ht="15.5" x14ac:dyDescent="0.35">
      <c r="G1589"/>
    </row>
    <row r="1590" spans="7:7" ht="15.5" x14ac:dyDescent="0.35">
      <c r="G1590"/>
    </row>
    <row r="1591" spans="7:7" ht="15.5" x14ac:dyDescent="0.35">
      <c r="G1591"/>
    </row>
    <row r="1592" spans="7:7" ht="15.5" x14ac:dyDescent="0.35">
      <c r="G1592"/>
    </row>
    <row r="1593" spans="7:7" ht="15.5" x14ac:dyDescent="0.35">
      <c r="G1593"/>
    </row>
    <row r="1594" spans="7:7" ht="15.5" x14ac:dyDescent="0.35">
      <c r="G1594"/>
    </row>
    <row r="1595" spans="7:7" ht="15.5" x14ac:dyDescent="0.35">
      <c r="G1595"/>
    </row>
    <row r="1596" spans="7:7" ht="15.5" x14ac:dyDescent="0.35">
      <c r="G1596"/>
    </row>
    <row r="1597" spans="7:7" ht="15.5" x14ac:dyDescent="0.35">
      <c r="G1597"/>
    </row>
    <row r="1598" spans="7:7" ht="15.5" x14ac:dyDescent="0.35">
      <c r="G1598"/>
    </row>
    <row r="1599" spans="7:7" ht="15.5" x14ac:dyDescent="0.35">
      <c r="G1599"/>
    </row>
    <row r="1600" spans="7:7" ht="15.5" x14ac:dyDescent="0.35">
      <c r="G1600"/>
    </row>
    <row r="1601" spans="7:7" ht="15.5" x14ac:dyDescent="0.35">
      <c r="G1601"/>
    </row>
    <row r="1602" spans="7:7" ht="15.5" x14ac:dyDescent="0.35">
      <c r="G1602"/>
    </row>
    <row r="1603" spans="7:7" ht="15.5" x14ac:dyDescent="0.35">
      <c r="G1603"/>
    </row>
    <row r="1604" spans="7:7" ht="15.5" x14ac:dyDescent="0.35">
      <c r="G1604"/>
    </row>
    <row r="1605" spans="7:7" ht="15.5" x14ac:dyDescent="0.35">
      <c r="G1605"/>
    </row>
    <row r="1606" spans="7:7" ht="15.5" x14ac:dyDescent="0.35">
      <c r="G1606"/>
    </row>
    <row r="1607" spans="7:7" ht="15.5" x14ac:dyDescent="0.35">
      <c r="G1607"/>
    </row>
    <row r="1608" spans="7:7" ht="15.5" x14ac:dyDescent="0.35">
      <c r="G1608"/>
    </row>
    <row r="1609" spans="7:7" ht="15.5" x14ac:dyDescent="0.35">
      <c r="G1609"/>
    </row>
    <row r="1610" spans="7:7" ht="15.5" x14ac:dyDescent="0.35">
      <c r="G1610"/>
    </row>
    <row r="1611" spans="7:7" ht="15.5" x14ac:dyDescent="0.35">
      <c r="G1611"/>
    </row>
    <row r="1612" spans="7:7" ht="15.5" x14ac:dyDescent="0.35">
      <c r="G1612"/>
    </row>
    <row r="1613" spans="7:7" ht="15.5" x14ac:dyDescent="0.35">
      <c r="G1613"/>
    </row>
    <row r="1614" spans="7:7" ht="15.5" x14ac:dyDescent="0.35">
      <c r="G1614"/>
    </row>
    <row r="1615" spans="7:7" ht="15.5" x14ac:dyDescent="0.35">
      <c r="G1615"/>
    </row>
    <row r="1616" spans="7:7" ht="15.5" x14ac:dyDescent="0.35">
      <c r="G1616"/>
    </row>
    <row r="1617" spans="7:7" ht="15.5" x14ac:dyDescent="0.35">
      <c r="G1617"/>
    </row>
    <row r="1618" spans="7:7" ht="15.5" x14ac:dyDescent="0.35">
      <c r="G1618"/>
    </row>
    <row r="1619" spans="7:7" ht="15.5" x14ac:dyDescent="0.35">
      <c r="G1619"/>
    </row>
    <row r="1620" spans="7:7" ht="15.5" x14ac:dyDescent="0.35">
      <c r="G1620"/>
    </row>
    <row r="1621" spans="7:7" ht="15.5" x14ac:dyDescent="0.35">
      <c r="G1621"/>
    </row>
    <row r="1622" spans="7:7" ht="15.5" x14ac:dyDescent="0.35">
      <c r="G1622"/>
    </row>
    <row r="1623" spans="7:7" ht="15.5" x14ac:dyDescent="0.35">
      <c r="G1623"/>
    </row>
    <row r="1624" spans="7:7" ht="15.5" x14ac:dyDescent="0.35">
      <c r="G1624"/>
    </row>
    <row r="1625" spans="7:7" ht="15.5" x14ac:dyDescent="0.35">
      <c r="G1625"/>
    </row>
    <row r="1626" spans="7:7" ht="15.5" x14ac:dyDescent="0.35">
      <c r="G1626"/>
    </row>
    <row r="1627" spans="7:7" ht="15.5" x14ac:dyDescent="0.35">
      <c r="G1627"/>
    </row>
    <row r="1628" spans="7:7" ht="15.5" x14ac:dyDescent="0.35">
      <c r="G1628"/>
    </row>
    <row r="1629" spans="7:7" ht="15.5" x14ac:dyDescent="0.35">
      <c r="G1629"/>
    </row>
    <row r="1630" spans="7:7" ht="15.5" x14ac:dyDescent="0.35">
      <c r="G1630"/>
    </row>
    <row r="1631" spans="7:7" ht="15.5" x14ac:dyDescent="0.35">
      <c r="G1631"/>
    </row>
    <row r="1632" spans="7:7" ht="15.5" x14ac:dyDescent="0.35">
      <c r="G1632"/>
    </row>
    <row r="1633" spans="7:7" ht="15.5" x14ac:dyDescent="0.35">
      <c r="G1633"/>
    </row>
    <row r="1634" spans="7:7" ht="15.5" x14ac:dyDescent="0.35">
      <c r="G1634"/>
    </row>
    <row r="1635" spans="7:7" ht="15.5" x14ac:dyDescent="0.35">
      <c r="G1635"/>
    </row>
    <row r="1636" spans="7:7" ht="15.5" x14ac:dyDescent="0.35">
      <c r="G1636"/>
    </row>
    <row r="1637" spans="7:7" ht="15.5" x14ac:dyDescent="0.35">
      <c r="G1637"/>
    </row>
    <row r="1638" spans="7:7" ht="15.5" x14ac:dyDescent="0.35">
      <c r="G1638"/>
    </row>
    <row r="1639" spans="7:7" ht="15.5" x14ac:dyDescent="0.35">
      <c r="G1639"/>
    </row>
    <row r="1640" spans="7:7" ht="15.5" x14ac:dyDescent="0.35">
      <c r="G1640"/>
    </row>
    <row r="1641" spans="7:7" ht="15.5" x14ac:dyDescent="0.35">
      <c r="G1641"/>
    </row>
    <row r="1642" spans="7:7" ht="15.5" x14ac:dyDescent="0.35">
      <c r="G1642"/>
    </row>
    <row r="1643" spans="7:7" ht="15.5" x14ac:dyDescent="0.35">
      <c r="G1643"/>
    </row>
    <row r="1644" spans="7:7" ht="15.5" x14ac:dyDescent="0.35">
      <c r="G1644"/>
    </row>
    <row r="1645" spans="7:7" ht="15.5" x14ac:dyDescent="0.35">
      <c r="G1645"/>
    </row>
    <row r="1646" spans="7:7" ht="15.5" x14ac:dyDescent="0.35">
      <c r="G1646"/>
    </row>
    <row r="1647" spans="7:7" ht="15.5" x14ac:dyDescent="0.35">
      <c r="G1647"/>
    </row>
    <row r="1648" spans="7:7" ht="15.5" x14ac:dyDescent="0.35">
      <c r="G1648"/>
    </row>
    <row r="1649" spans="7:7" ht="15.5" x14ac:dyDescent="0.35">
      <c r="G1649"/>
    </row>
    <row r="1650" spans="7:7" ht="15.5" x14ac:dyDescent="0.35">
      <c r="G1650"/>
    </row>
    <row r="1651" spans="7:7" ht="15.5" x14ac:dyDescent="0.35">
      <c r="G1651"/>
    </row>
    <row r="1652" spans="7:7" ht="15.5" x14ac:dyDescent="0.35">
      <c r="G1652"/>
    </row>
    <row r="1653" spans="7:7" ht="15.5" x14ac:dyDescent="0.35">
      <c r="G1653"/>
    </row>
    <row r="1654" spans="7:7" ht="15.5" x14ac:dyDescent="0.35">
      <c r="G1654"/>
    </row>
    <row r="1655" spans="7:7" ht="15.5" x14ac:dyDescent="0.35">
      <c r="G1655"/>
    </row>
    <row r="1656" spans="7:7" ht="15.5" x14ac:dyDescent="0.35">
      <c r="G1656"/>
    </row>
    <row r="1657" spans="7:7" ht="15.5" x14ac:dyDescent="0.35">
      <c r="G1657"/>
    </row>
    <row r="1658" spans="7:7" ht="15.5" x14ac:dyDescent="0.35">
      <c r="G1658"/>
    </row>
    <row r="1659" spans="7:7" ht="15.5" x14ac:dyDescent="0.35">
      <c r="G1659"/>
    </row>
    <row r="1660" spans="7:7" ht="15.5" x14ac:dyDescent="0.35">
      <c r="G1660"/>
    </row>
    <row r="1661" spans="7:7" ht="15.5" x14ac:dyDescent="0.35">
      <c r="G1661"/>
    </row>
    <row r="1662" spans="7:7" ht="15.5" x14ac:dyDescent="0.35">
      <c r="G1662"/>
    </row>
    <row r="1663" spans="7:7" ht="15.5" x14ac:dyDescent="0.35">
      <c r="G1663"/>
    </row>
    <row r="1664" spans="7:7" ht="15.5" x14ac:dyDescent="0.35">
      <c r="G1664"/>
    </row>
    <row r="1665" spans="7:7" ht="15.5" x14ac:dyDescent="0.35">
      <c r="G1665"/>
    </row>
    <row r="1666" spans="7:7" ht="15.5" x14ac:dyDescent="0.35">
      <c r="G1666"/>
    </row>
    <row r="1667" spans="7:7" ht="15.5" x14ac:dyDescent="0.35">
      <c r="G1667"/>
    </row>
    <row r="1668" spans="7:7" ht="15.5" x14ac:dyDescent="0.35">
      <c r="G1668"/>
    </row>
    <row r="1669" spans="7:7" ht="15.5" x14ac:dyDescent="0.35">
      <c r="G1669"/>
    </row>
    <row r="1670" spans="7:7" ht="15.5" x14ac:dyDescent="0.35">
      <c r="G1670"/>
    </row>
    <row r="1671" spans="7:7" ht="15.5" x14ac:dyDescent="0.35">
      <c r="G1671"/>
    </row>
    <row r="1672" spans="7:7" ht="15.5" x14ac:dyDescent="0.35">
      <c r="G1672"/>
    </row>
    <row r="1673" spans="7:7" ht="15.5" x14ac:dyDescent="0.35">
      <c r="G1673"/>
    </row>
    <row r="1674" spans="7:7" ht="15.5" x14ac:dyDescent="0.35">
      <c r="G1674"/>
    </row>
    <row r="1675" spans="7:7" ht="15.5" x14ac:dyDescent="0.35">
      <c r="G1675"/>
    </row>
    <row r="1676" spans="7:7" ht="15.5" x14ac:dyDescent="0.35">
      <c r="G1676"/>
    </row>
    <row r="1677" spans="7:7" ht="15.5" x14ac:dyDescent="0.35">
      <c r="G1677"/>
    </row>
    <row r="1678" spans="7:7" ht="15.5" x14ac:dyDescent="0.35">
      <c r="G1678"/>
    </row>
    <row r="1679" spans="7:7" ht="15.5" x14ac:dyDescent="0.35">
      <c r="G1679"/>
    </row>
    <row r="1680" spans="7:7" ht="15.5" x14ac:dyDescent="0.35">
      <c r="G1680"/>
    </row>
    <row r="1681" spans="7:7" ht="15.5" x14ac:dyDescent="0.35">
      <c r="G1681"/>
    </row>
    <row r="1682" spans="7:7" ht="15.5" x14ac:dyDescent="0.35">
      <c r="G1682"/>
    </row>
    <row r="1683" spans="7:7" ht="15.5" x14ac:dyDescent="0.35">
      <c r="G1683"/>
    </row>
    <row r="1684" spans="7:7" ht="15.5" x14ac:dyDescent="0.35">
      <c r="G1684"/>
    </row>
    <row r="1685" spans="7:7" ht="15.5" x14ac:dyDescent="0.35">
      <c r="G1685"/>
    </row>
    <row r="1686" spans="7:7" ht="15.5" x14ac:dyDescent="0.35">
      <c r="G1686"/>
    </row>
    <row r="1687" spans="7:7" ht="15.5" x14ac:dyDescent="0.35">
      <c r="G1687"/>
    </row>
    <row r="1688" spans="7:7" ht="15.5" x14ac:dyDescent="0.35">
      <c r="G1688"/>
    </row>
    <row r="1689" spans="7:7" ht="15.5" x14ac:dyDescent="0.35">
      <c r="G1689"/>
    </row>
    <row r="1690" spans="7:7" ht="15.5" x14ac:dyDescent="0.35">
      <c r="G1690"/>
    </row>
    <row r="1691" spans="7:7" ht="15.5" x14ac:dyDescent="0.35">
      <c r="G1691"/>
    </row>
    <row r="1692" spans="7:7" ht="15.5" x14ac:dyDescent="0.35">
      <c r="G1692"/>
    </row>
    <row r="1693" spans="7:7" ht="15.5" x14ac:dyDescent="0.35">
      <c r="G1693"/>
    </row>
    <row r="1694" spans="7:7" ht="15.5" x14ac:dyDescent="0.35">
      <c r="G1694"/>
    </row>
    <row r="1695" spans="7:7" ht="15.5" x14ac:dyDescent="0.35">
      <c r="G1695"/>
    </row>
    <row r="1696" spans="7:7" ht="15.5" x14ac:dyDescent="0.35">
      <c r="G1696"/>
    </row>
    <row r="1697" spans="7:7" ht="15.5" x14ac:dyDescent="0.35">
      <c r="G1697"/>
    </row>
    <row r="1698" spans="7:7" ht="15.5" x14ac:dyDescent="0.35">
      <c r="G1698"/>
    </row>
    <row r="1699" spans="7:7" ht="15.5" x14ac:dyDescent="0.35">
      <c r="G1699"/>
    </row>
    <row r="1700" spans="7:7" ht="15.5" x14ac:dyDescent="0.35">
      <c r="G1700"/>
    </row>
    <row r="1701" spans="7:7" ht="15.5" x14ac:dyDescent="0.35">
      <c r="G1701"/>
    </row>
    <row r="1702" spans="7:7" ht="15.5" x14ac:dyDescent="0.35">
      <c r="G1702"/>
    </row>
    <row r="1703" spans="7:7" ht="15.5" x14ac:dyDescent="0.35">
      <c r="G1703"/>
    </row>
    <row r="1704" spans="7:7" ht="15.5" x14ac:dyDescent="0.35">
      <c r="G1704"/>
    </row>
    <row r="1705" spans="7:7" ht="15.5" x14ac:dyDescent="0.35">
      <c r="G1705"/>
    </row>
    <row r="1706" spans="7:7" ht="15.5" x14ac:dyDescent="0.35">
      <c r="G1706"/>
    </row>
    <row r="1707" spans="7:7" ht="15.5" x14ac:dyDescent="0.35">
      <c r="G1707"/>
    </row>
    <row r="1708" spans="7:7" ht="15.5" x14ac:dyDescent="0.35">
      <c r="G1708"/>
    </row>
    <row r="1709" spans="7:7" ht="15.5" x14ac:dyDescent="0.35">
      <c r="G1709"/>
    </row>
    <row r="1710" spans="7:7" ht="15.5" x14ac:dyDescent="0.35">
      <c r="G1710"/>
    </row>
    <row r="1711" spans="7:7" ht="15.5" x14ac:dyDescent="0.35">
      <c r="G1711"/>
    </row>
    <row r="1712" spans="7:7" ht="15.5" x14ac:dyDescent="0.35">
      <c r="G1712"/>
    </row>
    <row r="1713" spans="7:7" ht="15.5" x14ac:dyDescent="0.35">
      <c r="G1713"/>
    </row>
    <row r="1714" spans="7:7" ht="15.5" x14ac:dyDescent="0.35">
      <c r="G1714"/>
    </row>
    <row r="1715" spans="7:7" ht="15.5" x14ac:dyDescent="0.35">
      <c r="G1715"/>
    </row>
    <row r="1716" spans="7:7" ht="15.5" x14ac:dyDescent="0.35">
      <c r="G1716"/>
    </row>
    <row r="1717" spans="7:7" ht="15.5" x14ac:dyDescent="0.35">
      <c r="G1717"/>
    </row>
    <row r="1718" spans="7:7" ht="15.5" x14ac:dyDescent="0.35">
      <c r="G1718"/>
    </row>
    <row r="1719" spans="7:7" ht="15.5" x14ac:dyDescent="0.35">
      <c r="G1719"/>
    </row>
    <row r="1720" spans="7:7" ht="15.5" x14ac:dyDescent="0.35">
      <c r="G1720"/>
    </row>
    <row r="1721" spans="7:7" ht="15.5" x14ac:dyDescent="0.35">
      <c r="G1721"/>
    </row>
    <row r="1722" spans="7:7" ht="15.5" x14ac:dyDescent="0.35">
      <c r="G1722"/>
    </row>
    <row r="1723" spans="7:7" ht="15.5" x14ac:dyDescent="0.35">
      <c r="G1723"/>
    </row>
    <row r="1724" spans="7:7" ht="15.5" x14ac:dyDescent="0.35">
      <c r="G1724"/>
    </row>
    <row r="1725" spans="7:7" ht="15.5" x14ac:dyDescent="0.35">
      <c r="G1725"/>
    </row>
    <row r="1726" spans="7:7" ht="15.5" x14ac:dyDescent="0.35">
      <c r="G1726"/>
    </row>
    <row r="1727" spans="7:7" ht="15.5" x14ac:dyDescent="0.35">
      <c r="G1727"/>
    </row>
    <row r="1728" spans="7:7" ht="15.5" x14ac:dyDescent="0.35">
      <c r="G1728"/>
    </row>
    <row r="1729" spans="7:7" ht="15.5" x14ac:dyDescent="0.35">
      <c r="G1729"/>
    </row>
    <row r="1730" spans="7:7" ht="15.5" x14ac:dyDescent="0.35">
      <c r="G1730"/>
    </row>
    <row r="1731" spans="7:7" ht="15.5" x14ac:dyDescent="0.35">
      <c r="G1731"/>
    </row>
    <row r="1732" spans="7:7" ht="15.5" x14ac:dyDescent="0.35">
      <c r="G1732"/>
    </row>
    <row r="1733" spans="7:7" ht="15.5" x14ac:dyDescent="0.35">
      <c r="G1733"/>
    </row>
    <row r="1734" spans="7:7" ht="15.5" x14ac:dyDescent="0.35">
      <c r="G1734"/>
    </row>
    <row r="1735" spans="7:7" ht="15.5" x14ac:dyDescent="0.35">
      <c r="G1735"/>
    </row>
    <row r="1736" spans="7:7" ht="15.5" x14ac:dyDescent="0.35">
      <c r="G1736"/>
    </row>
    <row r="1737" spans="7:7" ht="15.5" x14ac:dyDescent="0.35">
      <c r="G1737"/>
    </row>
    <row r="1738" spans="7:7" ht="15.5" x14ac:dyDescent="0.35">
      <c r="G1738"/>
    </row>
    <row r="1739" spans="7:7" ht="15.5" x14ac:dyDescent="0.35">
      <c r="G1739"/>
    </row>
    <row r="1740" spans="7:7" ht="15.5" x14ac:dyDescent="0.35">
      <c r="G1740"/>
    </row>
    <row r="1741" spans="7:7" ht="15.5" x14ac:dyDescent="0.35">
      <c r="G1741"/>
    </row>
    <row r="1742" spans="7:7" ht="15.5" x14ac:dyDescent="0.35">
      <c r="G1742"/>
    </row>
    <row r="1743" spans="7:7" ht="15.5" x14ac:dyDescent="0.35">
      <c r="G1743"/>
    </row>
    <row r="1744" spans="7:7" ht="15.5" x14ac:dyDescent="0.35">
      <c r="G1744"/>
    </row>
    <row r="1745" spans="7:7" ht="15.5" x14ac:dyDescent="0.35">
      <c r="G1745"/>
    </row>
    <row r="1746" spans="7:7" ht="15.5" x14ac:dyDescent="0.35">
      <c r="G1746"/>
    </row>
    <row r="1747" spans="7:7" ht="15.5" x14ac:dyDescent="0.35">
      <c r="G1747"/>
    </row>
    <row r="1748" spans="7:7" ht="15.5" x14ac:dyDescent="0.35">
      <c r="G1748"/>
    </row>
    <row r="1749" spans="7:7" ht="15.5" x14ac:dyDescent="0.35">
      <c r="G1749"/>
    </row>
    <row r="1750" spans="7:7" ht="15.5" x14ac:dyDescent="0.35">
      <c r="G1750"/>
    </row>
    <row r="1751" spans="7:7" ht="15.5" x14ac:dyDescent="0.35">
      <c r="G1751"/>
    </row>
    <row r="1752" spans="7:7" ht="15.5" x14ac:dyDescent="0.35">
      <c r="G1752"/>
    </row>
    <row r="1753" spans="7:7" ht="15.5" x14ac:dyDescent="0.35">
      <c r="G1753"/>
    </row>
    <row r="1754" spans="7:7" ht="15.5" x14ac:dyDescent="0.35">
      <c r="G1754"/>
    </row>
    <row r="1755" spans="7:7" ht="15.5" x14ac:dyDescent="0.35">
      <c r="G1755"/>
    </row>
    <row r="1756" spans="7:7" ht="15.5" x14ac:dyDescent="0.35">
      <c r="G1756"/>
    </row>
    <row r="1757" spans="7:7" ht="15.5" x14ac:dyDescent="0.35">
      <c r="G1757"/>
    </row>
    <row r="1758" spans="7:7" ht="15.5" x14ac:dyDescent="0.35">
      <c r="G1758"/>
    </row>
    <row r="1759" spans="7:7" ht="15.5" x14ac:dyDescent="0.35">
      <c r="G1759"/>
    </row>
    <row r="1760" spans="7:7" ht="15.5" x14ac:dyDescent="0.35">
      <c r="G1760"/>
    </row>
    <row r="1761" spans="7:7" ht="15.5" x14ac:dyDescent="0.35">
      <c r="G1761"/>
    </row>
    <row r="1762" spans="7:7" ht="15.5" x14ac:dyDescent="0.35">
      <c r="G1762"/>
    </row>
    <row r="1763" spans="7:7" ht="15.5" x14ac:dyDescent="0.35">
      <c r="G1763"/>
    </row>
    <row r="1764" spans="7:7" ht="15.5" x14ac:dyDescent="0.35">
      <c r="G1764"/>
    </row>
    <row r="1765" spans="7:7" ht="15.5" x14ac:dyDescent="0.35">
      <c r="G1765"/>
    </row>
    <row r="1766" spans="7:7" ht="15.5" x14ac:dyDescent="0.35">
      <c r="G1766"/>
    </row>
    <row r="1767" spans="7:7" ht="15.5" x14ac:dyDescent="0.35">
      <c r="G1767"/>
    </row>
    <row r="1768" spans="7:7" ht="15.5" x14ac:dyDescent="0.35">
      <c r="G1768"/>
    </row>
    <row r="1769" spans="7:7" ht="15.5" x14ac:dyDescent="0.35">
      <c r="G1769"/>
    </row>
    <row r="1770" spans="7:7" ht="15.5" x14ac:dyDescent="0.35">
      <c r="G1770"/>
    </row>
    <row r="1771" spans="7:7" ht="15.5" x14ac:dyDescent="0.35">
      <c r="G1771"/>
    </row>
    <row r="1772" spans="7:7" ht="15.5" x14ac:dyDescent="0.35">
      <c r="G1772"/>
    </row>
    <row r="1773" spans="7:7" ht="15.5" x14ac:dyDescent="0.35">
      <c r="G1773"/>
    </row>
    <row r="1774" spans="7:7" ht="15.5" x14ac:dyDescent="0.35">
      <c r="G1774"/>
    </row>
    <row r="1775" spans="7:7" ht="15.5" x14ac:dyDescent="0.35">
      <c r="G1775"/>
    </row>
    <row r="1776" spans="7:7" ht="15.5" x14ac:dyDescent="0.35">
      <c r="G1776"/>
    </row>
    <row r="1777" spans="7:7" ht="15.5" x14ac:dyDescent="0.35">
      <c r="G1777"/>
    </row>
    <row r="1778" spans="7:7" ht="15.5" x14ac:dyDescent="0.35">
      <c r="G1778"/>
    </row>
    <row r="1779" spans="7:7" ht="15.5" x14ac:dyDescent="0.35">
      <c r="G1779"/>
    </row>
    <row r="1780" spans="7:7" ht="15.5" x14ac:dyDescent="0.35">
      <c r="G1780"/>
    </row>
    <row r="1781" spans="7:7" ht="15.5" x14ac:dyDescent="0.35">
      <c r="G1781"/>
    </row>
    <row r="1782" spans="7:7" ht="15.5" x14ac:dyDescent="0.35">
      <c r="G1782"/>
    </row>
    <row r="1783" spans="7:7" ht="15.5" x14ac:dyDescent="0.35">
      <c r="G1783"/>
    </row>
    <row r="1784" spans="7:7" ht="15.5" x14ac:dyDescent="0.35">
      <c r="G1784"/>
    </row>
    <row r="1785" spans="7:7" ht="15.5" x14ac:dyDescent="0.35">
      <c r="G1785"/>
    </row>
    <row r="1786" spans="7:7" ht="15.5" x14ac:dyDescent="0.35">
      <c r="G1786"/>
    </row>
    <row r="1787" spans="7:7" ht="15.5" x14ac:dyDescent="0.35">
      <c r="G1787"/>
    </row>
    <row r="1788" spans="7:7" ht="15.5" x14ac:dyDescent="0.35">
      <c r="G1788"/>
    </row>
    <row r="1789" spans="7:7" ht="15.5" x14ac:dyDescent="0.35">
      <c r="G1789"/>
    </row>
    <row r="1790" spans="7:7" ht="15.5" x14ac:dyDescent="0.35">
      <c r="G1790"/>
    </row>
    <row r="1791" spans="7:7" ht="15.5" x14ac:dyDescent="0.35">
      <c r="G1791"/>
    </row>
    <row r="1792" spans="7:7" ht="15.5" x14ac:dyDescent="0.35">
      <c r="G1792"/>
    </row>
    <row r="1793" spans="7:7" ht="15.5" x14ac:dyDescent="0.35">
      <c r="G1793"/>
    </row>
    <row r="1794" spans="7:7" ht="15.5" x14ac:dyDescent="0.35">
      <c r="G1794"/>
    </row>
    <row r="1795" spans="7:7" ht="15.5" x14ac:dyDescent="0.35">
      <c r="G1795"/>
    </row>
    <row r="1796" spans="7:7" ht="15.5" x14ac:dyDescent="0.35">
      <c r="G1796"/>
    </row>
    <row r="1797" spans="7:7" ht="15.5" x14ac:dyDescent="0.35">
      <c r="G1797"/>
    </row>
    <row r="1798" spans="7:7" ht="15.5" x14ac:dyDescent="0.35">
      <c r="G1798"/>
    </row>
    <row r="1799" spans="7:7" ht="15.5" x14ac:dyDescent="0.35">
      <c r="G1799"/>
    </row>
    <row r="1800" spans="7:7" ht="15.5" x14ac:dyDescent="0.35">
      <c r="G1800"/>
    </row>
    <row r="1801" spans="7:7" ht="15.5" x14ac:dyDescent="0.35">
      <c r="G1801"/>
    </row>
    <row r="1802" spans="7:7" ht="15.5" x14ac:dyDescent="0.35">
      <c r="G1802"/>
    </row>
    <row r="1803" spans="7:7" ht="15.5" x14ac:dyDescent="0.35">
      <c r="G1803"/>
    </row>
    <row r="1804" spans="7:7" ht="15.5" x14ac:dyDescent="0.35">
      <c r="G1804"/>
    </row>
    <row r="1805" spans="7:7" ht="15.5" x14ac:dyDescent="0.35">
      <c r="G1805"/>
    </row>
    <row r="1806" spans="7:7" ht="15.5" x14ac:dyDescent="0.35">
      <c r="G1806"/>
    </row>
    <row r="1807" spans="7:7" ht="15.5" x14ac:dyDescent="0.35">
      <c r="G1807"/>
    </row>
    <row r="1808" spans="7:7" ht="15.5" x14ac:dyDescent="0.35">
      <c r="G1808"/>
    </row>
    <row r="1809" spans="7:7" ht="15.5" x14ac:dyDescent="0.35">
      <c r="G1809"/>
    </row>
    <row r="1810" spans="7:7" ht="15.5" x14ac:dyDescent="0.35">
      <c r="G1810"/>
    </row>
    <row r="1811" spans="7:7" ht="15.5" x14ac:dyDescent="0.35">
      <c r="G1811"/>
    </row>
    <row r="1812" spans="7:7" ht="15.5" x14ac:dyDescent="0.35">
      <c r="G1812"/>
    </row>
    <row r="1813" spans="7:7" ht="15.5" x14ac:dyDescent="0.35">
      <c r="G1813"/>
    </row>
    <row r="1814" spans="7:7" ht="15.5" x14ac:dyDescent="0.35">
      <c r="G1814"/>
    </row>
    <row r="1815" spans="7:7" ht="15.5" x14ac:dyDescent="0.35">
      <c r="G1815"/>
    </row>
    <row r="1816" spans="7:7" ht="15.5" x14ac:dyDescent="0.35">
      <c r="G1816"/>
    </row>
    <row r="1817" spans="7:7" ht="15.5" x14ac:dyDescent="0.35">
      <c r="G1817"/>
    </row>
    <row r="1818" spans="7:7" ht="15.5" x14ac:dyDescent="0.35">
      <c r="G1818"/>
    </row>
    <row r="1819" spans="7:7" ht="15.5" x14ac:dyDescent="0.35">
      <c r="G1819"/>
    </row>
    <row r="1820" spans="7:7" ht="15.5" x14ac:dyDescent="0.35">
      <c r="G1820"/>
    </row>
    <row r="1821" spans="7:7" ht="15.5" x14ac:dyDescent="0.35">
      <c r="G1821"/>
    </row>
    <row r="1822" spans="7:7" ht="15.5" x14ac:dyDescent="0.35">
      <c r="G1822"/>
    </row>
    <row r="1823" spans="7:7" ht="15.5" x14ac:dyDescent="0.35">
      <c r="G1823"/>
    </row>
    <row r="1824" spans="7:7" ht="15.5" x14ac:dyDescent="0.35">
      <c r="G1824"/>
    </row>
    <row r="1825" spans="7:7" ht="15.5" x14ac:dyDescent="0.35">
      <c r="G1825"/>
    </row>
    <row r="1826" spans="7:7" ht="15.5" x14ac:dyDescent="0.35">
      <c r="G1826"/>
    </row>
    <row r="1827" spans="7:7" ht="15.5" x14ac:dyDescent="0.35">
      <c r="G1827"/>
    </row>
    <row r="1828" spans="7:7" ht="15.5" x14ac:dyDescent="0.35">
      <c r="G1828"/>
    </row>
    <row r="1829" spans="7:7" ht="15.5" x14ac:dyDescent="0.35">
      <c r="G1829"/>
    </row>
    <row r="1830" spans="7:7" ht="15.5" x14ac:dyDescent="0.35">
      <c r="G1830"/>
    </row>
    <row r="1831" spans="7:7" ht="15.5" x14ac:dyDescent="0.35">
      <c r="G1831"/>
    </row>
    <row r="1832" spans="7:7" ht="15.5" x14ac:dyDescent="0.35">
      <c r="G1832"/>
    </row>
    <row r="1833" spans="7:7" ht="15.5" x14ac:dyDescent="0.35">
      <c r="G1833"/>
    </row>
    <row r="1834" spans="7:7" ht="15.5" x14ac:dyDescent="0.35">
      <c r="G1834"/>
    </row>
    <row r="1835" spans="7:7" ht="15.5" x14ac:dyDescent="0.35">
      <c r="G1835"/>
    </row>
    <row r="1836" spans="7:7" ht="15.5" x14ac:dyDescent="0.35">
      <c r="G1836"/>
    </row>
    <row r="1837" spans="7:7" ht="15.5" x14ac:dyDescent="0.35">
      <c r="G1837"/>
    </row>
    <row r="1838" spans="7:7" ht="15.5" x14ac:dyDescent="0.35">
      <c r="G1838"/>
    </row>
    <row r="1839" spans="7:7" ht="15.5" x14ac:dyDescent="0.35">
      <c r="G1839"/>
    </row>
    <row r="1840" spans="7:7" ht="15.5" x14ac:dyDescent="0.35">
      <c r="G1840"/>
    </row>
    <row r="1841" spans="7:7" ht="15.5" x14ac:dyDescent="0.35">
      <c r="G1841"/>
    </row>
    <row r="1842" spans="7:7" ht="15.5" x14ac:dyDescent="0.35">
      <c r="G1842"/>
    </row>
    <row r="1843" spans="7:7" ht="15.5" x14ac:dyDescent="0.35">
      <c r="G1843"/>
    </row>
    <row r="1844" spans="7:7" ht="15.5" x14ac:dyDescent="0.35">
      <c r="G1844"/>
    </row>
    <row r="1845" spans="7:7" ht="15.5" x14ac:dyDescent="0.35">
      <c r="G1845"/>
    </row>
    <row r="1846" spans="7:7" ht="15.5" x14ac:dyDescent="0.35">
      <c r="G1846"/>
    </row>
    <row r="1847" spans="7:7" ht="15.5" x14ac:dyDescent="0.35">
      <c r="G1847"/>
    </row>
    <row r="1848" spans="7:7" ht="15.5" x14ac:dyDescent="0.35">
      <c r="G1848"/>
    </row>
    <row r="1849" spans="7:7" ht="15.5" x14ac:dyDescent="0.35">
      <c r="G1849"/>
    </row>
    <row r="1850" spans="7:7" ht="15.5" x14ac:dyDescent="0.35">
      <c r="G1850"/>
    </row>
    <row r="1851" spans="7:7" ht="15.5" x14ac:dyDescent="0.35">
      <c r="G1851"/>
    </row>
    <row r="1852" spans="7:7" ht="15.5" x14ac:dyDescent="0.35">
      <c r="G1852"/>
    </row>
    <row r="1853" spans="7:7" ht="15.5" x14ac:dyDescent="0.35">
      <c r="G1853"/>
    </row>
    <row r="1854" spans="7:7" ht="15.5" x14ac:dyDescent="0.35">
      <c r="G1854"/>
    </row>
    <row r="1855" spans="7:7" ht="15.5" x14ac:dyDescent="0.35">
      <c r="G1855"/>
    </row>
    <row r="1856" spans="7:7" ht="15.5" x14ac:dyDescent="0.35">
      <c r="G1856"/>
    </row>
    <row r="1857" spans="7:7" ht="15.5" x14ac:dyDescent="0.35">
      <c r="G1857"/>
    </row>
    <row r="1858" spans="7:7" ht="15.5" x14ac:dyDescent="0.35">
      <c r="G1858"/>
    </row>
    <row r="1859" spans="7:7" ht="15.5" x14ac:dyDescent="0.35">
      <c r="G1859"/>
    </row>
    <row r="1860" spans="7:7" ht="15.5" x14ac:dyDescent="0.35">
      <c r="G1860"/>
    </row>
    <row r="1861" spans="7:7" ht="15.5" x14ac:dyDescent="0.35">
      <c r="G1861"/>
    </row>
    <row r="1862" spans="7:7" ht="15.5" x14ac:dyDescent="0.35">
      <c r="G1862"/>
    </row>
    <row r="1863" spans="7:7" ht="15.5" x14ac:dyDescent="0.35">
      <c r="G1863"/>
    </row>
    <row r="1864" spans="7:7" ht="15.5" x14ac:dyDescent="0.35">
      <c r="G1864"/>
    </row>
    <row r="1865" spans="7:7" ht="15.5" x14ac:dyDescent="0.35">
      <c r="G1865"/>
    </row>
    <row r="1866" spans="7:7" ht="15.5" x14ac:dyDescent="0.35">
      <c r="G1866"/>
    </row>
    <row r="1867" spans="7:7" ht="15.5" x14ac:dyDescent="0.35">
      <c r="G1867"/>
    </row>
    <row r="1868" spans="7:7" ht="15.5" x14ac:dyDescent="0.35">
      <c r="G1868"/>
    </row>
    <row r="1869" spans="7:7" ht="15.5" x14ac:dyDescent="0.35">
      <c r="G1869"/>
    </row>
    <row r="1870" spans="7:7" ht="15.5" x14ac:dyDescent="0.35">
      <c r="G1870"/>
    </row>
    <row r="1871" spans="7:7" ht="15.5" x14ac:dyDescent="0.35">
      <c r="G1871"/>
    </row>
    <row r="1872" spans="7:7" ht="15.5" x14ac:dyDescent="0.35">
      <c r="G1872"/>
    </row>
    <row r="1873" spans="7:7" ht="15.5" x14ac:dyDescent="0.35">
      <c r="G1873"/>
    </row>
    <row r="1874" spans="7:7" ht="15.5" x14ac:dyDescent="0.35">
      <c r="G1874"/>
    </row>
    <row r="1875" spans="7:7" ht="15.5" x14ac:dyDescent="0.35">
      <c r="G1875"/>
    </row>
    <row r="1876" spans="7:7" ht="15.5" x14ac:dyDescent="0.35">
      <c r="G1876"/>
    </row>
    <row r="1877" spans="7:7" ht="15.5" x14ac:dyDescent="0.35">
      <c r="G1877"/>
    </row>
    <row r="1878" spans="7:7" ht="15.5" x14ac:dyDescent="0.35">
      <c r="G1878"/>
    </row>
    <row r="1879" spans="7:7" ht="15.5" x14ac:dyDescent="0.35">
      <c r="G1879"/>
    </row>
    <row r="1880" spans="7:7" ht="15.5" x14ac:dyDescent="0.35">
      <c r="G1880"/>
    </row>
    <row r="1881" spans="7:7" ht="15.5" x14ac:dyDescent="0.35">
      <c r="G1881"/>
    </row>
    <row r="1882" spans="7:7" ht="15.5" x14ac:dyDescent="0.35">
      <c r="G1882"/>
    </row>
    <row r="1883" spans="7:7" ht="15.5" x14ac:dyDescent="0.35">
      <c r="G1883"/>
    </row>
    <row r="1884" spans="7:7" ht="15.5" x14ac:dyDescent="0.35">
      <c r="G1884"/>
    </row>
    <row r="1885" spans="7:7" ht="15.5" x14ac:dyDescent="0.35">
      <c r="G1885"/>
    </row>
    <row r="1886" spans="7:7" ht="15.5" x14ac:dyDescent="0.35">
      <c r="G1886"/>
    </row>
    <row r="1887" spans="7:7" ht="15.5" x14ac:dyDescent="0.35">
      <c r="G1887"/>
    </row>
    <row r="1888" spans="7:7" ht="15.5" x14ac:dyDescent="0.35">
      <c r="G1888"/>
    </row>
    <row r="1889" spans="7:7" ht="15.5" x14ac:dyDescent="0.35">
      <c r="G1889"/>
    </row>
    <row r="1890" spans="7:7" ht="15.5" x14ac:dyDescent="0.35">
      <c r="G1890"/>
    </row>
    <row r="1891" spans="7:7" ht="15.5" x14ac:dyDescent="0.35">
      <c r="G1891"/>
    </row>
    <row r="1892" spans="7:7" ht="15.5" x14ac:dyDescent="0.35">
      <c r="G1892"/>
    </row>
    <row r="1893" spans="7:7" ht="15.5" x14ac:dyDescent="0.35">
      <c r="G1893"/>
    </row>
    <row r="1894" spans="7:7" ht="15.5" x14ac:dyDescent="0.35">
      <c r="G1894"/>
    </row>
    <row r="1895" spans="7:7" ht="15.5" x14ac:dyDescent="0.35">
      <c r="G1895"/>
    </row>
    <row r="1896" spans="7:7" ht="15.5" x14ac:dyDescent="0.35">
      <c r="G1896"/>
    </row>
    <row r="1897" spans="7:7" ht="15.5" x14ac:dyDescent="0.35">
      <c r="G1897"/>
    </row>
    <row r="1898" spans="7:7" ht="15.5" x14ac:dyDescent="0.35">
      <c r="G1898"/>
    </row>
    <row r="1899" spans="7:7" ht="15.5" x14ac:dyDescent="0.35">
      <c r="G1899"/>
    </row>
    <row r="1900" spans="7:7" ht="15.5" x14ac:dyDescent="0.35">
      <c r="G1900"/>
    </row>
    <row r="1901" spans="7:7" ht="15.5" x14ac:dyDescent="0.35">
      <c r="G1901"/>
    </row>
    <row r="1902" spans="7:7" ht="15.5" x14ac:dyDescent="0.35">
      <c r="G1902"/>
    </row>
    <row r="1903" spans="7:7" ht="15.5" x14ac:dyDescent="0.35">
      <c r="G1903"/>
    </row>
    <row r="1904" spans="7:7" ht="15.5" x14ac:dyDescent="0.35">
      <c r="G1904"/>
    </row>
    <row r="1905" spans="7:7" ht="15.5" x14ac:dyDescent="0.35">
      <c r="G1905"/>
    </row>
    <row r="1906" spans="7:7" ht="15.5" x14ac:dyDescent="0.35">
      <c r="G1906"/>
    </row>
    <row r="1907" spans="7:7" ht="15.5" x14ac:dyDescent="0.35">
      <c r="G1907"/>
    </row>
    <row r="1908" spans="7:7" ht="15.5" x14ac:dyDescent="0.35">
      <c r="G1908"/>
    </row>
    <row r="1909" spans="7:7" ht="15.5" x14ac:dyDescent="0.35">
      <c r="G1909"/>
    </row>
    <row r="1910" spans="7:7" ht="15.5" x14ac:dyDescent="0.35">
      <c r="G1910"/>
    </row>
    <row r="1911" spans="7:7" ht="15.5" x14ac:dyDescent="0.35">
      <c r="G1911"/>
    </row>
    <row r="1912" spans="7:7" ht="15.5" x14ac:dyDescent="0.35">
      <c r="G1912"/>
    </row>
    <row r="1913" spans="7:7" ht="15.5" x14ac:dyDescent="0.35">
      <c r="G1913"/>
    </row>
    <row r="1914" spans="7:7" ht="15.5" x14ac:dyDescent="0.35">
      <c r="G1914"/>
    </row>
    <row r="1915" spans="7:7" ht="15.5" x14ac:dyDescent="0.35">
      <c r="G1915"/>
    </row>
    <row r="1916" spans="7:7" ht="15.5" x14ac:dyDescent="0.35">
      <c r="G1916"/>
    </row>
    <row r="1917" spans="7:7" ht="15.5" x14ac:dyDescent="0.35">
      <c r="G1917"/>
    </row>
    <row r="1918" spans="7:7" ht="15.5" x14ac:dyDescent="0.35">
      <c r="G1918"/>
    </row>
    <row r="1919" spans="7:7" ht="15.5" x14ac:dyDescent="0.35">
      <c r="G1919"/>
    </row>
    <row r="1920" spans="7:7" ht="15.5" x14ac:dyDescent="0.35">
      <c r="G1920"/>
    </row>
    <row r="1921" spans="7:7" ht="15.5" x14ac:dyDescent="0.35">
      <c r="G1921"/>
    </row>
    <row r="1922" spans="7:7" ht="15.5" x14ac:dyDescent="0.35">
      <c r="G1922"/>
    </row>
    <row r="1923" spans="7:7" ht="15.5" x14ac:dyDescent="0.35">
      <c r="G1923"/>
    </row>
    <row r="1924" spans="7:7" ht="15.5" x14ac:dyDescent="0.35">
      <c r="G1924"/>
    </row>
    <row r="1925" spans="7:7" ht="15.5" x14ac:dyDescent="0.35">
      <c r="G1925"/>
    </row>
    <row r="1926" spans="7:7" ht="15.5" x14ac:dyDescent="0.35">
      <c r="G1926"/>
    </row>
    <row r="1927" spans="7:7" ht="15.5" x14ac:dyDescent="0.35">
      <c r="G1927"/>
    </row>
    <row r="1928" spans="7:7" ht="15.5" x14ac:dyDescent="0.35">
      <c r="G1928"/>
    </row>
    <row r="1929" spans="7:7" ht="15.5" x14ac:dyDescent="0.35">
      <c r="G1929"/>
    </row>
    <row r="1930" spans="7:7" ht="15.5" x14ac:dyDescent="0.35">
      <c r="G1930"/>
    </row>
    <row r="1931" spans="7:7" ht="15.5" x14ac:dyDescent="0.35">
      <c r="G1931"/>
    </row>
    <row r="1932" spans="7:7" ht="15.5" x14ac:dyDescent="0.35">
      <c r="G1932"/>
    </row>
    <row r="1933" spans="7:7" ht="15.5" x14ac:dyDescent="0.35">
      <c r="G1933"/>
    </row>
    <row r="1934" spans="7:7" ht="15.5" x14ac:dyDescent="0.35">
      <c r="G1934"/>
    </row>
    <row r="1935" spans="7:7" ht="15.5" x14ac:dyDescent="0.35">
      <c r="G1935"/>
    </row>
    <row r="1936" spans="7:7" ht="15.5" x14ac:dyDescent="0.35">
      <c r="G1936"/>
    </row>
    <row r="1937" spans="7:7" ht="15.5" x14ac:dyDescent="0.35">
      <c r="G1937"/>
    </row>
    <row r="1938" spans="7:7" ht="15.5" x14ac:dyDescent="0.35">
      <c r="G1938"/>
    </row>
    <row r="1939" spans="7:7" ht="15.5" x14ac:dyDescent="0.35">
      <c r="G1939"/>
    </row>
    <row r="1940" spans="7:7" ht="15.5" x14ac:dyDescent="0.35">
      <c r="G1940"/>
    </row>
    <row r="1941" spans="7:7" ht="15.5" x14ac:dyDescent="0.35">
      <c r="G1941"/>
    </row>
    <row r="1942" spans="7:7" ht="15.5" x14ac:dyDescent="0.35">
      <c r="G1942"/>
    </row>
    <row r="1943" spans="7:7" ht="15.5" x14ac:dyDescent="0.35">
      <c r="G1943"/>
    </row>
    <row r="1944" spans="7:7" ht="15.5" x14ac:dyDescent="0.35">
      <c r="G1944"/>
    </row>
    <row r="1945" spans="7:7" ht="15.5" x14ac:dyDescent="0.35">
      <c r="G1945"/>
    </row>
    <row r="1946" spans="7:7" ht="15.5" x14ac:dyDescent="0.35">
      <c r="G1946"/>
    </row>
    <row r="1947" spans="7:7" ht="15.5" x14ac:dyDescent="0.35">
      <c r="G1947"/>
    </row>
    <row r="1948" spans="7:7" ht="15.5" x14ac:dyDescent="0.35">
      <c r="G1948"/>
    </row>
    <row r="1949" spans="7:7" ht="15.5" x14ac:dyDescent="0.35">
      <c r="G1949"/>
    </row>
    <row r="1950" spans="7:7" ht="15.5" x14ac:dyDescent="0.35">
      <c r="G1950"/>
    </row>
    <row r="1951" spans="7:7" ht="15.5" x14ac:dyDescent="0.35">
      <c r="G1951"/>
    </row>
    <row r="1952" spans="7:7" ht="15.5" x14ac:dyDescent="0.35">
      <c r="G1952"/>
    </row>
    <row r="1953" spans="7:7" ht="15.5" x14ac:dyDescent="0.35">
      <c r="G1953"/>
    </row>
    <row r="1954" spans="7:7" ht="15.5" x14ac:dyDescent="0.35">
      <c r="G1954"/>
    </row>
    <row r="1955" spans="7:7" ht="15.5" x14ac:dyDescent="0.35">
      <c r="G1955"/>
    </row>
    <row r="1956" spans="7:7" ht="15.5" x14ac:dyDescent="0.35">
      <c r="G1956"/>
    </row>
    <row r="1957" spans="7:7" ht="15.5" x14ac:dyDescent="0.35">
      <c r="G1957"/>
    </row>
    <row r="1958" spans="7:7" ht="15.5" x14ac:dyDescent="0.35">
      <c r="G1958"/>
    </row>
    <row r="1959" spans="7:7" ht="15.5" x14ac:dyDescent="0.35">
      <c r="G1959"/>
    </row>
    <row r="1960" spans="7:7" ht="15.5" x14ac:dyDescent="0.35">
      <c r="G1960"/>
    </row>
    <row r="1961" spans="7:7" ht="15.5" x14ac:dyDescent="0.35">
      <c r="G1961"/>
    </row>
    <row r="1962" spans="7:7" ht="15.5" x14ac:dyDescent="0.35">
      <c r="G1962"/>
    </row>
    <row r="1963" spans="7:7" ht="15.5" x14ac:dyDescent="0.35">
      <c r="G1963"/>
    </row>
    <row r="1964" spans="7:7" ht="15.5" x14ac:dyDescent="0.35">
      <c r="G1964"/>
    </row>
    <row r="1965" spans="7:7" ht="15.5" x14ac:dyDescent="0.35">
      <c r="G1965"/>
    </row>
    <row r="1966" spans="7:7" ht="15.5" x14ac:dyDescent="0.35">
      <c r="G1966"/>
    </row>
    <row r="1967" spans="7:7" ht="15.5" x14ac:dyDescent="0.35">
      <c r="G1967"/>
    </row>
    <row r="1968" spans="7:7" ht="15.5" x14ac:dyDescent="0.35">
      <c r="G1968"/>
    </row>
    <row r="1969" spans="7:7" ht="15.5" x14ac:dyDescent="0.35">
      <c r="G1969"/>
    </row>
    <row r="1970" spans="7:7" ht="15.5" x14ac:dyDescent="0.35">
      <c r="G1970"/>
    </row>
    <row r="1971" spans="7:7" ht="15.5" x14ac:dyDescent="0.35">
      <c r="G1971"/>
    </row>
    <row r="1972" spans="7:7" ht="15.5" x14ac:dyDescent="0.35">
      <c r="G1972"/>
    </row>
    <row r="1973" spans="7:7" ht="15.5" x14ac:dyDescent="0.35">
      <c r="G1973"/>
    </row>
    <row r="1974" spans="7:7" ht="15.5" x14ac:dyDescent="0.35">
      <c r="G1974"/>
    </row>
    <row r="1975" spans="7:7" ht="15.5" x14ac:dyDescent="0.35">
      <c r="G1975"/>
    </row>
    <row r="1976" spans="7:7" ht="15.5" x14ac:dyDescent="0.35">
      <c r="G1976"/>
    </row>
    <row r="1977" spans="7:7" ht="15.5" x14ac:dyDescent="0.35">
      <c r="G1977"/>
    </row>
    <row r="1978" spans="7:7" ht="15.5" x14ac:dyDescent="0.35">
      <c r="G1978"/>
    </row>
    <row r="1979" spans="7:7" ht="15.5" x14ac:dyDescent="0.35">
      <c r="G1979"/>
    </row>
    <row r="1980" spans="7:7" ht="15.5" x14ac:dyDescent="0.35">
      <c r="G1980"/>
    </row>
    <row r="1981" spans="7:7" ht="15.5" x14ac:dyDescent="0.35">
      <c r="G1981"/>
    </row>
    <row r="1982" spans="7:7" ht="15.5" x14ac:dyDescent="0.35">
      <c r="G1982"/>
    </row>
    <row r="1983" spans="7:7" ht="15.5" x14ac:dyDescent="0.35">
      <c r="G1983"/>
    </row>
    <row r="1984" spans="7:7" ht="15.5" x14ac:dyDescent="0.35">
      <c r="G1984"/>
    </row>
    <row r="1985" spans="7:7" ht="15.5" x14ac:dyDescent="0.35">
      <c r="G1985"/>
    </row>
    <row r="1986" spans="7:7" ht="15.5" x14ac:dyDescent="0.35">
      <c r="G1986"/>
    </row>
    <row r="1987" spans="7:7" ht="15.5" x14ac:dyDescent="0.35">
      <c r="G1987"/>
    </row>
    <row r="1988" spans="7:7" ht="15.5" x14ac:dyDescent="0.35">
      <c r="G1988"/>
    </row>
    <row r="1989" spans="7:7" ht="15.5" x14ac:dyDescent="0.35">
      <c r="G1989"/>
    </row>
    <row r="1990" spans="7:7" ht="15.5" x14ac:dyDescent="0.35">
      <c r="G1990"/>
    </row>
    <row r="1991" spans="7:7" ht="15.5" x14ac:dyDescent="0.35">
      <c r="G1991"/>
    </row>
    <row r="1992" spans="7:7" ht="15.5" x14ac:dyDescent="0.35">
      <c r="G1992"/>
    </row>
    <row r="1993" spans="7:7" ht="15.5" x14ac:dyDescent="0.35">
      <c r="G1993"/>
    </row>
    <row r="1994" spans="7:7" ht="15.5" x14ac:dyDescent="0.35">
      <c r="G1994"/>
    </row>
    <row r="1995" spans="7:7" ht="15.5" x14ac:dyDescent="0.35">
      <c r="G1995"/>
    </row>
    <row r="1996" spans="7:7" ht="15.5" x14ac:dyDescent="0.35">
      <c r="G1996"/>
    </row>
    <row r="1997" spans="7:7" ht="15.5" x14ac:dyDescent="0.35">
      <c r="G1997"/>
    </row>
    <row r="1998" spans="7:7" ht="15.5" x14ac:dyDescent="0.35">
      <c r="G1998"/>
    </row>
    <row r="1999" spans="7:7" ht="15.5" x14ac:dyDescent="0.35">
      <c r="G1999"/>
    </row>
    <row r="2000" spans="7:7" ht="15.5" x14ac:dyDescent="0.35">
      <c r="G2000"/>
    </row>
    <row r="2001" spans="7:7" ht="15.5" x14ac:dyDescent="0.35">
      <c r="G2001"/>
    </row>
    <row r="2002" spans="7:7" ht="15.5" x14ac:dyDescent="0.35">
      <c r="G2002"/>
    </row>
    <row r="2003" spans="7:7" ht="15.5" x14ac:dyDescent="0.35">
      <c r="G2003"/>
    </row>
    <row r="2004" spans="7:7" ht="15.5" x14ac:dyDescent="0.35">
      <c r="G2004"/>
    </row>
    <row r="2005" spans="7:7" ht="15.5" x14ac:dyDescent="0.35">
      <c r="G2005"/>
    </row>
    <row r="2006" spans="7:7" ht="15.5" x14ac:dyDescent="0.35">
      <c r="G2006"/>
    </row>
    <row r="2007" spans="7:7" ht="15.5" x14ac:dyDescent="0.35">
      <c r="G2007"/>
    </row>
    <row r="2008" spans="7:7" ht="15.5" x14ac:dyDescent="0.35">
      <c r="G2008"/>
    </row>
    <row r="2009" spans="7:7" ht="15.5" x14ac:dyDescent="0.35">
      <c r="G2009"/>
    </row>
    <row r="2010" spans="7:7" ht="15.5" x14ac:dyDescent="0.35">
      <c r="G2010"/>
    </row>
    <row r="2011" spans="7:7" ht="15.5" x14ac:dyDescent="0.35">
      <c r="G2011"/>
    </row>
    <row r="2012" spans="7:7" ht="15.5" x14ac:dyDescent="0.35">
      <c r="G2012"/>
    </row>
    <row r="2013" spans="7:7" ht="15.5" x14ac:dyDescent="0.35">
      <c r="G2013"/>
    </row>
    <row r="2014" spans="7:7" ht="15.5" x14ac:dyDescent="0.35">
      <c r="G2014"/>
    </row>
    <row r="2015" spans="7:7" ht="15.5" x14ac:dyDescent="0.35">
      <c r="G2015"/>
    </row>
    <row r="2016" spans="7:7" ht="15.5" x14ac:dyDescent="0.35">
      <c r="G2016"/>
    </row>
    <row r="2017" spans="7:7" ht="15.5" x14ac:dyDescent="0.35">
      <c r="G2017"/>
    </row>
  </sheetData>
  <mergeCells count="45">
    <mergeCell ref="C43:D43"/>
    <mergeCell ref="E35:E36"/>
    <mergeCell ref="F35:F36"/>
    <mergeCell ref="G35:G36"/>
    <mergeCell ref="C37:D37"/>
    <mergeCell ref="C38:D38"/>
    <mergeCell ref="C39:D39"/>
    <mergeCell ref="C24:D24"/>
    <mergeCell ref="B28:H28"/>
    <mergeCell ref="B30:B31"/>
    <mergeCell ref="C30:D30"/>
    <mergeCell ref="C31:D31"/>
    <mergeCell ref="B32:B42"/>
    <mergeCell ref="C32:D32"/>
    <mergeCell ref="C33:D33"/>
    <mergeCell ref="C34:D34"/>
    <mergeCell ref="C35:D36"/>
    <mergeCell ref="C40:D40"/>
    <mergeCell ref="C41:D41"/>
    <mergeCell ref="C42:D42"/>
    <mergeCell ref="B22:B23"/>
    <mergeCell ref="C22:D22"/>
    <mergeCell ref="C23:D23"/>
    <mergeCell ref="B10:B11"/>
    <mergeCell ref="C10:C11"/>
    <mergeCell ref="B12:B14"/>
    <mergeCell ref="C12:C14"/>
    <mergeCell ref="B15:B17"/>
    <mergeCell ref="C15:D15"/>
    <mergeCell ref="C16:D16"/>
    <mergeCell ref="C17:D17"/>
    <mergeCell ref="B18:B19"/>
    <mergeCell ref="C18:D18"/>
    <mergeCell ref="C19:D19"/>
    <mergeCell ref="B20:B21"/>
    <mergeCell ref="C20:C21"/>
    <mergeCell ref="E1:H1"/>
    <mergeCell ref="B3:H3"/>
    <mergeCell ref="C4:D4"/>
    <mergeCell ref="B5:B9"/>
    <mergeCell ref="C5:D5"/>
    <mergeCell ref="C6:D6"/>
    <mergeCell ref="C7:D7"/>
    <mergeCell ref="C8:D8"/>
    <mergeCell ref="C9:D9"/>
  </mergeCells>
  <hyperlinks>
    <hyperlink ref="H33" r:id="rId1" display="ILR Learning Aim Reference matched to Learning Aim Reference Service (LARS): https://hub.fasst.org.uk/Learning%20Aims/Pages/default.aspx" xr:uid="{79DA89F9-2A47-4D17-AB12-FEECC5A90C9D}"/>
    <hyperlink ref="H34" r:id="rId2" display="ILR Learning Aim Reference matched to Learning Aim Reference Service (LARS): https://hub.fasst.org.uk/Learning%20Aims/Pages/default.aspx" xr:uid="{AEC8F013-23DE-4C42-A1F3-873F480DC0CD}"/>
    <hyperlink ref="H14" r:id="rId3" display="https://www.gov.uk/government/publications/16-to-19-funding-english-and-maths-funding" xr:uid="{D0361D22-A2C1-4CC3-9ADE-502434C125B2}"/>
    <hyperlink ref="E1" r:id="rId4" display="https://www.gov.uk/government/publications/16-to-19-funding:-allocation-calculation-toolkit-guides" xr:uid="{2BDCD25F-51DC-41C9-9C3B-8715C68346EA}"/>
    <hyperlink ref="E1:H1" r:id="rId5" display="https://www.gov.uk/government/publications/16-to-19-funding-allocation-calculation-toolkit-guides" xr:uid="{370F1CCE-66C2-4FAC-9B75-060F99247C29}"/>
    <hyperlink ref="H22" r:id="rId6" display="https://www.gov.uk/government/publications/16-to-19-funding-high-value-courses-premium/16-to-19-funding-high-value-courses-premium" xr:uid="{62E3E25E-6440-4854-8800-C8636DF4BF0C}"/>
    <hyperlink ref="H23" r:id="rId7" display="https://www.gov.uk/government/publications/16-to-19-funding-high-value-courses-premium/16-to-19-high-value-courses-premium-for-construction" xr:uid="{BE9F4F7F-BE1D-4987-B810-DC7255B3C8FC}"/>
    <hyperlink ref="H37" r:id="rId8" display="https://www.gov.uk/government/publications/qualifications-attracting-high-value-courses-premium" xr:uid="{56FA3141-EE39-4651-981E-7165E1239852}"/>
    <hyperlink ref="H36" r:id="rId9" xr:uid="{429CE17F-EBB5-446B-98AF-F117582D2051}"/>
  </hyperlinks>
  <pageMargins left="0.25" right="0.25" top="0.75" bottom="0.75" header="0.3" footer="0.3"/>
  <pageSetup paperSize="8" scale="59" fitToHeight="0" orientation="portrait" r:id="rId10"/>
  <headerFooter alignWithMargins="0">
    <oddFooter>&amp;CPage &amp;P of &amp;N</oddFooter>
  </headerFooter>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D2DF-B8AA-48FA-BA7F-1EB6A451F814}">
  <sheetPr codeName="Sheet16">
    <tabColor theme="1"/>
    <pageSetUpPr fitToPage="1"/>
  </sheetPr>
  <dimension ref="B1:C1500"/>
  <sheetViews>
    <sheetView showGridLines="0" zoomScale="85" zoomScaleNormal="85" zoomScaleSheetLayoutView="100" workbookViewId="0">
      <selection activeCell="I15" sqref="I15"/>
    </sheetView>
  </sheetViews>
  <sheetFormatPr defaultColWidth="8.921875" defaultRowHeight="12.5" x14ac:dyDescent="0.35"/>
  <cols>
    <col min="1" max="1" width="2.61328125" style="30" customWidth="1"/>
    <col min="2" max="2" width="26.84375" style="112" customWidth="1"/>
    <col min="3" max="3" width="49.84375" style="30" customWidth="1"/>
    <col min="4" max="16384" width="8.921875" style="30"/>
  </cols>
  <sheetData>
    <row r="1" spans="2:3" ht="69" customHeight="1" x14ac:dyDescent="0.35">
      <c r="C1" s="113" t="s">
        <v>299</v>
      </c>
    </row>
    <row r="2" spans="2:3" ht="28.5" customHeight="1" x14ac:dyDescent="0.35">
      <c r="B2" s="290" t="s">
        <v>300</v>
      </c>
      <c r="C2" s="290"/>
    </row>
    <row r="3" spans="2:3" ht="38.25" customHeight="1" x14ac:dyDescent="0.35">
      <c r="B3" s="291" t="s">
        <v>301</v>
      </c>
      <c r="C3" s="291"/>
    </row>
    <row r="4" spans="2:3" s="114" customFormat="1" ht="29.25" customHeight="1" x14ac:dyDescent="0.25">
      <c r="B4" s="291" t="s">
        <v>302</v>
      </c>
      <c r="C4" s="291"/>
    </row>
    <row r="6" spans="2:3" ht="13" x14ac:dyDescent="0.35">
      <c r="B6" s="115" t="s">
        <v>303</v>
      </c>
      <c r="C6" s="115" t="s">
        <v>72</v>
      </c>
    </row>
    <row r="7" spans="2:3" x14ac:dyDescent="0.35">
      <c r="B7" s="116" t="s">
        <v>304</v>
      </c>
      <c r="C7" s="117" t="s">
        <v>305</v>
      </c>
    </row>
    <row r="8" spans="2:3" x14ac:dyDescent="0.35">
      <c r="B8" s="140"/>
      <c r="C8" s="141"/>
    </row>
    <row r="9" spans="2:3" x14ac:dyDescent="0.35">
      <c r="B9" s="140"/>
      <c r="C9" s="142"/>
    </row>
    <row r="10" spans="2:3" x14ac:dyDescent="0.35">
      <c r="B10" s="140"/>
      <c r="C10" s="141"/>
    </row>
    <row r="11" spans="2:3" x14ac:dyDescent="0.35">
      <c r="B11" s="140"/>
      <c r="C11" s="142"/>
    </row>
    <row r="12" spans="2:3" x14ac:dyDescent="0.35">
      <c r="B12" s="140"/>
      <c r="C12" s="141"/>
    </row>
    <row r="13" spans="2:3" x14ac:dyDescent="0.35">
      <c r="B13" s="140"/>
      <c r="C13" s="142"/>
    </row>
    <row r="14" spans="2:3" x14ac:dyDescent="0.35">
      <c r="B14" s="140"/>
      <c r="C14" s="141"/>
    </row>
    <row r="15" spans="2:3" x14ac:dyDescent="0.35">
      <c r="B15" s="140"/>
      <c r="C15" s="142"/>
    </row>
    <row r="16" spans="2:3" x14ac:dyDescent="0.35">
      <c r="B16" s="140"/>
      <c r="C16" s="141"/>
    </row>
    <row r="17" spans="2:3" x14ac:dyDescent="0.35">
      <c r="B17" s="140"/>
      <c r="C17" s="142"/>
    </row>
    <row r="18" spans="2:3" x14ac:dyDescent="0.35">
      <c r="B18" s="140"/>
      <c r="C18" s="141"/>
    </row>
    <row r="19" spans="2:3" x14ac:dyDescent="0.35">
      <c r="B19" s="140"/>
      <c r="C19" s="142"/>
    </row>
    <row r="20" spans="2:3" x14ac:dyDescent="0.35">
      <c r="B20" s="140"/>
      <c r="C20" s="141"/>
    </row>
    <row r="21" spans="2:3" x14ac:dyDescent="0.35">
      <c r="B21" s="140"/>
      <c r="C21" s="142"/>
    </row>
    <row r="22" spans="2:3" x14ac:dyDescent="0.35">
      <c r="B22" s="140"/>
      <c r="C22" s="141"/>
    </row>
    <row r="23" spans="2:3" x14ac:dyDescent="0.35">
      <c r="B23" s="140"/>
      <c r="C23" s="142"/>
    </row>
    <row r="24" spans="2:3" x14ac:dyDescent="0.35">
      <c r="B24" s="140"/>
      <c r="C24" s="141"/>
    </row>
    <row r="25" spans="2:3" x14ac:dyDescent="0.35">
      <c r="B25" s="140"/>
      <c r="C25" s="142"/>
    </row>
    <row r="26" spans="2:3" x14ac:dyDescent="0.35">
      <c r="B26" s="140"/>
      <c r="C26" s="141"/>
    </row>
    <row r="27" spans="2:3" x14ac:dyDescent="0.35">
      <c r="B27" s="140"/>
      <c r="C27" s="142"/>
    </row>
    <row r="28" spans="2:3" x14ac:dyDescent="0.35">
      <c r="B28" s="140"/>
      <c r="C28" s="141"/>
    </row>
    <row r="29" spans="2:3" x14ac:dyDescent="0.35">
      <c r="B29" s="140"/>
      <c r="C29" s="142"/>
    </row>
    <row r="30" spans="2:3" x14ac:dyDescent="0.35">
      <c r="B30" s="140"/>
      <c r="C30" s="141"/>
    </row>
    <row r="31" spans="2:3" x14ac:dyDescent="0.35">
      <c r="B31" s="140"/>
      <c r="C31" s="142"/>
    </row>
    <row r="32" spans="2:3" x14ac:dyDescent="0.35">
      <c r="B32" s="140"/>
      <c r="C32" s="141"/>
    </row>
    <row r="33" spans="2:3" x14ac:dyDescent="0.35">
      <c r="B33" s="140"/>
      <c r="C33" s="142"/>
    </row>
    <row r="34" spans="2:3" x14ac:dyDescent="0.35">
      <c r="B34" s="140"/>
      <c r="C34" s="141"/>
    </row>
    <row r="35" spans="2:3" x14ac:dyDescent="0.35">
      <c r="B35" s="140"/>
      <c r="C35" s="142"/>
    </row>
    <row r="36" spans="2:3" x14ac:dyDescent="0.35">
      <c r="B36" s="140"/>
      <c r="C36" s="141"/>
    </row>
    <row r="37" spans="2:3" x14ac:dyDescent="0.35">
      <c r="B37" s="140"/>
      <c r="C37" s="142"/>
    </row>
    <row r="38" spans="2:3" x14ac:dyDescent="0.35">
      <c r="B38" s="140"/>
      <c r="C38" s="141"/>
    </row>
    <row r="39" spans="2:3" x14ac:dyDescent="0.35">
      <c r="B39" s="140"/>
      <c r="C39" s="142"/>
    </row>
    <row r="40" spans="2:3" x14ac:dyDescent="0.35">
      <c r="B40" s="140"/>
      <c r="C40" s="141"/>
    </row>
    <row r="41" spans="2:3" x14ac:dyDescent="0.35">
      <c r="B41" s="140"/>
      <c r="C41" s="142"/>
    </row>
    <row r="42" spans="2:3" x14ac:dyDescent="0.35">
      <c r="B42" s="140"/>
      <c r="C42" s="141"/>
    </row>
    <row r="43" spans="2:3" x14ac:dyDescent="0.35">
      <c r="B43" s="140"/>
      <c r="C43" s="142"/>
    </row>
    <row r="44" spans="2:3" x14ac:dyDescent="0.35">
      <c r="B44" s="140"/>
      <c r="C44" s="141"/>
    </row>
    <row r="45" spans="2:3" x14ac:dyDescent="0.35">
      <c r="B45" s="140"/>
      <c r="C45" s="142"/>
    </row>
    <row r="46" spans="2:3" x14ac:dyDescent="0.35">
      <c r="B46" s="140"/>
      <c r="C46" s="141"/>
    </row>
    <row r="47" spans="2:3" x14ac:dyDescent="0.35">
      <c r="B47" s="140"/>
      <c r="C47" s="142"/>
    </row>
    <row r="48" spans="2:3" x14ac:dyDescent="0.35">
      <c r="B48" s="140"/>
      <c r="C48" s="141"/>
    </row>
    <row r="49" spans="2:3" x14ac:dyDescent="0.35">
      <c r="B49" s="140"/>
      <c r="C49" s="142"/>
    </row>
    <row r="50" spans="2:3" x14ac:dyDescent="0.35">
      <c r="B50" s="140"/>
      <c r="C50" s="141"/>
    </row>
    <row r="51" spans="2:3" x14ac:dyDescent="0.35">
      <c r="B51" s="140"/>
      <c r="C51" s="142"/>
    </row>
    <row r="52" spans="2:3" x14ac:dyDescent="0.35">
      <c r="B52" s="140"/>
      <c r="C52" s="141"/>
    </row>
    <row r="53" spans="2:3" x14ac:dyDescent="0.35">
      <c r="B53" s="140"/>
      <c r="C53" s="142"/>
    </row>
    <row r="54" spans="2:3" x14ac:dyDescent="0.35">
      <c r="B54" s="140"/>
      <c r="C54" s="141"/>
    </row>
    <row r="55" spans="2:3" x14ac:dyDescent="0.35">
      <c r="B55" s="140"/>
      <c r="C55" s="142"/>
    </row>
    <row r="56" spans="2:3" x14ac:dyDescent="0.35">
      <c r="B56" s="140"/>
      <c r="C56" s="141"/>
    </row>
    <row r="57" spans="2:3" x14ac:dyDescent="0.35">
      <c r="B57" s="140"/>
      <c r="C57" s="142"/>
    </row>
    <row r="58" spans="2:3" x14ac:dyDescent="0.35">
      <c r="B58" s="140"/>
      <c r="C58" s="141"/>
    </row>
    <row r="59" spans="2:3" x14ac:dyDescent="0.35">
      <c r="B59" s="140"/>
      <c r="C59" s="142"/>
    </row>
    <row r="60" spans="2:3" x14ac:dyDescent="0.35">
      <c r="B60" s="140"/>
      <c r="C60" s="141"/>
    </row>
    <row r="61" spans="2:3" x14ac:dyDescent="0.35">
      <c r="B61" s="140"/>
      <c r="C61" s="142"/>
    </row>
    <row r="62" spans="2:3" x14ac:dyDescent="0.35">
      <c r="B62" s="140"/>
      <c r="C62" s="141"/>
    </row>
    <row r="63" spans="2:3" x14ac:dyDescent="0.35">
      <c r="B63" s="140"/>
      <c r="C63" s="142"/>
    </row>
    <row r="64" spans="2:3" x14ac:dyDescent="0.35">
      <c r="B64" s="140"/>
      <c r="C64" s="141"/>
    </row>
    <row r="65" spans="2:3" x14ac:dyDescent="0.35">
      <c r="B65" s="140"/>
      <c r="C65" s="142"/>
    </row>
    <row r="66" spans="2:3" x14ac:dyDescent="0.35">
      <c r="B66" s="140"/>
      <c r="C66" s="141"/>
    </row>
    <row r="67" spans="2:3" x14ac:dyDescent="0.35">
      <c r="B67" s="140"/>
      <c r="C67" s="142"/>
    </row>
    <row r="68" spans="2:3" x14ac:dyDescent="0.35">
      <c r="B68" s="140"/>
      <c r="C68" s="141"/>
    </row>
    <row r="69" spans="2:3" x14ac:dyDescent="0.35">
      <c r="B69" s="140"/>
      <c r="C69" s="142"/>
    </row>
    <row r="70" spans="2:3" x14ac:dyDescent="0.35">
      <c r="B70" s="140"/>
      <c r="C70" s="141"/>
    </row>
    <row r="71" spans="2:3" x14ac:dyDescent="0.35">
      <c r="B71" s="140"/>
      <c r="C71" s="142"/>
    </row>
    <row r="72" spans="2:3" x14ac:dyDescent="0.35">
      <c r="B72" s="140"/>
      <c r="C72" s="141"/>
    </row>
    <row r="73" spans="2:3" x14ac:dyDescent="0.35">
      <c r="B73" s="140"/>
      <c r="C73" s="142"/>
    </row>
    <row r="74" spans="2:3" x14ac:dyDescent="0.35">
      <c r="B74" s="140"/>
      <c r="C74" s="141"/>
    </row>
    <row r="75" spans="2:3" x14ac:dyDescent="0.35">
      <c r="B75" s="140"/>
      <c r="C75" s="142"/>
    </row>
    <row r="76" spans="2:3" x14ac:dyDescent="0.35">
      <c r="B76" s="140"/>
      <c r="C76" s="141"/>
    </row>
    <row r="77" spans="2:3" x14ac:dyDescent="0.35">
      <c r="B77" s="140"/>
      <c r="C77" s="142"/>
    </row>
    <row r="78" spans="2:3" x14ac:dyDescent="0.35">
      <c r="B78" s="140"/>
      <c r="C78" s="141"/>
    </row>
    <row r="79" spans="2:3" x14ac:dyDescent="0.35">
      <c r="B79" s="140"/>
      <c r="C79" s="142"/>
    </row>
    <row r="80" spans="2:3" x14ac:dyDescent="0.35">
      <c r="B80" s="140"/>
      <c r="C80" s="141"/>
    </row>
    <row r="81" spans="2:3" x14ac:dyDescent="0.35">
      <c r="B81" s="140"/>
      <c r="C81" s="142"/>
    </row>
    <row r="82" spans="2:3" x14ac:dyDescent="0.35">
      <c r="B82" s="140"/>
      <c r="C82" s="141"/>
    </row>
    <row r="83" spans="2:3" x14ac:dyDescent="0.35">
      <c r="B83" s="140"/>
      <c r="C83" s="142"/>
    </row>
    <row r="84" spans="2:3" x14ac:dyDescent="0.35">
      <c r="B84" s="140"/>
      <c r="C84" s="141"/>
    </row>
    <row r="85" spans="2:3" x14ac:dyDescent="0.35">
      <c r="B85" s="140"/>
      <c r="C85" s="142"/>
    </row>
    <row r="86" spans="2:3" x14ac:dyDescent="0.35">
      <c r="B86" s="140"/>
      <c r="C86" s="141"/>
    </row>
    <row r="87" spans="2:3" x14ac:dyDescent="0.35">
      <c r="B87" s="140"/>
      <c r="C87" s="142"/>
    </row>
    <row r="88" spans="2:3" x14ac:dyDescent="0.35">
      <c r="B88" s="140"/>
      <c r="C88" s="141"/>
    </row>
    <row r="89" spans="2:3" x14ac:dyDescent="0.35">
      <c r="B89" s="140"/>
      <c r="C89" s="142"/>
    </row>
    <row r="90" spans="2:3" x14ac:dyDescent="0.35">
      <c r="B90" s="140"/>
      <c r="C90" s="141"/>
    </row>
    <row r="91" spans="2:3" x14ac:dyDescent="0.35">
      <c r="B91" s="140"/>
      <c r="C91" s="142"/>
    </row>
    <row r="92" spans="2:3" x14ac:dyDescent="0.35">
      <c r="B92" s="140"/>
      <c r="C92" s="141"/>
    </row>
    <row r="93" spans="2:3" x14ac:dyDescent="0.35">
      <c r="B93" s="140"/>
      <c r="C93" s="142"/>
    </row>
    <row r="94" spans="2:3" x14ac:dyDescent="0.35">
      <c r="B94" s="140"/>
      <c r="C94" s="141"/>
    </row>
    <row r="95" spans="2:3" x14ac:dyDescent="0.35">
      <c r="B95" s="140"/>
      <c r="C95" s="142"/>
    </row>
    <row r="96" spans="2:3" x14ac:dyDescent="0.35">
      <c r="B96" s="140"/>
      <c r="C96" s="141"/>
    </row>
    <row r="97" spans="2:3" x14ac:dyDescent="0.35">
      <c r="B97" s="140"/>
      <c r="C97" s="142"/>
    </row>
    <row r="98" spans="2:3" x14ac:dyDescent="0.35">
      <c r="B98" s="140"/>
      <c r="C98" s="141"/>
    </row>
    <row r="99" spans="2:3" x14ac:dyDescent="0.35">
      <c r="B99" s="140"/>
      <c r="C99" s="142"/>
    </row>
    <row r="100" spans="2:3" x14ac:dyDescent="0.35">
      <c r="B100" s="140"/>
      <c r="C100" s="141"/>
    </row>
    <row r="101" spans="2:3" x14ac:dyDescent="0.35">
      <c r="B101" s="140"/>
      <c r="C101" s="142"/>
    </row>
    <row r="102" spans="2:3" x14ac:dyDescent="0.35">
      <c r="B102" s="140"/>
      <c r="C102" s="141"/>
    </row>
    <row r="103" spans="2:3" x14ac:dyDescent="0.35">
      <c r="B103" s="140"/>
      <c r="C103" s="142"/>
    </row>
    <row r="104" spans="2:3" x14ac:dyDescent="0.35">
      <c r="B104" s="140"/>
      <c r="C104" s="141"/>
    </row>
    <row r="105" spans="2:3" x14ac:dyDescent="0.35">
      <c r="B105" s="140"/>
      <c r="C105" s="142"/>
    </row>
    <row r="106" spans="2:3" x14ac:dyDescent="0.35">
      <c r="B106" s="140"/>
      <c r="C106" s="141"/>
    </row>
    <row r="107" spans="2:3" x14ac:dyDescent="0.35">
      <c r="B107" s="140"/>
      <c r="C107" s="142"/>
    </row>
    <row r="108" spans="2:3" x14ac:dyDescent="0.35">
      <c r="B108" s="140"/>
      <c r="C108" s="143"/>
    </row>
    <row r="109" spans="2:3" x14ac:dyDescent="0.35">
      <c r="B109" s="140"/>
      <c r="C109" s="142"/>
    </row>
    <row r="110" spans="2:3" x14ac:dyDescent="0.35">
      <c r="B110" s="140"/>
      <c r="C110" s="143"/>
    </row>
    <row r="111" spans="2:3" x14ac:dyDescent="0.35">
      <c r="B111" s="140"/>
      <c r="C111" s="142"/>
    </row>
    <row r="112" spans="2:3" x14ac:dyDescent="0.35">
      <c r="B112" s="140"/>
      <c r="C112" s="143"/>
    </row>
    <row r="113" spans="2:3" x14ac:dyDescent="0.35">
      <c r="B113" s="140"/>
      <c r="C113" s="142"/>
    </row>
    <row r="114" spans="2:3" x14ac:dyDescent="0.35">
      <c r="B114" s="140"/>
      <c r="C114" s="143"/>
    </row>
    <row r="115" spans="2:3" x14ac:dyDescent="0.35">
      <c r="B115" s="140"/>
      <c r="C115" s="142"/>
    </row>
    <row r="116" spans="2:3" x14ac:dyDescent="0.35">
      <c r="B116" s="140"/>
      <c r="C116" s="143"/>
    </row>
    <row r="117" spans="2:3" x14ac:dyDescent="0.35">
      <c r="B117" s="140"/>
      <c r="C117" s="142"/>
    </row>
    <row r="118" spans="2:3" x14ac:dyDescent="0.35">
      <c r="B118" s="140"/>
      <c r="C118" s="143"/>
    </row>
    <row r="119" spans="2:3" x14ac:dyDescent="0.35">
      <c r="B119" s="140"/>
      <c r="C119" s="142"/>
    </row>
    <row r="120" spans="2:3" x14ac:dyDescent="0.35">
      <c r="B120" s="140"/>
      <c r="C120" s="143"/>
    </row>
    <row r="121" spans="2:3" x14ac:dyDescent="0.35">
      <c r="B121" s="140"/>
      <c r="C121" s="142"/>
    </row>
    <row r="122" spans="2:3" x14ac:dyDescent="0.35">
      <c r="B122" s="140"/>
      <c r="C122" s="143"/>
    </row>
    <row r="123" spans="2:3" x14ac:dyDescent="0.35">
      <c r="B123" s="140"/>
      <c r="C123" s="142"/>
    </row>
    <row r="124" spans="2:3" x14ac:dyDescent="0.35">
      <c r="B124" s="140"/>
      <c r="C124" s="143"/>
    </row>
    <row r="125" spans="2:3" x14ac:dyDescent="0.35">
      <c r="B125" s="140"/>
      <c r="C125" s="142"/>
    </row>
    <row r="126" spans="2:3" x14ac:dyDescent="0.35">
      <c r="B126" s="140"/>
      <c r="C126" s="143"/>
    </row>
    <row r="127" spans="2:3" x14ac:dyDescent="0.35">
      <c r="B127" s="140"/>
      <c r="C127" s="142"/>
    </row>
    <row r="128" spans="2:3" x14ac:dyDescent="0.35">
      <c r="B128" s="140"/>
      <c r="C128" s="143"/>
    </row>
    <row r="129" spans="2:3" x14ac:dyDescent="0.35">
      <c r="B129" s="140"/>
      <c r="C129" s="142"/>
    </row>
    <row r="130" spans="2:3" x14ac:dyDescent="0.35">
      <c r="B130" s="140"/>
      <c r="C130" s="143"/>
    </row>
    <row r="131" spans="2:3" x14ac:dyDescent="0.35">
      <c r="B131" s="140"/>
      <c r="C131" s="142"/>
    </row>
    <row r="132" spans="2:3" x14ac:dyDescent="0.35">
      <c r="B132" s="140"/>
      <c r="C132" s="143"/>
    </row>
    <row r="133" spans="2:3" x14ac:dyDescent="0.35">
      <c r="B133" s="140"/>
      <c r="C133" s="142"/>
    </row>
    <row r="134" spans="2:3" x14ac:dyDescent="0.35">
      <c r="B134" s="140"/>
      <c r="C134" s="143"/>
    </row>
    <row r="135" spans="2:3" x14ac:dyDescent="0.35">
      <c r="B135" s="140"/>
      <c r="C135" s="142"/>
    </row>
    <row r="136" spans="2:3" x14ac:dyDescent="0.35">
      <c r="B136" s="140"/>
      <c r="C136" s="143"/>
    </row>
    <row r="137" spans="2:3" x14ac:dyDescent="0.35">
      <c r="B137" s="140"/>
      <c r="C137" s="142"/>
    </row>
    <row r="138" spans="2:3" x14ac:dyDescent="0.35">
      <c r="B138" s="140"/>
      <c r="C138" s="143"/>
    </row>
    <row r="139" spans="2:3" x14ac:dyDescent="0.35">
      <c r="B139" s="140"/>
      <c r="C139" s="142"/>
    </row>
    <row r="140" spans="2:3" x14ac:dyDescent="0.35">
      <c r="B140" s="140"/>
      <c r="C140" s="143"/>
    </row>
    <row r="141" spans="2:3" x14ac:dyDescent="0.35">
      <c r="B141" s="140"/>
      <c r="C141" s="142"/>
    </row>
    <row r="142" spans="2:3" x14ac:dyDescent="0.35">
      <c r="B142" s="140"/>
      <c r="C142" s="143"/>
    </row>
    <row r="143" spans="2:3" x14ac:dyDescent="0.35">
      <c r="B143" s="140"/>
      <c r="C143" s="142"/>
    </row>
    <row r="144" spans="2:3" x14ac:dyDescent="0.35">
      <c r="B144" s="140"/>
      <c r="C144" s="143"/>
    </row>
    <row r="145" spans="2:3" x14ac:dyDescent="0.35">
      <c r="B145" s="140"/>
      <c r="C145" s="142"/>
    </row>
    <row r="146" spans="2:3" x14ac:dyDescent="0.35">
      <c r="B146" s="140"/>
      <c r="C146" s="143"/>
    </row>
    <row r="147" spans="2:3" x14ac:dyDescent="0.35">
      <c r="B147" s="140"/>
      <c r="C147" s="142"/>
    </row>
    <row r="148" spans="2:3" x14ac:dyDescent="0.35">
      <c r="B148" s="140"/>
      <c r="C148" s="143"/>
    </row>
    <row r="149" spans="2:3" x14ac:dyDescent="0.35">
      <c r="B149" s="140"/>
      <c r="C149" s="142"/>
    </row>
    <row r="150" spans="2:3" x14ac:dyDescent="0.35">
      <c r="B150" s="140"/>
      <c r="C150" s="143"/>
    </row>
    <row r="151" spans="2:3" x14ac:dyDescent="0.35">
      <c r="B151" s="140"/>
      <c r="C151" s="142"/>
    </row>
    <row r="152" spans="2:3" x14ac:dyDescent="0.35">
      <c r="B152" s="140"/>
      <c r="C152" s="143"/>
    </row>
    <row r="153" spans="2:3" x14ac:dyDescent="0.35">
      <c r="B153" s="140"/>
      <c r="C153" s="142"/>
    </row>
    <row r="154" spans="2:3" x14ac:dyDescent="0.35">
      <c r="B154" s="140"/>
      <c r="C154" s="143"/>
    </row>
    <row r="155" spans="2:3" x14ac:dyDescent="0.35">
      <c r="B155" s="140"/>
      <c r="C155" s="142"/>
    </row>
    <row r="156" spans="2:3" x14ac:dyDescent="0.35">
      <c r="B156" s="140"/>
      <c r="C156" s="143"/>
    </row>
    <row r="157" spans="2:3" x14ac:dyDescent="0.35">
      <c r="B157" s="140"/>
      <c r="C157" s="142"/>
    </row>
    <row r="158" spans="2:3" x14ac:dyDescent="0.35">
      <c r="B158" s="140"/>
      <c r="C158" s="143"/>
    </row>
    <row r="159" spans="2:3" x14ac:dyDescent="0.35">
      <c r="B159" s="140"/>
      <c r="C159" s="142"/>
    </row>
    <row r="160" spans="2:3" x14ac:dyDescent="0.35">
      <c r="B160" s="140"/>
      <c r="C160" s="143"/>
    </row>
    <row r="161" spans="2:3" x14ac:dyDescent="0.35">
      <c r="B161" s="140"/>
      <c r="C161" s="142"/>
    </row>
    <row r="162" spans="2:3" x14ac:dyDescent="0.35">
      <c r="B162" s="140"/>
      <c r="C162" s="143"/>
    </row>
    <row r="163" spans="2:3" x14ac:dyDescent="0.35">
      <c r="B163" s="140"/>
      <c r="C163" s="142"/>
    </row>
    <row r="164" spans="2:3" x14ac:dyDescent="0.35">
      <c r="B164" s="140"/>
      <c r="C164" s="143"/>
    </row>
    <row r="165" spans="2:3" x14ac:dyDescent="0.35">
      <c r="B165" s="140"/>
      <c r="C165" s="142"/>
    </row>
    <row r="166" spans="2:3" x14ac:dyDescent="0.35">
      <c r="B166" s="140"/>
      <c r="C166" s="143"/>
    </row>
    <row r="167" spans="2:3" x14ac:dyDescent="0.35">
      <c r="B167" s="140"/>
      <c r="C167" s="142"/>
    </row>
    <row r="168" spans="2:3" x14ac:dyDescent="0.35">
      <c r="B168" s="140"/>
      <c r="C168" s="143"/>
    </row>
    <row r="169" spans="2:3" x14ac:dyDescent="0.35">
      <c r="B169" s="140"/>
      <c r="C169" s="142"/>
    </row>
    <row r="170" spans="2:3" x14ac:dyDescent="0.35">
      <c r="B170" s="140"/>
      <c r="C170" s="143"/>
    </row>
    <row r="171" spans="2:3" x14ac:dyDescent="0.35">
      <c r="B171" s="140"/>
      <c r="C171" s="142"/>
    </row>
    <row r="172" spans="2:3" x14ac:dyDescent="0.35">
      <c r="B172" s="140"/>
      <c r="C172" s="143"/>
    </row>
    <row r="173" spans="2:3" x14ac:dyDescent="0.35">
      <c r="B173" s="140"/>
      <c r="C173" s="142"/>
    </row>
    <row r="174" spans="2:3" x14ac:dyDescent="0.35">
      <c r="B174" s="140"/>
      <c r="C174" s="143"/>
    </row>
    <row r="175" spans="2:3" x14ac:dyDescent="0.35">
      <c r="B175" s="140"/>
      <c r="C175" s="142"/>
    </row>
    <row r="176" spans="2:3" x14ac:dyDescent="0.35">
      <c r="B176" s="140"/>
      <c r="C176" s="143"/>
    </row>
    <row r="177" spans="2:3" x14ac:dyDescent="0.35">
      <c r="B177" s="140"/>
      <c r="C177" s="142"/>
    </row>
    <row r="178" spans="2:3" x14ac:dyDescent="0.35">
      <c r="B178" s="140"/>
      <c r="C178" s="143"/>
    </row>
    <row r="179" spans="2:3" x14ac:dyDescent="0.35">
      <c r="B179" s="140"/>
      <c r="C179" s="142"/>
    </row>
    <row r="180" spans="2:3" x14ac:dyDescent="0.35">
      <c r="B180" s="140"/>
      <c r="C180" s="143"/>
    </row>
    <row r="181" spans="2:3" x14ac:dyDescent="0.35">
      <c r="B181" s="140"/>
      <c r="C181" s="142"/>
    </row>
    <row r="182" spans="2:3" x14ac:dyDescent="0.35">
      <c r="B182" s="140"/>
      <c r="C182" s="143"/>
    </row>
    <row r="183" spans="2:3" x14ac:dyDescent="0.35">
      <c r="B183" s="140"/>
      <c r="C183" s="142"/>
    </row>
    <row r="184" spans="2:3" x14ac:dyDescent="0.35">
      <c r="B184" s="140"/>
      <c r="C184" s="143"/>
    </row>
    <row r="185" spans="2:3" x14ac:dyDescent="0.35">
      <c r="B185" s="140"/>
      <c r="C185" s="142"/>
    </row>
    <row r="186" spans="2:3" x14ac:dyDescent="0.35">
      <c r="B186" s="140"/>
      <c r="C186" s="143"/>
    </row>
    <row r="187" spans="2:3" x14ac:dyDescent="0.35">
      <c r="B187" s="140"/>
      <c r="C187" s="142"/>
    </row>
    <row r="188" spans="2:3" x14ac:dyDescent="0.35">
      <c r="B188" s="140"/>
      <c r="C188" s="143"/>
    </row>
    <row r="189" spans="2:3" x14ac:dyDescent="0.35">
      <c r="B189" s="140"/>
      <c r="C189" s="142"/>
    </row>
    <row r="190" spans="2:3" x14ac:dyDescent="0.35">
      <c r="B190" s="140"/>
      <c r="C190" s="143"/>
    </row>
    <row r="191" spans="2:3" x14ac:dyDescent="0.35">
      <c r="B191" s="140"/>
      <c r="C191" s="142"/>
    </row>
    <row r="192" spans="2:3" x14ac:dyDescent="0.35">
      <c r="B192" s="140"/>
      <c r="C192" s="143"/>
    </row>
    <row r="193" spans="2:3" x14ac:dyDescent="0.35">
      <c r="B193" s="140"/>
      <c r="C193" s="142"/>
    </row>
    <row r="194" spans="2:3" x14ac:dyDescent="0.35">
      <c r="B194" s="140"/>
      <c r="C194" s="143"/>
    </row>
    <row r="195" spans="2:3" x14ac:dyDescent="0.35">
      <c r="B195" s="140"/>
      <c r="C195" s="142"/>
    </row>
    <row r="196" spans="2:3" x14ac:dyDescent="0.35">
      <c r="B196" s="140"/>
      <c r="C196" s="143"/>
    </row>
    <row r="197" spans="2:3" x14ac:dyDescent="0.35">
      <c r="B197" s="140"/>
      <c r="C197" s="142"/>
    </row>
    <row r="198" spans="2:3" x14ac:dyDescent="0.35">
      <c r="B198" s="140"/>
      <c r="C198" s="143"/>
    </row>
    <row r="199" spans="2:3" x14ac:dyDescent="0.35">
      <c r="B199" s="140"/>
      <c r="C199" s="142"/>
    </row>
    <row r="200" spans="2:3" x14ac:dyDescent="0.35">
      <c r="B200" s="140"/>
      <c r="C200" s="143"/>
    </row>
    <row r="201" spans="2:3" x14ac:dyDescent="0.35">
      <c r="B201" s="140"/>
      <c r="C201" s="142"/>
    </row>
    <row r="202" spans="2:3" x14ac:dyDescent="0.35">
      <c r="B202" s="140"/>
      <c r="C202" s="143"/>
    </row>
    <row r="203" spans="2:3" x14ac:dyDescent="0.35">
      <c r="B203" s="140"/>
      <c r="C203" s="142"/>
    </row>
    <row r="204" spans="2:3" x14ac:dyDescent="0.35">
      <c r="B204" s="140"/>
      <c r="C204" s="143"/>
    </row>
    <row r="205" spans="2:3" x14ac:dyDescent="0.35">
      <c r="B205" s="140"/>
      <c r="C205" s="142"/>
    </row>
    <row r="206" spans="2:3" x14ac:dyDescent="0.35">
      <c r="B206" s="140"/>
      <c r="C206" s="143"/>
    </row>
    <row r="207" spans="2:3" x14ac:dyDescent="0.35">
      <c r="B207" s="140"/>
      <c r="C207" s="142"/>
    </row>
    <row r="208" spans="2:3" x14ac:dyDescent="0.35">
      <c r="B208" s="140"/>
      <c r="C208" s="143"/>
    </row>
    <row r="209" spans="2:3" x14ac:dyDescent="0.35">
      <c r="B209" s="140"/>
      <c r="C209" s="142"/>
    </row>
    <row r="210" spans="2:3" x14ac:dyDescent="0.35">
      <c r="B210" s="140"/>
      <c r="C210" s="143"/>
    </row>
    <row r="211" spans="2:3" x14ac:dyDescent="0.35">
      <c r="B211" s="140"/>
      <c r="C211" s="142"/>
    </row>
    <row r="212" spans="2:3" x14ac:dyDescent="0.35">
      <c r="B212" s="140"/>
      <c r="C212" s="143"/>
    </row>
    <row r="213" spans="2:3" x14ac:dyDescent="0.35">
      <c r="B213" s="140"/>
      <c r="C213" s="142"/>
    </row>
    <row r="214" spans="2:3" x14ac:dyDescent="0.35">
      <c r="B214" s="140"/>
      <c r="C214" s="143"/>
    </row>
    <row r="215" spans="2:3" x14ac:dyDescent="0.35">
      <c r="B215" s="140"/>
      <c r="C215" s="142"/>
    </row>
    <row r="216" spans="2:3" x14ac:dyDescent="0.35">
      <c r="B216" s="140"/>
      <c r="C216" s="143"/>
    </row>
    <row r="217" spans="2:3" x14ac:dyDescent="0.35">
      <c r="B217" s="140"/>
      <c r="C217" s="142"/>
    </row>
    <row r="218" spans="2:3" x14ac:dyDescent="0.35">
      <c r="B218" s="140"/>
      <c r="C218" s="143"/>
    </row>
    <row r="219" spans="2:3" x14ac:dyDescent="0.35">
      <c r="B219" s="140"/>
      <c r="C219" s="142"/>
    </row>
    <row r="220" spans="2:3" x14ac:dyDescent="0.35">
      <c r="B220" s="140"/>
      <c r="C220" s="143"/>
    </row>
    <row r="221" spans="2:3" x14ac:dyDescent="0.35">
      <c r="B221" s="140"/>
      <c r="C221" s="142"/>
    </row>
    <row r="222" spans="2:3" x14ac:dyDescent="0.35">
      <c r="B222" s="140"/>
      <c r="C222" s="143"/>
    </row>
    <row r="223" spans="2:3" x14ac:dyDescent="0.35">
      <c r="B223" s="140"/>
      <c r="C223" s="142"/>
    </row>
    <row r="224" spans="2:3" x14ac:dyDescent="0.35">
      <c r="B224" s="140"/>
      <c r="C224" s="143"/>
    </row>
    <row r="225" spans="2:3" x14ac:dyDescent="0.35">
      <c r="B225" s="140"/>
      <c r="C225" s="142"/>
    </row>
    <row r="226" spans="2:3" x14ac:dyDescent="0.35">
      <c r="B226" s="140"/>
      <c r="C226" s="143"/>
    </row>
    <row r="227" spans="2:3" x14ac:dyDescent="0.35">
      <c r="B227" s="140"/>
      <c r="C227" s="142"/>
    </row>
    <row r="228" spans="2:3" x14ac:dyDescent="0.35">
      <c r="B228" s="140"/>
      <c r="C228" s="143"/>
    </row>
    <row r="229" spans="2:3" x14ac:dyDescent="0.35">
      <c r="B229" s="140"/>
      <c r="C229" s="142"/>
    </row>
    <row r="230" spans="2:3" x14ac:dyDescent="0.35">
      <c r="B230" s="140"/>
      <c r="C230" s="143"/>
    </row>
    <row r="231" spans="2:3" x14ac:dyDescent="0.35">
      <c r="B231" s="140"/>
      <c r="C231" s="142"/>
    </row>
    <row r="232" spans="2:3" x14ac:dyDescent="0.35">
      <c r="B232" s="140"/>
      <c r="C232" s="143"/>
    </row>
    <row r="233" spans="2:3" x14ac:dyDescent="0.35">
      <c r="B233" s="140"/>
      <c r="C233" s="142"/>
    </row>
    <row r="234" spans="2:3" x14ac:dyDescent="0.35">
      <c r="B234" s="140"/>
      <c r="C234" s="143"/>
    </row>
    <row r="235" spans="2:3" x14ac:dyDescent="0.35">
      <c r="B235" s="140"/>
      <c r="C235" s="142"/>
    </row>
    <row r="236" spans="2:3" x14ac:dyDescent="0.35">
      <c r="B236" s="140"/>
      <c r="C236" s="143"/>
    </row>
    <row r="237" spans="2:3" x14ac:dyDescent="0.35">
      <c r="B237" s="140"/>
      <c r="C237" s="142"/>
    </row>
    <row r="238" spans="2:3" x14ac:dyDescent="0.35">
      <c r="B238" s="140"/>
      <c r="C238" s="143"/>
    </row>
    <row r="239" spans="2:3" x14ac:dyDescent="0.35">
      <c r="B239" s="140"/>
      <c r="C239" s="142"/>
    </row>
    <row r="240" spans="2:3" x14ac:dyDescent="0.35">
      <c r="B240" s="140"/>
      <c r="C240" s="143"/>
    </row>
    <row r="241" spans="2:3" x14ac:dyDescent="0.35">
      <c r="B241" s="140"/>
      <c r="C241" s="142"/>
    </row>
    <row r="242" spans="2:3" x14ac:dyDescent="0.35">
      <c r="B242" s="140"/>
      <c r="C242" s="143"/>
    </row>
    <row r="243" spans="2:3" x14ac:dyDescent="0.35">
      <c r="B243" s="140"/>
      <c r="C243" s="142"/>
    </row>
    <row r="244" spans="2:3" x14ac:dyDescent="0.35">
      <c r="B244" s="140"/>
      <c r="C244" s="143"/>
    </row>
    <row r="245" spans="2:3" x14ac:dyDescent="0.35">
      <c r="B245" s="140"/>
      <c r="C245" s="142"/>
    </row>
    <row r="246" spans="2:3" x14ac:dyDescent="0.35">
      <c r="B246" s="140"/>
      <c r="C246" s="143"/>
    </row>
    <row r="247" spans="2:3" x14ac:dyDescent="0.35">
      <c r="B247" s="140"/>
      <c r="C247" s="142"/>
    </row>
    <row r="248" spans="2:3" x14ac:dyDescent="0.35">
      <c r="B248" s="140"/>
      <c r="C248" s="143"/>
    </row>
    <row r="249" spans="2:3" x14ac:dyDescent="0.35">
      <c r="B249" s="140"/>
      <c r="C249" s="142"/>
    </row>
    <row r="250" spans="2:3" x14ac:dyDescent="0.35">
      <c r="B250" s="140"/>
      <c r="C250" s="143"/>
    </row>
    <row r="251" spans="2:3" x14ac:dyDescent="0.35">
      <c r="B251" s="140"/>
      <c r="C251" s="142"/>
    </row>
    <row r="252" spans="2:3" x14ac:dyDescent="0.35">
      <c r="B252" s="140"/>
      <c r="C252" s="143"/>
    </row>
    <row r="253" spans="2:3" x14ac:dyDescent="0.35">
      <c r="B253" s="140"/>
      <c r="C253" s="142"/>
    </row>
    <row r="254" spans="2:3" x14ac:dyDescent="0.35">
      <c r="B254" s="140"/>
      <c r="C254" s="143"/>
    </row>
    <row r="255" spans="2:3" x14ac:dyDescent="0.35">
      <c r="B255" s="140"/>
      <c r="C255" s="142"/>
    </row>
    <row r="256" spans="2:3" x14ac:dyDescent="0.35">
      <c r="B256" s="140"/>
      <c r="C256" s="143"/>
    </row>
    <row r="257" spans="2:3" x14ac:dyDescent="0.35">
      <c r="B257" s="140"/>
      <c r="C257" s="142"/>
    </row>
    <row r="258" spans="2:3" x14ac:dyDescent="0.35">
      <c r="B258" s="140"/>
      <c r="C258" s="143"/>
    </row>
    <row r="259" spans="2:3" x14ac:dyDescent="0.35">
      <c r="B259" s="140"/>
      <c r="C259" s="142"/>
    </row>
    <row r="260" spans="2:3" x14ac:dyDescent="0.35">
      <c r="B260" s="140"/>
      <c r="C260" s="143"/>
    </row>
    <row r="261" spans="2:3" x14ac:dyDescent="0.35">
      <c r="B261" s="140"/>
      <c r="C261" s="142"/>
    </row>
    <row r="262" spans="2:3" x14ac:dyDescent="0.35">
      <c r="B262" s="140"/>
      <c r="C262" s="143"/>
    </row>
    <row r="263" spans="2:3" x14ac:dyDescent="0.35">
      <c r="B263" s="140"/>
      <c r="C263" s="142"/>
    </row>
    <row r="264" spans="2:3" x14ac:dyDescent="0.35">
      <c r="B264" s="140"/>
      <c r="C264" s="143"/>
    </row>
    <row r="265" spans="2:3" x14ac:dyDescent="0.35">
      <c r="B265" s="140"/>
      <c r="C265" s="142"/>
    </row>
    <row r="266" spans="2:3" x14ac:dyDescent="0.35">
      <c r="B266" s="140"/>
      <c r="C266" s="143"/>
    </row>
    <row r="267" spans="2:3" x14ac:dyDescent="0.35">
      <c r="B267" s="140"/>
      <c r="C267" s="142"/>
    </row>
    <row r="268" spans="2:3" x14ac:dyDescent="0.35">
      <c r="B268" s="140"/>
      <c r="C268" s="143"/>
    </row>
    <row r="269" spans="2:3" x14ac:dyDescent="0.35">
      <c r="B269" s="140"/>
      <c r="C269" s="142"/>
    </row>
    <row r="270" spans="2:3" x14ac:dyDescent="0.35">
      <c r="B270" s="140"/>
      <c r="C270" s="143"/>
    </row>
    <row r="271" spans="2:3" x14ac:dyDescent="0.35">
      <c r="B271" s="140"/>
      <c r="C271" s="142"/>
    </row>
    <row r="272" spans="2:3" x14ac:dyDescent="0.35">
      <c r="B272" s="140"/>
      <c r="C272" s="143"/>
    </row>
    <row r="273" spans="2:3" x14ac:dyDescent="0.35">
      <c r="B273" s="140"/>
      <c r="C273" s="142"/>
    </row>
    <row r="274" spans="2:3" x14ac:dyDescent="0.35">
      <c r="B274" s="140"/>
      <c r="C274" s="143"/>
    </row>
    <row r="275" spans="2:3" x14ac:dyDescent="0.35">
      <c r="B275" s="140"/>
      <c r="C275" s="142"/>
    </row>
    <row r="276" spans="2:3" x14ac:dyDescent="0.35">
      <c r="B276" s="140"/>
      <c r="C276" s="143"/>
    </row>
    <row r="277" spans="2:3" x14ac:dyDescent="0.35">
      <c r="B277" s="140"/>
      <c r="C277" s="142"/>
    </row>
    <row r="278" spans="2:3" x14ac:dyDescent="0.35">
      <c r="B278" s="140"/>
      <c r="C278" s="143"/>
    </row>
    <row r="279" spans="2:3" x14ac:dyDescent="0.35">
      <c r="B279" s="140"/>
      <c r="C279" s="142"/>
    </row>
    <row r="280" spans="2:3" x14ac:dyDescent="0.35">
      <c r="B280" s="140"/>
      <c r="C280" s="143"/>
    </row>
    <row r="281" spans="2:3" x14ac:dyDescent="0.35">
      <c r="B281" s="140"/>
      <c r="C281" s="142"/>
    </row>
    <row r="282" spans="2:3" x14ac:dyDescent="0.35">
      <c r="B282" s="140"/>
      <c r="C282" s="143"/>
    </row>
    <row r="283" spans="2:3" x14ac:dyDescent="0.35">
      <c r="B283" s="140"/>
      <c r="C283" s="142"/>
    </row>
    <row r="284" spans="2:3" x14ac:dyDescent="0.35">
      <c r="B284" s="140"/>
      <c r="C284" s="143"/>
    </row>
    <row r="285" spans="2:3" x14ac:dyDescent="0.35">
      <c r="B285" s="140"/>
      <c r="C285" s="142"/>
    </row>
    <row r="286" spans="2:3" x14ac:dyDescent="0.35">
      <c r="B286" s="140"/>
      <c r="C286" s="143"/>
    </row>
    <row r="287" spans="2:3" x14ac:dyDescent="0.35">
      <c r="B287" s="140"/>
      <c r="C287" s="142"/>
    </row>
    <row r="288" spans="2:3" x14ac:dyDescent="0.35">
      <c r="B288" s="140"/>
      <c r="C288" s="143"/>
    </row>
    <row r="289" spans="2:3" x14ac:dyDescent="0.35">
      <c r="B289" s="140"/>
      <c r="C289" s="142"/>
    </row>
    <row r="290" spans="2:3" x14ac:dyDescent="0.35">
      <c r="B290" s="140"/>
      <c r="C290" s="143"/>
    </row>
    <row r="291" spans="2:3" x14ac:dyDescent="0.35">
      <c r="B291" s="140"/>
      <c r="C291" s="142"/>
    </row>
    <row r="292" spans="2:3" x14ac:dyDescent="0.35">
      <c r="B292" s="140"/>
      <c r="C292" s="143"/>
    </row>
    <row r="293" spans="2:3" x14ac:dyDescent="0.35">
      <c r="B293" s="140"/>
      <c r="C293" s="142"/>
    </row>
    <row r="294" spans="2:3" x14ac:dyDescent="0.35">
      <c r="B294" s="140"/>
      <c r="C294" s="143"/>
    </row>
    <row r="295" spans="2:3" x14ac:dyDescent="0.35">
      <c r="B295" s="140"/>
      <c r="C295" s="142"/>
    </row>
    <row r="296" spans="2:3" x14ac:dyDescent="0.35">
      <c r="B296" s="140"/>
      <c r="C296" s="143"/>
    </row>
    <row r="297" spans="2:3" x14ac:dyDescent="0.35">
      <c r="B297" s="140"/>
      <c r="C297" s="142"/>
    </row>
    <row r="298" spans="2:3" x14ac:dyDescent="0.35">
      <c r="B298" s="140"/>
      <c r="C298" s="143"/>
    </row>
    <row r="299" spans="2:3" x14ac:dyDescent="0.35">
      <c r="B299" s="140"/>
      <c r="C299" s="142"/>
    </row>
    <row r="300" spans="2:3" x14ac:dyDescent="0.35">
      <c r="B300" s="140"/>
      <c r="C300" s="143"/>
    </row>
    <row r="301" spans="2:3" x14ac:dyDescent="0.35">
      <c r="B301" s="140"/>
      <c r="C301" s="142"/>
    </row>
    <row r="302" spans="2:3" x14ac:dyDescent="0.35">
      <c r="B302" s="140"/>
      <c r="C302" s="143"/>
    </row>
    <row r="303" spans="2:3" x14ac:dyDescent="0.35">
      <c r="B303" s="140"/>
      <c r="C303" s="142"/>
    </row>
    <row r="304" spans="2:3" x14ac:dyDescent="0.35">
      <c r="B304" s="140"/>
      <c r="C304" s="143"/>
    </row>
    <row r="305" spans="2:3" x14ac:dyDescent="0.35">
      <c r="B305" s="140"/>
      <c r="C305" s="142"/>
    </row>
    <row r="306" spans="2:3" x14ac:dyDescent="0.35">
      <c r="B306" s="140"/>
      <c r="C306" s="143"/>
    </row>
    <row r="307" spans="2:3" x14ac:dyDescent="0.35">
      <c r="B307" s="140"/>
      <c r="C307" s="142"/>
    </row>
    <row r="308" spans="2:3" x14ac:dyDescent="0.35">
      <c r="B308" s="140"/>
      <c r="C308" s="143"/>
    </row>
    <row r="309" spans="2:3" x14ac:dyDescent="0.35">
      <c r="B309" s="140"/>
      <c r="C309" s="142"/>
    </row>
    <row r="310" spans="2:3" x14ac:dyDescent="0.35">
      <c r="B310" s="140"/>
      <c r="C310" s="143"/>
    </row>
    <row r="311" spans="2:3" x14ac:dyDescent="0.35">
      <c r="B311" s="140"/>
      <c r="C311" s="142"/>
    </row>
    <row r="312" spans="2:3" x14ac:dyDescent="0.35">
      <c r="B312" s="140"/>
      <c r="C312" s="143"/>
    </row>
    <row r="313" spans="2:3" x14ac:dyDescent="0.35">
      <c r="B313" s="140"/>
      <c r="C313" s="142"/>
    </row>
    <row r="314" spans="2:3" x14ac:dyDescent="0.35">
      <c r="B314" s="140"/>
      <c r="C314" s="143"/>
    </row>
    <row r="315" spans="2:3" x14ac:dyDescent="0.35">
      <c r="B315" s="140"/>
      <c r="C315" s="142"/>
    </row>
    <row r="316" spans="2:3" x14ac:dyDescent="0.35">
      <c r="B316" s="140"/>
      <c r="C316" s="143"/>
    </row>
    <row r="317" spans="2:3" x14ac:dyDescent="0.35">
      <c r="B317" s="140"/>
      <c r="C317" s="142"/>
    </row>
    <row r="318" spans="2:3" x14ac:dyDescent="0.35">
      <c r="B318" s="140"/>
      <c r="C318" s="143"/>
    </row>
    <row r="319" spans="2:3" x14ac:dyDescent="0.35">
      <c r="B319" s="140"/>
      <c r="C319" s="142"/>
    </row>
    <row r="320" spans="2:3" x14ac:dyDescent="0.35">
      <c r="B320" s="140"/>
      <c r="C320" s="143"/>
    </row>
    <row r="321" spans="2:3" x14ac:dyDescent="0.35">
      <c r="B321" s="140"/>
      <c r="C321" s="142"/>
    </row>
    <row r="322" spans="2:3" x14ac:dyDescent="0.35">
      <c r="B322" s="140"/>
      <c r="C322" s="143"/>
    </row>
    <row r="323" spans="2:3" x14ac:dyDescent="0.35">
      <c r="B323" s="140"/>
      <c r="C323" s="142"/>
    </row>
    <row r="324" spans="2:3" x14ac:dyDescent="0.35">
      <c r="B324" s="140"/>
      <c r="C324" s="143"/>
    </row>
    <row r="325" spans="2:3" x14ac:dyDescent="0.35">
      <c r="B325" s="140"/>
      <c r="C325" s="142"/>
    </row>
    <row r="326" spans="2:3" x14ac:dyDescent="0.35">
      <c r="B326" s="140"/>
      <c r="C326" s="143"/>
    </row>
    <row r="327" spans="2:3" x14ac:dyDescent="0.35">
      <c r="B327" s="140"/>
      <c r="C327" s="142"/>
    </row>
    <row r="328" spans="2:3" x14ac:dyDescent="0.35">
      <c r="B328" s="140"/>
      <c r="C328" s="143"/>
    </row>
    <row r="329" spans="2:3" x14ac:dyDescent="0.35">
      <c r="B329" s="140"/>
      <c r="C329" s="142"/>
    </row>
    <row r="330" spans="2:3" x14ac:dyDescent="0.35">
      <c r="B330" s="140"/>
      <c r="C330" s="143"/>
    </row>
    <row r="331" spans="2:3" x14ac:dyDescent="0.35">
      <c r="B331" s="140"/>
      <c r="C331" s="142"/>
    </row>
    <row r="332" spans="2:3" x14ac:dyDescent="0.35">
      <c r="B332" s="140"/>
      <c r="C332" s="143"/>
    </row>
    <row r="333" spans="2:3" x14ac:dyDescent="0.35">
      <c r="B333" s="140"/>
      <c r="C333" s="142"/>
    </row>
    <row r="334" spans="2:3" x14ac:dyDescent="0.35">
      <c r="B334" s="140"/>
      <c r="C334" s="143"/>
    </row>
    <row r="335" spans="2:3" x14ac:dyDescent="0.35">
      <c r="B335" s="140"/>
      <c r="C335" s="142"/>
    </row>
    <row r="336" spans="2:3" x14ac:dyDescent="0.35">
      <c r="B336" s="140"/>
      <c r="C336" s="143"/>
    </row>
    <row r="337" spans="2:3" x14ac:dyDescent="0.35">
      <c r="B337" s="140"/>
      <c r="C337" s="142"/>
    </row>
    <row r="338" spans="2:3" x14ac:dyDescent="0.35">
      <c r="B338" s="140"/>
      <c r="C338" s="143"/>
    </row>
    <row r="339" spans="2:3" x14ac:dyDescent="0.35">
      <c r="B339" s="140"/>
      <c r="C339" s="142"/>
    </row>
    <row r="340" spans="2:3" x14ac:dyDescent="0.35">
      <c r="B340" s="140"/>
      <c r="C340" s="143"/>
    </row>
    <row r="341" spans="2:3" x14ac:dyDescent="0.35">
      <c r="B341" s="140"/>
      <c r="C341" s="142"/>
    </row>
    <row r="342" spans="2:3" x14ac:dyDescent="0.35">
      <c r="B342" s="140"/>
      <c r="C342" s="143"/>
    </row>
    <row r="343" spans="2:3" x14ac:dyDescent="0.35">
      <c r="B343" s="140"/>
      <c r="C343" s="142"/>
    </row>
    <row r="344" spans="2:3" x14ac:dyDescent="0.35">
      <c r="B344" s="140"/>
      <c r="C344" s="143"/>
    </row>
    <row r="345" spans="2:3" x14ac:dyDescent="0.35">
      <c r="B345" s="140"/>
      <c r="C345" s="142"/>
    </row>
    <row r="346" spans="2:3" x14ac:dyDescent="0.35">
      <c r="B346" s="140"/>
      <c r="C346" s="143"/>
    </row>
    <row r="347" spans="2:3" x14ac:dyDescent="0.35">
      <c r="B347" s="140"/>
      <c r="C347" s="142"/>
    </row>
    <row r="348" spans="2:3" x14ac:dyDescent="0.35">
      <c r="B348" s="140"/>
      <c r="C348" s="143"/>
    </row>
    <row r="349" spans="2:3" x14ac:dyDescent="0.35">
      <c r="B349" s="140"/>
      <c r="C349" s="142"/>
    </row>
    <row r="350" spans="2:3" x14ac:dyDescent="0.35">
      <c r="B350" s="140"/>
      <c r="C350" s="143"/>
    </row>
    <row r="351" spans="2:3" x14ac:dyDescent="0.35">
      <c r="B351" s="140"/>
      <c r="C351" s="142"/>
    </row>
    <row r="352" spans="2:3" x14ac:dyDescent="0.35">
      <c r="B352" s="140"/>
      <c r="C352" s="143"/>
    </row>
    <row r="353" spans="2:3" x14ac:dyDescent="0.35">
      <c r="B353" s="140"/>
      <c r="C353" s="142"/>
    </row>
    <row r="354" spans="2:3" x14ac:dyDescent="0.35">
      <c r="B354" s="140"/>
      <c r="C354" s="143"/>
    </row>
    <row r="355" spans="2:3" x14ac:dyDescent="0.35">
      <c r="B355" s="140"/>
      <c r="C355" s="142"/>
    </row>
    <row r="356" spans="2:3" x14ac:dyDescent="0.35">
      <c r="B356" s="140"/>
      <c r="C356" s="143"/>
    </row>
    <row r="357" spans="2:3" x14ac:dyDescent="0.35">
      <c r="B357" s="140"/>
      <c r="C357" s="142"/>
    </row>
    <row r="358" spans="2:3" x14ac:dyDescent="0.35">
      <c r="B358" s="140"/>
      <c r="C358" s="143"/>
    </row>
    <row r="359" spans="2:3" x14ac:dyDescent="0.35">
      <c r="B359" s="140"/>
      <c r="C359" s="142"/>
    </row>
    <row r="360" spans="2:3" x14ac:dyDescent="0.35">
      <c r="B360" s="140"/>
      <c r="C360" s="143"/>
    </row>
    <row r="361" spans="2:3" x14ac:dyDescent="0.35">
      <c r="B361" s="140"/>
      <c r="C361" s="142"/>
    </row>
    <row r="362" spans="2:3" x14ac:dyDescent="0.35">
      <c r="B362" s="140"/>
      <c r="C362" s="143"/>
    </row>
    <row r="363" spans="2:3" x14ac:dyDescent="0.35">
      <c r="B363" s="140"/>
      <c r="C363" s="142"/>
    </row>
    <row r="364" spans="2:3" x14ac:dyDescent="0.35">
      <c r="B364" s="140"/>
      <c r="C364" s="143"/>
    </row>
    <row r="365" spans="2:3" x14ac:dyDescent="0.35">
      <c r="B365" s="140"/>
      <c r="C365" s="142"/>
    </row>
    <row r="366" spans="2:3" x14ac:dyDescent="0.35">
      <c r="B366" s="140"/>
      <c r="C366" s="143"/>
    </row>
    <row r="367" spans="2:3" x14ac:dyDescent="0.35">
      <c r="B367" s="140"/>
      <c r="C367" s="142"/>
    </row>
    <row r="368" spans="2:3" x14ac:dyDescent="0.35">
      <c r="B368" s="140"/>
      <c r="C368" s="143"/>
    </row>
    <row r="369" spans="2:3" x14ac:dyDescent="0.35">
      <c r="B369" s="140"/>
      <c r="C369" s="142"/>
    </row>
    <row r="370" spans="2:3" x14ac:dyDescent="0.35">
      <c r="B370" s="140"/>
      <c r="C370" s="143"/>
    </row>
    <row r="371" spans="2:3" x14ac:dyDescent="0.35">
      <c r="B371" s="140"/>
      <c r="C371" s="142"/>
    </row>
    <row r="372" spans="2:3" x14ac:dyDescent="0.35">
      <c r="B372" s="140"/>
      <c r="C372" s="143"/>
    </row>
    <row r="373" spans="2:3" x14ac:dyDescent="0.35">
      <c r="B373" s="140"/>
      <c r="C373" s="142"/>
    </row>
    <row r="374" spans="2:3" x14ac:dyDescent="0.35">
      <c r="B374" s="140"/>
      <c r="C374" s="143"/>
    </row>
    <row r="375" spans="2:3" x14ac:dyDescent="0.35">
      <c r="B375" s="140"/>
      <c r="C375" s="142"/>
    </row>
    <row r="376" spans="2:3" x14ac:dyDescent="0.35">
      <c r="B376" s="140"/>
      <c r="C376" s="143"/>
    </row>
    <row r="377" spans="2:3" x14ac:dyDescent="0.35">
      <c r="B377" s="140"/>
      <c r="C377" s="142"/>
    </row>
    <row r="378" spans="2:3" x14ac:dyDescent="0.35">
      <c r="B378" s="140"/>
      <c r="C378" s="143"/>
    </row>
    <row r="379" spans="2:3" x14ac:dyDescent="0.35">
      <c r="B379" s="140"/>
      <c r="C379" s="142"/>
    </row>
    <row r="380" spans="2:3" x14ac:dyDescent="0.35">
      <c r="B380" s="140"/>
      <c r="C380" s="143"/>
    </row>
    <row r="381" spans="2:3" x14ac:dyDescent="0.35">
      <c r="B381" s="140"/>
      <c r="C381" s="142"/>
    </row>
    <row r="382" spans="2:3" x14ac:dyDescent="0.35">
      <c r="B382" s="140"/>
      <c r="C382" s="143"/>
    </row>
    <row r="383" spans="2:3" x14ac:dyDescent="0.35">
      <c r="B383" s="140"/>
      <c r="C383" s="142"/>
    </row>
    <row r="384" spans="2:3" x14ac:dyDescent="0.35">
      <c r="B384" s="140"/>
      <c r="C384" s="143"/>
    </row>
    <row r="385" spans="2:3" x14ac:dyDescent="0.35">
      <c r="B385" s="140"/>
      <c r="C385" s="142"/>
    </row>
    <row r="386" spans="2:3" x14ac:dyDescent="0.35">
      <c r="B386" s="140"/>
      <c r="C386" s="143"/>
    </row>
    <row r="387" spans="2:3" x14ac:dyDescent="0.35">
      <c r="B387" s="140"/>
      <c r="C387" s="142"/>
    </row>
    <row r="388" spans="2:3" x14ac:dyDescent="0.35">
      <c r="B388" s="140"/>
      <c r="C388" s="143"/>
    </row>
    <row r="389" spans="2:3" x14ac:dyDescent="0.35">
      <c r="B389" s="140"/>
      <c r="C389" s="142"/>
    </row>
    <row r="390" spans="2:3" x14ac:dyDescent="0.35">
      <c r="B390" s="140"/>
      <c r="C390" s="143"/>
    </row>
    <row r="391" spans="2:3" x14ac:dyDescent="0.35">
      <c r="B391" s="140"/>
      <c r="C391" s="142"/>
    </row>
    <row r="392" spans="2:3" x14ac:dyDescent="0.35">
      <c r="B392" s="140"/>
      <c r="C392" s="143"/>
    </row>
    <row r="393" spans="2:3" x14ac:dyDescent="0.35">
      <c r="B393" s="140"/>
      <c r="C393" s="142"/>
    </row>
    <row r="394" spans="2:3" x14ac:dyDescent="0.35">
      <c r="B394" s="140"/>
      <c r="C394" s="143"/>
    </row>
    <row r="395" spans="2:3" x14ac:dyDescent="0.35">
      <c r="B395" s="140"/>
      <c r="C395" s="142"/>
    </row>
    <row r="396" spans="2:3" x14ac:dyDescent="0.35">
      <c r="B396" s="140"/>
      <c r="C396" s="143"/>
    </row>
    <row r="397" spans="2:3" x14ac:dyDescent="0.35">
      <c r="B397" s="140"/>
      <c r="C397" s="142"/>
    </row>
    <row r="398" spans="2:3" x14ac:dyDescent="0.35">
      <c r="B398" s="140"/>
      <c r="C398" s="143"/>
    </row>
    <row r="399" spans="2:3" x14ac:dyDescent="0.35">
      <c r="B399" s="140"/>
      <c r="C399" s="142"/>
    </row>
    <row r="400" spans="2:3" x14ac:dyDescent="0.35">
      <c r="B400" s="140"/>
      <c r="C400" s="143"/>
    </row>
    <row r="401" spans="2:3" x14ac:dyDescent="0.35">
      <c r="B401" s="140"/>
      <c r="C401" s="142"/>
    </row>
    <row r="402" spans="2:3" x14ac:dyDescent="0.35">
      <c r="B402" s="140"/>
      <c r="C402" s="143"/>
    </row>
    <row r="403" spans="2:3" x14ac:dyDescent="0.35">
      <c r="B403" s="140"/>
      <c r="C403" s="142"/>
    </row>
    <row r="404" spans="2:3" x14ac:dyDescent="0.35">
      <c r="B404" s="140"/>
      <c r="C404" s="143"/>
    </row>
    <row r="405" spans="2:3" x14ac:dyDescent="0.35">
      <c r="B405" s="140"/>
      <c r="C405" s="142"/>
    </row>
    <row r="406" spans="2:3" x14ac:dyDescent="0.35">
      <c r="B406" s="140"/>
      <c r="C406" s="143"/>
    </row>
    <row r="407" spans="2:3" x14ac:dyDescent="0.35">
      <c r="B407" s="140"/>
      <c r="C407" s="142"/>
    </row>
    <row r="408" spans="2:3" x14ac:dyDescent="0.35">
      <c r="B408" s="140"/>
      <c r="C408" s="143"/>
    </row>
    <row r="409" spans="2:3" x14ac:dyDescent="0.35">
      <c r="B409" s="140"/>
      <c r="C409" s="142"/>
    </row>
    <row r="410" spans="2:3" x14ac:dyDescent="0.35">
      <c r="B410" s="140"/>
      <c r="C410" s="143"/>
    </row>
    <row r="411" spans="2:3" x14ac:dyDescent="0.35">
      <c r="B411" s="140"/>
      <c r="C411" s="142"/>
    </row>
    <row r="412" spans="2:3" x14ac:dyDescent="0.35">
      <c r="B412" s="140"/>
      <c r="C412" s="143"/>
    </row>
    <row r="413" spans="2:3" x14ac:dyDescent="0.35">
      <c r="B413" s="140"/>
      <c r="C413" s="142"/>
    </row>
    <row r="414" spans="2:3" x14ac:dyDescent="0.35">
      <c r="B414" s="140"/>
      <c r="C414" s="143"/>
    </row>
    <row r="415" spans="2:3" x14ac:dyDescent="0.35">
      <c r="B415" s="140"/>
      <c r="C415" s="142"/>
    </row>
    <row r="416" spans="2:3" x14ac:dyDescent="0.35">
      <c r="B416" s="140"/>
      <c r="C416" s="143"/>
    </row>
    <row r="417" spans="2:3" x14ac:dyDescent="0.35">
      <c r="B417" s="140"/>
      <c r="C417" s="142"/>
    </row>
    <row r="418" spans="2:3" x14ac:dyDescent="0.35">
      <c r="B418" s="140"/>
      <c r="C418" s="143"/>
    </row>
    <row r="419" spans="2:3" x14ac:dyDescent="0.35">
      <c r="B419" s="140"/>
      <c r="C419" s="142"/>
    </row>
    <row r="420" spans="2:3" x14ac:dyDescent="0.35">
      <c r="B420" s="140"/>
      <c r="C420" s="143"/>
    </row>
    <row r="421" spans="2:3" x14ac:dyDescent="0.35">
      <c r="B421" s="140"/>
      <c r="C421" s="142"/>
    </row>
    <row r="422" spans="2:3" x14ac:dyDescent="0.35">
      <c r="B422" s="140"/>
      <c r="C422" s="143"/>
    </row>
    <row r="423" spans="2:3" x14ac:dyDescent="0.35">
      <c r="B423" s="140"/>
      <c r="C423" s="142"/>
    </row>
    <row r="424" spans="2:3" x14ac:dyDescent="0.35">
      <c r="B424" s="140"/>
      <c r="C424" s="143"/>
    </row>
    <row r="425" spans="2:3" x14ac:dyDescent="0.35">
      <c r="B425" s="140"/>
      <c r="C425" s="142"/>
    </row>
    <row r="426" spans="2:3" x14ac:dyDescent="0.35">
      <c r="B426" s="140"/>
      <c r="C426" s="143"/>
    </row>
    <row r="427" spans="2:3" x14ac:dyDescent="0.35">
      <c r="B427" s="140"/>
      <c r="C427" s="142"/>
    </row>
    <row r="428" spans="2:3" x14ac:dyDescent="0.35">
      <c r="B428" s="140"/>
      <c r="C428" s="143"/>
    </row>
    <row r="429" spans="2:3" x14ac:dyDescent="0.35">
      <c r="B429" s="140"/>
      <c r="C429" s="142"/>
    </row>
    <row r="430" spans="2:3" x14ac:dyDescent="0.35">
      <c r="B430" s="140"/>
      <c r="C430" s="143"/>
    </row>
    <row r="431" spans="2:3" x14ac:dyDescent="0.35">
      <c r="B431" s="140"/>
      <c r="C431" s="142"/>
    </row>
    <row r="432" spans="2:3" x14ac:dyDescent="0.35">
      <c r="B432" s="140"/>
      <c r="C432" s="143"/>
    </row>
    <row r="433" spans="2:3" x14ac:dyDescent="0.35">
      <c r="B433" s="140"/>
      <c r="C433" s="142"/>
    </row>
    <row r="434" spans="2:3" x14ac:dyDescent="0.35">
      <c r="B434" s="140"/>
      <c r="C434" s="143"/>
    </row>
    <row r="435" spans="2:3" x14ac:dyDescent="0.35">
      <c r="B435" s="140"/>
      <c r="C435" s="142"/>
    </row>
    <row r="436" spans="2:3" x14ac:dyDescent="0.35">
      <c r="B436" s="140"/>
      <c r="C436" s="143"/>
    </row>
    <row r="437" spans="2:3" x14ac:dyDescent="0.35">
      <c r="B437" s="140"/>
      <c r="C437" s="142"/>
    </row>
    <row r="438" spans="2:3" x14ac:dyDescent="0.35">
      <c r="B438" s="140"/>
      <c r="C438" s="143"/>
    </row>
    <row r="439" spans="2:3" x14ac:dyDescent="0.35">
      <c r="B439" s="140"/>
      <c r="C439" s="142"/>
    </row>
    <row r="440" spans="2:3" x14ac:dyDescent="0.35">
      <c r="B440" s="140"/>
      <c r="C440" s="143"/>
    </row>
    <row r="441" spans="2:3" x14ac:dyDescent="0.35">
      <c r="B441" s="140"/>
      <c r="C441" s="142"/>
    </row>
    <row r="442" spans="2:3" x14ac:dyDescent="0.35">
      <c r="B442" s="140"/>
      <c r="C442" s="143"/>
    </row>
    <row r="443" spans="2:3" x14ac:dyDescent="0.35">
      <c r="B443" s="140"/>
      <c r="C443" s="142"/>
    </row>
    <row r="444" spans="2:3" x14ac:dyDescent="0.35">
      <c r="B444" s="140"/>
      <c r="C444" s="143"/>
    </row>
    <row r="445" spans="2:3" x14ac:dyDescent="0.35">
      <c r="B445" s="140"/>
      <c r="C445" s="142"/>
    </row>
    <row r="446" spans="2:3" x14ac:dyDescent="0.35">
      <c r="B446" s="140"/>
      <c r="C446" s="143"/>
    </row>
    <row r="447" spans="2:3" x14ac:dyDescent="0.35">
      <c r="B447" s="140"/>
      <c r="C447" s="142"/>
    </row>
    <row r="448" spans="2:3" x14ac:dyDescent="0.35">
      <c r="B448" s="140"/>
      <c r="C448" s="143"/>
    </row>
    <row r="449" spans="2:3" x14ac:dyDescent="0.35">
      <c r="B449" s="140"/>
      <c r="C449" s="142"/>
    </row>
    <row r="450" spans="2:3" x14ac:dyDescent="0.35">
      <c r="B450" s="140"/>
      <c r="C450" s="143"/>
    </row>
    <row r="451" spans="2:3" x14ac:dyDescent="0.35">
      <c r="B451" s="140"/>
      <c r="C451" s="142"/>
    </row>
    <row r="452" spans="2:3" x14ac:dyDescent="0.35">
      <c r="B452" s="140"/>
      <c r="C452" s="143"/>
    </row>
    <row r="453" spans="2:3" x14ac:dyDescent="0.35">
      <c r="B453" s="140"/>
      <c r="C453" s="142"/>
    </row>
    <row r="454" spans="2:3" x14ac:dyDescent="0.35">
      <c r="B454" s="140"/>
      <c r="C454" s="143"/>
    </row>
    <row r="455" spans="2:3" x14ac:dyDescent="0.35">
      <c r="B455" s="140"/>
      <c r="C455" s="142"/>
    </row>
    <row r="456" spans="2:3" x14ac:dyDescent="0.35">
      <c r="B456" s="140"/>
      <c r="C456" s="143"/>
    </row>
    <row r="457" spans="2:3" x14ac:dyDescent="0.35">
      <c r="B457" s="140"/>
      <c r="C457" s="142"/>
    </row>
    <row r="458" spans="2:3" x14ac:dyDescent="0.35">
      <c r="B458" s="140"/>
      <c r="C458" s="143"/>
    </row>
    <row r="459" spans="2:3" x14ac:dyDescent="0.35">
      <c r="B459" s="140"/>
      <c r="C459" s="142"/>
    </row>
    <row r="460" spans="2:3" x14ac:dyDescent="0.35">
      <c r="B460" s="140"/>
      <c r="C460" s="143"/>
    </row>
    <row r="461" spans="2:3" x14ac:dyDescent="0.35">
      <c r="B461" s="140"/>
      <c r="C461" s="142"/>
    </row>
    <row r="462" spans="2:3" x14ac:dyDescent="0.35">
      <c r="B462" s="140"/>
      <c r="C462" s="143"/>
    </row>
    <row r="463" spans="2:3" x14ac:dyDescent="0.35">
      <c r="B463" s="140"/>
      <c r="C463" s="142"/>
    </row>
    <row r="464" spans="2:3" x14ac:dyDescent="0.35">
      <c r="B464" s="140"/>
      <c r="C464" s="143"/>
    </row>
    <row r="465" spans="2:3" x14ac:dyDescent="0.35">
      <c r="B465" s="140"/>
      <c r="C465" s="142"/>
    </row>
    <row r="466" spans="2:3" x14ac:dyDescent="0.35">
      <c r="B466" s="140"/>
      <c r="C466" s="143"/>
    </row>
    <row r="467" spans="2:3" x14ac:dyDescent="0.35">
      <c r="B467" s="140"/>
      <c r="C467" s="142"/>
    </row>
    <row r="468" spans="2:3" x14ac:dyDescent="0.35">
      <c r="B468" s="140"/>
      <c r="C468" s="143"/>
    </row>
    <row r="469" spans="2:3" x14ac:dyDescent="0.35">
      <c r="B469" s="140"/>
      <c r="C469" s="142"/>
    </row>
    <row r="470" spans="2:3" x14ac:dyDescent="0.35">
      <c r="B470" s="140"/>
      <c r="C470" s="143"/>
    </row>
    <row r="471" spans="2:3" x14ac:dyDescent="0.35">
      <c r="B471" s="140"/>
      <c r="C471" s="142"/>
    </row>
    <row r="472" spans="2:3" x14ac:dyDescent="0.35">
      <c r="B472" s="140"/>
      <c r="C472" s="143"/>
    </row>
    <row r="473" spans="2:3" x14ac:dyDescent="0.35">
      <c r="B473" s="140"/>
      <c r="C473" s="142"/>
    </row>
    <row r="474" spans="2:3" x14ac:dyDescent="0.35">
      <c r="B474" s="140"/>
      <c r="C474" s="143"/>
    </row>
    <row r="475" spans="2:3" x14ac:dyDescent="0.35">
      <c r="B475" s="140"/>
      <c r="C475" s="142"/>
    </row>
    <row r="476" spans="2:3" x14ac:dyDescent="0.35">
      <c r="B476" s="140"/>
      <c r="C476" s="143"/>
    </row>
    <row r="477" spans="2:3" x14ac:dyDescent="0.35">
      <c r="B477" s="140"/>
      <c r="C477" s="142"/>
    </row>
    <row r="478" spans="2:3" x14ac:dyDescent="0.35">
      <c r="B478" s="140"/>
      <c r="C478" s="143"/>
    </row>
    <row r="479" spans="2:3" x14ac:dyDescent="0.35">
      <c r="B479" s="140"/>
      <c r="C479" s="142"/>
    </row>
    <row r="480" spans="2:3" x14ac:dyDescent="0.35">
      <c r="B480" s="140"/>
      <c r="C480" s="143"/>
    </row>
    <row r="481" spans="2:3" x14ac:dyDescent="0.35">
      <c r="B481" s="140"/>
      <c r="C481" s="142"/>
    </row>
    <row r="482" spans="2:3" x14ac:dyDescent="0.35">
      <c r="B482" s="140"/>
      <c r="C482" s="143"/>
    </row>
    <row r="483" spans="2:3" x14ac:dyDescent="0.35">
      <c r="B483" s="140"/>
      <c r="C483" s="142"/>
    </row>
    <row r="484" spans="2:3" x14ac:dyDescent="0.35">
      <c r="B484" s="140"/>
      <c r="C484" s="143"/>
    </row>
    <row r="485" spans="2:3" x14ac:dyDescent="0.35">
      <c r="B485" s="140"/>
      <c r="C485" s="142"/>
    </row>
    <row r="486" spans="2:3" x14ac:dyDescent="0.35">
      <c r="B486" s="140"/>
      <c r="C486" s="143"/>
    </row>
    <row r="487" spans="2:3" x14ac:dyDescent="0.35">
      <c r="B487" s="140"/>
      <c r="C487" s="142"/>
    </row>
    <row r="488" spans="2:3" x14ac:dyDescent="0.35">
      <c r="B488" s="140"/>
      <c r="C488" s="143"/>
    </row>
    <row r="489" spans="2:3" x14ac:dyDescent="0.35">
      <c r="B489" s="140"/>
      <c r="C489" s="142"/>
    </row>
    <row r="490" spans="2:3" x14ac:dyDescent="0.35">
      <c r="B490" s="140"/>
      <c r="C490" s="143"/>
    </row>
    <row r="491" spans="2:3" x14ac:dyDescent="0.35">
      <c r="B491" s="140"/>
      <c r="C491" s="142"/>
    </row>
    <row r="492" spans="2:3" x14ac:dyDescent="0.35">
      <c r="B492" s="140"/>
      <c r="C492" s="143"/>
    </row>
    <row r="493" spans="2:3" x14ac:dyDescent="0.35">
      <c r="B493" s="140"/>
      <c r="C493" s="142"/>
    </row>
    <row r="494" spans="2:3" x14ac:dyDescent="0.35">
      <c r="B494" s="140"/>
      <c r="C494" s="143"/>
    </row>
    <row r="495" spans="2:3" x14ac:dyDescent="0.35">
      <c r="B495" s="140"/>
      <c r="C495" s="142"/>
    </row>
    <row r="496" spans="2:3" x14ac:dyDescent="0.35">
      <c r="B496" s="140"/>
      <c r="C496" s="143"/>
    </row>
    <row r="497" spans="2:3" x14ac:dyDescent="0.35">
      <c r="B497" s="140"/>
      <c r="C497" s="142"/>
    </row>
    <row r="498" spans="2:3" x14ac:dyDescent="0.35">
      <c r="B498" s="140"/>
      <c r="C498" s="143"/>
    </row>
    <row r="499" spans="2:3" x14ac:dyDescent="0.35">
      <c r="B499" s="140"/>
      <c r="C499" s="142"/>
    </row>
    <row r="500" spans="2:3" x14ac:dyDescent="0.35">
      <c r="B500" s="140"/>
      <c r="C500" s="143"/>
    </row>
    <row r="501" spans="2:3" x14ac:dyDescent="0.35">
      <c r="B501" s="140"/>
      <c r="C501" s="142"/>
    </row>
    <row r="502" spans="2:3" x14ac:dyDescent="0.35">
      <c r="B502" s="140"/>
      <c r="C502" s="143"/>
    </row>
    <row r="503" spans="2:3" x14ac:dyDescent="0.35">
      <c r="B503" s="140"/>
      <c r="C503" s="142"/>
    </row>
    <row r="504" spans="2:3" x14ac:dyDescent="0.35">
      <c r="B504" s="140"/>
      <c r="C504" s="143"/>
    </row>
    <row r="505" spans="2:3" x14ac:dyDescent="0.35">
      <c r="B505" s="140"/>
      <c r="C505" s="142"/>
    </row>
    <row r="506" spans="2:3" x14ac:dyDescent="0.35">
      <c r="B506" s="140"/>
      <c r="C506" s="143"/>
    </row>
    <row r="507" spans="2:3" x14ac:dyDescent="0.35">
      <c r="B507" s="140"/>
      <c r="C507" s="142"/>
    </row>
    <row r="508" spans="2:3" x14ac:dyDescent="0.35">
      <c r="B508" s="140"/>
      <c r="C508" s="143"/>
    </row>
    <row r="509" spans="2:3" x14ac:dyDescent="0.35">
      <c r="B509" s="140"/>
      <c r="C509" s="142"/>
    </row>
    <row r="510" spans="2:3" x14ac:dyDescent="0.35">
      <c r="B510" s="140"/>
      <c r="C510" s="143"/>
    </row>
    <row r="511" spans="2:3" x14ac:dyDescent="0.35">
      <c r="B511" s="140"/>
      <c r="C511" s="142"/>
    </row>
    <row r="512" spans="2:3" x14ac:dyDescent="0.35">
      <c r="B512" s="140"/>
      <c r="C512" s="143"/>
    </row>
    <row r="513" spans="2:3" x14ac:dyDescent="0.35">
      <c r="B513" s="140"/>
      <c r="C513" s="142"/>
    </row>
    <row r="514" spans="2:3" x14ac:dyDescent="0.35">
      <c r="B514" s="140"/>
      <c r="C514" s="143"/>
    </row>
    <row r="515" spans="2:3" x14ac:dyDescent="0.35">
      <c r="B515" s="140"/>
      <c r="C515" s="142"/>
    </row>
    <row r="516" spans="2:3" x14ac:dyDescent="0.35">
      <c r="B516" s="140"/>
      <c r="C516" s="143"/>
    </row>
    <row r="517" spans="2:3" x14ac:dyDescent="0.35">
      <c r="B517" s="140"/>
      <c r="C517" s="142"/>
    </row>
    <row r="518" spans="2:3" x14ac:dyDescent="0.35">
      <c r="B518" s="140"/>
      <c r="C518" s="143"/>
    </row>
    <row r="519" spans="2:3" x14ac:dyDescent="0.35">
      <c r="B519" s="140"/>
      <c r="C519" s="142"/>
    </row>
    <row r="520" spans="2:3" x14ac:dyDescent="0.35">
      <c r="B520" s="140"/>
      <c r="C520" s="143"/>
    </row>
    <row r="521" spans="2:3" x14ac:dyDescent="0.35">
      <c r="B521" s="140"/>
      <c r="C521" s="142"/>
    </row>
    <row r="522" spans="2:3" x14ac:dyDescent="0.35">
      <c r="B522" s="140"/>
      <c r="C522" s="143"/>
    </row>
    <row r="523" spans="2:3" x14ac:dyDescent="0.35">
      <c r="B523" s="140"/>
      <c r="C523" s="142"/>
    </row>
    <row r="524" spans="2:3" x14ac:dyDescent="0.35">
      <c r="B524" s="140"/>
      <c r="C524" s="143"/>
    </row>
    <row r="525" spans="2:3" x14ac:dyDescent="0.35">
      <c r="B525" s="140"/>
      <c r="C525" s="142"/>
    </row>
    <row r="526" spans="2:3" x14ac:dyDescent="0.35">
      <c r="B526" s="140"/>
      <c r="C526" s="143"/>
    </row>
    <row r="527" spans="2:3" x14ac:dyDescent="0.35">
      <c r="B527" s="140"/>
      <c r="C527" s="142"/>
    </row>
    <row r="528" spans="2:3" x14ac:dyDescent="0.35">
      <c r="B528" s="140"/>
      <c r="C528" s="143"/>
    </row>
    <row r="529" spans="2:3" x14ac:dyDescent="0.35">
      <c r="B529" s="140"/>
      <c r="C529" s="142"/>
    </row>
    <row r="530" spans="2:3" x14ac:dyDescent="0.35">
      <c r="B530" s="140"/>
      <c r="C530" s="143"/>
    </row>
    <row r="531" spans="2:3" x14ac:dyDescent="0.35">
      <c r="B531" s="140"/>
      <c r="C531" s="142"/>
    </row>
    <row r="532" spans="2:3" x14ac:dyDescent="0.35">
      <c r="B532" s="140"/>
      <c r="C532" s="143"/>
    </row>
    <row r="533" spans="2:3" x14ac:dyDescent="0.35">
      <c r="B533" s="140"/>
      <c r="C533" s="142"/>
    </row>
    <row r="534" spans="2:3" x14ac:dyDescent="0.35">
      <c r="B534" s="140"/>
      <c r="C534" s="143"/>
    </row>
    <row r="535" spans="2:3" x14ac:dyDescent="0.35">
      <c r="B535" s="140"/>
      <c r="C535" s="142"/>
    </row>
    <row r="536" spans="2:3" x14ac:dyDescent="0.35">
      <c r="B536" s="140"/>
      <c r="C536" s="143"/>
    </row>
    <row r="537" spans="2:3" x14ac:dyDescent="0.35">
      <c r="B537" s="140"/>
      <c r="C537" s="142"/>
    </row>
    <row r="538" spans="2:3" x14ac:dyDescent="0.35">
      <c r="B538" s="140"/>
      <c r="C538" s="143"/>
    </row>
    <row r="539" spans="2:3" x14ac:dyDescent="0.35">
      <c r="B539" s="140"/>
      <c r="C539" s="142"/>
    </row>
    <row r="540" spans="2:3" x14ac:dyDescent="0.35">
      <c r="B540" s="140"/>
      <c r="C540" s="143"/>
    </row>
    <row r="541" spans="2:3" x14ac:dyDescent="0.35">
      <c r="B541" s="140"/>
      <c r="C541" s="142"/>
    </row>
    <row r="542" spans="2:3" x14ac:dyDescent="0.35">
      <c r="B542" s="140"/>
      <c r="C542" s="143"/>
    </row>
    <row r="543" spans="2:3" x14ac:dyDescent="0.35">
      <c r="B543" s="140"/>
      <c r="C543" s="142"/>
    </row>
    <row r="544" spans="2:3" x14ac:dyDescent="0.35">
      <c r="B544" s="140"/>
      <c r="C544" s="143"/>
    </row>
    <row r="545" spans="2:3" x14ac:dyDescent="0.35">
      <c r="B545" s="140"/>
      <c r="C545" s="142"/>
    </row>
    <row r="546" spans="2:3" x14ac:dyDescent="0.35">
      <c r="B546" s="140"/>
      <c r="C546" s="143"/>
    </row>
    <row r="547" spans="2:3" x14ac:dyDescent="0.35">
      <c r="B547" s="140"/>
      <c r="C547" s="142"/>
    </row>
    <row r="548" spans="2:3" x14ac:dyDescent="0.35">
      <c r="B548" s="140"/>
      <c r="C548" s="143"/>
    </row>
    <row r="549" spans="2:3" x14ac:dyDescent="0.35">
      <c r="B549" s="140"/>
      <c r="C549" s="142"/>
    </row>
    <row r="550" spans="2:3" x14ac:dyDescent="0.35">
      <c r="B550" s="140"/>
      <c r="C550" s="143"/>
    </row>
    <row r="551" spans="2:3" x14ac:dyDescent="0.35">
      <c r="B551" s="140"/>
      <c r="C551" s="142"/>
    </row>
    <row r="552" spans="2:3" x14ac:dyDescent="0.35">
      <c r="B552" s="140"/>
      <c r="C552" s="143"/>
    </row>
    <row r="553" spans="2:3" x14ac:dyDescent="0.35">
      <c r="B553" s="140"/>
      <c r="C553" s="142"/>
    </row>
    <row r="554" spans="2:3" x14ac:dyDescent="0.35">
      <c r="B554" s="140"/>
      <c r="C554" s="143"/>
    </row>
    <row r="555" spans="2:3" x14ac:dyDescent="0.35">
      <c r="B555" s="140"/>
      <c r="C555" s="142"/>
    </row>
    <row r="556" spans="2:3" x14ac:dyDescent="0.35">
      <c r="B556" s="140"/>
      <c r="C556" s="143"/>
    </row>
    <row r="557" spans="2:3" x14ac:dyDescent="0.35">
      <c r="B557" s="140"/>
      <c r="C557" s="142"/>
    </row>
    <row r="558" spans="2:3" x14ac:dyDescent="0.35">
      <c r="B558" s="140"/>
      <c r="C558" s="143"/>
    </row>
    <row r="559" spans="2:3" x14ac:dyDescent="0.35">
      <c r="B559" s="140"/>
      <c r="C559" s="142"/>
    </row>
    <row r="560" spans="2:3" x14ac:dyDescent="0.35">
      <c r="B560" s="140"/>
      <c r="C560" s="143"/>
    </row>
    <row r="561" spans="2:3" x14ac:dyDescent="0.35">
      <c r="B561" s="140"/>
      <c r="C561" s="142"/>
    </row>
    <row r="562" spans="2:3" x14ac:dyDescent="0.35">
      <c r="B562" s="140"/>
      <c r="C562" s="143"/>
    </row>
    <row r="563" spans="2:3" x14ac:dyDescent="0.35">
      <c r="B563" s="140"/>
      <c r="C563" s="142"/>
    </row>
    <row r="564" spans="2:3" x14ac:dyDescent="0.35">
      <c r="B564" s="140"/>
      <c r="C564" s="143"/>
    </row>
    <row r="565" spans="2:3" x14ac:dyDescent="0.35">
      <c r="B565" s="140"/>
      <c r="C565" s="142"/>
    </row>
    <row r="566" spans="2:3" x14ac:dyDescent="0.35">
      <c r="B566" s="140"/>
      <c r="C566" s="143"/>
    </row>
    <row r="567" spans="2:3" x14ac:dyDescent="0.35">
      <c r="B567" s="140"/>
      <c r="C567" s="142"/>
    </row>
    <row r="568" spans="2:3" x14ac:dyDescent="0.35">
      <c r="B568" s="140"/>
      <c r="C568" s="143"/>
    </row>
    <row r="569" spans="2:3" x14ac:dyDescent="0.35">
      <c r="B569" s="140"/>
      <c r="C569" s="142"/>
    </row>
    <row r="570" spans="2:3" x14ac:dyDescent="0.35">
      <c r="B570" s="140"/>
      <c r="C570" s="143"/>
    </row>
    <row r="571" spans="2:3" x14ac:dyDescent="0.35">
      <c r="B571" s="140"/>
      <c r="C571" s="142"/>
    </row>
    <row r="572" spans="2:3" x14ac:dyDescent="0.35">
      <c r="B572" s="140"/>
      <c r="C572" s="143"/>
    </row>
    <row r="573" spans="2:3" x14ac:dyDescent="0.35">
      <c r="B573" s="140"/>
      <c r="C573" s="142"/>
    </row>
    <row r="574" spans="2:3" x14ac:dyDescent="0.35">
      <c r="B574" s="140"/>
      <c r="C574" s="143"/>
    </row>
    <row r="575" spans="2:3" x14ac:dyDescent="0.35">
      <c r="B575" s="140"/>
      <c r="C575" s="142"/>
    </row>
    <row r="576" spans="2:3" x14ac:dyDescent="0.35">
      <c r="B576" s="140"/>
      <c r="C576" s="143"/>
    </row>
    <row r="577" spans="2:3" x14ac:dyDescent="0.35">
      <c r="B577" s="140"/>
      <c r="C577" s="142"/>
    </row>
    <row r="578" spans="2:3" x14ac:dyDescent="0.35">
      <c r="B578" s="140"/>
      <c r="C578" s="143"/>
    </row>
    <row r="579" spans="2:3" x14ac:dyDescent="0.35">
      <c r="B579" s="140"/>
      <c r="C579" s="142"/>
    </row>
    <row r="580" spans="2:3" x14ac:dyDescent="0.35">
      <c r="B580" s="140"/>
      <c r="C580" s="143"/>
    </row>
    <row r="581" spans="2:3" x14ac:dyDescent="0.35">
      <c r="B581" s="140"/>
      <c r="C581" s="142"/>
    </row>
    <row r="582" spans="2:3" x14ac:dyDescent="0.35">
      <c r="B582" s="140"/>
      <c r="C582" s="143"/>
    </row>
    <row r="583" spans="2:3" x14ac:dyDescent="0.35">
      <c r="B583" s="140"/>
      <c r="C583" s="142"/>
    </row>
    <row r="584" spans="2:3" x14ac:dyDescent="0.35">
      <c r="B584" s="140"/>
      <c r="C584" s="143"/>
    </row>
    <row r="585" spans="2:3" x14ac:dyDescent="0.35">
      <c r="B585" s="140"/>
      <c r="C585" s="142"/>
    </row>
    <row r="586" spans="2:3" x14ac:dyDescent="0.35">
      <c r="B586" s="140"/>
      <c r="C586" s="143"/>
    </row>
    <row r="587" spans="2:3" x14ac:dyDescent="0.35">
      <c r="B587" s="140"/>
      <c r="C587" s="142"/>
    </row>
    <row r="588" spans="2:3" x14ac:dyDescent="0.35">
      <c r="B588" s="140"/>
      <c r="C588" s="143"/>
    </row>
    <row r="589" spans="2:3" x14ac:dyDescent="0.35">
      <c r="B589" s="140"/>
      <c r="C589" s="142"/>
    </row>
    <row r="590" spans="2:3" x14ac:dyDescent="0.35">
      <c r="B590" s="140"/>
      <c r="C590" s="143"/>
    </row>
    <row r="591" spans="2:3" x14ac:dyDescent="0.35">
      <c r="B591" s="140"/>
      <c r="C591" s="142"/>
    </row>
    <row r="592" spans="2:3" x14ac:dyDescent="0.35">
      <c r="B592" s="140"/>
      <c r="C592" s="143"/>
    </row>
    <row r="593" spans="2:3" x14ac:dyDescent="0.35">
      <c r="B593" s="140"/>
      <c r="C593" s="142"/>
    </row>
    <row r="594" spans="2:3" x14ac:dyDescent="0.35">
      <c r="B594" s="140"/>
      <c r="C594" s="143"/>
    </row>
    <row r="595" spans="2:3" x14ac:dyDescent="0.35">
      <c r="B595" s="140"/>
      <c r="C595" s="142"/>
    </row>
    <row r="596" spans="2:3" x14ac:dyDescent="0.35">
      <c r="B596" s="140"/>
      <c r="C596" s="143"/>
    </row>
    <row r="597" spans="2:3" x14ac:dyDescent="0.35">
      <c r="B597" s="140"/>
      <c r="C597" s="142"/>
    </row>
    <row r="598" spans="2:3" x14ac:dyDescent="0.35">
      <c r="B598" s="140"/>
      <c r="C598" s="143"/>
    </row>
    <row r="599" spans="2:3" x14ac:dyDescent="0.35">
      <c r="B599" s="140"/>
      <c r="C599" s="142"/>
    </row>
    <row r="600" spans="2:3" x14ac:dyDescent="0.35">
      <c r="B600" s="140"/>
      <c r="C600" s="143"/>
    </row>
    <row r="601" spans="2:3" x14ac:dyDescent="0.35">
      <c r="B601" s="140"/>
      <c r="C601" s="142"/>
    </row>
    <row r="602" spans="2:3" x14ac:dyDescent="0.35">
      <c r="B602" s="140"/>
      <c r="C602" s="143"/>
    </row>
    <row r="603" spans="2:3" x14ac:dyDescent="0.35">
      <c r="B603" s="140"/>
      <c r="C603" s="142"/>
    </row>
    <row r="604" spans="2:3" x14ac:dyDescent="0.35">
      <c r="B604" s="140"/>
      <c r="C604" s="143"/>
    </row>
    <row r="605" spans="2:3" x14ac:dyDescent="0.35">
      <c r="B605" s="140"/>
      <c r="C605" s="142"/>
    </row>
    <row r="606" spans="2:3" x14ac:dyDescent="0.35">
      <c r="B606" s="140"/>
      <c r="C606" s="143"/>
    </row>
    <row r="607" spans="2:3" x14ac:dyDescent="0.35">
      <c r="B607" s="140"/>
      <c r="C607" s="142"/>
    </row>
    <row r="608" spans="2:3" x14ac:dyDescent="0.35">
      <c r="B608" s="140"/>
      <c r="C608" s="143"/>
    </row>
    <row r="609" spans="2:3" x14ac:dyDescent="0.35">
      <c r="B609" s="140"/>
      <c r="C609" s="142"/>
    </row>
    <row r="610" spans="2:3" x14ac:dyDescent="0.35">
      <c r="B610" s="140"/>
      <c r="C610" s="143"/>
    </row>
    <row r="611" spans="2:3" x14ac:dyDescent="0.35">
      <c r="B611" s="140"/>
      <c r="C611" s="142"/>
    </row>
    <row r="612" spans="2:3" x14ac:dyDescent="0.35">
      <c r="B612" s="140"/>
      <c r="C612" s="143"/>
    </row>
    <row r="613" spans="2:3" x14ac:dyDescent="0.35">
      <c r="B613" s="140"/>
      <c r="C613" s="142"/>
    </row>
    <row r="614" spans="2:3" x14ac:dyDescent="0.35">
      <c r="B614" s="140"/>
      <c r="C614" s="143"/>
    </row>
    <row r="615" spans="2:3" x14ac:dyDescent="0.35">
      <c r="B615" s="140"/>
      <c r="C615" s="142"/>
    </row>
    <row r="616" spans="2:3" x14ac:dyDescent="0.35">
      <c r="B616" s="140"/>
      <c r="C616" s="143"/>
    </row>
    <row r="617" spans="2:3" x14ac:dyDescent="0.35">
      <c r="B617" s="140"/>
      <c r="C617" s="142"/>
    </row>
    <row r="618" spans="2:3" x14ac:dyDescent="0.35">
      <c r="B618" s="140"/>
      <c r="C618" s="143"/>
    </row>
    <row r="619" spans="2:3" x14ac:dyDescent="0.35">
      <c r="B619" s="140"/>
      <c r="C619" s="142"/>
    </row>
    <row r="620" spans="2:3" x14ac:dyDescent="0.35">
      <c r="B620" s="140"/>
      <c r="C620" s="143"/>
    </row>
    <row r="621" spans="2:3" x14ac:dyDescent="0.35">
      <c r="B621" s="140"/>
      <c r="C621" s="142"/>
    </row>
    <row r="622" spans="2:3" x14ac:dyDescent="0.35">
      <c r="B622" s="140"/>
      <c r="C622" s="143"/>
    </row>
    <row r="623" spans="2:3" x14ac:dyDescent="0.35">
      <c r="B623" s="140"/>
      <c r="C623" s="142"/>
    </row>
    <row r="624" spans="2:3" x14ac:dyDescent="0.35">
      <c r="B624" s="140"/>
      <c r="C624" s="143"/>
    </row>
    <row r="625" spans="2:3" x14ac:dyDescent="0.35">
      <c r="B625" s="140"/>
      <c r="C625" s="142"/>
    </row>
    <row r="626" spans="2:3" x14ac:dyDescent="0.35">
      <c r="B626" s="140"/>
      <c r="C626" s="143"/>
    </row>
    <row r="627" spans="2:3" x14ac:dyDescent="0.35">
      <c r="B627" s="140"/>
      <c r="C627" s="142"/>
    </row>
    <row r="628" spans="2:3" x14ac:dyDescent="0.35">
      <c r="B628" s="140"/>
      <c r="C628" s="143"/>
    </row>
    <row r="629" spans="2:3" x14ac:dyDescent="0.35">
      <c r="B629" s="140"/>
      <c r="C629" s="142"/>
    </row>
    <row r="630" spans="2:3" x14ac:dyDescent="0.35">
      <c r="B630" s="140"/>
      <c r="C630" s="143"/>
    </row>
    <row r="631" spans="2:3" x14ac:dyDescent="0.35">
      <c r="B631" s="140"/>
      <c r="C631" s="142"/>
    </row>
    <row r="632" spans="2:3" x14ac:dyDescent="0.35">
      <c r="B632" s="140"/>
      <c r="C632" s="143"/>
    </row>
    <row r="633" spans="2:3" x14ac:dyDescent="0.35">
      <c r="B633" s="140"/>
      <c r="C633" s="142"/>
    </row>
    <row r="634" spans="2:3" x14ac:dyDescent="0.35">
      <c r="B634" s="140"/>
      <c r="C634" s="143"/>
    </row>
    <row r="635" spans="2:3" x14ac:dyDescent="0.35">
      <c r="B635" s="140"/>
      <c r="C635" s="142"/>
    </row>
    <row r="636" spans="2:3" x14ac:dyDescent="0.35">
      <c r="B636" s="140"/>
      <c r="C636" s="143"/>
    </row>
    <row r="637" spans="2:3" x14ac:dyDescent="0.35">
      <c r="B637" s="140"/>
      <c r="C637" s="142"/>
    </row>
    <row r="638" spans="2:3" x14ac:dyDescent="0.35">
      <c r="B638" s="140"/>
      <c r="C638" s="143"/>
    </row>
    <row r="639" spans="2:3" x14ac:dyDescent="0.35">
      <c r="B639" s="140"/>
      <c r="C639" s="142"/>
    </row>
    <row r="640" spans="2:3" x14ac:dyDescent="0.35">
      <c r="B640" s="140"/>
      <c r="C640" s="143"/>
    </row>
    <row r="641" spans="2:3" x14ac:dyDescent="0.35">
      <c r="B641" s="140"/>
      <c r="C641" s="142"/>
    </row>
    <row r="642" spans="2:3" x14ac:dyDescent="0.35">
      <c r="B642" s="140"/>
      <c r="C642" s="143"/>
    </row>
    <row r="643" spans="2:3" x14ac:dyDescent="0.35">
      <c r="B643" s="140"/>
      <c r="C643" s="142"/>
    </row>
    <row r="644" spans="2:3" x14ac:dyDescent="0.35">
      <c r="B644" s="140"/>
      <c r="C644" s="143"/>
    </row>
    <row r="645" spans="2:3" x14ac:dyDescent="0.35">
      <c r="B645" s="140"/>
      <c r="C645" s="142"/>
    </row>
    <row r="646" spans="2:3" x14ac:dyDescent="0.35">
      <c r="B646" s="140"/>
      <c r="C646" s="143"/>
    </row>
    <row r="647" spans="2:3" x14ac:dyDescent="0.35">
      <c r="B647" s="140"/>
      <c r="C647" s="142"/>
    </row>
    <row r="648" spans="2:3" x14ac:dyDescent="0.35">
      <c r="B648" s="140"/>
      <c r="C648" s="143"/>
    </row>
    <row r="649" spans="2:3" x14ac:dyDescent="0.35">
      <c r="B649" s="140"/>
      <c r="C649" s="142"/>
    </row>
    <row r="650" spans="2:3" x14ac:dyDescent="0.35">
      <c r="B650" s="140"/>
      <c r="C650" s="143"/>
    </row>
    <row r="651" spans="2:3" x14ac:dyDescent="0.35">
      <c r="B651" s="140"/>
      <c r="C651" s="142"/>
    </row>
    <row r="652" spans="2:3" x14ac:dyDescent="0.35">
      <c r="B652" s="140"/>
      <c r="C652" s="143"/>
    </row>
    <row r="653" spans="2:3" x14ac:dyDescent="0.35">
      <c r="B653" s="140"/>
      <c r="C653" s="142"/>
    </row>
    <row r="654" spans="2:3" x14ac:dyDescent="0.35">
      <c r="B654" s="140"/>
      <c r="C654" s="143"/>
    </row>
    <row r="655" spans="2:3" x14ac:dyDescent="0.35">
      <c r="B655" s="140"/>
      <c r="C655" s="142"/>
    </row>
    <row r="656" spans="2:3" x14ac:dyDescent="0.35">
      <c r="B656" s="140"/>
      <c r="C656" s="143"/>
    </row>
    <row r="657" spans="2:3" x14ac:dyDescent="0.35">
      <c r="B657" s="140"/>
      <c r="C657" s="142"/>
    </row>
    <row r="658" spans="2:3" x14ac:dyDescent="0.35">
      <c r="B658" s="140"/>
      <c r="C658" s="143"/>
    </row>
    <row r="659" spans="2:3" x14ac:dyDescent="0.35">
      <c r="B659" s="140"/>
      <c r="C659" s="142"/>
    </row>
    <row r="660" spans="2:3" x14ac:dyDescent="0.35">
      <c r="B660" s="140"/>
      <c r="C660" s="143"/>
    </row>
    <row r="661" spans="2:3" x14ac:dyDescent="0.35">
      <c r="B661" s="140"/>
      <c r="C661" s="142"/>
    </row>
    <row r="662" spans="2:3" x14ac:dyDescent="0.35">
      <c r="B662" s="140"/>
      <c r="C662" s="143"/>
    </row>
    <row r="663" spans="2:3" x14ac:dyDescent="0.35">
      <c r="B663" s="140"/>
      <c r="C663" s="142"/>
    </row>
    <row r="664" spans="2:3" x14ac:dyDescent="0.35">
      <c r="B664" s="140"/>
      <c r="C664" s="143"/>
    </row>
    <row r="665" spans="2:3" x14ac:dyDescent="0.35">
      <c r="B665" s="140"/>
      <c r="C665" s="142"/>
    </row>
    <row r="666" spans="2:3" x14ac:dyDescent="0.35">
      <c r="B666" s="140"/>
      <c r="C666" s="143"/>
    </row>
    <row r="667" spans="2:3" x14ac:dyDescent="0.35">
      <c r="B667" s="140"/>
      <c r="C667" s="142"/>
    </row>
    <row r="668" spans="2:3" x14ac:dyDescent="0.35">
      <c r="B668" s="140"/>
      <c r="C668" s="143"/>
    </row>
    <row r="669" spans="2:3" x14ac:dyDescent="0.35">
      <c r="B669" s="140"/>
      <c r="C669" s="142"/>
    </row>
    <row r="670" spans="2:3" x14ac:dyDescent="0.35">
      <c r="B670" s="140"/>
      <c r="C670" s="143"/>
    </row>
    <row r="671" spans="2:3" x14ac:dyDescent="0.35">
      <c r="B671" s="140"/>
      <c r="C671" s="142"/>
    </row>
    <row r="672" spans="2:3" x14ac:dyDescent="0.35">
      <c r="B672" s="140"/>
      <c r="C672" s="143"/>
    </row>
    <row r="673" spans="2:3" x14ac:dyDescent="0.35">
      <c r="B673" s="140"/>
      <c r="C673" s="142"/>
    </row>
    <row r="674" spans="2:3" x14ac:dyDescent="0.35">
      <c r="B674" s="140"/>
      <c r="C674" s="143"/>
    </row>
    <row r="675" spans="2:3" x14ac:dyDescent="0.35">
      <c r="B675" s="140"/>
      <c r="C675" s="142"/>
    </row>
    <row r="676" spans="2:3" x14ac:dyDescent="0.35">
      <c r="B676" s="140"/>
      <c r="C676" s="143"/>
    </row>
    <row r="677" spans="2:3" x14ac:dyDescent="0.35">
      <c r="B677" s="140"/>
      <c r="C677" s="142"/>
    </row>
    <row r="678" spans="2:3" x14ac:dyDescent="0.35">
      <c r="B678" s="140"/>
      <c r="C678" s="143"/>
    </row>
    <row r="679" spans="2:3" x14ac:dyDescent="0.35">
      <c r="B679" s="140"/>
      <c r="C679" s="142"/>
    </row>
    <row r="680" spans="2:3" x14ac:dyDescent="0.35">
      <c r="B680" s="140"/>
      <c r="C680" s="143"/>
    </row>
    <row r="681" spans="2:3" x14ac:dyDescent="0.35">
      <c r="B681" s="140"/>
      <c r="C681" s="142"/>
    </row>
    <row r="682" spans="2:3" x14ac:dyDescent="0.35">
      <c r="B682" s="140"/>
      <c r="C682" s="143"/>
    </row>
    <row r="683" spans="2:3" x14ac:dyDescent="0.35">
      <c r="B683" s="140"/>
      <c r="C683" s="142"/>
    </row>
    <row r="684" spans="2:3" x14ac:dyDescent="0.35">
      <c r="B684" s="140"/>
      <c r="C684" s="143"/>
    </row>
    <row r="685" spans="2:3" x14ac:dyDescent="0.35">
      <c r="B685" s="140"/>
      <c r="C685" s="142"/>
    </row>
    <row r="686" spans="2:3" x14ac:dyDescent="0.35">
      <c r="B686" s="140"/>
      <c r="C686" s="143"/>
    </row>
    <row r="687" spans="2:3" x14ac:dyDescent="0.35">
      <c r="B687" s="140"/>
      <c r="C687" s="142"/>
    </row>
    <row r="688" spans="2:3" x14ac:dyDescent="0.35">
      <c r="B688" s="140"/>
      <c r="C688" s="143"/>
    </row>
    <row r="689" spans="2:3" x14ac:dyDescent="0.35">
      <c r="B689" s="140"/>
      <c r="C689" s="142"/>
    </row>
    <row r="690" spans="2:3" x14ac:dyDescent="0.35">
      <c r="B690" s="140"/>
      <c r="C690" s="143"/>
    </row>
    <row r="691" spans="2:3" x14ac:dyDescent="0.35">
      <c r="B691" s="140"/>
      <c r="C691" s="142"/>
    </row>
    <row r="692" spans="2:3" x14ac:dyDescent="0.35">
      <c r="B692" s="140"/>
      <c r="C692" s="143"/>
    </row>
    <row r="693" spans="2:3" x14ac:dyDescent="0.35">
      <c r="B693" s="140"/>
      <c r="C693" s="142"/>
    </row>
    <row r="694" spans="2:3" x14ac:dyDescent="0.35">
      <c r="B694" s="140"/>
      <c r="C694" s="143"/>
    </row>
    <row r="695" spans="2:3" x14ac:dyDescent="0.35">
      <c r="B695" s="140"/>
      <c r="C695" s="142"/>
    </row>
    <row r="696" spans="2:3" x14ac:dyDescent="0.35">
      <c r="B696" s="140"/>
      <c r="C696" s="143"/>
    </row>
    <row r="697" spans="2:3" x14ac:dyDescent="0.35">
      <c r="B697" s="140"/>
      <c r="C697" s="142"/>
    </row>
    <row r="698" spans="2:3" x14ac:dyDescent="0.35">
      <c r="B698" s="140"/>
      <c r="C698" s="143"/>
    </row>
    <row r="699" spans="2:3" x14ac:dyDescent="0.35">
      <c r="B699" s="140"/>
      <c r="C699" s="142"/>
    </row>
    <row r="700" spans="2:3" x14ac:dyDescent="0.35">
      <c r="B700" s="140"/>
      <c r="C700" s="143"/>
    </row>
    <row r="701" spans="2:3" x14ac:dyDescent="0.35">
      <c r="B701" s="140"/>
      <c r="C701" s="142"/>
    </row>
    <row r="702" spans="2:3" x14ac:dyDescent="0.35">
      <c r="B702" s="140"/>
      <c r="C702" s="143"/>
    </row>
    <row r="703" spans="2:3" x14ac:dyDescent="0.35">
      <c r="B703" s="140"/>
      <c r="C703" s="142"/>
    </row>
    <row r="704" spans="2:3" x14ac:dyDescent="0.35">
      <c r="B704" s="140"/>
      <c r="C704" s="143"/>
    </row>
    <row r="705" spans="2:3" x14ac:dyDescent="0.35">
      <c r="B705" s="140"/>
      <c r="C705" s="142"/>
    </row>
    <row r="706" spans="2:3" x14ac:dyDescent="0.35">
      <c r="B706" s="140"/>
      <c r="C706" s="143"/>
    </row>
    <row r="707" spans="2:3" x14ac:dyDescent="0.35">
      <c r="B707" s="140"/>
      <c r="C707" s="142"/>
    </row>
    <row r="708" spans="2:3" x14ac:dyDescent="0.35">
      <c r="B708" s="140"/>
      <c r="C708" s="143"/>
    </row>
    <row r="709" spans="2:3" x14ac:dyDescent="0.35">
      <c r="B709" s="140"/>
      <c r="C709" s="142"/>
    </row>
    <row r="710" spans="2:3" x14ac:dyDescent="0.35">
      <c r="B710" s="140"/>
      <c r="C710" s="143"/>
    </row>
    <row r="711" spans="2:3" x14ac:dyDescent="0.35">
      <c r="B711" s="140"/>
      <c r="C711" s="142"/>
    </row>
    <row r="712" spans="2:3" x14ac:dyDescent="0.35">
      <c r="B712" s="140"/>
      <c r="C712" s="143"/>
    </row>
    <row r="713" spans="2:3" x14ac:dyDescent="0.35">
      <c r="B713" s="140"/>
      <c r="C713" s="142"/>
    </row>
    <row r="714" spans="2:3" x14ac:dyDescent="0.35">
      <c r="B714" s="140"/>
      <c r="C714" s="143"/>
    </row>
    <row r="715" spans="2:3" x14ac:dyDescent="0.35">
      <c r="B715" s="140"/>
      <c r="C715" s="142"/>
    </row>
    <row r="716" spans="2:3" x14ac:dyDescent="0.35">
      <c r="B716" s="140"/>
      <c r="C716" s="143"/>
    </row>
    <row r="717" spans="2:3" x14ac:dyDescent="0.35">
      <c r="B717" s="140"/>
      <c r="C717" s="142"/>
    </row>
    <row r="718" spans="2:3" x14ac:dyDescent="0.35">
      <c r="B718" s="140"/>
      <c r="C718" s="143"/>
    </row>
    <row r="719" spans="2:3" x14ac:dyDescent="0.35">
      <c r="B719" s="140"/>
      <c r="C719" s="142"/>
    </row>
    <row r="720" spans="2:3" x14ac:dyDescent="0.35">
      <c r="B720" s="140"/>
      <c r="C720" s="143"/>
    </row>
    <row r="721" spans="2:3" x14ac:dyDescent="0.35">
      <c r="B721" s="140"/>
      <c r="C721" s="142"/>
    </row>
    <row r="722" spans="2:3" x14ac:dyDescent="0.35">
      <c r="B722" s="140"/>
      <c r="C722" s="143"/>
    </row>
    <row r="723" spans="2:3" x14ac:dyDescent="0.35">
      <c r="B723" s="140"/>
      <c r="C723" s="142"/>
    </row>
    <row r="724" spans="2:3" x14ac:dyDescent="0.35">
      <c r="B724" s="140"/>
      <c r="C724" s="143"/>
    </row>
    <row r="725" spans="2:3" x14ac:dyDescent="0.35">
      <c r="B725" s="140"/>
      <c r="C725" s="142"/>
    </row>
    <row r="726" spans="2:3" x14ac:dyDescent="0.35">
      <c r="B726" s="140"/>
      <c r="C726" s="143"/>
    </row>
    <row r="727" spans="2:3" x14ac:dyDescent="0.35">
      <c r="B727" s="140"/>
      <c r="C727" s="142"/>
    </row>
    <row r="728" spans="2:3" x14ac:dyDescent="0.35">
      <c r="B728" s="140"/>
      <c r="C728" s="143"/>
    </row>
    <row r="729" spans="2:3" x14ac:dyDescent="0.35">
      <c r="B729" s="140"/>
      <c r="C729" s="142"/>
    </row>
    <row r="730" spans="2:3" x14ac:dyDescent="0.35">
      <c r="B730" s="140"/>
      <c r="C730" s="143"/>
    </row>
    <row r="731" spans="2:3" x14ac:dyDescent="0.35">
      <c r="B731" s="140"/>
      <c r="C731" s="142"/>
    </row>
    <row r="732" spans="2:3" x14ac:dyDescent="0.35">
      <c r="B732" s="140"/>
      <c r="C732" s="143"/>
    </row>
    <row r="733" spans="2:3" x14ac:dyDescent="0.35">
      <c r="B733" s="140"/>
      <c r="C733" s="142"/>
    </row>
    <row r="734" spans="2:3" x14ac:dyDescent="0.35">
      <c r="B734" s="140"/>
      <c r="C734" s="143"/>
    </row>
    <row r="735" spans="2:3" x14ac:dyDescent="0.35">
      <c r="B735" s="140"/>
      <c r="C735" s="142"/>
    </row>
    <row r="736" spans="2:3" x14ac:dyDescent="0.35">
      <c r="B736" s="140"/>
      <c r="C736" s="143"/>
    </row>
    <row r="737" spans="2:3" x14ac:dyDescent="0.35">
      <c r="B737" s="140"/>
      <c r="C737" s="142"/>
    </row>
    <row r="738" spans="2:3" x14ac:dyDescent="0.35">
      <c r="B738" s="140"/>
      <c r="C738" s="143"/>
    </row>
    <row r="739" spans="2:3" x14ac:dyDescent="0.35">
      <c r="B739" s="140"/>
      <c r="C739" s="142"/>
    </row>
    <row r="740" spans="2:3" x14ac:dyDescent="0.35">
      <c r="B740" s="140"/>
      <c r="C740" s="143"/>
    </row>
    <row r="741" spans="2:3" x14ac:dyDescent="0.35">
      <c r="B741" s="140"/>
      <c r="C741" s="142"/>
    </row>
    <row r="742" spans="2:3" x14ac:dyDescent="0.35">
      <c r="B742" s="140"/>
      <c r="C742" s="143"/>
    </row>
    <row r="743" spans="2:3" x14ac:dyDescent="0.35">
      <c r="B743" s="140"/>
      <c r="C743" s="142"/>
    </row>
    <row r="744" spans="2:3" x14ac:dyDescent="0.35">
      <c r="B744" s="140"/>
      <c r="C744" s="143"/>
    </row>
    <row r="745" spans="2:3" x14ac:dyDescent="0.35">
      <c r="B745" s="140"/>
      <c r="C745" s="142"/>
    </row>
    <row r="746" spans="2:3" x14ac:dyDescent="0.35">
      <c r="B746" s="140"/>
      <c r="C746" s="143"/>
    </row>
    <row r="747" spans="2:3" x14ac:dyDescent="0.35">
      <c r="B747" s="140"/>
      <c r="C747" s="142"/>
    </row>
    <row r="748" spans="2:3" x14ac:dyDescent="0.35">
      <c r="B748" s="140"/>
      <c r="C748" s="143"/>
    </row>
    <row r="749" spans="2:3" x14ac:dyDescent="0.35">
      <c r="B749" s="140"/>
      <c r="C749" s="142"/>
    </row>
    <row r="750" spans="2:3" x14ac:dyDescent="0.35">
      <c r="B750" s="140"/>
      <c r="C750" s="143"/>
    </row>
    <row r="751" spans="2:3" x14ac:dyDescent="0.35">
      <c r="B751" s="140"/>
      <c r="C751" s="142"/>
    </row>
    <row r="752" spans="2:3" x14ac:dyDescent="0.35">
      <c r="B752" s="140"/>
      <c r="C752" s="143"/>
    </row>
    <row r="753" spans="2:3" x14ac:dyDescent="0.35">
      <c r="B753" s="140"/>
      <c r="C753" s="142"/>
    </row>
    <row r="754" spans="2:3" x14ac:dyDescent="0.35">
      <c r="B754" s="140"/>
      <c r="C754" s="143"/>
    </row>
    <row r="755" spans="2:3" x14ac:dyDescent="0.35">
      <c r="B755" s="140"/>
      <c r="C755" s="142"/>
    </row>
    <row r="756" spans="2:3" x14ac:dyDescent="0.35">
      <c r="B756" s="140"/>
      <c r="C756" s="143"/>
    </row>
    <row r="757" spans="2:3" x14ac:dyDescent="0.35">
      <c r="B757" s="140"/>
      <c r="C757" s="142"/>
    </row>
    <row r="758" spans="2:3" x14ac:dyDescent="0.35">
      <c r="B758" s="140"/>
      <c r="C758" s="143"/>
    </row>
    <row r="759" spans="2:3" x14ac:dyDescent="0.35">
      <c r="B759" s="140"/>
      <c r="C759" s="142"/>
    </row>
    <row r="760" spans="2:3" x14ac:dyDescent="0.35">
      <c r="B760" s="140"/>
      <c r="C760" s="143"/>
    </row>
    <row r="761" spans="2:3" x14ac:dyDescent="0.35">
      <c r="B761" s="140"/>
      <c r="C761" s="142"/>
    </row>
    <row r="762" spans="2:3" x14ac:dyDescent="0.35">
      <c r="B762" s="140"/>
      <c r="C762" s="143"/>
    </row>
    <row r="763" spans="2:3" x14ac:dyDescent="0.35">
      <c r="B763" s="140"/>
      <c r="C763" s="142"/>
    </row>
    <row r="764" spans="2:3" x14ac:dyDescent="0.35">
      <c r="B764" s="140"/>
      <c r="C764" s="143"/>
    </row>
    <row r="765" spans="2:3" x14ac:dyDescent="0.35">
      <c r="B765" s="140"/>
      <c r="C765" s="142"/>
    </row>
    <row r="766" spans="2:3" x14ac:dyDescent="0.35">
      <c r="B766" s="140"/>
      <c r="C766" s="143"/>
    </row>
    <row r="767" spans="2:3" x14ac:dyDescent="0.35">
      <c r="B767" s="140"/>
      <c r="C767" s="142"/>
    </row>
    <row r="768" spans="2:3" x14ac:dyDescent="0.35">
      <c r="B768" s="140"/>
      <c r="C768" s="143"/>
    </row>
    <row r="769" spans="2:3" x14ac:dyDescent="0.35">
      <c r="B769" s="140"/>
      <c r="C769" s="142"/>
    </row>
    <row r="770" spans="2:3" x14ac:dyDescent="0.35">
      <c r="B770" s="140"/>
      <c r="C770" s="143"/>
    </row>
    <row r="771" spans="2:3" x14ac:dyDescent="0.35">
      <c r="B771" s="140"/>
      <c r="C771" s="142"/>
    </row>
    <row r="772" spans="2:3" x14ac:dyDescent="0.35">
      <c r="B772" s="140"/>
      <c r="C772" s="143"/>
    </row>
    <row r="773" spans="2:3" x14ac:dyDescent="0.35">
      <c r="B773" s="140"/>
      <c r="C773" s="142"/>
    </row>
    <row r="774" spans="2:3" x14ac:dyDescent="0.35">
      <c r="B774" s="140"/>
      <c r="C774" s="143"/>
    </row>
    <row r="775" spans="2:3" x14ac:dyDescent="0.35">
      <c r="B775" s="140"/>
      <c r="C775" s="142"/>
    </row>
    <row r="776" spans="2:3" x14ac:dyDescent="0.35">
      <c r="B776" s="140"/>
      <c r="C776" s="143"/>
    </row>
    <row r="777" spans="2:3" x14ac:dyDescent="0.35">
      <c r="B777" s="140"/>
      <c r="C777" s="142"/>
    </row>
    <row r="778" spans="2:3" x14ac:dyDescent="0.35">
      <c r="B778" s="140"/>
      <c r="C778" s="143"/>
    </row>
    <row r="779" spans="2:3" x14ac:dyDescent="0.35">
      <c r="B779" s="140"/>
      <c r="C779" s="142"/>
    </row>
    <row r="780" spans="2:3" x14ac:dyDescent="0.35">
      <c r="B780" s="140"/>
      <c r="C780" s="143"/>
    </row>
    <row r="781" spans="2:3" x14ac:dyDescent="0.35">
      <c r="B781" s="140"/>
      <c r="C781" s="142"/>
    </row>
    <row r="782" spans="2:3" x14ac:dyDescent="0.35">
      <c r="B782" s="140"/>
      <c r="C782" s="143"/>
    </row>
    <row r="783" spans="2:3" x14ac:dyDescent="0.35">
      <c r="B783" s="140"/>
      <c r="C783" s="142"/>
    </row>
    <row r="784" spans="2:3" x14ac:dyDescent="0.35">
      <c r="B784" s="140"/>
      <c r="C784" s="143"/>
    </row>
    <row r="785" spans="2:3" x14ac:dyDescent="0.35">
      <c r="B785" s="140"/>
      <c r="C785" s="142"/>
    </row>
    <row r="786" spans="2:3" x14ac:dyDescent="0.35">
      <c r="B786" s="140"/>
      <c r="C786" s="143"/>
    </row>
    <row r="787" spans="2:3" x14ac:dyDescent="0.35">
      <c r="B787" s="140"/>
      <c r="C787" s="142"/>
    </row>
    <row r="788" spans="2:3" x14ac:dyDescent="0.35">
      <c r="B788" s="140"/>
      <c r="C788" s="143"/>
    </row>
    <row r="789" spans="2:3" x14ac:dyDescent="0.35">
      <c r="B789" s="140"/>
      <c r="C789" s="142"/>
    </row>
    <row r="790" spans="2:3" x14ac:dyDescent="0.35">
      <c r="B790" s="140"/>
      <c r="C790" s="143"/>
    </row>
    <row r="791" spans="2:3" x14ac:dyDescent="0.35">
      <c r="B791" s="140"/>
      <c r="C791" s="142"/>
    </row>
    <row r="792" spans="2:3" x14ac:dyDescent="0.35">
      <c r="B792" s="140"/>
      <c r="C792" s="143"/>
    </row>
    <row r="793" spans="2:3" x14ac:dyDescent="0.35">
      <c r="B793" s="140"/>
      <c r="C793" s="142"/>
    </row>
    <row r="794" spans="2:3" x14ac:dyDescent="0.35">
      <c r="B794" s="140"/>
      <c r="C794" s="143"/>
    </row>
    <row r="795" spans="2:3" x14ac:dyDescent="0.35">
      <c r="B795" s="140"/>
      <c r="C795" s="142"/>
    </row>
    <row r="796" spans="2:3" x14ac:dyDescent="0.35">
      <c r="B796" s="140"/>
      <c r="C796" s="143"/>
    </row>
    <row r="797" spans="2:3" x14ac:dyDescent="0.35">
      <c r="B797" s="140"/>
      <c r="C797" s="142"/>
    </row>
    <row r="798" spans="2:3" x14ac:dyDescent="0.35">
      <c r="B798" s="140"/>
      <c r="C798" s="143"/>
    </row>
    <row r="799" spans="2:3" x14ac:dyDescent="0.35">
      <c r="B799" s="140"/>
      <c r="C799" s="142"/>
    </row>
    <row r="800" spans="2:3" x14ac:dyDescent="0.35">
      <c r="B800" s="140"/>
      <c r="C800" s="143"/>
    </row>
    <row r="801" spans="2:3" x14ac:dyDescent="0.35">
      <c r="B801" s="140"/>
      <c r="C801" s="142"/>
    </row>
    <row r="802" spans="2:3" x14ac:dyDescent="0.35">
      <c r="B802" s="140"/>
      <c r="C802" s="143"/>
    </row>
    <row r="803" spans="2:3" x14ac:dyDescent="0.35">
      <c r="B803" s="140"/>
      <c r="C803" s="142"/>
    </row>
    <row r="804" spans="2:3" x14ac:dyDescent="0.35">
      <c r="B804" s="140"/>
      <c r="C804" s="143"/>
    </row>
    <row r="805" spans="2:3" x14ac:dyDescent="0.35">
      <c r="B805" s="140"/>
      <c r="C805" s="142"/>
    </row>
    <row r="806" spans="2:3" x14ac:dyDescent="0.35">
      <c r="B806" s="140"/>
      <c r="C806" s="143"/>
    </row>
    <row r="807" spans="2:3" x14ac:dyDescent="0.35">
      <c r="B807" s="140"/>
      <c r="C807" s="142"/>
    </row>
    <row r="808" spans="2:3" x14ac:dyDescent="0.35">
      <c r="B808" s="140"/>
      <c r="C808" s="143"/>
    </row>
    <row r="809" spans="2:3" x14ac:dyDescent="0.35">
      <c r="B809" s="140"/>
      <c r="C809" s="142"/>
    </row>
    <row r="810" spans="2:3" x14ac:dyDescent="0.35">
      <c r="B810" s="140"/>
      <c r="C810" s="143"/>
    </row>
    <row r="811" spans="2:3" x14ac:dyDescent="0.35">
      <c r="B811" s="140"/>
      <c r="C811" s="142"/>
    </row>
    <row r="812" spans="2:3" x14ac:dyDescent="0.35">
      <c r="B812" s="140"/>
      <c r="C812" s="143"/>
    </row>
    <row r="813" spans="2:3" x14ac:dyDescent="0.35">
      <c r="B813" s="140"/>
      <c r="C813" s="142"/>
    </row>
    <row r="814" spans="2:3" x14ac:dyDescent="0.35">
      <c r="B814" s="140"/>
      <c r="C814" s="143"/>
    </row>
    <row r="815" spans="2:3" x14ac:dyDescent="0.35">
      <c r="B815" s="140"/>
      <c r="C815" s="142"/>
    </row>
    <row r="816" spans="2:3" x14ac:dyDescent="0.35">
      <c r="B816" s="140"/>
      <c r="C816" s="143"/>
    </row>
    <row r="817" spans="2:3" x14ac:dyDescent="0.35">
      <c r="B817" s="140"/>
      <c r="C817" s="142"/>
    </row>
    <row r="818" spans="2:3" x14ac:dyDescent="0.35">
      <c r="B818" s="140"/>
      <c r="C818" s="143"/>
    </row>
    <row r="819" spans="2:3" x14ac:dyDescent="0.35">
      <c r="B819" s="140"/>
      <c r="C819" s="142"/>
    </row>
    <row r="820" spans="2:3" x14ac:dyDescent="0.35">
      <c r="B820" s="140"/>
      <c r="C820" s="143"/>
    </row>
    <row r="821" spans="2:3" x14ac:dyDescent="0.35">
      <c r="B821" s="140"/>
      <c r="C821" s="142"/>
    </row>
    <row r="822" spans="2:3" x14ac:dyDescent="0.35">
      <c r="B822" s="140"/>
      <c r="C822" s="143"/>
    </row>
    <row r="823" spans="2:3" x14ac:dyDescent="0.35">
      <c r="B823" s="140"/>
      <c r="C823" s="142"/>
    </row>
    <row r="824" spans="2:3" x14ac:dyDescent="0.35">
      <c r="B824" s="140"/>
      <c r="C824" s="143"/>
    </row>
    <row r="825" spans="2:3" x14ac:dyDescent="0.35">
      <c r="B825" s="140"/>
      <c r="C825" s="142"/>
    </row>
    <row r="826" spans="2:3" x14ac:dyDescent="0.35">
      <c r="B826" s="140"/>
      <c r="C826" s="143"/>
    </row>
    <row r="827" spans="2:3" x14ac:dyDescent="0.35">
      <c r="B827" s="140"/>
      <c r="C827" s="142"/>
    </row>
    <row r="828" spans="2:3" x14ac:dyDescent="0.35">
      <c r="B828" s="140"/>
      <c r="C828" s="143"/>
    </row>
    <row r="829" spans="2:3" x14ac:dyDescent="0.35">
      <c r="B829" s="140"/>
      <c r="C829" s="142"/>
    </row>
    <row r="830" spans="2:3" x14ac:dyDescent="0.35">
      <c r="B830" s="140"/>
      <c r="C830" s="143"/>
    </row>
    <row r="831" spans="2:3" x14ac:dyDescent="0.35">
      <c r="B831" s="140"/>
      <c r="C831" s="142"/>
    </row>
    <row r="832" spans="2:3" x14ac:dyDescent="0.35">
      <c r="B832" s="140"/>
      <c r="C832" s="143"/>
    </row>
    <row r="833" spans="2:3" x14ac:dyDescent="0.35">
      <c r="B833" s="140"/>
      <c r="C833" s="142"/>
    </row>
    <row r="834" spans="2:3" x14ac:dyDescent="0.35">
      <c r="B834" s="140"/>
      <c r="C834" s="143"/>
    </row>
    <row r="835" spans="2:3" x14ac:dyDescent="0.35">
      <c r="B835" s="140"/>
      <c r="C835" s="142"/>
    </row>
    <row r="836" spans="2:3" x14ac:dyDescent="0.35">
      <c r="B836" s="140"/>
      <c r="C836" s="143"/>
    </row>
    <row r="837" spans="2:3" x14ac:dyDescent="0.35">
      <c r="B837" s="140"/>
      <c r="C837" s="142"/>
    </row>
    <row r="838" spans="2:3" x14ac:dyDescent="0.35">
      <c r="B838" s="140"/>
      <c r="C838" s="143"/>
    </row>
    <row r="839" spans="2:3" x14ac:dyDescent="0.35">
      <c r="B839" s="140"/>
      <c r="C839" s="142"/>
    </row>
    <row r="840" spans="2:3" x14ac:dyDescent="0.35">
      <c r="B840" s="140"/>
      <c r="C840" s="143"/>
    </row>
    <row r="841" spans="2:3" x14ac:dyDescent="0.35">
      <c r="B841" s="140"/>
      <c r="C841" s="142"/>
    </row>
    <row r="842" spans="2:3" x14ac:dyDescent="0.35">
      <c r="B842" s="140"/>
      <c r="C842" s="143"/>
    </row>
    <row r="843" spans="2:3" x14ac:dyDescent="0.35">
      <c r="B843" s="140"/>
      <c r="C843" s="142"/>
    </row>
    <row r="844" spans="2:3" x14ac:dyDescent="0.35">
      <c r="B844" s="140"/>
      <c r="C844" s="143"/>
    </row>
    <row r="845" spans="2:3" x14ac:dyDescent="0.35">
      <c r="B845" s="140"/>
      <c r="C845" s="142"/>
    </row>
    <row r="846" spans="2:3" x14ac:dyDescent="0.35">
      <c r="B846" s="140"/>
      <c r="C846" s="143"/>
    </row>
    <row r="847" spans="2:3" x14ac:dyDescent="0.35">
      <c r="B847" s="140"/>
      <c r="C847" s="142"/>
    </row>
    <row r="848" spans="2:3" x14ac:dyDescent="0.35">
      <c r="B848" s="140"/>
      <c r="C848" s="143"/>
    </row>
    <row r="849" spans="2:3" x14ac:dyDescent="0.35">
      <c r="B849" s="140"/>
      <c r="C849" s="142"/>
    </row>
    <row r="850" spans="2:3" x14ac:dyDescent="0.35">
      <c r="B850" s="140"/>
      <c r="C850" s="143"/>
    </row>
    <row r="851" spans="2:3" x14ac:dyDescent="0.35">
      <c r="B851" s="140"/>
      <c r="C851" s="142"/>
    </row>
    <row r="852" spans="2:3" x14ac:dyDescent="0.35">
      <c r="B852" s="140"/>
      <c r="C852" s="143"/>
    </row>
    <row r="853" spans="2:3" x14ac:dyDescent="0.35">
      <c r="B853" s="140"/>
      <c r="C853" s="142"/>
    </row>
    <row r="854" spans="2:3" x14ac:dyDescent="0.35">
      <c r="B854" s="140"/>
      <c r="C854" s="143"/>
    </row>
    <row r="855" spans="2:3" x14ac:dyDescent="0.35">
      <c r="B855" s="140"/>
      <c r="C855" s="142"/>
    </row>
    <row r="856" spans="2:3" x14ac:dyDescent="0.35">
      <c r="B856" s="140"/>
      <c r="C856" s="143"/>
    </row>
    <row r="857" spans="2:3" x14ac:dyDescent="0.35">
      <c r="B857" s="140"/>
      <c r="C857" s="142"/>
    </row>
    <row r="858" spans="2:3" x14ac:dyDescent="0.35">
      <c r="B858" s="140"/>
      <c r="C858" s="143"/>
    </row>
    <row r="859" spans="2:3" x14ac:dyDescent="0.35">
      <c r="B859" s="140"/>
      <c r="C859" s="142"/>
    </row>
    <row r="860" spans="2:3" x14ac:dyDescent="0.35">
      <c r="B860" s="140"/>
      <c r="C860" s="143"/>
    </row>
    <row r="861" spans="2:3" x14ac:dyDescent="0.35">
      <c r="B861" s="140"/>
      <c r="C861" s="142"/>
    </row>
    <row r="862" spans="2:3" x14ac:dyDescent="0.35">
      <c r="B862" s="140"/>
      <c r="C862" s="143"/>
    </row>
    <row r="863" spans="2:3" x14ac:dyDescent="0.35">
      <c r="B863" s="140"/>
      <c r="C863" s="142"/>
    </row>
    <row r="864" spans="2:3" x14ac:dyDescent="0.35">
      <c r="B864" s="140"/>
      <c r="C864" s="143"/>
    </row>
    <row r="865" spans="2:3" x14ac:dyDescent="0.35">
      <c r="B865" s="140"/>
      <c r="C865" s="142"/>
    </row>
    <row r="866" spans="2:3" x14ac:dyDescent="0.35">
      <c r="B866" s="140"/>
      <c r="C866" s="143"/>
    </row>
    <row r="867" spans="2:3" x14ac:dyDescent="0.35">
      <c r="B867" s="140"/>
      <c r="C867" s="142"/>
    </row>
    <row r="868" spans="2:3" x14ac:dyDescent="0.35">
      <c r="B868" s="140"/>
      <c r="C868" s="143"/>
    </row>
    <row r="869" spans="2:3" x14ac:dyDescent="0.35">
      <c r="B869" s="140"/>
      <c r="C869" s="142"/>
    </row>
    <row r="870" spans="2:3" x14ac:dyDescent="0.35">
      <c r="B870" s="140"/>
      <c r="C870" s="143"/>
    </row>
    <row r="871" spans="2:3" x14ac:dyDescent="0.35">
      <c r="B871" s="140"/>
      <c r="C871" s="142"/>
    </row>
    <row r="872" spans="2:3" x14ac:dyDescent="0.35">
      <c r="B872" s="140"/>
      <c r="C872" s="143"/>
    </row>
    <row r="873" spans="2:3" x14ac:dyDescent="0.35">
      <c r="B873" s="140"/>
      <c r="C873" s="142"/>
    </row>
    <row r="874" spans="2:3" x14ac:dyDescent="0.35">
      <c r="B874" s="140"/>
      <c r="C874" s="143"/>
    </row>
    <row r="875" spans="2:3" x14ac:dyDescent="0.35">
      <c r="B875" s="140"/>
      <c r="C875" s="142"/>
    </row>
    <row r="876" spans="2:3" x14ac:dyDescent="0.35">
      <c r="B876" s="140"/>
      <c r="C876" s="143"/>
    </row>
    <row r="877" spans="2:3" x14ac:dyDescent="0.35">
      <c r="B877" s="140"/>
      <c r="C877" s="142"/>
    </row>
    <row r="878" spans="2:3" x14ac:dyDescent="0.35">
      <c r="B878" s="140"/>
      <c r="C878" s="143"/>
    </row>
    <row r="879" spans="2:3" x14ac:dyDescent="0.35">
      <c r="B879" s="140"/>
      <c r="C879" s="142"/>
    </row>
    <row r="880" spans="2:3" x14ac:dyDescent="0.35">
      <c r="B880" s="140"/>
      <c r="C880" s="143"/>
    </row>
    <row r="881" spans="2:3" x14ac:dyDescent="0.35">
      <c r="B881" s="140"/>
      <c r="C881" s="142"/>
    </row>
    <row r="882" spans="2:3" x14ac:dyDescent="0.35">
      <c r="B882" s="140"/>
      <c r="C882" s="143"/>
    </row>
    <row r="883" spans="2:3" x14ac:dyDescent="0.35">
      <c r="B883" s="140"/>
      <c r="C883" s="142"/>
    </row>
    <row r="884" spans="2:3" x14ac:dyDescent="0.35">
      <c r="B884" s="140"/>
      <c r="C884" s="143"/>
    </row>
    <row r="885" spans="2:3" x14ac:dyDescent="0.35">
      <c r="B885" s="140"/>
      <c r="C885" s="142"/>
    </row>
    <row r="886" spans="2:3" x14ac:dyDescent="0.35">
      <c r="B886" s="140"/>
      <c r="C886" s="143"/>
    </row>
    <row r="887" spans="2:3" x14ac:dyDescent="0.35">
      <c r="B887" s="140"/>
      <c r="C887" s="142"/>
    </row>
    <row r="888" spans="2:3" x14ac:dyDescent="0.35">
      <c r="B888" s="140"/>
      <c r="C888" s="143"/>
    </row>
    <row r="889" spans="2:3" x14ac:dyDescent="0.35">
      <c r="B889" s="140"/>
      <c r="C889" s="142"/>
    </row>
    <row r="890" spans="2:3" x14ac:dyDescent="0.35">
      <c r="B890" s="140"/>
      <c r="C890" s="143"/>
    </row>
    <row r="891" spans="2:3" x14ac:dyDescent="0.35">
      <c r="B891" s="140"/>
      <c r="C891" s="142"/>
    </row>
    <row r="892" spans="2:3" x14ac:dyDescent="0.35">
      <c r="B892" s="140"/>
      <c r="C892" s="143"/>
    </row>
    <row r="893" spans="2:3" x14ac:dyDescent="0.35">
      <c r="B893" s="140"/>
      <c r="C893" s="142"/>
    </row>
    <row r="894" spans="2:3" x14ac:dyDescent="0.35">
      <c r="B894" s="140"/>
      <c r="C894" s="143"/>
    </row>
    <row r="895" spans="2:3" x14ac:dyDescent="0.35">
      <c r="B895" s="140"/>
      <c r="C895" s="142"/>
    </row>
    <row r="896" spans="2:3" x14ac:dyDescent="0.35">
      <c r="B896" s="140"/>
      <c r="C896" s="143"/>
    </row>
    <row r="897" spans="2:3" x14ac:dyDescent="0.35">
      <c r="B897" s="140"/>
      <c r="C897" s="142"/>
    </row>
    <row r="898" spans="2:3" x14ac:dyDescent="0.35">
      <c r="B898" s="140"/>
      <c r="C898" s="143"/>
    </row>
    <row r="899" spans="2:3" x14ac:dyDescent="0.35">
      <c r="B899" s="140"/>
      <c r="C899" s="142"/>
    </row>
    <row r="900" spans="2:3" x14ac:dyDescent="0.35">
      <c r="B900" s="140"/>
      <c r="C900" s="143"/>
    </row>
    <row r="901" spans="2:3" x14ac:dyDescent="0.35">
      <c r="B901" s="140"/>
      <c r="C901" s="142"/>
    </row>
    <row r="902" spans="2:3" x14ac:dyDescent="0.35">
      <c r="B902" s="140"/>
      <c r="C902" s="143"/>
    </row>
    <row r="903" spans="2:3" x14ac:dyDescent="0.35">
      <c r="B903" s="140"/>
      <c r="C903" s="142"/>
    </row>
    <row r="904" spans="2:3" x14ac:dyDescent="0.35">
      <c r="B904" s="140"/>
      <c r="C904" s="143"/>
    </row>
    <row r="905" spans="2:3" x14ac:dyDescent="0.35">
      <c r="B905" s="140"/>
      <c r="C905" s="142"/>
    </row>
    <row r="906" spans="2:3" x14ac:dyDescent="0.35">
      <c r="B906" s="140"/>
      <c r="C906" s="143"/>
    </row>
    <row r="907" spans="2:3" x14ac:dyDescent="0.35">
      <c r="B907" s="140"/>
      <c r="C907" s="142"/>
    </row>
    <row r="908" spans="2:3" x14ac:dyDescent="0.35">
      <c r="B908" s="140"/>
      <c r="C908" s="143"/>
    </row>
    <row r="909" spans="2:3" x14ac:dyDescent="0.35">
      <c r="B909" s="140"/>
      <c r="C909" s="142"/>
    </row>
    <row r="910" spans="2:3" x14ac:dyDescent="0.35">
      <c r="B910" s="140"/>
      <c r="C910" s="143"/>
    </row>
    <row r="911" spans="2:3" x14ac:dyDescent="0.35">
      <c r="B911" s="140"/>
      <c r="C911" s="142"/>
    </row>
    <row r="912" spans="2:3" x14ac:dyDescent="0.35">
      <c r="B912" s="140"/>
      <c r="C912" s="143"/>
    </row>
    <row r="913" spans="2:3" x14ac:dyDescent="0.35">
      <c r="B913" s="140"/>
      <c r="C913" s="142"/>
    </row>
    <row r="914" spans="2:3" x14ac:dyDescent="0.35">
      <c r="B914" s="140"/>
      <c r="C914" s="143"/>
    </row>
    <row r="915" spans="2:3" x14ac:dyDescent="0.35">
      <c r="B915" s="140"/>
      <c r="C915" s="142"/>
    </row>
    <row r="916" spans="2:3" x14ac:dyDescent="0.35">
      <c r="B916" s="140"/>
      <c r="C916" s="143"/>
    </row>
    <row r="917" spans="2:3" x14ac:dyDescent="0.35">
      <c r="B917" s="140"/>
      <c r="C917" s="142"/>
    </row>
    <row r="918" spans="2:3" x14ac:dyDescent="0.35">
      <c r="B918" s="140"/>
      <c r="C918" s="143"/>
    </row>
    <row r="919" spans="2:3" x14ac:dyDescent="0.35">
      <c r="B919" s="140"/>
      <c r="C919" s="142"/>
    </row>
    <row r="920" spans="2:3" x14ac:dyDescent="0.35">
      <c r="B920" s="140"/>
      <c r="C920" s="143"/>
    </row>
    <row r="921" spans="2:3" x14ac:dyDescent="0.35">
      <c r="B921" s="140"/>
      <c r="C921" s="142"/>
    </row>
    <row r="922" spans="2:3" x14ac:dyDescent="0.35">
      <c r="B922" s="140"/>
      <c r="C922" s="143"/>
    </row>
    <row r="923" spans="2:3" x14ac:dyDescent="0.35">
      <c r="B923" s="140"/>
      <c r="C923" s="142"/>
    </row>
    <row r="924" spans="2:3" x14ac:dyDescent="0.35">
      <c r="B924" s="140"/>
      <c r="C924" s="143"/>
    </row>
    <row r="925" spans="2:3" x14ac:dyDescent="0.35">
      <c r="B925" s="140"/>
      <c r="C925" s="142"/>
    </row>
    <row r="926" spans="2:3" x14ac:dyDescent="0.35">
      <c r="B926" s="140"/>
      <c r="C926" s="143"/>
    </row>
    <row r="927" spans="2:3" x14ac:dyDescent="0.35">
      <c r="B927" s="140"/>
      <c r="C927" s="142"/>
    </row>
    <row r="928" spans="2:3" x14ac:dyDescent="0.35">
      <c r="B928" s="140"/>
      <c r="C928" s="143"/>
    </row>
    <row r="929" spans="2:3" x14ac:dyDescent="0.35">
      <c r="B929" s="140"/>
      <c r="C929" s="142"/>
    </row>
    <row r="930" spans="2:3" x14ac:dyDescent="0.35">
      <c r="B930" s="140"/>
      <c r="C930" s="143"/>
    </row>
    <row r="931" spans="2:3" x14ac:dyDescent="0.35">
      <c r="B931" s="140"/>
      <c r="C931" s="142"/>
    </row>
    <row r="932" spans="2:3" x14ac:dyDescent="0.35">
      <c r="B932" s="140"/>
      <c r="C932" s="143"/>
    </row>
    <row r="933" spans="2:3" x14ac:dyDescent="0.35">
      <c r="B933" s="140"/>
      <c r="C933" s="142"/>
    </row>
    <row r="934" spans="2:3" x14ac:dyDescent="0.35">
      <c r="B934" s="140"/>
      <c r="C934" s="143"/>
    </row>
    <row r="935" spans="2:3" x14ac:dyDescent="0.35">
      <c r="B935" s="140"/>
      <c r="C935" s="142"/>
    </row>
    <row r="936" spans="2:3" x14ac:dyDescent="0.35">
      <c r="B936" s="140"/>
      <c r="C936" s="143"/>
    </row>
    <row r="937" spans="2:3" x14ac:dyDescent="0.35">
      <c r="B937" s="140"/>
      <c r="C937" s="142"/>
    </row>
    <row r="938" spans="2:3" x14ac:dyDescent="0.35">
      <c r="B938" s="140"/>
      <c r="C938" s="143"/>
    </row>
    <row r="939" spans="2:3" x14ac:dyDescent="0.35">
      <c r="B939" s="140"/>
      <c r="C939" s="142"/>
    </row>
    <row r="940" spans="2:3" x14ac:dyDescent="0.35">
      <c r="B940" s="140"/>
      <c r="C940" s="143"/>
    </row>
    <row r="941" spans="2:3" x14ac:dyDescent="0.35">
      <c r="B941" s="140"/>
      <c r="C941" s="142"/>
    </row>
    <row r="942" spans="2:3" x14ac:dyDescent="0.35">
      <c r="B942" s="140"/>
      <c r="C942" s="143"/>
    </row>
    <row r="943" spans="2:3" x14ac:dyDescent="0.35">
      <c r="B943" s="140"/>
      <c r="C943" s="142"/>
    </row>
    <row r="944" spans="2:3" x14ac:dyDescent="0.35">
      <c r="B944" s="140"/>
      <c r="C944" s="143"/>
    </row>
    <row r="945" spans="2:3" x14ac:dyDescent="0.35">
      <c r="B945" s="140"/>
      <c r="C945" s="142"/>
    </row>
    <row r="946" spans="2:3" x14ac:dyDescent="0.35">
      <c r="B946" s="140"/>
      <c r="C946" s="143"/>
    </row>
    <row r="947" spans="2:3" x14ac:dyDescent="0.35">
      <c r="B947" s="140"/>
      <c r="C947" s="142"/>
    </row>
    <row r="948" spans="2:3" x14ac:dyDescent="0.35">
      <c r="B948" s="140"/>
      <c r="C948" s="143"/>
    </row>
    <row r="949" spans="2:3" x14ac:dyDescent="0.35">
      <c r="B949" s="140"/>
      <c r="C949" s="142"/>
    </row>
    <row r="950" spans="2:3" x14ac:dyDescent="0.35">
      <c r="B950" s="140"/>
      <c r="C950" s="143"/>
    </row>
    <row r="951" spans="2:3" x14ac:dyDescent="0.35">
      <c r="B951" s="140"/>
      <c r="C951" s="142"/>
    </row>
    <row r="952" spans="2:3" x14ac:dyDescent="0.35">
      <c r="B952" s="140"/>
      <c r="C952" s="143"/>
    </row>
    <row r="953" spans="2:3" x14ac:dyDescent="0.35">
      <c r="B953" s="140"/>
      <c r="C953" s="142"/>
    </row>
    <row r="954" spans="2:3" x14ac:dyDescent="0.35">
      <c r="B954" s="140"/>
      <c r="C954" s="143"/>
    </row>
    <row r="955" spans="2:3" x14ac:dyDescent="0.35">
      <c r="B955" s="140"/>
      <c r="C955" s="142"/>
    </row>
    <row r="956" spans="2:3" x14ac:dyDescent="0.35">
      <c r="B956" s="140"/>
      <c r="C956" s="143"/>
    </row>
    <row r="957" spans="2:3" x14ac:dyDescent="0.35">
      <c r="B957" s="140"/>
      <c r="C957" s="142"/>
    </row>
    <row r="958" spans="2:3" x14ac:dyDescent="0.35">
      <c r="B958" s="140"/>
      <c r="C958" s="143"/>
    </row>
    <row r="959" spans="2:3" x14ac:dyDescent="0.35">
      <c r="B959" s="140"/>
      <c r="C959" s="142"/>
    </row>
    <row r="960" spans="2:3" x14ac:dyDescent="0.35">
      <c r="B960" s="140"/>
      <c r="C960" s="143"/>
    </row>
    <row r="961" spans="2:3" x14ac:dyDescent="0.35">
      <c r="B961" s="140"/>
      <c r="C961" s="142"/>
    </row>
    <row r="962" spans="2:3" x14ac:dyDescent="0.35">
      <c r="B962" s="140"/>
      <c r="C962" s="143"/>
    </row>
    <row r="963" spans="2:3" x14ac:dyDescent="0.35">
      <c r="B963" s="140"/>
      <c r="C963" s="142"/>
    </row>
    <row r="964" spans="2:3" x14ac:dyDescent="0.35">
      <c r="B964" s="140"/>
      <c r="C964" s="143"/>
    </row>
    <row r="965" spans="2:3" x14ac:dyDescent="0.35">
      <c r="B965" s="140"/>
      <c r="C965" s="142"/>
    </row>
    <row r="966" spans="2:3" x14ac:dyDescent="0.35">
      <c r="B966" s="140"/>
      <c r="C966" s="143"/>
    </row>
    <row r="967" spans="2:3" x14ac:dyDescent="0.35">
      <c r="B967" s="140"/>
      <c r="C967" s="142"/>
    </row>
    <row r="968" spans="2:3" x14ac:dyDescent="0.35">
      <c r="B968" s="140"/>
      <c r="C968" s="143"/>
    </row>
    <row r="969" spans="2:3" x14ac:dyDescent="0.35">
      <c r="B969" s="140"/>
      <c r="C969" s="142"/>
    </row>
    <row r="970" spans="2:3" x14ac:dyDescent="0.35">
      <c r="B970" s="140"/>
      <c r="C970" s="143"/>
    </row>
    <row r="971" spans="2:3" x14ac:dyDescent="0.35">
      <c r="B971" s="140"/>
      <c r="C971" s="142"/>
    </row>
    <row r="972" spans="2:3" x14ac:dyDescent="0.35">
      <c r="B972" s="140"/>
      <c r="C972" s="143"/>
    </row>
    <row r="973" spans="2:3" x14ac:dyDescent="0.35">
      <c r="B973" s="140"/>
      <c r="C973" s="142"/>
    </row>
    <row r="974" spans="2:3" x14ac:dyDescent="0.35">
      <c r="B974" s="140"/>
      <c r="C974" s="143"/>
    </row>
    <row r="975" spans="2:3" x14ac:dyDescent="0.35">
      <c r="B975" s="140"/>
      <c r="C975" s="142"/>
    </row>
    <row r="976" spans="2:3" x14ac:dyDescent="0.35">
      <c r="B976" s="140"/>
      <c r="C976" s="143"/>
    </row>
    <row r="977" spans="2:3" x14ac:dyDescent="0.35">
      <c r="B977" s="140"/>
      <c r="C977" s="142"/>
    </row>
    <row r="978" spans="2:3" x14ac:dyDescent="0.35">
      <c r="B978" s="140"/>
      <c r="C978" s="143"/>
    </row>
    <row r="979" spans="2:3" x14ac:dyDescent="0.35">
      <c r="B979" s="140"/>
      <c r="C979" s="142"/>
    </row>
    <row r="980" spans="2:3" x14ac:dyDescent="0.35">
      <c r="B980" s="140"/>
      <c r="C980" s="143"/>
    </row>
    <row r="981" spans="2:3" x14ac:dyDescent="0.35">
      <c r="B981" s="140"/>
      <c r="C981" s="142"/>
    </row>
    <row r="982" spans="2:3" x14ac:dyDescent="0.35">
      <c r="B982" s="140"/>
      <c r="C982" s="143"/>
    </row>
    <row r="983" spans="2:3" x14ac:dyDescent="0.35">
      <c r="B983" s="140"/>
      <c r="C983" s="142"/>
    </row>
    <row r="984" spans="2:3" x14ac:dyDescent="0.35">
      <c r="B984" s="140"/>
      <c r="C984" s="143"/>
    </row>
    <row r="985" spans="2:3" x14ac:dyDescent="0.35">
      <c r="B985" s="140"/>
      <c r="C985" s="142"/>
    </row>
    <row r="986" spans="2:3" x14ac:dyDescent="0.35">
      <c r="B986" s="140"/>
      <c r="C986" s="143"/>
    </row>
    <row r="987" spans="2:3" x14ac:dyDescent="0.35">
      <c r="B987" s="140"/>
      <c r="C987" s="142"/>
    </row>
    <row r="988" spans="2:3" x14ac:dyDescent="0.35">
      <c r="B988" s="140"/>
      <c r="C988" s="143"/>
    </row>
    <row r="989" spans="2:3" x14ac:dyDescent="0.35">
      <c r="B989" s="140"/>
      <c r="C989" s="142"/>
    </row>
    <row r="990" spans="2:3" x14ac:dyDescent="0.35">
      <c r="B990" s="140"/>
      <c r="C990" s="143"/>
    </row>
    <row r="991" spans="2:3" x14ac:dyDescent="0.35">
      <c r="B991" s="140"/>
      <c r="C991" s="142"/>
    </row>
    <row r="992" spans="2:3" x14ac:dyDescent="0.35">
      <c r="B992" s="140"/>
      <c r="C992" s="143"/>
    </row>
    <row r="993" spans="2:3" x14ac:dyDescent="0.35">
      <c r="B993" s="140"/>
      <c r="C993" s="142"/>
    </row>
    <row r="994" spans="2:3" x14ac:dyDescent="0.35">
      <c r="B994" s="140"/>
      <c r="C994" s="143"/>
    </row>
    <row r="995" spans="2:3" x14ac:dyDescent="0.35">
      <c r="B995" s="140"/>
      <c r="C995" s="142"/>
    </row>
    <row r="996" spans="2:3" x14ac:dyDescent="0.35">
      <c r="B996" s="140"/>
      <c r="C996" s="143"/>
    </row>
    <row r="997" spans="2:3" x14ac:dyDescent="0.35">
      <c r="B997" s="140"/>
      <c r="C997" s="142"/>
    </row>
    <row r="998" spans="2:3" x14ac:dyDescent="0.35">
      <c r="B998" s="140"/>
      <c r="C998" s="143"/>
    </row>
    <row r="999" spans="2:3" x14ac:dyDescent="0.35">
      <c r="B999" s="140"/>
      <c r="C999" s="142"/>
    </row>
    <row r="1000" spans="2:3" x14ac:dyDescent="0.35">
      <c r="B1000" s="140"/>
      <c r="C1000" s="143"/>
    </row>
    <row r="1001" spans="2:3" x14ac:dyDescent="0.35">
      <c r="B1001" s="140"/>
      <c r="C1001" s="142"/>
    </row>
    <row r="1002" spans="2:3" x14ac:dyDescent="0.35">
      <c r="B1002" s="140"/>
      <c r="C1002" s="143"/>
    </row>
    <row r="1003" spans="2:3" x14ac:dyDescent="0.35">
      <c r="B1003" s="140"/>
      <c r="C1003" s="142"/>
    </row>
    <row r="1004" spans="2:3" x14ac:dyDescent="0.35">
      <c r="B1004" s="140"/>
      <c r="C1004" s="143"/>
    </row>
    <row r="1005" spans="2:3" x14ac:dyDescent="0.35">
      <c r="B1005" s="140"/>
      <c r="C1005" s="142"/>
    </row>
    <row r="1006" spans="2:3" x14ac:dyDescent="0.35">
      <c r="B1006" s="140"/>
      <c r="C1006" s="143"/>
    </row>
    <row r="1007" spans="2:3" x14ac:dyDescent="0.35">
      <c r="B1007" s="140"/>
      <c r="C1007" s="142"/>
    </row>
    <row r="1008" spans="2:3" x14ac:dyDescent="0.35">
      <c r="B1008" s="140"/>
      <c r="C1008" s="143"/>
    </row>
    <row r="1009" spans="2:3" x14ac:dyDescent="0.35">
      <c r="B1009" s="140"/>
      <c r="C1009" s="142"/>
    </row>
    <row r="1010" spans="2:3" x14ac:dyDescent="0.35">
      <c r="B1010" s="140"/>
      <c r="C1010" s="143"/>
    </row>
    <row r="1011" spans="2:3" x14ac:dyDescent="0.35">
      <c r="B1011" s="140"/>
      <c r="C1011" s="142"/>
    </row>
    <row r="1012" spans="2:3" x14ac:dyDescent="0.35">
      <c r="B1012" s="140"/>
      <c r="C1012" s="143"/>
    </row>
    <row r="1013" spans="2:3" x14ac:dyDescent="0.35">
      <c r="B1013" s="140"/>
      <c r="C1013" s="142"/>
    </row>
    <row r="1014" spans="2:3" x14ac:dyDescent="0.35">
      <c r="B1014" s="140"/>
      <c r="C1014" s="143"/>
    </row>
    <row r="1015" spans="2:3" x14ac:dyDescent="0.35">
      <c r="B1015" s="140"/>
      <c r="C1015" s="142"/>
    </row>
    <row r="1016" spans="2:3" x14ac:dyDescent="0.35">
      <c r="B1016" s="140"/>
      <c r="C1016" s="143"/>
    </row>
    <row r="1017" spans="2:3" x14ac:dyDescent="0.35">
      <c r="B1017" s="140"/>
      <c r="C1017" s="142"/>
    </row>
    <row r="1018" spans="2:3" x14ac:dyDescent="0.35">
      <c r="B1018" s="140"/>
      <c r="C1018" s="143"/>
    </row>
    <row r="1019" spans="2:3" x14ac:dyDescent="0.35">
      <c r="B1019" s="140"/>
      <c r="C1019" s="142"/>
    </row>
    <row r="1020" spans="2:3" x14ac:dyDescent="0.35">
      <c r="B1020" s="140"/>
      <c r="C1020" s="143"/>
    </row>
    <row r="1021" spans="2:3" x14ac:dyDescent="0.35">
      <c r="B1021" s="140"/>
      <c r="C1021" s="142"/>
    </row>
    <row r="1022" spans="2:3" x14ac:dyDescent="0.35">
      <c r="B1022" s="140"/>
      <c r="C1022" s="143"/>
    </row>
    <row r="1023" spans="2:3" x14ac:dyDescent="0.35">
      <c r="B1023" s="140"/>
      <c r="C1023" s="142"/>
    </row>
    <row r="1024" spans="2:3" x14ac:dyDescent="0.35">
      <c r="B1024" s="140"/>
      <c r="C1024" s="143"/>
    </row>
    <row r="1025" spans="2:3" x14ac:dyDescent="0.35">
      <c r="B1025" s="140"/>
      <c r="C1025" s="142"/>
    </row>
    <row r="1026" spans="2:3" x14ac:dyDescent="0.35">
      <c r="B1026" s="140"/>
      <c r="C1026" s="143"/>
    </row>
    <row r="1027" spans="2:3" x14ac:dyDescent="0.35">
      <c r="B1027" s="140"/>
      <c r="C1027" s="142"/>
    </row>
    <row r="1028" spans="2:3" x14ac:dyDescent="0.35">
      <c r="B1028" s="140"/>
      <c r="C1028" s="143"/>
    </row>
    <row r="1029" spans="2:3" x14ac:dyDescent="0.35">
      <c r="B1029" s="140"/>
      <c r="C1029" s="142"/>
    </row>
    <row r="1030" spans="2:3" x14ac:dyDescent="0.35">
      <c r="B1030" s="140"/>
      <c r="C1030" s="143"/>
    </row>
    <row r="1031" spans="2:3" x14ac:dyDescent="0.35">
      <c r="B1031" s="140"/>
      <c r="C1031" s="142"/>
    </row>
    <row r="1032" spans="2:3" x14ac:dyDescent="0.35">
      <c r="B1032" s="140"/>
      <c r="C1032" s="143"/>
    </row>
    <row r="1033" spans="2:3" x14ac:dyDescent="0.35">
      <c r="B1033" s="140"/>
      <c r="C1033" s="142"/>
    </row>
    <row r="1034" spans="2:3" x14ac:dyDescent="0.35">
      <c r="B1034" s="140"/>
      <c r="C1034" s="143"/>
    </row>
    <row r="1035" spans="2:3" x14ac:dyDescent="0.35">
      <c r="B1035" s="140"/>
      <c r="C1035" s="142"/>
    </row>
    <row r="1036" spans="2:3" x14ac:dyDescent="0.35">
      <c r="B1036" s="140"/>
      <c r="C1036" s="143"/>
    </row>
    <row r="1037" spans="2:3" x14ac:dyDescent="0.35">
      <c r="B1037" s="140"/>
      <c r="C1037" s="142"/>
    </row>
    <row r="1038" spans="2:3" x14ac:dyDescent="0.35">
      <c r="B1038" s="140"/>
      <c r="C1038" s="143"/>
    </row>
    <row r="1039" spans="2:3" x14ac:dyDescent="0.35">
      <c r="B1039" s="140"/>
      <c r="C1039" s="142"/>
    </row>
    <row r="1040" spans="2:3" x14ac:dyDescent="0.35">
      <c r="B1040" s="140"/>
      <c r="C1040" s="143"/>
    </row>
    <row r="1041" spans="2:3" x14ac:dyDescent="0.35">
      <c r="B1041" s="140"/>
      <c r="C1041" s="142"/>
    </row>
    <row r="1042" spans="2:3" x14ac:dyDescent="0.35">
      <c r="B1042" s="140"/>
      <c r="C1042" s="143"/>
    </row>
    <row r="1043" spans="2:3" x14ac:dyDescent="0.35">
      <c r="B1043" s="140"/>
      <c r="C1043" s="142"/>
    </row>
    <row r="1044" spans="2:3" x14ac:dyDescent="0.35">
      <c r="B1044" s="140"/>
      <c r="C1044" s="143"/>
    </row>
    <row r="1045" spans="2:3" x14ac:dyDescent="0.35">
      <c r="B1045" s="140"/>
      <c r="C1045" s="142"/>
    </row>
    <row r="1046" spans="2:3" x14ac:dyDescent="0.35">
      <c r="B1046" s="140"/>
      <c r="C1046" s="143"/>
    </row>
    <row r="1047" spans="2:3" x14ac:dyDescent="0.35">
      <c r="B1047" s="140"/>
      <c r="C1047" s="142"/>
    </row>
    <row r="1048" spans="2:3" x14ac:dyDescent="0.35">
      <c r="B1048" s="140"/>
      <c r="C1048" s="143"/>
    </row>
    <row r="1049" spans="2:3" x14ac:dyDescent="0.35">
      <c r="B1049" s="140"/>
      <c r="C1049" s="142"/>
    </row>
    <row r="1050" spans="2:3" x14ac:dyDescent="0.35">
      <c r="B1050" s="140"/>
      <c r="C1050" s="143"/>
    </row>
    <row r="1051" spans="2:3" x14ac:dyDescent="0.35">
      <c r="B1051" s="140"/>
      <c r="C1051" s="142"/>
    </row>
    <row r="1052" spans="2:3" x14ac:dyDescent="0.35">
      <c r="B1052" s="140"/>
      <c r="C1052" s="143"/>
    </row>
    <row r="1053" spans="2:3" x14ac:dyDescent="0.35">
      <c r="B1053" s="140"/>
      <c r="C1053" s="142"/>
    </row>
    <row r="1054" spans="2:3" x14ac:dyDescent="0.35">
      <c r="B1054" s="140"/>
      <c r="C1054" s="143"/>
    </row>
    <row r="1055" spans="2:3" x14ac:dyDescent="0.35">
      <c r="B1055" s="140"/>
      <c r="C1055" s="142"/>
    </row>
    <row r="1056" spans="2:3" x14ac:dyDescent="0.35">
      <c r="B1056" s="140"/>
      <c r="C1056" s="143"/>
    </row>
    <row r="1057" spans="2:3" x14ac:dyDescent="0.35">
      <c r="B1057" s="140"/>
      <c r="C1057" s="142"/>
    </row>
    <row r="1058" spans="2:3" x14ac:dyDescent="0.35">
      <c r="B1058" s="140"/>
      <c r="C1058" s="143"/>
    </row>
    <row r="1059" spans="2:3" x14ac:dyDescent="0.35">
      <c r="B1059" s="140"/>
      <c r="C1059" s="142"/>
    </row>
    <row r="1060" spans="2:3" x14ac:dyDescent="0.35">
      <c r="B1060" s="140"/>
      <c r="C1060" s="143"/>
    </row>
    <row r="1061" spans="2:3" x14ac:dyDescent="0.35">
      <c r="B1061" s="140"/>
      <c r="C1061" s="142"/>
    </row>
    <row r="1062" spans="2:3" x14ac:dyDescent="0.35">
      <c r="B1062" s="140"/>
      <c r="C1062" s="143"/>
    </row>
    <row r="1063" spans="2:3" x14ac:dyDescent="0.35">
      <c r="B1063" s="140"/>
      <c r="C1063" s="142"/>
    </row>
    <row r="1064" spans="2:3" x14ac:dyDescent="0.35">
      <c r="B1064" s="140"/>
      <c r="C1064" s="143"/>
    </row>
    <row r="1065" spans="2:3" x14ac:dyDescent="0.35">
      <c r="B1065" s="140"/>
      <c r="C1065" s="142"/>
    </row>
    <row r="1066" spans="2:3" x14ac:dyDescent="0.35">
      <c r="B1066" s="140"/>
      <c r="C1066" s="143"/>
    </row>
    <row r="1067" spans="2:3" x14ac:dyDescent="0.35">
      <c r="B1067" s="140"/>
      <c r="C1067" s="142"/>
    </row>
    <row r="1068" spans="2:3" x14ac:dyDescent="0.35">
      <c r="B1068" s="140"/>
      <c r="C1068" s="143"/>
    </row>
    <row r="1069" spans="2:3" x14ac:dyDescent="0.35">
      <c r="B1069" s="140"/>
      <c r="C1069" s="142"/>
    </row>
    <row r="1070" spans="2:3" x14ac:dyDescent="0.35">
      <c r="B1070" s="140"/>
      <c r="C1070" s="143"/>
    </row>
    <row r="1071" spans="2:3" x14ac:dyDescent="0.35">
      <c r="B1071" s="140"/>
      <c r="C1071" s="142"/>
    </row>
    <row r="1072" spans="2:3" x14ac:dyDescent="0.35">
      <c r="B1072" s="140"/>
      <c r="C1072" s="143"/>
    </row>
    <row r="1073" spans="2:3" x14ac:dyDescent="0.35">
      <c r="B1073" s="140"/>
      <c r="C1073" s="142"/>
    </row>
    <row r="1074" spans="2:3" x14ac:dyDescent="0.35">
      <c r="B1074" s="140"/>
      <c r="C1074" s="143"/>
    </row>
    <row r="1075" spans="2:3" x14ac:dyDescent="0.35">
      <c r="B1075" s="140"/>
      <c r="C1075" s="142"/>
    </row>
    <row r="1076" spans="2:3" x14ac:dyDescent="0.35">
      <c r="B1076" s="140"/>
      <c r="C1076" s="143"/>
    </row>
    <row r="1077" spans="2:3" x14ac:dyDescent="0.35">
      <c r="B1077" s="140"/>
      <c r="C1077" s="142"/>
    </row>
    <row r="1078" spans="2:3" x14ac:dyDescent="0.35">
      <c r="B1078" s="140"/>
      <c r="C1078" s="143"/>
    </row>
    <row r="1079" spans="2:3" x14ac:dyDescent="0.35">
      <c r="B1079" s="140"/>
      <c r="C1079" s="142"/>
    </row>
    <row r="1080" spans="2:3" x14ac:dyDescent="0.35">
      <c r="B1080" s="140"/>
      <c r="C1080" s="143"/>
    </row>
    <row r="1081" spans="2:3" x14ac:dyDescent="0.35">
      <c r="B1081" s="140"/>
      <c r="C1081" s="142"/>
    </row>
    <row r="1082" spans="2:3" x14ac:dyDescent="0.35">
      <c r="B1082" s="140"/>
      <c r="C1082" s="143"/>
    </row>
    <row r="1083" spans="2:3" x14ac:dyDescent="0.35">
      <c r="B1083" s="140"/>
      <c r="C1083" s="142"/>
    </row>
    <row r="1084" spans="2:3" x14ac:dyDescent="0.35">
      <c r="B1084" s="140"/>
      <c r="C1084" s="143"/>
    </row>
    <row r="1085" spans="2:3" x14ac:dyDescent="0.35">
      <c r="B1085" s="140"/>
      <c r="C1085" s="142"/>
    </row>
    <row r="1086" spans="2:3" x14ac:dyDescent="0.35">
      <c r="B1086" s="140"/>
      <c r="C1086" s="143"/>
    </row>
    <row r="1087" spans="2:3" x14ac:dyDescent="0.35">
      <c r="B1087" s="140"/>
      <c r="C1087" s="142"/>
    </row>
    <row r="1088" spans="2:3" x14ac:dyDescent="0.35">
      <c r="B1088" s="140"/>
      <c r="C1088" s="143"/>
    </row>
    <row r="1089" spans="2:3" x14ac:dyDescent="0.35">
      <c r="B1089" s="140"/>
      <c r="C1089" s="142"/>
    </row>
    <row r="1090" spans="2:3" x14ac:dyDescent="0.35">
      <c r="B1090" s="140"/>
      <c r="C1090" s="143"/>
    </row>
    <row r="1091" spans="2:3" x14ac:dyDescent="0.35">
      <c r="B1091" s="140"/>
      <c r="C1091" s="142"/>
    </row>
    <row r="1092" spans="2:3" x14ac:dyDescent="0.35">
      <c r="B1092" s="140"/>
      <c r="C1092" s="143"/>
    </row>
    <row r="1093" spans="2:3" x14ac:dyDescent="0.35">
      <c r="B1093" s="140"/>
      <c r="C1093" s="142"/>
    </row>
    <row r="1094" spans="2:3" x14ac:dyDescent="0.35">
      <c r="B1094" s="140"/>
      <c r="C1094" s="143"/>
    </row>
    <row r="1095" spans="2:3" x14ac:dyDescent="0.35">
      <c r="B1095" s="140"/>
      <c r="C1095" s="142"/>
    </row>
    <row r="1096" spans="2:3" x14ac:dyDescent="0.35">
      <c r="B1096" s="140"/>
      <c r="C1096" s="143"/>
    </row>
    <row r="1097" spans="2:3" x14ac:dyDescent="0.35">
      <c r="B1097" s="140"/>
      <c r="C1097" s="142"/>
    </row>
    <row r="1098" spans="2:3" x14ac:dyDescent="0.35">
      <c r="B1098" s="140"/>
      <c r="C1098" s="143"/>
    </row>
    <row r="1099" spans="2:3" x14ac:dyDescent="0.35">
      <c r="B1099" s="140"/>
      <c r="C1099" s="142"/>
    </row>
    <row r="1100" spans="2:3" x14ac:dyDescent="0.35">
      <c r="B1100" s="140"/>
      <c r="C1100" s="143"/>
    </row>
    <row r="1101" spans="2:3" x14ac:dyDescent="0.35">
      <c r="B1101" s="140"/>
      <c r="C1101" s="142"/>
    </row>
    <row r="1102" spans="2:3" x14ac:dyDescent="0.35">
      <c r="B1102" s="140"/>
      <c r="C1102" s="143"/>
    </row>
    <row r="1103" spans="2:3" x14ac:dyDescent="0.35">
      <c r="B1103" s="140"/>
      <c r="C1103" s="142"/>
    </row>
    <row r="1104" spans="2:3" x14ac:dyDescent="0.35">
      <c r="B1104" s="140"/>
      <c r="C1104" s="143"/>
    </row>
    <row r="1105" spans="2:3" x14ac:dyDescent="0.35">
      <c r="B1105" s="140"/>
      <c r="C1105" s="142"/>
    </row>
    <row r="1106" spans="2:3" x14ac:dyDescent="0.35">
      <c r="B1106" s="140"/>
      <c r="C1106" s="143"/>
    </row>
    <row r="1107" spans="2:3" x14ac:dyDescent="0.35">
      <c r="B1107" s="140"/>
      <c r="C1107" s="142"/>
    </row>
    <row r="1108" spans="2:3" x14ac:dyDescent="0.35">
      <c r="B1108" s="140"/>
      <c r="C1108" s="143"/>
    </row>
    <row r="1109" spans="2:3" x14ac:dyDescent="0.35">
      <c r="B1109" s="140"/>
      <c r="C1109" s="142"/>
    </row>
    <row r="1110" spans="2:3" x14ac:dyDescent="0.35">
      <c r="B1110" s="140"/>
      <c r="C1110" s="143"/>
    </row>
    <row r="1111" spans="2:3" x14ac:dyDescent="0.35">
      <c r="B1111" s="140"/>
      <c r="C1111" s="142"/>
    </row>
    <row r="1112" spans="2:3" x14ac:dyDescent="0.35">
      <c r="B1112" s="140"/>
      <c r="C1112" s="143"/>
    </row>
    <row r="1113" spans="2:3" x14ac:dyDescent="0.35">
      <c r="B1113" s="140"/>
      <c r="C1113" s="142"/>
    </row>
    <row r="1114" spans="2:3" x14ac:dyDescent="0.35">
      <c r="B1114" s="140"/>
      <c r="C1114" s="143"/>
    </row>
    <row r="1115" spans="2:3" x14ac:dyDescent="0.35">
      <c r="B1115" s="140"/>
      <c r="C1115" s="142"/>
    </row>
    <row r="1116" spans="2:3" x14ac:dyDescent="0.35">
      <c r="B1116" s="140"/>
      <c r="C1116" s="143"/>
    </row>
    <row r="1117" spans="2:3" x14ac:dyDescent="0.35">
      <c r="B1117" s="140"/>
      <c r="C1117" s="142"/>
    </row>
    <row r="1118" spans="2:3" x14ac:dyDescent="0.35">
      <c r="B1118" s="140"/>
      <c r="C1118" s="143"/>
    </row>
    <row r="1119" spans="2:3" x14ac:dyDescent="0.35">
      <c r="B1119" s="140"/>
      <c r="C1119" s="142"/>
    </row>
    <row r="1120" spans="2:3" x14ac:dyDescent="0.35">
      <c r="B1120" s="140"/>
      <c r="C1120" s="143"/>
    </row>
    <row r="1121" spans="2:3" x14ac:dyDescent="0.35">
      <c r="B1121" s="140"/>
      <c r="C1121" s="142"/>
    </row>
    <row r="1122" spans="2:3" x14ac:dyDescent="0.35">
      <c r="B1122" s="140"/>
      <c r="C1122" s="143"/>
    </row>
    <row r="1123" spans="2:3" x14ac:dyDescent="0.35">
      <c r="B1123" s="140"/>
      <c r="C1123" s="142"/>
    </row>
    <row r="1124" spans="2:3" x14ac:dyDescent="0.35">
      <c r="B1124" s="140"/>
      <c r="C1124" s="143"/>
    </row>
    <row r="1125" spans="2:3" x14ac:dyDescent="0.35">
      <c r="B1125" s="140"/>
      <c r="C1125" s="142"/>
    </row>
    <row r="1126" spans="2:3" x14ac:dyDescent="0.35">
      <c r="B1126" s="140"/>
      <c r="C1126" s="143"/>
    </row>
    <row r="1127" spans="2:3" x14ac:dyDescent="0.35">
      <c r="B1127" s="140"/>
      <c r="C1127" s="142"/>
    </row>
    <row r="1128" spans="2:3" x14ac:dyDescent="0.35">
      <c r="B1128" s="140"/>
      <c r="C1128" s="143"/>
    </row>
    <row r="1129" spans="2:3" x14ac:dyDescent="0.35">
      <c r="B1129" s="140"/>
      <c r="C1129" s="142"/>
    </row>
    <row r="1130" spans="2:3" x14ac:dyDescent="0.35">
      <c r="B1130" s="140"/>
      <c r="C1130" s="143"/>
    </row>
    <row r="1131" spans="2:3" x14ac:dyDescent="0.35">
      <c r="B1131" s="140"/>
      <c r="C1131" s="142"/>
    </row>
    <row r="1132" spans="2:3" x14ac:dyDescent="0.35">
      <c r="B1132" s="140"/>
      <c r="C1132" s="143"/>
    </row>
    <row r="1133" spans="2:3" x14ac:dyDescent="0.35">
      <c r="B1133" s="140"/>
      <c r="C1133" s="142"/>
    </row>
    <row r="1134" spans="2:3" x14ac:dyDescent="0.35">
      <c r="B1134" s="140"/>
      <c r="C1134" s="143"/>
    </row>
    <row r="1135" spans="2:3" x14ac:dyDescent="0.35">
      <c r="B1135" s="140"/>
      <c r="C1135" s="142"/>
    </row>
    <row r="1136" spans="2:3" x14ac:dyDescent="0.35">
      <c r="B1136" s="140"/>
      <c r="C1136" s="143"/>
    </row>
    <row r="1137" spans="2:3" x14ac:dyDescent="0.35">
      <c r="B1137" s="140"/>
      <c r="C1137" s="142"/>
    </row>
    <row r="1138" spans="2:3" x14ac:dyDescent="0.35">
      <c r="B1138" s="140"/>
      <c r="C1138" s="143"/>
    </row>
    <row r="1139" spans="2:3" x14ac:dyDescent="0.35">
      <c r="B1139" s="140"/>
      <c r="C1139" s="142"/>
    </row>
    <row r="1140" spans="2:3" x14ac:dyDescent="0.35">
      <c r="B1140" s="140"/>
      <c r="C1140" s="143"/>
    </row>
    <row r="1141" spans="2:3" x14ac:dyDescent="0.35">
      <c r="B1141" s="140"/>
      <c r="C1141" s="142"/>
    </row>
    <row r="1142" spans="2:3" x14ac:dyDescent="0.35">
      <c r="B1142" s="140"/>
      <c r="C1142" s="143"/>
    </row>
    <row r="1143" spans="2:3" x14ac:dyDescent="0.35">
      <c r="B1143" s="140"/>
      <c r="C1143" s="142"/>
    </row>
    <row r="1144" spans="2:3" x14ac:dyDescent="0.35">
      <c r="B1144" s="140"/>
      <c r="C1144" s="143"/>
    </row>
    <row r="1145" spans="2:3" x14ac:dyDescent="0.35">
      <c r="B1145" s="140"/>
      <c r="C1145" s="142"/>
    </row>
    <row r="1146" spans="2:3" x14ac:dyDescent="0.35">
      <c r="B1146" s="140"/>
      <c r="C1146" s="143"/>
    </row>
    <row r="1147" spans="2:3" x14ac:dyDescent="0.35">
      <c r="B1147" s="140"/>
      <c r="C1147" s="142"/>
    </row>
    <row r="1148" spans="2:3" x14ac:dyDescent="0.35">
      <c r="B1148" s="140"/>
      <c r="C1148" s="143"/>
    </row>
    <row r="1149" spans="2:3" x14ac:dyDescent="0.35">
      <c r="B1149" s="140"/>
      <c r="C1149" s="142"/>
    </row>
    <row r="1150" spans="2:3" x14ac:dyDescent="0.35">
      <c r="B1150" s="140"/>
      <c r="C1150" s="143"/>
    </row>
    <row r="1151" spans="2:3" x14ac:dyDescent="0.35">
      <c r="B1151" s="140"/>
      <c r="C1151" s="142"/>
    </row>
    <row r="1152" spans="2:3" x14ac:dyDescent="0.35">
      <c r="B1152" s="140"/>
      <c r="C1152" s="143"/>
    </row>
    <row r="1153" spans="2:3" x14ac:dyDescent="0.35">
      <c r="B1153" s="140"/>
      <c r="C1153" s="142"/>
    </row>
    <row r="1154" spans="2:3" x14ac:dyDescent="0.35">
      <c r="B1154" s="140"/>
      <c r="C1154" s="143"/>
    </row>
    <row r="1155" spans="2:3" x14ac:dyDescent="0.35">
      <c r="B1155" s="140"/>
      <c r="C1155" s="142"/>
    </row>
    <row r="1156" spans="2:3" x14ac:dyDescent="0.35">
      <c r="B1156" s="140"/>
      <c r="C1156" s="143"/>
    </row>
    <row r="1157" spans="2:3" x14ac:dyDescent="0.35">
      <c r="B1157" s="140"/>
      <c r="C1157" s="142"/>
    </row>
    <row r="1158" spans="2:3" x14ac:dyDescent="0.35">
      <c r="B1158" s="140"/>
      <c r="C1158" s="143"/>
    </row>
    <row r="1159" spans="2:3" x14ac:dyDescent="0.35">
      <c r="B1159" s="140"/>
      <c r="C1159" s="142"/>
    </row>
    <row r="1160" spans="2:3" x14ac:dyDescent="0.35">
      <c r="B1160" s="140"/>
      <c r="C1160" s="143"/>
    </row>
    <row r="1161" spans="2:3" x14ac:dyDescent="0.35">
      <c r="B1161" s="140"/>
      <c r="C1161" s="142"/>
    </row>
    <row r="1162" spans="2:3" x14ac:dyDescent="0.35">
      <c r="B1162" s="140"/>
      <c r="C1162" s="143"/>
    </row>
    <row r="1163" spans="2:3" x14ac:dyDescent="0.35">
      <c r="B1163" s="140"/>
      <c r="C1163" s="142"/>
    </row>
    <row r="1164" spans="2:3" x14ac:dyDescent="0.35">
      <c r="B1164" s="140"/>
      <c r="C1164" s="143"/>
    </row>
    <row r="1165" spans="2:3" x14ac:dyDescent="0.35">
      <c r="B1165" s="140"/>
      <c r="C1165" s="142"/>
    </row>
    <row r="1166" spans="2:3" x14ac:dyDescent="0.35">
      <c r="B1166" s="140"/>
      <c r="C1166" s="143"/>
    </row>
    <row r="1167" spans="2:3" x14ac:dyDescent="0.35">
      <c r="B1167" s="140"/>
      <c r="C1167" s="142"/>
    </row>
    <row r="1168" spans="2:3" x14ac:dyDescent="0.35">
      <c r="B1168" s="140"/>
      <c r="C1168" s="143"/>
    </row>
    <row r="1169" spans="2:3" x14ac:dyDescent="0.35">
      <c r="B1169" s="140"/>
      <c r="C1169" s="142"/>
    </row>
    <row r="1170" spans="2:3" x14ac:dyDescent="0.35">
      <c r="B1170" s="140"/>
      <c r="C1170" s="143"/>
    </row>
    <row r="1171" spans="2:3" x14ac:dyDescent="0.35">
      <c r="B1171" s="140"/>
      <c r="C1171" s="142"/>
    </row>
    <row r="1172" spans="2:3" x14ac:dyDescent="0.35">
      <c r="B1172" s="140"/>
      <c r="C1172" s="143"/>
    </row>
    <row r="1173" spans="2:3" x14ac:dyDescent="0.35">
      <c r="B1173" s="140"/>
      <c r="C1173" s="142"/>
    </row>
    <row r="1174" spans="2:3" x14ac:dyDescent="0.35">
      <c r="B1174" s="140"/>
      <c r="C1174" s="143"/>
    </row>
    <row r="1175" spans="2:3" x14ac:dyDescent="0.35">
      <c r="B1175" s="140"/>
      <c r="C1175" s="142"/>
    </row>
    <row r="1176" spans="2:3" x14ac:dyDescent="0.35">
      <c r="B1176" s="140"/>
      <c r="C1176" s="143"/>
    </row>
    <row r="1177" spans="2:3" x14ac:dyDescent="0.35">
      <c r="B1177" s="140"/>
      <c r="C1177" s="142"/>
    </row>
    <row r="1178" spans="2:3" x14ac:dyDescent="0.35">
      <c r="B1178" s="140"/>
      <c r="C1178" s="143"/>
    </row>
    <row r="1179" spans="2:3" x14ac:dyDescent="0.35">
      <c r="B1179" s="140"/>
      <c r="C1179" s="142"/>
    </row>
    <row r="1180" spans="2:3" x14ac:dyDescent="0.35">
      <c r="B1180" s="140"/>
      <c r="C1180" s="143"/>
    </row>
    <row r="1181" spans="2:3" x14ac:dyDescent="0.35">
      <c r="B1181" s="140"/>
      <c r="C1181" s="142"/>
    </row>
    <row r="1182" spans="2:3" x14ac:dyDescent="0.35">
      <c r="B1182" s="140"/>
      <c r="C1182" s="143"/>
    </row>
    <row r="1183" spans="2:3" x14ac:dyDescent="0.35">
      <c r="B1183" s="140"/>
      <c r="C1183" s="142"/>
    </row>
    <row r="1184" spans="2:3" x14ac:dyDescent="0.35">
      <c r="B1184" s="140"/>
      <c r="C1184" s="143"/>
    </row>
    <row r="1185" spans="2:3" x14ac:dyDescent="0.35">
      <c r="B1185" s="140"/>
      <c r="C1185" s="142"/>
    </row>
    <row r="1186" spans="2:3" x14ac:dyDescent="0.35">
      <c r="B1186" s="140"/>
      <c r="C1186" s="143"/>
    </row>
    <row r="1187" spans="2:3" x14ac:dyDescent="0.35">
      <c r="B1187" s="140"/>
      <c r="C1187" s="142"/>
    </row>
    <row r="1188" spans="2:3" x14ac:dyDescent="0.35">
      <c r="B1188" s="140"/>
      <c r="C1188" s="143"/>
    </row>
    <row r="1189" spans="2:3" x14ac:dyDescent="0.35">
      <c r="B1189" s="140"/>
      <c r="C1189" s="142"/>
    </row>
    <row r="1190" spans="2:3" x14ac:dyDescent="0.35">
      <c r="B1190" s="140"/>
      <c r="C1190" s="143"/>
    </row>
    <row r="1191" spans="2:3" x14ac:dyDescent="0.35">
      <c r="B1191" s="140"/>
      <c r="C1191" s="142"/>
    </row>
    <row r="1192" spans="2:3" x14ac:dyDescent="0.35">
      <c r="B1192" s="140"/>
      <c r="C1192" s="143"/>
    </row>
    <row r="1193" spans="2:3" x14ac:dyDescent="0.35">
      <c r="B1193" s="140"/>
      <c r="C1193" s="142"/>
    </row>
    <row r="1194" spans="2:3" x14ac:dyDescent="0.35">
      <c r="B1194" s="140"/>
      <c r="C1194" s="143"/>
    </row>
    <row r="1195" spans="2:3" x14ac:dyDescent="0.35">
      <c r="B1195" s="140"/>
      <c r="C1195" s="142"/>
    </row>
    <row r="1196" spans="2:3" x14ac:dyDescent="0.35">
      <c r="B1196" s="140"/>
      <c r="C1196" s="143"/>
    </row>
    <row r="1197" spans="2:3" x14ac:dyDescent="0.35">
      <c r="B1197" s="140"/>
      <c r="C1197" s="142"/>
    </row>
    <row r="1198" spans="2:3" x14ac:dyDescent="0.35">
      <c r="B1198" s="140"/>
      <c r="C1198" s="143"/>
    </row>
    <row r="1199" spans="2:3" x14ac:dyDescent="0.35">
      <c r="B1199" s="140"/>
      <c r="C1199" s="142"/>
    </row>
    <row r="1200" spans="2:3" x14ac:dyDescent="0.35">
      <c r="B1200" s="140"/>
      <c r="C1200" s="143"/>
    </row>
    <row r="1201" spans="2:3" x14ac:dyDescent="0.35">
      <c r="B1201" s="140"/>
      <c r="C1201" s="142"/>
    </row>
    <row r="1202" spans="2:3" x14ac:dyDescent="0.35">
      <c r="B1202" s="140"/>
      <c r="C1202" s="143"/>
    </row>
    <row r="1203" spans="2:3" x14ac:dyDescent="0.35">
      <c r="B1203" s="140"/>
      <c r="C1203" s="142"/>
    </row>
    <row r="1204" spans="2:3" x14ac:dyDescent="0.35">
      <c r="B1204" s="140"/>
      <c r="C1204" s="143"/>
    </row>
    <row r="1205" spans="2:3" x14ac:dyDescent="0.35">
      <c r="B1205" s="140"/>
      <c r="C1205" s="142"/>
    </row>
    <row r="1206" spans="2:3" x14ac:dyDescent="0.35">
      <c r="B1206" s="140"/>
      <c r="C1206" s="143"/>
    </row>
    <row r="1207" spans="2:3" x14ac:dyDescent="0.35">
      <c r="B1207" s="140"/>
      <c r="C1207" s="142"/>
    </row>
    <row r="1208" spans="2:3" x14ac:dyDescent="0.35">
      <c r="B1208" s="140"/>
      <c r="C1208" s="143"/>
    </row>
    <row r="1209" spans="2:3" x14ac:dyDescent="0.35">
      <c r="B1209" s="140"/>
      <c r="C1209" s="142"/>
    </row>
    <row r="1210" spans="2:3" x14ac:dyDescent="0.35">
      <c r="B1210" s="140"/>
      <c r="C1210" s="143"/>
    </row>
    <row r="1211" spans="2:3" x14ac:dyDescent="0.35">
      <c r="B1211" s="140"/>
      <c r="C1211" s="142"/>
    </row>
    <row r="1212" spans="2:3" x14ac:dyDescent="0.35">
      <c r="B1212" s="140"/>
      <c r="C1212" s="143"/>
    </row>
    <row r="1213" spans="2:3" x14ac:dyDescent="0.35">
      <c r="B1213" s="140"/>
      <c r="C1213" s="142"/>
    </row>
    <row r="1214" spans="2:3" x14ac:dyDescent="0.35">
      <c r="B1214" s="140"/>
      <c r="C1214" s="143"/>
    </row>
    <row r="1215" spans="2:3" x14ac:dyDescent="0.35">
      <c r="B1215" s="140"/>
      <c r="C1215" s="142"/>
    </row>
    <row r="1216" spans="2:3" x14ac:dyDescent="0.35">
      <c r="B1216" s="140"/>
      <c r="C1216" s="143"/>
    </row>
    <row r="1217" spans="2:3" x14ac:dyDescent="0.35">
      <c r="B1217" s="140"/>
      <c r="C1217" s="142"/>
    </row>
    <row r="1218" spans="2:3" x14ac:dyDescent="0.35">
      <c r="B1218" s="140"/>
      <c r="C1218" s="143"/>
    </row>
    <row r="1219" spans="2:3" x14ac:dyDescent="0.35">
      <c r="B1219" s="140"/>
      <c r="C1219" s="142"/>
    </row>
    <row r="1220" spans="2:3" x14ac:dyDescent="0.35">
      <c r="B1220" s="140"/>
      <c r="C1220" s="143"/>
    </row>
    <row r="1221" spans="2:3" x14ac:dyDescent="0.35">
      <c r="B1221" s="140"/>
      <c r="C1221" s="142"/>
    </row>
    <row r="1222" spans="2:3" x14ac:dyDescent="0.35">
      <c r="B1222" s="140"/>
      <c r="C1222" s="143"/>
    </row>
    <row r="1223" spans="2:3" x14ac:dyDescent="0.35">
      <c r="B1223" s="140"/>
      <c r="C1223" s="142"/>
    </row>
    <row r="1224" spans="2:3" x14ac:dyDescent="0.35">
      <c r="B1224" s="140"/>
      <c r="C1224" s="143"/>
    </row>
    <row r="1225" spans="2:3" x14ac:dyDescent="0.35">
      <c r="B1225" s="140"/>
      <c r="C1225" s="142"/>
    </row>
    <row r="1226" spans="2:3" x14ac:dyDescent="0.35">
      <c r="B1226" s="140"/>
      <c r="C1226" s="143"/>
    </row>
    <row r="1227" spans="2:3" x14ac:dyDescent="0.35">
      <c r="B1227" s="140"/>
      <c r="C1227" s="142"/>
    </row>
    <row r="1228" spans="2:3" x14ac:dyDescent="0.35">
      <c r="B1228" s="140"/>
      <c r="C1228" s="143"/>
    </row>
    <row r="1229" spans="2:3" x14ac:dyDescent="0.35">
      <c r="B1229" s="140"/>
      <c r="C1229" s="142"/>
    </row>
    <row r="1230" spans="2:3" x14ac:dyDescent="0.35">
      <c r="B1230" s="140"/>
      <c r="C1230" s="143"/>
    </row>
    <row r="1231" spans="2:3" x14ac:dyDescent="0.35">
      <c r="B1231" s="140"/>
      <c r="C1231" s="142"/>
    </row>
    <row r="1232" spans="2:3" x14ac:dyDescent="0.35">
      <c r="B1232" s="140"/>
      <c r="C1232" s="143"/>
    </row>
    <row r="1233" spans="2:3" x14ac:dyDescent="0.35">
      <c r="B1233" s="140"/>
      <c r="C1233" s="142"/>
    </row>
    <row r="1234" spans="2:3" x14ac:dyDescent="0.35">
      <c r="B1234" s="140"/>
      <c r="C1234" s="143"/>
    </row>
    <row r="1235" spans="2:3" x14ac:dyDescent="0.35">
      <c r="B1235" s="140"/>
      <c r="C1235" s="142"/>
    </row>
    <row r="1236" spans="2:3" x14ac:dyDescent="0.35">
      <c r="B1236" s="140"/>
      <c r="C1236" s="143"/>
    </row>
    <row r="1237" spans="2:3" x14ac:dyDescent="0.35">
      <c r="B1237" s="140"/>
      <c r="C1237" s="142"/>
    </row>
    <row r="1238" spans="2:3" x14ac:dyDescent="0.35">
      <c r="B1238" s="140"/>
      <c r="C1238" s="143"/>
    </row>
    <row r="1239" spans="2:3" x14ac:dyDescent="0.35">
      <c r="B1239" s="140"/>
      <c r="C1239" s="142"/>
    </row>
    <row r="1240" spans="2:3" x14ac:dyDescent="0.35">
      <c r="B1240" s="140"/>
      <c r="C1240" s="143"/>
    </row>
    <row r="1241" spans="2:3" x14ac:dyDescent="0.35">
      <c r="B1241" s="140"/>
      <c r="C1241" s="142"/>
    </row>
    <row r="1242" spans="2:3" x14ac:dyDescent="0.35">
      <c r="B1242" s="140"/>
      <c r="C1242" s="143"/>
    </row>
    <row r="1243" spans="2:3" x14ac:dyDescent="0.35">
      <c r="B1243" s="140"/>
      <c r="C1243" s="142"/>
    </row>
    <row r="1244" spans="2:3" x14ac:dyDescent="0.35">
      <c r="B1244" s="140"/>
      <c r="C1244" s="143"/>
    </row>
    <row r="1245" spans="2:3" x14ac:dyDescent="0.35">
      <c r="B1245" s="140"/>
      <c r="C1245" s="142"/>
    </row>
    <row r="1246" spans="2:3" x14ac:dyDescent="0.35">
      <c r="B1246" s="140"/>
      <c r="C1246" s="143"/>
    </row>
    <row r="1247" spans="2:3" x14ac:dyDescent="0.35">
      <c r="B1247" s="140"/>
      <c r="C1247" s="142"/>
    </row>
    <row r="1248" spans="2:3" x14ac:dyDescent="0.35">
      <c r="B1248" s="140"/>
      <c r="C1248" s="143"/>
    </row>
    <row r="1249" spans="2:3" x14ac:dyDescent="0.35">
      <c r="B1249" s="140"/>
      <c r="C1249" s="142"/>
    </row>
    <row r="1250" spans="2:3" x14ac:dyDescent="0.35">
      <c r="B1250" s="140"/>
      <c r="C1250" s="143"/>
    </row>
    <row r="1251" spans="2:3" x14ac:dyDescent="0.35">
      <c r="B1251" s="140"/>
      <c r="C1251" s="142"/>
    </row>
    <row r="1252" spans="2:3" x14ac:dyDescent="0.35">
      <c r="B1252" s="140"/>
      <c r="C1252" s="143"/>
    </row>
    <row r="1253" spans="2:3" x14ac:dyDescent="0.35">
      <c r="B1253" s="140"/>
      <c r="C1253" s="142"/>
    </row>
    <row r="1254" spans="2:3" x14ac:dyDescent="0.35">
      <c r="B1254" s="140"/>
      <c r="C1254" s="143"/>
    </row>
    <row r="1255" spans="2:3" x14ac:dyDescent="0.35">
      <c r="B1255" s="140"/>
      <c r="C1255" s="142"/>
    </row>
    <row r="1256" spans="2:3" x14ac:dyDescent="0.35">
      <c r="B1256" s="140"/>
      <c r="C1256" s="143"/>
    </row>
    <row r="1257" spans="2:3" x14ac:dyDescent="0.35">
      <c r="B1257" s="140"/>
      <c r="C1257" s="142"/>
    </row>
    <row r="1258" spans="2:3" x14ac:dyDescent="0.35">
      <c r="B1258" s="140"/>
      <c r="C1258" s="143"/>
    </row>
    <row r="1259" spans="2:3" x14ac:dyDescent="0.35">
      <c r="B1259" s="140"/>
      <c r="C1259" s="142"/>
    </row>
    <row r="1260" spans="2:3" x14ac:dyDescent="0.35">
      <c r="B1260" s="140"/>
      <c r="C1260" s="143"/>
    </row>
    <row r="1261" spans="2:3" x14ac:dyDescent="0.35">
      <c r="B1261" s="140"/>
      <c r="C1261" s="142"/>
    </row>
    <row r="1262" spans="2:3" x14ac:dyDescent="0.35">
      <c r="B1262" s="140"/>
      <c r="C1262" s="143"/>
    </row>
    <row r="1263" spans="2:3" x14ac:dyDescent="0.35">
      <c r="B1263" s="140"/>
      <c r="C1263" s="142"/>
    </row>
    <row r="1264" spans="2:3" x14ac:dyDescent="0.35">
      <c r="B1264" s="140"/>
      <c r="C1264" s="143"/>
    </row>
    <row r="1265" spans="2:3" x14ac:dyDescent="0.35">
      <c r="B1265" s="140"/>
      <c r="C1265" s="142"/>
    </row>
    <row r="1266" spans="2:3" x14ac:dyDescent="0.35">
      <c r="B1266" s="140"/>
      <c r="C1266" s="143"/>
    </row>
    <row r="1267" spans="2:3" x14ac:dyDescent="0.35">
      <c r="B1267" s="140"/>
      <c r="C1267" s="142"/>
    </row>
    <row r="1268" spans="2:3" x14ac:dyDescent="0.35">
      <c r="B1268" s="140"/>
      <c r="C1268" s="143"/>
    </row>
    <row r="1269" spans="2:3" x14ac:dyDescent="0.35">
      <c r="B1269" s="140"/>
      <c r="C1269" s="142"/>
    </row>
    <row r="1270" spans="2:3" x14ac:dyDescent="0.35">
      <c r="B1270" s="140"/>
      <c r="C1270" s="143"/>
    </row>
    <row r="1271" spans="2:3" x14ac:dyDescent="0.35">
      <c r="B1271" s="140"/>
      <c r="C1271" s="142"/>
    </row>
    <row r="1272" spans="2:3" x14ac:dyDescent="0.35">
      <c r="B1272" s="140"/>
      <c r="C1272" s="143"/>
    </row>
    <row r="1273" spans="2:3" x14ac:dyDescent="0.35">
      <c r="B1273" s="140"/>
      <c r="C1273" s="142"/>
    </row>
    <row r="1274" spans="2:3" x14ac:dyDescent="0.35">
      <c r="B1274" s="140"/>
      <c r="C1274" s="143"/>
    </row>
    <row r="1275" spans="2:3" x14ac:dyDescent="0.35">
      <c r="B1275" s="140"/>
      <c r="C1275" s="142"/>
    </row>
    <row r="1276" spans="2:3" x14ac:dyDescent="0.35">
      <c r="B1276" s="140"/>
      <c r="C1276" s="143"/>
    </row>
    <row r="1277" spans="2:3" x14ac:dyDescent="0.35">
      <c r="B1277" s="140"/>
      <c r="C1277" s="142"/>
    </row>
    <row r="1278" spans="2:3" x14ac:dyDescent="0.35">
      <c r="B1278" s="140"/>
      <c r="C1278" s="143"/>
    </row>
    <row r="1279" spans="2:3" x14ac:dyDescent="0.35">
      <c r="B1279" s="140"/>
      <c r="C1279" s="142"/>
    </row>
    <row r="1280" spans="2:3" x14ac:dyDescent="0.35">
      <c r="B1280" s="140"/>
      <c r="C1280" s="143"/>
    </row>
    <row r="1281" spans="2:3" x14ac:dyDescent="0.35">
      <c r="B1281" s="140"/>
      <c r="C1281" s="142"/>
    </row>
    <row r="1282" spans="2:3" x14ac:dyDescent="0.35">
      <c r="B1282" s="140"/>
      <c r="C1282" s="143"/>
    </row>
    <row r="1283" spans="2:3" x14ac:dyDescent="0.35">
      <c r="B1283" s="140"/>
      <c r="C1283" s="142"/>
    </row>
    <row r="1284" spans="2:3" x14ac:dyDescent="0.35">
      <c r="B1284" s="140"/>
      <c r="C1284" s="143"/>
    </row>
    <row r="1285" spans="2:3" x14ac:dyDescent="0.35">
      <c r="B1285" s="140"/>
      <c r="C1285" s="142"/>
    </row>
    <row r="1286" spans="2:3" x14ac:dyDescent="0.35">
      <c r="B1286" s="140"/>
      <c r="C1286" s="143"/>
    </row>
    <row r="1287" spans="2:3" x14ac:dyDescent="0.35">
      <c r="B1287" s="140"/>
      <c r="C1287" s="142"/>
    </row>
    <row r="1288" spans="2:3" x14ac:dyDescent="0.35">
      <c r="B1288" s="140"/>
      <c r="C1288" s="143"/>
    </row>
    <row r="1289" spans="2:3" x14ac:dyDescent="0.35">
      <c r="B1289" s="140"/>
      <c r="C1289" s="142"/>
    </row>
    <row r="1290" spans="2:3" x14ac:dyDescent="0.35">
      <c r="B1290" s="140"/>
      <c r="C1290" s="143"/>
    </row>
    <row r="1291" spans="2:3" x14ac:dyDescent="0.35">
      <c r="B1291" s="140"/>
      <c r="C1291" s="142"/>
    </row>
    <row r="1292" spans="2:3" x14ac:dyDescent="0.35">
      <c r="B1292" s="140"/>
      <c r="C1292" s="143"/>
    </row>
    <row r="1293" spans="2:3" x14ac:dyDescent="0.35">
      <c r="B1293" s="140"/>
      <c r="C1293" s="142"/>
    </row>
    <row r="1294" spans="2:3" x14ac:dyDescent="0.35">
      <c r="B1294" s="140"/>
      <c r="C1294" s="143"/>
    </row>
    <row r="1295" spans="2:3" x14ac:dyDescent="0.35">
      <c r="B1295" s="140"/>
      <c r="C1295" s="142"/>
    </row>
    <row r="1296" spans="2:3" x14ac:dyDescent="0.35">
      <c r="B1296" s="140"/>
      <c r="C1296" s="143"/>
    </row>
    <row r="1297" spans="2:3" x14ac:dyDescent="0.35">
      <c r="B1297" s="140"/>
      <c r="C1297" s="142"/>
    </row>
    <row r="1298" spans="2:3" x14ac:dyDescent="0.35">
      <c r="B1298" s="140"/>
      <c r="C1298" s="143"/>
    </row>
    <row r="1299" spans="2:3" x14ac:dyDescent="0.35">
      <c r="B1299" s="140"/>
      <c r="C1299" s="142"/>
    </row>
    <row r="1300" spans="2:3" x14ac:dyDescent="0.35">
      <c r="B1300" s="140"/>
      <c r="C1300" s="143"/>
    </row>
    <row r="1301" spans="2:3" x14ac:dyDescent="0.35">
      <c r="B1301" s="140"/>
      <c r="C1301" s="142"/>
    </row>
    <row r="1302" spans="2:3" x14ac:dyDescent="0.35">
      <c r="B1302" s="140"/>
      <c r="C1302" s="143"/>
    </row>
    <row r="1303" spans="2:3" x14ac:dyDescent="0.35">
      <c r="B1303" s="140"/>
      <c r="C1303" s="142"/>
    </row>
    <row r="1304" spans="2:3" x14ac:dyDescent="0.35">
      <c r="B1304" s="140"/>
      <c r="C1304" s="143"/>
    </row>
    <row r="1305" spans="2:3" x14ac:dyDescent="0.35">
      <c r="B1305" s="140"/>
      <c r="C1305" s="142"/>
    </row>
    <row r="1306" spans="2:3" x14ac:dyDescent="0.35">
      <c r="B1306" s="140"/>
      <c r="C1306" s="143"/>
    </row>
    <row r="1307" spans="2:3" x14ac:dyDescent="0.35">
      <c r="B1307" s="140"/>
      <c r="C1307" s="142"/>
    </row>
    <row r="1308" spans="2:3" x14ac:dyDescent="0.35">
      <c r="B1308" s="140"/>
      <c r="C1308" s="143"/>
    </row>
    <row r="1309" spans="2:3" x14ac:dyDescent="0.35">
      <c r="B1309" s="140"/>
      <c r="C1309" s="142"/>
    </row>
    <row r="1310" spans="2:3" x14ac:dyDescent="0.35">
      <c r="B1310" s="140"/>
      <c r="C1310" s="143"/>
    </row>
    <row r="1311" spans="2:3" x14ac:dyDescent="0.35">
      <c r="B1311" s="140"/>
      <c r="C1311" s="142"/>
    </row>
    <row r="1312" spans="2:3" x14ac:dyDescent="0.35">
      <c r="B1312" s="140"/>
      <c r="C1312" s="143"/>
    </row>
    <row r="1313" spans="2:3" x14ac:dyDescent="0.35">
      <c r="B1313" s="140"/>
      <c r="C1313" s="142"/>
    </row>
    <row r="1314" spans="2:3" x14ac:dyDescent="0.35">
      <c r="B1314" s="140"/>
      <c r="C1314" s="143"/>
    </row>
    <row r="1315" spans="2:3" x14ac:dyDescent="0.35">
      <c r="B1315" s="140"/>
      <c r="C1315" s="142"/>
    </row>
    <row r="1316" spans="2:3" x14ac:dyDescent="0.35">
      <c r="B1316" s="140"/>
      <c r="C1316" s="143"/>
    </row>
    <row r="1317" spans="2:3" x14ac:dyDescent="0.35">
      <c r="B1317" s="140"/>
      <c r="C1317" s="142"/>
    </row>
    <row r="1318" spans="2:3" x14ac:dyDescent="0.35">
      <c r="B1318" s="140"/>
      <c r="C1318" s="143"/>
    </row>
    <row r="1319" spans="2:3" x14ac:dyDescent="0.35">
      <c r="B1319" s="140"/>
      <c r="C1319" s="142"/>
    </row>
    <row r="1320" spans="2:3" x14ac:dyDescent="0.35">
      <c r="B1320" s="140"/>
      <c r="C1320" s="143"/>
    </row>
    <row r="1321" spans="2:3" x14ac:dyDescent="0.35">
      <c r="B1321" s="140"/>
      <c r="C1321" s="142"/>
    </row>
    <row r="1322" spans="2:3" x14ac:dyDescent="0.35">
      <c r="B1322" s="140"/>
      <c r="C1322" s="143"/>
    </row>
    <row r="1323" spans="2:3" x14ac:dyDescent="0.35">
      <c r="B1323" s="140"/>
      <c r="C1323" s="142"/>
    </row>
    <row r="1324" spans="2:3" x14ac:dyDescent="0.35">
      <c r="B1324" s="140"/>
      <c r="C1324" s="143"/>
    </row>
    <row r="1325" spans="2:3" x14ac:dyDescent="0.35">
      <c r="B1325" s="140"/>
      <c r="C1325" s="142"/>
    </row>
    <row r="1326" spans="2:3" x14ac:dyDescent="0.35">
      <c r="B1326" s="140"/>
      <c r="C1326" s="143"/>
    </row>
    <row r="1327" spans="2:3" x14ac:dyDescent="0.35">
      <c r="B1327" s="140"/>
      <c r="C1327" s="142"/>
    </row>
    <row r="1328" spans="2:3" x14ac:dyDescent="0.35">
      <c r="B1328" s="140"/>
      <c r="C1328" s="143"/>
    </row>
    <row r="1329" spans="2:3" x14ac:dyDescent="0.35">
      <c r="B1329" s="140"/>
      <c r="C1329" s="142"/>
    </row>
    <row r="1330" spans="2:3" x14ac:dyDescent="0.35">
      <c r="B1330" s="140"/>
      <c r="C1330" s="143"/>
    </row>
    <row r="1331" spans="2:3" x14ac:dyDescent="0.35">
      <c r="B1331" s="140"/>
      <c r="C1331" s="142"/>
    </row>
    <row r="1332" spans="2:3" x14ac:dyDescent="0.35">
      <c r="B1332" s="140"/>
      <c r="C1332" s="143"/>
    </row>
    <row r="1333" spans="2:3" x14ac:dyDescent="0.35">
      <c r="B1333" s="140"/>
      <c r="C1333" s="142"/>
    </row>
    <row r="1334" spans="2:3" x14ac:dyDescent="0.35">
      <c r="B1334" s="140"/>
      <c r="C1334" s="143"/>
    </row>
    <row r="1335" spans="2:3" x14ac:dyDescent="0.35">
      <c r="B1335" s="140"/>
      <c r="C1335" s="142"/>
    </row>
    <row r="1336" spans="2:3" x14ac:dyDescent="0.35">
      <c r="B1336" s="140"/>
      <c r="C1336" s="143"/>
    </row>
    <row r="1337" spans="2:3" x14ac:dyDescent="0.35">
      <c r="B1337" s="140"/>
      <c r="C1337" s="142"/>
    </row>
    <row r="1338" spans="2:3" x14ac:dyDescent="0.35">
      <c r="B1338" s="140"/>
      <c r="C1338" s="143"/>
    </row>
    <row r="1339" spans="2:3" x14ac:dyDescent="0.35">
      <c r="B1339" s="140"/>
      <c r="C1339" s="142"/>
    </row>
    <row r="1340" spans="2:3" x14ac:dyDescent="0.35">
      <c r="B1340" s="140"/>
      <c r="C1340" s="143"/>
    </row>
    <row r="1341" spans="2:3" x14ac:dyDescent="0.35">
      <c r="B1341" s="140"/>
      <c r="C1341" s="142"/>
    </row>
    <row r="1342" spans="2:3" x14ac:dyDescent="0.35">
      <c r="B1342" s="140"/>
      <c r="C1342" s="143"/>
    </row>
    <row r="1343" spans="2:3" x14ac:dyDescent="0.35">
      <c r="B1343" s="140"/>
      <c r="C1343" s="142"/>
    </row>
    <row r="1344" spans="2:3" x14ac:dyDescent="0.35">
      <c r="B1344" s="140"/>
      <c r="C1344" s="143"/>
    </row>
    <row r="1345" spans="2:3" x14ac:dyDescent="0.35">
      <c r="B1345" s="140"/>
      <c r="C1345" s="142"/>
    </row>
    <row r="1346" spans="2:3" x14ac:dyDescent="0.35">
      <c r="B1346" s="140"/>
      <c r="C1346" s="143"/>
    </row>
    <row r="1347" spans="2:3" x14ac:dyDescent="0.35">
      <c r="B1347" s="140"/>
      <c r="C1347" s="142"/>
    </row>
    <row r="1348" spans="2:3" x14ac:dyDescent="0.35">
      <c r="B1348" s="140"/>
      <c r="C1348" s="143"/>
    </row>
    <row r="1349" spans="2:3" x14ac:dyDescent="0.35">
      <c r="B1349" s="140"/>
      <c r="C1349" s="142"/>
    </row>
    <row r="1350" spans="2:3" x14ac:dyDescent="0.35">
      <c r="B1350" s="140"/>
      <c r="C1350" s="143"/>
    </row>
    <row r="1351" spans="2:3" x14ac:dyDescent="0.35">
      <c r="B1351" s="140"/>
      <c r="C1351" s="142"/>
    </row>
    <row r="1352" spans="2:3" x14ac:dyDescent="0.35">
      <c r="B1352" s="140"/>
      <c r="C1352" s="143"/>
    </row>
    <row r="1353" spans="2:3" x14ac:dyDescent="0.35">
      <c r="B1353" s="140"/>
      <c r="C1353" s="142"/>
    </row>
    <row r="1354" spans="2:3" x14ac:dyDescent="0.35">
      <c r="B1354" s="140"/>
      <c r="C1354" s="143"/>
    </row>
    <row r="1355" spans="2:3" x14ac:dyDescent="0.35">
      <c r="B1355" s="140"/>
      <c r="C1355" s="142"/>
    </row>
    <row r="1356" spans="2:3" x14ac:dyDescent="0.35">
      <c r="B1356" s="140"/>
      <c r="C1356" s="143"/>
    </row>
    <row r="1357" spans="2:3" x14ac:dyDescent="0.35">
      <c r="B1357" s="140"/>
      <c r="C1357" s="142"/>
    </row>
    <row r="1358" spans="2:3" x14ac:dyDescent="0.35">
      <c r="B1358" s="140"/>
      <c r="C1358" s="143"/>
    </row>
    <row r="1359" spans="2:3" x14ac:dyDescent="0.35">
      <c r="B1359" s="140"/>
      <c r="C1359" s="142"/>
    </row>
    <row r="1360" spans="2:3" x14ac:dyDescent="0.35">
      <c r="B1360" s="140"/>
      <c r="C1360" s="143"/>
    </row>
    <row r="1361" spans="2:3" x14ac:dyDescent="0.35">
      <c r="B1361" s="140"/>
      <c r="C1361" s="142"/>
    </row>
    <row r="1362" spans="2:3" x14ac:dyDescent="0.35">
      <c r="B1362" s="140"/>
      <c r="C1362" s="143"/>
    </row>
    <row r="1363" spans="2:3" x14ac:dyDescent="0.35">
      <c r="B1363" s="140"/>
      <c r="C1363" s="142"/>
    </row>
    <row r="1364" spans="2:3" x14ac:dyDescent="0.35">
      <c r="B1364" s="140"/>
      <c r="C1364" s="143"/>
    </row>
    <row r="1365" spans="2:3" x14ac:dyDescent="0.35">
      <c r="B1365" s="140"/>
      <c r="C1365" s="142"/>
    </row>
    <row r="1366" spans="2:3" x14ac:dyDescent="0.35">
      <c r="B1366" s="140"/>
      <c r="C1366" s="143"/>
    </row>
    <row r="1367" spans="2:3" x14ac:dyDescent="0.35">
      <c r="B1367" s="140"/>
      <c r="C1367" s="142"/>
    </row>
    <row r="1368" spans="2:3" x14ac:dyDescent="0.35">
      <c r="B1368" s="140"/>
      <c r="C1368" s="143"/>
    </row>
    <row r="1369" spans="2:3" x14ac:dyDescent="0.35">
      <c r="B1369" s="140"/>
      <c r="C1369" s="142"/>
    </row>
    <row r="1370" spans="2:3" x14ac:dyDescent="0.35">
      <c r="B1370" s="140"/>
      <c r="C1370" s="143"/>
    </row>
    <row r="1371" spans="2:3" x14ac:dyDescent="0.35">
      <c r="B1371" s="140"/>
      <c r="C1371" s="142"/>
    </row>
    <row r="1372" spans="2:3" x14ac:dyDescent="0.35">
      <c r="B1372" s="140"/>
      <c r="C1372" s="143"/>
    </row>
    <row r="1373" spans="2:3" x14ac:dyDescent="0.35">
      <c r="B1373" s="140"/>
      <c r="C1373" s="142"/>
    </row>
    <row r="1374" spans="2:3" x14ac:dyDescent="0.35">
      <c r="B1374" s="140"/>
      <c r="C1374" s="143"/>
    </row>
    <row r="1375" spans="2:3" x14ac:dyDescent="0.35">
      <c r="B1375" s="140"/>
      <c r="C1375" s="142"/>
    </row>
    <row r="1376" spans="2:3" x14ac:dyDescent="0.35">
      <c r="B1376" s="140"/>
      <c r="C1376" s="143"/>
    </row>
    <row r="1377" spans="2:3" x14ac:dyDescent="0.35">
      <c r="B1377" s="140"/>
      <c r="C1377" s="142"/>
    </row>
    <row r="1378" spans="2:3" x14ac:dyDescent="0.35">
      <c r="B1378" s="140"/>
      <c r="C1378" s="143"/>
    </row>
    <row r="1379" spans="2:3" x14ac:dyDescent="0.35">
      <c r="B1379" s="140"/>
      <c r="C1379" s="142"/>
    </row>
    <row r="1380" spans="2:3" x14ac:dyDescent="0.35">
      <c r="B1380" s="140"/>
      <c r="C1380" s="143"/>
    </row>
    <row r="1381" spans="2:3" x14ac:dyDescent="0.35">
      <c r="B1381" s="140"/>
      <c r="C1381" s="142"/>
    </row>
    <row r="1382" spans="2:3" x14ac:dyDescent="0.35">
      <c r="B1382" s="140"/>
      <c r="C1382" s="143"/>
    </row>
    <row r="1383" spans="2:3" x14ac:dyDescent="0.35">
      <c r="B1383" s="140"/>
      <c r="C1383" s="142"/>
    </row>
    <row r="1384" spans="2:3" x14ac:dyDescent="0.35">
      <c r="B1384" s="140"/>
      <c r="C1384" s="143"/>
    </row>
    <row r="1385" spans="2:3" x14ac:dyDescent="0.35">
      <c r="B1385" s="140"/>
      <c r="C1385" s="142"/>
    </row>
    <row r="1386" spans="2:3" x14ac:dyDescent="0.35">
      <c r="B1386" s="140"/>
      <c r="C1386" s="143"/>
    </row>
    <row r="1387" spans="2:3" x14ac:dyDescent="0.35">
      <c r="B1387" s="140"/>
      <c r="C1387" s="142"/>
    </row>
    <row r="1388" spans="2:3" x14ac:dyDescent="0.35">
      <c r="B1388" s="140"/>
      <c r="C1388" s="143"/>
    </row>
    <row r="1389" spans="2:3" x14ac:dyDescent="0.35">
      <c r="B1389" s="140"/>
      <c r="C1389" s="142"/>
    </row>
    <row r="1390" spans="2:3" x14ac:dyDescent="0.35">
      <c r="B1390" s="140"/>
      <c r="C1390" s="143"/>
    </row>
    <row r="1391" spans="2:3" x14ac:dyDescent="0.35">
      <c r="B1391" s="140"/>
      <c r="C1391" s="142"/>
    </row>
    <row r="1392" spans="2:3" x14ac:dyDescent="0.35">
      <c r="B1392" s="140"/>
      <c r="C1392" s="143"/>
    </row>
    <row r="1393" spans="2:3" x14ac:dyDescent="0.35">
      <c r="B1393" s="140"/>
      <c r="C1393" s="142"/>
    </row>
    <row r="1394" spans="2:3" x14ac:dyDescent="0.35">
      <c r="B1394" s="140"/>
      <c r="C1394" s="143"/>
    </row>
    <row r="1395" spans="2:3" x14ac:dyDescent="0.35">
      <c r="B1395" s="140"/>
      <c r="C1395" s="142"/>
    </row>
    <row r="1396" spans="2:3" x14ac:dyDescent="0.35">
      <c r="B1396" s="140"/>
      <c r="C1396" s="143"/>
    </row>
    <row r="1397" spans="2:3" x14ac:dyDescent="0.35">
      <c r="B1397" s="140"/>
      <c r="C1397" s="142"/>
    </row>
    <row r="1398" spans="2:3" x14ac:dyDescent="0.35">
      <c r="B1398" s="140"/>
      <c r="C1398" s="143"/>
    </row>
    <row r="1399" spans="2:3" x14ac:dyDescent="0.35">
      <c r="B1399" s="140"/>
      <c r="C1399" s="142"/>
    </row>
    <row r="1400" spans="2:3" x14ac:dyDescent="0.35">
      <c r="B1400" s="140"/>
      <c r="C1400" s="143"/>
    </row>
    <row r="1401" spans="2:3" x14ac:dyDescent="0.35">
      <c r="B1401" s="140"/>
      <c r="C1401" s="142"/>
    </row>
    <row r="1402" spans="2:3" x14ac:dyDescent="0.35">
      <c r="B1402" s="140"/>
      <c r="C1402" s="143"/>
    </row>
    <row r="1403" spans="2:3" x14ac:dyDescent="0.35">
      <c r="B1403" s="140"/>
      <c r="C1403" s="142"/>
    </row>
    <row r="1404" spans="2:3" x14ac:dyDescent="0.35">
      <c r="B1404" s="140"/>
      <c r="C1404" s="143"/>
    </row>
    <row r="1405" spans="2:3" x14ac:dyDescent="0.35">
      <c r="B1405" s="140"/>
      <c r="C1405" s="142"/>
    </row>
    <row r="1406" spans="2:3" x14ac:dyDescent="0.35">
      <c r="B1406" s="140"/>
      <c r="C1406" s="143"/>
    </row>
    <row r="1407" spans="2:3" x14ac:dyDescent="0.35">
      <c r="B1407" s="140"/>
      <c r="C1407" s="142"/>
    </row>
    <row r="1408" spans="2:3" x14ac:dyDescent="0.35">
      <c r="B1408" s="140"/>
      <c r="C1408" s="143"/>
    </row>
    <row r="1409" spans="2:3" x14ac:dyDescent="0.35">
      <c r="B1409" s="140"/>
      <c r="C1409" s="142"/>
    </row>
    <row r="1410" spans="2:3" x14ac:dyDescent="0.35">
      <c r="B1410" s="140"/>
      <c r="C1410" s="143"/>
    </row>
    <row r="1411" spans="2:3" x14ac:dyDescent="0.35">
      <c r="B1411" s="140"/>
      <c r="C1411" s="142"/>
    </row>
    <row r="1412" spans="2:3" x14ac:dyDescent="0.35">
      <c r="B1412" s="140"/>
      <c r="C1412" s="143"/>
    </row>
    <row r="1413" spans="2:3" x14ac:dyDescent="0.35">
      <c r="B1413" s="140"/>
      <c r="C1413" s="142"/>
    </row>
    <row r="1414" spans="2:3" x14ac:dyDescent="0.35">
      <c r="B1414" s="140"/>
      <c r="C1414" s="143"/>
    </row>
    <row r="1415" spans="2:3" x14ac:dyDescent="0.35">
      <c r="B1415" s="140"/>
      <c r="C1415" s="142"/>
    </row>
    <row r="1416" spans="2:3" x14ac:dyDescent="0.35">
      <c r="B1416" s="140"/>
      <c r="C1416" s="143"/>
    </row>
    <row r="1417" spans="2:3" x14ac:dyDescent="0.35">
      <c r="B1417" s="140"/>
      <c r="C1417" s="142"/>
    </row>
    <row r="1418" spans="2:3" x14ac:dyDescent="0.35">
      <c r="B1418" s="140"/>
      <c r="C1418" s="143"/>
    </row>
    <row r="1419" spans="2:3" x14ac:dyDescent="0.35">
      <c r="B1419" s="140"/>
      <c r="C1419" s="142"/>
    </row>
    <row r="1420" spans="2:3" x14ac:dyDescent="0.35">
      <c r="B1420" s="140"/>
      <c r="C1420" s="143"/>
    </row>
    <row r="1421" spans="2:3" x14ac:dyDescent="0.35">
      <c r="B1421" s="140"/>
      <c r="C1421" s="142"/>
    </row>
    <row r="1422" spans="2:3" x14ac:dyDescent="0.35">
      <c r="B1422" s="140"/>
      <c r="C1422" s="143"/>
    </row>
    <row r="1423" spans="2:3" x14ac:dyDescent="0.35">
      <c r="B1423" s="140"/>
      <c r="C1423" s="142"/>
    </row>
    <row r="1424" spans="2:3" x14ac:dyDescent="0.35">
      <c r="B1424" s="140"/>
      <c r="C1424" s="143"/>
    </row>
    <row r="1425" spans="2:3" x14ac:dyDescent="0.35">
      <c r="B1425" s="140"/>
      <c r="C1425" s="142"/>
    </row>
    <row r="1426" spans="2:3" x14ac:dyDescent="0.35">
      <c r="B1426" s="140"/>
      <c r="C1426" s="143"/>
    </row>
    <row r="1427" spans="2:3" x14ac:dyDescent="0.35">
      <c r="B1427" s="140"/>
      <c r="C1427" s="142"/>
    </row>
    <row r="1428" spans="2:3" x14ac:dyDescent="0.35">
      <c r="B1428" s="140"/>
      <c r="C1428" s="143"/>
    </row>
    <row r="1429" spans="2:3" x14ac:dyDescent="0.35">
      <c r="B1429" s="140"/>
      <c r="C1429" s="142"/>
    </row>
    <row r="1430" spans="2:3" x14ac:dyDescent="0.35">
      <c r="B1430" s="140"/>
      <c r="C1430" s="143"/>
    </row>
    <row r="1431" spans="2:3" x14ac:dyDescent="0.35">
      <c r="B1431" s="140"/>
      <c r="C1431" s="142"/>
    </row>
    <row r="1432" spans="2:3" x14ac:dyDescent="0.35">
      <c r="B1432" s="140"/>
      <c r="C1432" s="143"/>
    </row>
    <row r="1433" spans="2:3" x14ac:dyDescent="0.35">
      <c r="B1433" s="140"/>
      <c r="C1433" s="142"/>
    </row>
    <row r="1434" spans="2:3" x14ac:dyDescent="0.35">
      <c r="B1434" s="140"/>
      <c r="C1434" s="143"/>
    </row>
    <row r="1435" spans="2:3" x14ac:dyDescent="0.35">
      <c r="B1435" s="140"/>
      <c r="C1435" s="142"/>
    </row>
    <row r="1436" spans="2:3" x14ac:dyDescent="0.35">
      <c r="B1436" s="140"/>
      <c r="C1436" s="143"/>
    </row>
    <row r="1437" spans="2:3" x14ac:dyDescent="0.35">
      <c r="B1437" s="140"/>
      <c r="C1437" s="142"/>
    </row>
    <row r="1438" spans="2:3" x14ac:dyDescent="0.35">
      <c r="B1438" s="140"/>
      <c r="C1438" s="143"/>
    </row>
    <row r="1439" spans="2:3" x14ac:dyDescent="0.35">
      <c r="B1439" s="140"/>
      <c r="C1439" s="142"/>
    </row>
    <row r="1440" spans="2:3" x14ac:dyDescent="0.35">
      <c r="B1440" s="140"/>
      <c r="C1440" s="143"/>
    </row>
    <row r="1441" spans="2:3" x14ac:dyDescent="0.35">
      <c r="B1441" s="140"/>
      <c r="C1441" s="142"/>
    </row>
    <row r="1442" spans="2:3" x14ac:dyDescent="0.35">
      <c r="B1442" s="140"/>
      <c r="C1442" s="143"/>
    </row>
    <row r="1443" spans="2:3" x14ac:dyDescent="0.35">
      <c r="B1443" s="140"/>
      <c r="C1443" s="142"/>
    </row>
    <row r="1444" spans="2:3" x14ac:dyDescent="0.35">
      <c r="B1444" s="140"/>
      <c r="C1444" s="143"/>
    </row>
    <row r="1445" spans="2:3" x14ac:dyDescent="0.35">
      <c r="B1445" s="140"/>
      <c r="C1445" s="142"/>
    </row>
    <row r="1446" spans="2:3" x14ac:dyDescent="0.35">
      <c r="B1446" s="140"/>
      <c r="C1446" s="143"/>
    </row>
    <row r="1447" spans="2:3" x14ac:dyDescent="0.35">
      <c r="B1447" s="140"/>
      <c r="C1447" s="142"/>
    </row>
    <row r="1448" spans="2:3" x14ac:dyDescent="0.35">
      <c r="B1448" s="140"/>
      <c r="C1448" s="143"/>
    </row>
    <row r="1449" spans="2:3" x14ac:dyDescent="0.35">
      <c r="B1449" s="140"/>
      <c r="C1449" s="142"/>
    </row>
    <row r="1450" spans="2:3" x14ac:dyDescent="0.35">
      <c r="B1450" s="140"/>
      <c r="C1450" s="143"/>
    </row>
    <row r="1451" spans="2:3" x14ac:dyDescent="0.35">
      <c r="B1451" s="140"/>
      <c r="C1451" s="142"/>
    </row>
    <row r="1452" spans="2:3" x14ac:dyDescent="0.35">
      <c r="B1452" s="140"/>
      <c r="C1452" s="143"/>
    </row>
    <row r="1453" spans="2:3" x14ac:dyDescent="0.35">
      <c r="B1453" s="140"/>
      <c r="C1453" s="142"/>
    </row>
    <row r="1454" spans="2:3" x14ac:dyDescent="0.35">
      <c r="B1454" s="140"/>
      <c r="C1454" s="143"/>
    </row>
    <row r="1455" spans="2:3" x14ac:dyDescent="0.35">
      <c r="B1455" s="140"/>
      <c r="C1455" s="142"/>
    </row>
    <row r="1456" spans="2:3" x14ac:dyDescent="0.35">
      <c r="B1456" s="140"/>
      <c r="C1456" s="143"/>
    </row>
    <row r="1457" spans="2:3" x14ac:dyDescent="0.35">
      <c r="B1457" s="140"/>
      <c r="C1457" s="142"/>
    </row>
    <row r="1458" spans="2:3" x14ac:dyDescent="0.35">
      <c r="B1458" s="140"/>
      <c r="C1458" s="143"/>
    </row>
    <row r="1459" spans="2:3" x14ac:dyDescent="0.35">
      <c r="B1459" s="140"/>
      <c r="C1459" s="142"/>
    </row>
    <row r="1460" spans="2:3" x14ac:dyDescent="0.35">
      <c r="B1460" s="140"/>
      <c r="C1460" s="143"/>
    </row>
    <row r="1461" spans="2:3" x14ac:dyDescent="0.35">
      <c r="B1461" s="140"/>
      <c r="C1461" s="142"/>
    </row>
    <row r="1462" spans="2:3" x14ac:dyDescent="0.35">
      <c r="B1462" s="140"/>
      <c r="C1462" s="143"/>
    </row>
    <row r="1463" spans="2:3" x14ac:dyDescent="0.35">
      <c r="B1463" s="140"/>
      <c r="C1463" s="142"/>
    </row>
    <row r="1464" spans="2:3" x14ac:dyDescent="0.35">
      <c r="B1464" s="140"/>
      <c r="C1464" s="143"/>
    </row>
    <row r="1465" spans="2:3" x14ac:dyDescent="0.35">
      <c r="B1465" s="144"/>
      <c r="C1465" s="142"/>
    </row>
    <row r="1466" spans="2:3" x14ac:dyDescent="0.35">
      <c r="B1466" s="140"/>
      <c r="C1466" s="143"/>
    </row>
    <row r="1467" spans="2:3" x14ac:dyDescent="0.35">
      <c r="B1467" s="144"/>
      <c r="C1467" s="142"/>
    </row>
    <row r="1468" spans="2:3" x14ac:dyDescent="0.35">
      <c r="B1468" s="140"/>
      <c r="C1468" s="143"/>
    </row>
    <row r="1469" spans="2:3" x14ac:dyDescent="0.35">
      <c r="B1469" s="144"/>
      <c r="C1469" s="142"/>
    </row>
    <row r="1470" spans="2:3" x14ac:dyDescent="0.35">
      <c r="B1470" s="140"/>
      <c r="C1470" s="143"/>
    </row>
    <row r="1471" spans="2:3" x14ac:dyDescent="0.35">
      <c r="B1471" s="144"/>
      <c r="C1471" s="142"/>
    </row>
    <row r="1472" spans="2:3" x14ac:dyDescent="0.35">
      <c r="B1472" s="140"/>
      <c r="C1472" s="143"/>
    </row>
    <row r="1473" spans="2:3" x14ac:dyDescent="0.35">
      <c r="B1473" s="144"/>
      <c r="C1473" s="142"/>
    </row>
    <row r="1474" spans="2:3" x14ac:dyDescent="0.35">
      <c r="B1474" s="140"/>
      <c r="C1474" s="143"/>
    </row>
    <row r="1475" spans="2:3" x14ac:dyDescent="0.35">
      <c r="B1475" s="144"/>
      <c r="C1475" s="142"/>
    </row>
    <row r="1476" spans="2:3" x14ac:dyDescent="0.35">
      <c r="B1476" s="140"/>
      <c r="C1476" s="143"/>
    </row>
    <row r="1477" spans="2:3" x14ac:dyDescent="0.35">
      <c r="B1477" s="144"/>
      <c r="C1477" s="142"/>
    </row>
    <row r="1478" spans="2:3" x14ac:dyDescent="0.35">
      <c r="B1478" s="140"/>
      <c r="C1478" s="143"/>
    </row>
    <row r="1479" spans="2:3" x14ac:dyDescent="0.35">
      <c r="B1479" s="144"/>
      <c r="C1479" s="142"/>
    </row>
    <row r="1480" spans="2:3" x14ac:dyDescent="0.35">
      <c r="B1480" s="140"/>
      <c r="C1480" s="143"/>
    </row>
    <row r="1481" spans="2:3" x14ac:dyDescent="0.35">
      <c r="B1481" s="144"/>
      <c r="C1481" s="142"/>
    </row>
    <row r="1482" spans="2:3" x14ac:dyDescent="0.35">
      <c r="B1482" s="140"/>
      <c r="C1482" s="143"/>
    </row>
    <row r="1483" spans="2:3" x14ac:dyDescent="0.35">
      <c r="B1483" s="144"/>
      <c r="C1483" s="142"/>
    </row>
    <row r="1484" spans="2:3" x14ac:dyDescent="0.35">
      <c r="B1484" s="140"/>
      <c r="C1484" s="143"/>
    </row>
    <row r="1485" spans="2:3" x14ac:dyDescent="0.35">
      <c r="B1485" s="144"/>
      <c r="C1485" s="142"/>
    </row>
    <row r="1486" spans="2:3" x14ac:dyDescent="0.35">
      <c r="B1486" s="140"/>
      <c r="C1486" s="143"/>
    </row>
    <row r="1487" spans="2:3" x14ac:dyDescent="0.35">
      <c r="B1487" s="144"/>
      <c r="C1487" s="142"/>
    </row>
    <row r="1488" spans="2:3" x14ac:dyDescent="0.35">
      <c r="B1488" s="140"/>
      <c r="C1488" s="143"/>
    </row>
    <row r="1489" spans="2:3" x14ac:dyDescent="0.35">
      <c r="B1489" s="144"/>
      <c r="C1489" s="142"/>
    </row>
    <row r="1490" spans="2:3" x14ac:dyDescent="0.35">
      <c r="B1490" s="140"/>
      <c r="C1490" s="143"/>
    </row>
    <row r="1491" spans="2:3" x14ac:dyDescent="0.35">
      <c r="B1491" s="144"/>
      <c r="C1491" s="142"/>
    </row>
    <row r="1492" spans="2:3" x14ac:dyDescent="0.35">
      <c r="B1492" s="140"/>
      <c r="C1492" s="143"/>
    </row>
    <row r="1493" spans="2:3" x14ac:dyDescent="0.35">
      <c r="B1493" s="144"/>
      <c r="C1493" s="142"/>
    </row>
    <row r="1494" spans="2:3" x14ac:dyDescent="0.35">
      <c r="B1494" s="140"/>
      <c r="C1494" s="143"/>
    </row>
    <row r="1495" spans="2:3" x14ac:dyDescent="0.35">
      <c r="B1495" s="144"/>
      <c r="C1495" s="142"/>
    </row>
    <row r="1496" spans="2:3" x14ac:dyDescent="0.35">
      <c r="B1496" s="140"/>
      <c r="C1496" s="143"/>
    </row>
    <row r="1497" spans="2:3" x14ac:dyDescent="0.35">
      <c r="B1497" s="144"/>
      <c r="C1497" s="142"/>
    </row>
    <row r="1498" spans="2:3" x14ac:dyDescent="0.35">
      <c r="B1498" s="140"/>
      <c r="C1498" s="143"/>
    </row>
    <row r="1499" spans="2:3" x14ac:dyDescent="0.35">
      <c r="B1499" s="144"/>
      <c r="C1499" s="142"/>
    </row>
    <row r="1500" spans="2:3" x14ac:dyDescent="0.35">
      <c r="B1500" s="140"/>
      <c r="C1500" s="143"/>
    </row>
  </sheetData>
  <mergeCells count="3">
    <mergeCell ref="B2:C2"/>
    <mergeCell ref="B3:C3"/>
    <mergeCell ref="B4:C4"/>
  </mergeCells>
  <phoneticPr fontId="23" type="noConversion"/>
  <pageMargins left="0.7" right="0.7" top="0.75" bottom="0.75" header="0.3" footer="0.3"/>
  <pageSetup paperSize="9" scale="97" fitToHeight="0" orientation="portrait"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a2294b9-6d6a-4c9b-a125-9e4b98f52ed2">T2K36WHU6WTE-705231387-5384</_dlc_DocId>
    <_dlc_DocIdUrl xmlns="ba2294b9-6d6a-4c9b-a125-9e4b98f52ed2">
      <Url>https://educationgovuk.sharepoint.com/sites/lvedfe00069/_layouts/15/DocIdRedir.aspx?ID=T2K36WHU6WTE-705231387-5384</Url>
      <Description>T2K36WHU6WTE-705231387-5384</Description>
    </_dlc_DocIdUrl>
    <_Flow_SignoffStatus xmlns="d6dbbea2-5dad-43b0-9468-6fc82a63bb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ca3521fcff9ee17b430376c04e8430c8">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26269ee6f4651a7411191f6bd34c5204"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F1B3F8-2D7B-4410-853D-B1D063424007}">
  <ds:schemaRefs>
    <ds:schemaRef ds:uri="http://schemas.microsoft.com/office/2006/documentManagement/types"/>
    <ds:schemaRef ds:uri="http://schemas.microsoft.com/office/infopath/2007/PartnerControls"/>
    <ds:schemaRef ds:uri="d6dbbea2-5dad-43b0-9468-6fc82a63bbaf"/>
    <ds:schemaRef ds:uri="http://purl.org/dc/dcmitype/"/>
    <ds:schemaRef ds:uri="http://www.w3.org/XML/1998/namespace"/>
    <ds:schemaRef ds:uri="http://purl.org/dc/elements/1.1/"/>
    <ds:schemaRef ds:uri="http://purl.org/dc/terms/"/>
    <ds:schemaRef ds:uri="http://schemas.openxmlformats.org/package/2006/metadata/core-properties"/>
    <ds:schemaRef ds:uri="ba2294b9-6d6a-4c9b-a125-9e4b98f52ed2"/>
    <ds:schemaRef ds:uri="http://schemas.microsoft.com/office/2006/metadata/properties"/>
  </ds:schemaRefs>
</ds:datastoreItem>
</file>

<file path=customXml/itemProps2.xml><?xml version="1.0" encoding="utf-8"?>
<ds:datastoreItem xmlns:ds="http://schemas.openxmlformats.org/officeDocument/2006/customXml" ds:itemID="{3A2390ED-1DB7-4DA0-9AB9-22289991F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29CEFC-AD4F-46D5-AE05-C84B691220AF}">
  <ds:schemaRefs>
    <ds:schemaRef ds:uri="http://schemas.microsoft.com/sharepoint/events"/>
  </ds:schemaRefs>
</ds:datastoreItem>
</file>

<file path=customXml/itemProps4.xml><?xml version="1.0" encoding="utf-8"?>
<ds:datastoreItem xmlns:ds="http://schemas.openxmlformats.org/officeDocument/2006/customXml" ds:itemID="{C809E39D-351D-4207-9DE7-C405373560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76</vt:i4>
      </vt:variant>
    </vt:vector>
  </HeadingPairs>
  <TitlesOfParts>
    <vt:vector size="82" baseType="lpstr">
      <vt:lpstr>Information</vt:lpstr>
      <vt:lpstr>Funding Elements</vt:lpstr>
      <vt:lpstr>Programme</vt:lpstr>
      <vt:lpstr>Aims</vt:lpstr>
      <vt:lpstr>Glossary</vt:lpstr>
      <vt:lpstr>Comments</vt:lpstr>
      <vt:lpstr>'Funding Elements'!Print_Area</vt:lpstr>
      <vt:lpstr>Programme!Print_Titles</vt:lpstr>
      <vt:lpstr>SPI_Area_Cost</vt:lpstr>
      <vt:lpstr>SPI_Band_1</vt:lpstr>
      <vt:lpstr>SPI_Band_1_CoF</vt:lpstr>
      <vt:lpstr>SPI_Band_1_FTEs</vt:lpstr>
      <vt:lpstr>SPI_Band_1_FTEs_CoF</vt:lpstr>
      <vt:lpstr>SPI_Band_1_Stu</vt:lpstr>
      <vt:lpstr>SPI_Band_2</vt:lpstr>
      <vt:lpstr>SPI_Band_2_CoF</vt:lpstr>
      <vt:lpstr>SPI_Band_2_Stu</vt:lpstr>
      <vt:lpstr>SPI_Band_3</vt:lpstr>
      <vt:lpstr>SPI_Band_3_CoF</vt:lpstr>
      <vt:lpstr>SPI_Band_3_Stu</vt:lpstr>
      <vt:lpstr>SPI_Band_4a</vt:lpstr>
      <vt:lpstr>SPI_Band_4a_CoF</vt:lpstr>
      <vt:lpstr>SPI_Band_4a_Stu</vt:lpstr>
      <vt:lpstr>SPI_Band_4b</vt:lpstr>
      <vt:lpstr>SPI_Band_4b_CoF</vt:lpstr>
      <vt:lpstr>SPI_Band_4b_Stu</vt:lpstr>
      <vt:lpstr>SPI_Band_5</vt:lpstr>
      <vt:lpstr>SPI_Band_5_CoF</vt:lpstr>
      <vt:lpstr>SPI_Band_5_Stu</vt:lpstr>
      <vt:lpstr>SPI_Band_6</vt:lpstr>
      <vt:lpstr>SPI_Band_6_CoF</vt:lpstr>
      <vt:lpstr>SPI_Band_6_Stu</vt:lpstr>
      <vt:lpstr>SPI_Band_7</vt:lpstr>
      <vt:lpstr>SPI_Band_7_CoF</vt:lpstr>
      <vt:lpstr>SPI_Band_7_Stu</vt:lpstr>
      <vt:lpstr>SPI_Band_8</vt:lpstr>
      <vt:lpstr>SPI_Band_8_CoF</vt:lpstr>
      <vt:lpstr>SPI_Band_8_Stu</vt:lpstr>
      <vt:lpstr>SPI_Band_9</vt:lpstr>
      <vt:lpstr>SPI_Band_9_CoF</vt:lpstr>
      <vt:lpstr>SPI_Band_9_Stu</vt:lpstr>
      <vt:lpstr>SPI_Band_CoF</vt:lpstr>
      <vt:lpstr>SPI_Band_FTEs</vt:lpstr>
      <vt:lpstr>SPI_Band_FTEs_CoF</vt:lpstr>
      <vt:lpstr>SPI_Band_Stu</vt:lpstr>
      <vt:lpstr>SPI_Burs</vt:lpstr>
      <vt:lpstr>SPI_CS</vt:lpstr>
      <vt:lpstr>SPI_FS_FM</vt:lpstr>
      <vt:lpstr>SPI_FS_L3_M_E_1yr</vt:lpstr>
      <vt:lpstr>SPI_HVCP</vt:lpstr>
      <vt:lpstr>SPI_HVCPC</vt:lpstr>
      <vt:lpstr>SPI_LA</vt:lpstr>
      <vt:lpstr>SPI_Prog_Age</vt:lpstr>
      <vt:lpstr>SPI_Prog_Com</vt:lpstr>
      <vt:lpstr>SPI_Prog_CS</vt:lpstr>
      <vt:lpstr>SPI_Prog_Eng_CoF</vt:lpstr>
      <vt:lpstr>SPI_Prog_Eng_Y1</vt:lpstr>
      <vt:lpstr>SPI_Prog_FB</vt:lpstr>
      <vt:lpstr>SPI_Prog_FB_FTE</vt:lpstr>
      <vt:lpstr>SPI_Prog_FM</vt:lpstr>
      <vt:lpstr>SPI_Prog_FM_Taken</vt:lpstr>
      <vt:lpstr>SPI_Prog_Fund_Stu</vt:lpstr>
      <vt:lpstr>SPI_Prog_HVCP</vt:lpstr>
      <vt:lpstr>SPI_Prog_HVCPC</vt:lpstr>
      <vt:lpstr>SPI_Prog_Math_CoF</vt:lpstr>
      <vt:lpstr>SPI_Prog_Math_Y1</vt:lpstr>
      <vt:lpstr>SPI_Prog_Res_Stu</vt:lpstr>
      <vt:lpstr>SPI_Prog_Stu_CoF</vt:lpstr>
      <vt:lpstr>SPI_Prog_Stu_Ref</vt:lpstr>
      <vt:lpstr>SPI_Prog_Top60</vt:lpstr>
      <vt:lpstr>SPI_Prog_Tot_Y1</vt:lpstr>
      <vt:lpstr>SPI_Provider_Name</vt:lpstr>
      <vt:lpstr>SPI_Ter</vt:lpstr>
      <vt:lpstr>SPI_TOTAL_CS</vt:lpstr>
      <vt:lpstr>SPI_TOTAL_FM_Inc</vt:lpstr>
      <vt:lpstr>SPI_TOTAL_FM_Taken</vt:lpstr>
      <vt:lpstr>SPI_TOTAL_FundStu</vt:lpstr>
      <vt:lpstr>SPI_TOTAL_HVCP</vt:lpstr>
      <vt:lpstr>SPI_TOTAL_HVCPC</vt:lpstr>
      <vt:lpstr>SPI_TOTAL_L3_M_E_1yr</vt:lpstr>
      <vt:lpstr>SPI_TOTAL_Top60</vt:lpstr>
      <vt:lpstr>SPI_UKPRN_MAIN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 to 19 SPI Allocation Calculation Toolkit (ACT) for the 2026 to 2027 academic year</dc:title>
  <dc:creator>DepartmentforEducation146@Educationgovuk.onmicrosoft.com</dc:creator>
  <cp:lastModifiedBy>HUGHES, Nyree</cp:lastModifiedBy>
  <dcterms:created xsi:type="dcterms:W3CDTF">2025-12-17T10:09:21Z</dcterms:created>
  <dcterms:modified xsi:type="dcterms:W3CDTF">2026-03-10T12:52:53Z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_dlc_DocIdItemGuid">
    <vt:lpwstr>f5d347d0-d860-44a9-a966-eb92530e0bcd</vt:lpwstr>
  </property>
  <property fmtid="{D5CDD505-2E9C-101B-9397-08002B2CF9AE}" pid="4" name="MediaServiceImageTags">
    <vt:lpwstr/>
  </property>
  <property fmtid="{D5CDD505-2E9C-101B-9397-08002B2CF9AE}" pid="5" name="Order">
    <vt:r8>81800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