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FD6A7BF5-F223-4728-9583-6328CDA68EE6}"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3" i="8" l="1"/>
  <c r="D123" i="8"/>
  <c r="E123" i="8"/>
  <c r="F123" i="8"/>
  <c r="G123" i="8"/>
  <c r="H123" i="8"/>
  <c r="I123" i="8"/>
  <c r="J123" i="8"/>
  <c r="K123" i="8"/>
  <c r="L123" i="8"/>
  <c r="M123" i="8"/>
  <c r="N123" i="8"/>
  <c r="O123" i="8"/>
  <c r="P123" i="8"/>
  <c r="Q123" i="8"/>
  <c r="R123" i="8"/>
  <c r="S123" i="8"/>
  <c r="T123" i="8"/>
  <c r="U123" i="8"/>
  <c r="V123" i="8"/>
  <c r="W123" i="8"/>
  <c r="X123" i="8"/>
  <c r="Y123" i="8"/>
  <c r="B123" i="8"/>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M37" i="7" s="1"/>
  <c r="N120" i="8"/>
  <c r="O120" i="8"/>
  <c r="P120" i="8"/>
  <c r="Q120" i="8"/>
  <c r="R120" i="8"/>
  <c r="R37" i="7" s="1"/>
  <c r="S120" i="8"/>
  <c r="T120" i="8"/>
  <c r="U120" i="8"/>
  <c r="V120" i="8"/>
  <c r="W120" i="8"/>
  <c r="X120" i="8"/>
  <c r="Y120" i="8"/>
  <c r="B120" i="8"/>
  <c r="T37" i="7" l="1"/>
  <c r="F37" i="7"/>
  <c r="S37" i="7"/>
  <c r="E37" i="7"/>
  <c r="D37" i="7"/>
  <c r="C37" i="7"/>
  <c r="Q37" i="7"/>
  <c r="L37" i="7"/>
  <c r="B37" i="7"/>
  <c r="Y37" i="7"/>
  <c r="J37" i="7"/>
  <c r="X37" i="7"/>
  <c r="K37" i="7"/>
  <c r="P37" i="7"/>
  <c r="O37" i="7"/>
  <c r="N37" i="7"/>
  <c r="W37" i="7"/>
  <c r="I37" i="7"/>
  <c r="V37" i="7"/>
  <c r="H37" i="7"/>
  <c r="U37" i="7"/>
  <c r="G37" i="7"/>
  <c r="Z353" i="12"/>
  <c r="Z354" i="12" s="1"/>
  <c r="Z355" i="12" s="1"/>
  <c r="Z356" i="12" s="1"/>
  <c r="Z357" i="12" s="1"/>
  <c r="Z358" i="12" s="1"/>
  <c r="Z359" i="12" s="1"/>
  <c r="Z360" i="12" s="1"/>
  <c r="Z361" i="12" s="1"/>
  <c r="Z362" i="12" s="1"/>
  <c r="Z363" i="12" s="1"/>
  <c r="Z364" i="12" s="1"/>
  <c r="Y353" i="12"/>
  <c r="Y354" i="12" s="1"/>
  <c r="Y355" i="12" s="1"/>
  <c r="Y356" i="12" s="1"/>
  <c r="Y357" i="12" s="1"/>
  <c r="Y358" i="12" s="1"/>
  <c r="Y359" i="12" s="1"/>
  <c r="Y360" i="12" s="1"/>
  <c r="Y361" i="12" s="1"/>
  <c r="Y362" i="12" s="1"/>
  <c r="Y363" i="12" s="1"/>
  <c r="Y364" i="12" s="1"/>
  <c r="X353" i="12"/>
  <c r="X354" i="12" s="1"/>
  <c r="X355" i="12" s="1"/>
  <c r="X356" i="12" s="1"/>
  <c r="X357" i="12" s="1"/>
  <c r="X358" i="12" s="1"/>
  <c r="X359" i="12" s="1"/>
  <c r="X360" i="12" s="1"/>
  <c r="X361" i="12" s="1"/>
  <c r="X362" i="12" s="1"/>
  <c r="X363" i="12" s="1"/>
  <c r="X364" i="12" s="1"/>
  <c r="W353" i="12"/>
  <c r="W354" i="12" s="1"/>
  <c r="W355" i="12" s="1"/>
  <c r="W356" i="12" s="1"/>
  <c r="W357" i="12" s="1"/>
  <c r="W358" i="12" s="1"/>
  <c r="W359" i="12" s="1"/>
  <c r="W360" i="12" s="1"/>
  <c r="W361" i="12" s="1"/>
  <c r="W362" i="12" s="1"/>
  <c r="W363" i="12" s="1"/>
  <c r="W364" i="12" s="1"/>
  <c r="V353" i="12"/>
  <c r="V354" i="12" s="1"/>
  <c r="V355" i="12" s="1"/>
  <c r="V356" i="12" s="1"/>
  <c r="V357" i="12" s="1"/>
  <c r="V358" i="12" s="1"/>
  <c r="V359" i="12" s="1"/>
  <c r="V360" i="12" s="1"/>
  <c r="V361" i="12" s="1"/>
  <c r="V362" i="12" s="1"/>
  <c r="V363" i="12" s="1"/>
  <c r="V364" i="12" s="1"/>
  <c r="U353" i="12"/>
  <c r="U354" i="12" s="1"/>
  <c r="U355" i="12" s="1"/>
  <c r="U356" i="12" s="1"/>
  <c r="U357" i="12" s="1"/>
  <c r="U358" i="12" s="1"/>
  <c r="U359" i="12" s="1"/>
  <c r="U360" i="12" s="1"/>
  <c r="U361" i="12" s="1"/>
  <c r="U362" i="12" s="1"/>
  <c r="U363" i="12" s="1"/>
  <c r="U364" i="12" s="1"/>
  <c r="T353" i="12"/>
  <c r="T354" i="12" s="1"/>
  <c r="T355" i="12" s="1"/>
  <c r="T356" i="12" s="1"/>
  <c r="T357" i="12" s="1"/>
  <c r="T358" i="12" s="1"/>
  <c r="T359" i="12" s="1"/>
  <c r="T360" i="12" s="1"/>
  <c r="T361" i="12" s="1"/>
  <c r="T362" i="12" s="1"/>
  <c r="T363" i="12" s="1"/>
  <c r="T364" i="12" s="1"/>
  <c r="S353" i="12"/>
  <c r="S354" i="12" s="1"/>
  <c r="S355" i="12" s="1"/>
  <c r="S356" i="12" s="1"/>
  <c r="S357" i="12" s="1"/>
  <c r="S358" i="12" s="1"/>
  <c r="S359" i="12" s="1"/>
  <c r="S360" i="12" s="1"/>
  <c r="S361" i="12" s="1"/>
  <c r="S362" i="12" s="1"/>
  <c r="S363" i="12" s="1"/>
  <c r="S364" i="12" s="1"/>
  <c r="R353" i="12"/>
  <c r="R354" i="12" s="1"/>
  <c r="R355" i="12" s="1"/>
  <c r="R356" i="12" s="1"/>
  <c r="R357" i="12" s="1"/>
  <c r="R358" i="12" s="1"/>
  <c r="R359" i="12" s="1"/>
  <c r="R360" i="12" s="1"/>
  <c r="R361" i="12" s="1"/>
  <c r="R362" i="12" s="1"/>
  <c r="R363" i="12" s="1"/>
  <c r="R364" i="12" s="1"/>
  <c r="Q353" i="12"/>
  <c r="Q354" i="12" s="1"/>
  <c r="Q355" i="12" s="1"/>
  <c r="Q356" i="12" s="1"/>
  <c r="Q357" i="12" s="1"/>
  <c r="Q358" i="12" s="1"/>
  <c r="Q359" i="12" s="1"/>
  <c r="Q360" i="12" s="1"/>
  <c r="Q361" i="12" s="1"/>
  <c r="Q362" i="12" s="1"/>
  <c r="Q363" i="12" s="1"/>
  <c r="Q364" i="12" s="1"/>
  <c r="P353" i="12"/>
  <c r="P354" i="12" s="1"/>
  <c r="P355" i="12" s="1"/>
  <c r="P356" i="12" s="1"/>
  <c r="P357" i="12" s="1"/>
  <c r="P358" i="12" s="1"/>
  <c r="P359" i="12" s="1"/>
  <c r="P360" i="12" s="1"/>
  <c r="P361" i="12" s="1"/>
  <c r="P362" i="12" s="1"/>
  <c r="P363" i="12" s="1"/>
  <c r="P364" i="12" s="1"/>
  <c r="O353" i="12"/>
  <c r="O354" i="12" s="1"/>
  <c r="O355" i="12" s="1"/>
  <c r="O356" i="12" s="1"/>
  <c r="O357" i="12" s="1"/>
  <c r="O358" i="12" s="1"/>
  <c r="O359" i="12" s="1"/>
  <c r="O360" i="12" s="1"/>
  <c r="O361" i="12" s="1"/>
  <c r="O362" i="12" s="1"/>
  <c r="O363" i="12" s="1"/>
  <c r="O364" i="12" s="1"/>
  <c r="N353" i="12"/>
  <c r="N354" i="12" s="1"/>
  <c r="N355" i="12" s="1"/>
  <c r="N356" i="12" s="1"/>
  <c r="N357" i="12" s="1"/>
  <c r="N358" i="12" s="1"/>
  <c r="N359" i="12" s="1"/>
  <c r="N360" i="12" s="1"/>
  <c r="N361" i="12" s="1"/>
  <c r="N362" i="12" s="1"/>
  <c r="N363" i="12" s="1"/>
  <c r="N364" i="12" s="1"/>
  <c r="M353" i="12"/>
  <c r="M354" i="12" s="1"/>
  <c r="M355" i="12" s="1"/>
  <c r="M356" i="12" s="1"/>
  <c r="M357" i="12" s="1"/>
  <c r="M358" i="12" s="1"/>
  <c r="M359" i="12" s="1"/>
  <c r="M360" i="12" s="1"/>
  <c r="M361" i="12" s="1"/>
  <c r="M362" i="12" s="1"/>
  <c r="M363" i="12" s="1"/>
  <c r="M364" i="12" s="1"/>
  <c r="L353" i="12"/>
  <c r="L354" i="12" s="1"/>
  <c r="L355" i="12" s="1"/>
  <c r="L356" i="12" s="1"/>
  <c r="L357" i="12" s="1"/>
  <c r="L358" i="12" s="1"/>
  <c r="L359" i="12" s="1"/>
  <c r="L360" i="12" s="1"/>
  <c r="L361" i="12" s="1"/>
  <c r="L362" i="12" s="1"/>
  <c r="L363" i="12" s="1"/>
  <c r="L364" i="12" s="1"/>
  <c r="K353" i="12"/>
  <c r="K354" i="12" s="1"/>
  <c r="K355" i="12" s="1"/>
  <c r="K356" i="12" s="1"/>
  <c r="K357" i="12" s="1"/>
  <c r="K358" i="12" s="1"/>
  <c r="K359" i="12" s="1"/>
  <c r="K360" i="12" s="1"/>
  <c r="K361" i="12" s="1"/>
  <c r="K362" i="12" s="1"/>
  <c r="K363" i="12" s="1"/>
  <c r="K364" i="12" s="1"/>
  <c r="J353" i="12"/>
  <c r="J354" i="12" s="1"/>
  <c r="J355" i="12" s="1"/>
  <c r="J356" i="12" s="1"/>
  <c r="J357" i="12" s="1"/>
  <c r="J358" i="12" s="1"/>
  <c r="J359" i="12" s="1"/>
  <c r="J360" i="12" s="1"/>
  <c r="J361" i="12" s="1"/>
  <c r="J362" i="12" s="1"/>
  <c r="J363" i="12" s="1"/>
  <c r="J364" i="12" s="1"/>
  <c r="I353" i="12"/>
  <c r="I354" i="12" s="1"/>
  <c r="I355" i="12" s="1"/>
  <c r="I356" i="12" s="1"/>
  <c r="I357" i="12" s="1"/>
  <c r="I358" i="12" s="1"/>
  <c r="I359" i="12" s="1"/>
  <c r="I360" i="12" s="1"/>
  <c r="I361" i="12" s="1"/>
  <c r="I362" i="12" s="1"/>
  <c r="I363" i="12" s="1"/>
  <c r="I364" i="12" s="1"/>
  <c r="H353" i="12"/>
  <c r="H354" i="12" s="1"/>
  <c r="H355" i="12" s="1"/>
  <c r="H356" i="12" s="1"/>
  <c r="H357" i="12" s="1"/>
  <c r="H358" i="12" s="1"/>
  <c r="H359" i="12" s="1"/>
  <c r="H360" i="12" s="1"/>
  <c r="H361" i="12" s="1"/>
  <c r="H362" i="12" s="1"/>
  <c r="H363" i="12" s="1"/>
  <c r="H364" i="12" s="1"/>
  <c r="G353" i="12"/>
  <c r="G354" i="12" s="1"/>
  <c r="G355" i="12" s="1"/>
  <c r="G356" i="12" s="1"/>
  <c r="G357" i="12" s="1"/>
  <c r="G358" i="12" s="1"/>
  <c r="G359" i="12" s="1"/>
  <c r="G360" i="12" s="1"/>
  <c r="G361" i="12" s="1"/>
  <c r="G362" i="12" s="1"/>
  <c r="G363" i="12" s="1"/>
  <c r="G364" i="12" s="1"/>
  <c r="F353" i="12"/>
  <c r="F354" i="12" s="1"/>
  <c r="F355" i="12" s="1"/>
  <c r="F356" i="12" s="1"/>
  <c r="F357" i="12" s="1"/>
  <c r="F358" i="12" s="1"/>
  <c r="F359" i="12" s="1"/>
  <c r="F360" i="12" s="1"/>
  <c r="F361" i="12" s="1"/>
  <c r="F362" i="12" s="1"/>
  <c r="F363" i="12" s="1"/>
  <c r="F364" i="12" s="1"/>
  <c r="E353" i="12"/>
  <c r="E354" i="12" s="1"/>
  <c r="E355" i="12" s="1"/>
  <c r="E356" i="12" s="1"/>
  <c r="E357" i="12" s="1"/>
  <c r="E358" i="12" s="1"/>
  <c r="E359" i="12" s="1"/>
  <c r="E360" i="12" s="1"/>
  <c r="E361" i="12" s="1"/>
  <c r="E362" i="12" s="1"/>
  <c r="E363" i="12" s="1"/>
  <c r="E364" i="12" s="1"/>
  <c r="D353" i="12"/>
  <c r="D354" i="12" s="1"/>
  <c r="D355" i="12" s="1"/>
  <c r="D356" i="12" s="1"/>
  <c r="D357" i="12" s="1"/>
  <c r="D358" i="12" s="1"/>
  <c r="D359" i="12" s="1"/>
  <c r="D360" i="12" s="1"/>
  <c r="D361" i="12" s="1"/>
  <c r="D362" i="12" s="1"/>
  <c r="D363" i="12" s="1"/>
  <c r="D364" i="12" s="1"/>
  <c r="C353" i="12"/>
  <c r="C354" i="12" s="1"/>
  <c r="C355" i="12" s="1"/>
  <c r="C356" i="12" s="1"/>
  <c r="C357" i="12" s="1"/>
  <c r="C358" i="12" s="1"/>
  <c r="C359" i="12" s="1"/>
  <c r="C360" i="12" s="1"/>
  <c r="C361" i="12" s="1"/>
  <c r="C362" i="12" s="1"/>
  <c r="C363" i="12" s="1"/>
  <c r="C364"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Y12" i="11"/>
  <c r="A12" i="10"/>
  <c r="A12" i="11"/>
  <c r="R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T12" i="11"/>
  <c r="P6" i="11"/>
  <c r="M6" i="11"/>
  <c r="U15" i="11"/>
  <c r="R6" i="11"/>
  <c r="M15" i="11"/>
  <c r="V6" i="11"/>
  <c r="W12" i="11"/>
  <c r="Y6" i="11"/>
  <c r="L15" i="11"/>
  <c r="D15" i="11"/>
  <c r="T6" i="11"/>
  <c r="S15" i="11"/>
  <c r="A15" i="11"/>
  <c r="F6" i="11"/>
  <c r="S12" i="11"/>
  <c r="G6" i="11"/>
  <c r="C6" i="11"/>
  <c r="Q15" i="11"/>
  <c r="H6" i="11"/>
  <c r="X6" i="11"/>
  <c r="Q6" i="11"/>
  <c r="B15" i="11"/>
  <c r="K6" i="11"/>
  <c r="I15" i="11"/>
  <c r="N6" i="11"/>
  <c r="V12" i="11"/>
  <c r="T15" i="11"/>
  <c r="C15" i="11"/>
  <c r="O15" i="11"/>
  <c r="U6" i="11"/>
  <c r="H15" i="11"/>
  <c r="L6" i="11"/>
  <c r="E6" i="11"/>
  <c r="E15" i="11"/>
  <c r="O6" i="11"/>
  <c r="R15" i="11"/>
  <c r="X15" i="11"/>
  <c r="F15" i="11"/>
  <c r="I6" i="11"/>
  <c r="D6" i="11"/>
  <c r="K15" i="11"/>
  <c r="S6" i="11"/>
  <c r="Q12" i="11"/>
  <c r="B6" i="11"/>
  <c r="J6" i="11"/>
  <c r="W6" i="11"/>
  <c r="P15" i="11"/>
  <c r="U12" i="11"/>
  <c r="N15" i="11"/>
  <c r="V15" i="11"/>
  <c r="X12" i="11"/>
  <c r="G15" i="11"/>
  <c r="J15" i="11"/>
  <c r="W15" i="11"/>
  <c r="Y1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O12" i="11"/>
  <c r="M12" i="11"/>
  <c r="A13" i="10"/>
  <c r="B7" i="11"/>
  <c r="S13" i="11"/>
  <c r="C12" i="11"/>
  <c r="V13" i="11"/>
  <c r="A7" i="10"/>
  <c r="L7" i="11"/>
  <c r="X7" i="11"/>
  <c r="C16" i="11"/>
  <c r="N16" i="11"/>
  <c r="D7" i="11"/>
  <c r="S16" i="11"/>
  <c r="Q13" i="11"/>
  <c r="P16" i="11"/>
  <c r="T16" i="11"/>
  <c r="U16" i="11"/>
  <c r="E7" i="11"/>
  <c r="G7" i="11"/>
  <c r="B12" i="11"/>
  <c r="D12" i="11"/>
  <c r="Q16" i="11"/>
  <c r="Y13" i="11"/>
  <c r="G12" i="11"/>
  <c r="I7" i="11"/>
  <c r="Q7" i="11"/>
  <c r="G16" i="11"/>
  <c r="E16" i="11"/>
  <c r="K16" i="11"/>
  <c r="L12" i="11"/>
  <c r="P12" i="11"/>
  <c r="F7" i="11"/>
  <c r="T7" i="11"/>
  <c r="N12" i="11"/>
  <c r="O16" i="11"/>
  <c r="M16" i="11"/>
  <c r="D16" i="11"/>
  <c r="S7" i="11"/>
  <c r="B16" i="11"/>
  <c r="P7" i="11"/>
  <c r="H16" i="11"/>
  <c r="K12" i="11"/>
  <c r="B13" i="11"/>
  <c r="F12" i="11"/>
  <c r="A6" i="10"/>
  <c r="U7" i="11"/>
  <c r="A15" i="10"/>
  <c r="N7" i="11"/>
  <c r="A6" i="11"/>
  <c r="H12" i="11"/>
  <c r="I12" i="11"/>
  <c r="A16" i="10"/>
  <c r="J12" i="11"/>
  <c r="E12" i="11"/>
  <c r="U13" i="11"/>
  <c r="J7" i="11"/>
  <c r="W13" i="11"/>
  <c r="I16" i="11"/>
  <c r="X16" i="11"/>
  <c r="Y7" i="11"/>
  <c r="M7" i="11"/>
  <c r="L16" i="11"/>
  <c r="W16" i="11"/>
  <c r="W7" i="11"/>
  <c r="K7" i="11"/>
  <c r="R13" i="11"/>
  <c r="X13" i="11"/>
  <c r="H7" i="11"/>
  <c r="O7" i="11"/>
  <c r="T13" i="11"/>
  <c r="Y17" i="11"/>
  <c r="R16" i="11"/>
  <c r="R7" i="11"/>
  <c r="C7" i="11"/>
  <c r="J16" i="11"/>
  <c r="F16" i="11"/>
  <c r="V16" i="11"/>
  <c r="V7"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H17" i="11"/>
  <c r="R8" i="11"/>
  <c r="Q8" i="11"/>
  <c r="L8" i="11"/>
  <c r="C13" i="11"/>
  <c r="F17" i="11"/>
  <c r="F13" i="11"/>
  <c r="Y8" i="11"/>
  <c r="D13" i="11"/>
  <c r="O13" i="11"/>
  <c r="F8" i="11"/>
  <c r="E13" i="11"/>
  <c r="H8" i="11"/>
  <c r="A13" i="11"/>
  <c r="A16" i="11"/>
  <c r="G8" i="11"/>
  <c r="X17" i="11"/>
  <c r="J13" i="11"/>
  <c r="L17" i="11"/>
  <c r="I13" i="11"/>
  <c r="P17" i="11"/>
  <c r="X8" i="11"/>
  <c r="A17" i="10"/>
  <c r="H13" i="11"/>
  <c r="J17" i="11"/>
  <c r="I8" i="11"/>
  <c r="E8" i="11"/>
  <c r="E17" i="11"/>
  <c r="S17" i="11"/>
  <c r="B17" i="11"/>
  <c r="N13" i="11"/>
  <c r="P13" i="11"/>
  <c r="N17" i="11"/>
  <c r="U17" i="11"/>
  <c r="L13" i="11"/>
  <c r="U8" i="11"/>
  <c r="M13" i="11"/>
  <c r="I17" i="11"/>
  <c r="K13" i="11"/>
  <c r="G13" i="11"/>
  <c r="A7" i="11"/>
  <c r="M8" i="11"/>
  <c r="P8" i="11"/>
  <c r="T8" i="11"/>
  <c r="Q17" i="11"/>
  <c r="O17" i="11"/>
  <c r="A8" i="11"/>
  <c r="D17" i="11"/>
  <c r="V8" i="11"/>
  <c r="N8" i="11"/>
  <c r="W17" i="11"/>
  <c r="W8" i="11"/>
  <c r="J8" i="11"/>
  <c r="O8" i="11"/>
  <c r="C8" i="11"/>
  <c r="S8" i="11"/>
  <c r="B8" i="11"/>
  <c r="R17" i="11"/>
  <c r="T17" i="11"/>
  <c r="K8" i="11"/>
  <c r="M17" i="11"/>
  <c r="C17" i="11"/>
  <c r="D8" i="11"/>
  <c r="V17" i="11"/>
  <c r="G17" i="11"/>
  <c r="K17" i="11"/>
  <c r="I18" i="11" l="1"/>
  <c r="H18" i="11"/>
  <c r="G18" i="11"/>
  <c r="F18" i="11"/>
  <c r="E18" i="11"/>
  <c r="D18" i="11"/>
  <c r="C18" i="11"/>
  <c r="B18" i="11"/>
  <c r="Q18" i="1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R18" i="11"/>
  <c r="K18" i="11"/>
  <c r="C14" i="11"/>
  <c r="T14" i="11"/>
  <c r="W14" i="11"/>
  <c r="N18" i="11"/>
  <c r="V18" i="11"/>
  <c r="G14" i="11"/>
  <c r="D14" i="11"/>
  <c r="U14" i="11"/>
  <c r="W18" i="11"/>
  <c r="P18" i="11"/>
  <c r="T18" i="11"/>
  <c r="O14" i="11"/>
  <c r="K14" i="11"/>
  <c r="P14" i="11"/>
  <c r="E14" i="11"/>
  <c r="L18" i="11"/>
  <c r="O18" i="11"/>
  <c r="J14" i="11"/>
  <c r="X14" i="11"/>
  <c r="R14" i="11"/>
  <c r="M14" i="11"/>
  <c r="Y18" i="11"/>
  <c r="S18" i="11"/>
  <c r="X18" i="11"/>
  <c r="J18" i="11"/>
  <c r="B14" i="11"/>
  <c r="H14" i="11"/>
  <c r="V14" i="11"/>
  <c r="L14" i="11"/>
  <c r="S14" i="11"/>
  <c r="F14" i="11"/>
  <c r="M18" i="11"/>
  <c r="U18" i="11"/>
  <c r="Y10" i="11"/>
  <c r="U9" i="11"/>
  <c r="C9" i="11"/>
  <c r="Q9" i="11"/>
  <c r="N9" i="11"/>
  <c r="B9" i="11"/>
  <c r="K9" i="11"/>
  <c r="O9" i="11"/>
  <c r="D9" i="11"/>
  <c r="L9" i="11"/>
  <c r="A8" i="10"/>
  <c r="M9" i="11"/>
  <c r="S9" i="11"/>
  <c r="I9" i="11"/>
  <c r="A17" i="11"/>
  <c r="P9" i="11"/>
  <c r="V9" i="11"/>
  <c r="H9" i="11"/>
  <c r="T9" i="11"/>
  <c r="G9" i="11"/>
  <c r="R9" i="11"/>
  <c r="W9" i="11"/>
  <c r="A9" i="11"/>
  <c r="J9" i="11"/>
  <c r="F9" i="11"/>
  <c r="Y9" i="11"/>
  <c r="E9" i="11"/>
  <c r="X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P10" i="11"/>
  <c r="M10" i="11"/>
  <c r="R10" i="11"/>
  <c r="L10" i="11"/>
  <c r="A9" i="10"/>
  <c r="I10" i="11"/>
  <c r="J10" i="11"/>
  <c r="H10" i="11"/>
  <c r="D10" i="11"/>
  <c r="V10" i="11"/>
  <c r="S10" i="11"/>
  <c r="E10" i="11"/>
  <c r="U10" i="11"/>
  <c r="X10" i="11"/>
  <c r="G10" i="11"/>
  <c r="N10" i="11"/>
  <c r="B10" i="11"/>
  <c r="F10" i="11"/>
  <c r="C10" i="11"/>
  <c r="A10" i="10"/>
  <c r="Q10" i="11"/>
  <c r="T10" i="11"/>
  <c r="K10" i="11"/>
  <c r="W10" i="11"/>
  <c r="O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S19" i="11"/>
  <c r="T19" i="11"/>
  <c r="M19" i="11"/>
  <c r="O19" i="11"/>
  <c r="J19" i="11"/>
  <c r="H19" i="11"/>
  <c r="P19" i="11"/>
  <c r="R19" i="11"/>
  <c r="Y20" i="11"/>
  <c r="L19" i="11"/>
  <c r="D19" i="11"/>
  <c r="V19" i="11"/>
  <c r="N19" i="11"/>
  <c r="K19" i="11"/>
  <c r="F19" i="11"/>
  <c r="C19" i="11"/>
  <c r="U19" i="11"/>
  <c r="G19" i="11"/>
  <c r="B19" i="11"/>
  <c r="W19" i="11"/>
  <c r="Q19" i="11"/>
  <c r="E19" i="11"/>
  <c r="I19" i="11"/>
  <c r="A19" i="10"/>
  <c r="X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D20" i="11"/>
  <c r="F20" i="11"/>
  <c r="Y21" i="11"/>
  <c r="B20" i="11"/>
  <c r="A19" i="11"/>
  <c r="V20" i="11"/>
  <c r="Q20" i="11"/>
  <c r="R20" i="11"/>
  <c r="N20" i="11"/>
  <c r="J20" i="11"/>
  <c r="T20" i="11"/>
  <c r="L20" i="11"/>
  <c r="I20" i="11"/>
  <c r="U20" i="11"/>
  <c r="A20" i="10"/>
  <c r="S20" i="11"/>
  <c r="X20" i="11"/>
  <c r="M20" i="11"/>
  <c r="P20" i="11"/>
  <c r="K20" i="11"/>
  <c r="H20" i="11"/>
  <c r="E20" i="11"/>
  <c r="W20" i="11"/>
  <c r="C20" i="11"/>
  <c r="O20" i="11"/>
  <c r="G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L21" i="11"/>
  <c r="E21" i="11"/>
  <c r="T21" i="11"/>
  <c r="W21" i="11"/>
  <c r="B21" i="11"/>
  <c r="A20" i="11"/>
  <c r="X21" i="11"/>
  <c r="D21" i="11"/>
  <c r="M21" i="11"/>
  <c r="O21" i="11"/>
  <c r="P21" i="11"/>
  <c r="R21" i="11"/>
  <c r="H21" i="11"/>
  <c r="J21" i="11"/>
  <c r="A21" i="11"/>
  <c r="G21" i="11"/>
  <c r="S21" i="11"/>
  <c r="V21" i="11"/>
  <c r="Q21" i="11"/>
  <c r="N21" i="11"/>
  <c r="C21" i="11"/>
  <c r="F21" i="11"/>
  <c r="K21" i="11"/>
  <c r="U21" i="11"/>
  <c r="I21" i="11"/>
  <c r="E22" i="11" l="1"/>
  <c r="Q22" i="11"/>
  <c r="C21" i="10"/>
  <c r="O21" i="10" s="1" a="1"/>
  <c r="O21" i="10" s="1"/>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N21" i="10" l="1"/>
  <c r="I21" i="10"/>
  <c r="L21" i="10"/>
  <c r="M21" i="10"/>
  <c r="J21" i="10"/>
  <c r="K21" i="10"/>
  <c r="H21" i="10"/>
  <c r="F21" i="10"/>
  <c r="G21" i="10"/>
  <c r="D21" i="10"/>
  <c r="E21" i="10"/>
  <c r="Q21" i="10" a="1"/>
  <c r="Q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<sst xmlns="http://schemas.openxmlformats.org/spreadsheetml/2006/main" count="2872" uniqueCount="792">
  <si>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</si>
  <si>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</si>
  <si>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</si>
  <si>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</si>
  <si>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</si>
  <si>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</si>
  <si>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</si>
  <si>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</si>
  <si>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</si>
  <si>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</si>
  <si>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</si>
  <si>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</si>
  <si>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</si>
  <si>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</si>
  <si>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</si>
  <si>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</si>
  <si>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</si>
  <si>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</si>
  <si>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</si>
  <si>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</si>
  <si>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</si>
  <si>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</si>
  <si>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</si>
  <si>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</si>
  <si>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</si>
  <si>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</si>
  <si>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</si>
  <si>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</si>
  <si>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</si>
  <si>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</si>
  <si>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</si>
  <si>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</si>
  <si>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</si>
  <si>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</si>
  <si>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</si>
  <si>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</si>
  <si>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</si>
  <si>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</si>
  <si>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</si>
  <si>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</si>
  <si>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</si>
  <si>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</si>
  <si>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</si>
  <si>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</si>
  <si>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</si>
  <si>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</si>
  <si>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</si>
  <si>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</si>
  <si>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</si>
  <si>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</si>
  <si>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</si>
  <si>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</si>
  <si>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</si>
  <si>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</si>
  <si>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</si>
  <si>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</si>
  <si>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</si>
  <si>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</si>
  <si>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</si>
  <si>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</si>
  <si>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</si>
  <si>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</si>
  <si>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</si>
  <si>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</si>
  <si>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</si>
  <si>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</si>
  <si>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</si>
  <si>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</si>
  <si>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</si>
  <si>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</si>
  <si>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</si>
  <si>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</si>
  <si>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</si>
  <si>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</si>
  <si>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</si>
  <si>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</si>
  <si>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</si>
  <si>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</si>
  <si>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</si>
  <si>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</si>
  <si>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</si>
  <si>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</si>
  <si>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</si>
  <si>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</si>
  <si>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</si>
  <si>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</si>
  <si>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</si>
  <si>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</si>
  <si>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</si>
  <si>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</si>
  <si>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</si>
  <si>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</si>
  <si>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</si>
  <si>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</si>
  <si>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</si>
  <si>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</si>
  <si>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</si>
  <si>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</si>
  <si>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</si>
  <si>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</si>
  <si>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</si>
  <si>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</si>
  <si>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</si>
  <si>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</si>
  <si>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</si>
  <si>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</si>
  <si>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</si>
  <si>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</si>
  <si>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</si>
  <si>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</si>
  <si>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</si>
  <si>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</si>
  <si>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</si>
  <si>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</si>
  <si>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</si>
  <si>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</si>
  <si>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</si>
  <si>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</si>
  <si>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</si>
  <si>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</si>
  <si>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</si>
  <si>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</si>
  <si>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</si>
  <si>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</si>
  <si>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</si>
  <si>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</si>
  <si>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</si>
  <si>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</si>
  <si>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</si>
  <si>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</si>
  <si>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</si>
  <si>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</si>
  <si>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</si>
  <si>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</si>
  <si>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</si>
  <si>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</si>
  <si>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</si>
  <si>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</si>
  <si>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</si>
  <si>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</si>
  <si>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</si>
  <si>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</si>
  <si>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</si>
  <si>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</si>
  <si>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</si>
  <si>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</si>
  <si>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</si>
  <si>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</si>
  <si>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</si>
  <si>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</si>
  <si>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</si>
  <si>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</si>
  <si>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</si>
  <si>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</si>
  <si>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</si>
  <si>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</si>
  <si>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</si>
  <si>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</si>
  <si>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</si>
  <si>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</si>
  <si>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</si>
  <si>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</si>
  <si>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</si>
  <si>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</si>
  <si>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</si>
  <si>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</si>
  <si>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</si>
  <si>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</si>
  <si>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</si>
  <si>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</si>
  <si>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</si>
  <si>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</si>
  <si>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</si>
  <si>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</si>
  <si>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</si>
  <si>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</si>
  <si>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</si>
  <si>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</si>
  <si>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</si>
  <si>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</si>
  <si>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</si>
  <si>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</si>
  <si>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</si>
  <si>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</si>
  <si>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</si>
  <si>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</si>
  <si>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</si>
  <si>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</si>
  <si>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</si>
  <si>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</si>
  <si>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</si>
  <si>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</si>
  <si>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</si>
  <si>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</si>
  <si>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</si>
  <si>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</si>
  <si>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</si>
  <si>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</si>
  <si>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</si>
  <si>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</si>
  <si>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</si>
  <si>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</si>
  <si>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</si>
  <si>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</si>
  <si>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</si>
  <si>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</si>
  <si>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</si>
  <si>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</si>
  <si>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</si>
  <si>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</si>
  <si>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</si>
  <si>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</si>
  <si>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</si>
  <si>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</si>
  <si>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</si>
  <si>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</si>
  <si>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</si>
  <si>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</si>
  <si>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</si>
  <si>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</si>
  <si>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</si>
  <si>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</si>
  <si>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</si>
  <si>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</si>
  <si>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</si>
  <si>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</si>
  <si>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</si>
  <si>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</si>
  <si>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</si>
  <si>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</si>
  <si>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</si>
  <si>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</si>
  <si>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</si>
  <si>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</si>
  <si>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</si>
  <si>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</si>
  <si>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</si>
  <si>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</si>
  <si>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</si>
  <si>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</si>
  <si>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</si>
  <si>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</si>
  <si>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</si>
  <si>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</si>
  <si>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</si>
  <si>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</si>
  <si>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</si>
  <si>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</si>
  <si>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</si>
  <si>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</si>
  <si>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</si>
  <si>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</si>
  <si>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</si>
  <si>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</si>
  <si>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</si>
  <si>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</si>
  <si>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</si>
  <si>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</si>
  <si>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</si>
  <si>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</si>
  <si>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</si>
  <si>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</si>
  <si>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</si>
  <si>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</si>
  <si>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</si>
  <si>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</si>
  <si>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</si>
  <si>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</si>
  <si>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</si>
  <si>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</si>
  <si>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</si>
  <si>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</si>
  <si>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</si>
  <si>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</si>
  <si>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</si>
  <si>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</si>
  <si>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</si>
  <si>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</si>
  <si>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</si>
  <si>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</si>
  <si>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</si>
  <si>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</si>
  <si>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</si>
  <si>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</si>
  <si>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</si>
  <si>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</si>
  <si>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</si>
  <si>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</si>
  <si>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</si>
  <si>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</si>
  <si>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</si>
  <si>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</si>
  <si>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</si>
  <si>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</si>
  <si>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</si>
  <si>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</si>
  <si>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</si>
  <si>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</si>
  <si>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</si>
  <si>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</si>
  <si>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</si>
  <si>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</si>
  <si>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</si>
  <si>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</si>
  <si>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</si>
  <si>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</si>
  <si>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</si>
  <si>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</si>
  <si>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</si>
  <si>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</si>
  <si>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</si>
  <si>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</si>
  <si>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</si>
  <si>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</si>
  <si>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</si>
  <si>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</si>
  <si>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</si>
  <si>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</si>
  <si>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</si>
  <si>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</si>
  <si>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</si>
  <si>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</si>
  <si>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</si>
  <si>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</si>
  <si>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</si>
  <si>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</si>
  <si>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</si>
  <si>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</si>
  <si>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</si>
  <si>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</si>
  <si>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</si>
  <si>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</si>
  <si>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</si>
  <si>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</si>
  <si>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</si>
  <si>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</si>
  <si>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</si>
  <si>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</si>
  <si>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</si>
  <si>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</si>
  <si>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</si>
  <si>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</si>
  <si>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</si>
  <si>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</si>
  <si>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</si>
  <si>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</si>
  <si>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</si>
  <si>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</si>
  <si>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</si>
  <si>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</si>
  <si>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</si>
  <si>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</si>
  <si>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</si>
  <si>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</si>
  <si>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</si>
  <si>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</si>
  <si>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</si>
  <si>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</si>
  <si>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</si>
  <si>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</si>
  <si>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</si>
  <si>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</si>
  <si>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</si>
  <si>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</si>
  <si>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</si>
  <si>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</si>
  <si>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</si>
  <si>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</si>
  <si>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</si>
  <si>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</si>
  <si>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</si>
  <si>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</si>
  <si>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</si>
  <si>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</si>
  <si>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</si>
  <si>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</si>
  <si>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</si>
  <si>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</si>
  <si>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</si>
  <si>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</si>
  <si>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</si>
  <si>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</si>
  <si>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</si>
  <si>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</si>
  <si>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</si>
  <si>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</si>
  <si>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</si>
  <si>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</si>
  <si>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</si>
  <si>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</si>
  <si>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</si>
  <si>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</si>
  <si>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</si>
  <si>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</si>
  <si>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</si>
  <si>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</si>
  <si>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</si>
  <si>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</si>
  <si>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</si>
  <si>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</si>
  <si>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</si>
  <si>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</si>
  <si>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</si>
  <si>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</si>
  <si>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</si>
  <si>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</si>
  <si>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</si>
  <si>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</si>
  <si>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</si>
  <si>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</si>
  <si>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</si>
  <si>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</si>
  <si>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</si>
  <si>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</si>
  <si>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</si>
  <si>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</si>
  <si>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</si>
  <si>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</si>
  <si>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</si>
  <si>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</si>
  <si>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</si>
  <si>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</si>
  <si>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</si>
  <si>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</si>
  <si>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</si>
  <si>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</si>
  <si>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</si>
  <si>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</si>
  <si>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</si>
  <si>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</si>
  <si>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</si>
  <si>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</si>
  <si>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</si>
  <si>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</si>
  <si>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</si>
  <si>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</si>
  <si>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</si>
  <si>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</si>
  <si>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</si>
  <si>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</si>
  <si>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</si>
  <si>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</si>
  <si>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</si>
  <si>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</si>
  <si>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</si>
  <si>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</si>
  <si>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</si>
  <si>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</si>
  <si>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</si>
  <si>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</si>
  <si>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</si>
  <si>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</si>
  <si>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</si>
  <si>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</si>
  <si>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</si>
  <si>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</si>
  <si>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</si>
  <si>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</si>
  <si>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</si>
  <si>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</si>
  <si>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</si>
  <si>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</si>
  <si>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</si>
  <si>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</si>
  <si>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</si>
  <si>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</si>
  <si>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</si>
  <si>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</si>
  <si>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</si>
  <si>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</si>
  <si>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</si>
  <si>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</si>
  <si>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</si>
  <si>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</si>
  <si>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</si>
  <si>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</si>
  <si>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</si>
  <si>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</si>
  <si>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</si>
  <si>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</si>
  <si>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</si>
  <si>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</si>
  <si>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</si>
  <si>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</si>
  <si>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</si>
  <si>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</si>
  <si>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</si>
  <si>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</si>
  <si>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</si>
  <si>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</si>
  <si>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</si>
  <si>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</si>
  <si>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</si>
  <si>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</si>
  <si>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</si>
  <si>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</si>
  <si>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</si>
  <si>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</si>
  <si>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</si>
  <si>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</si>
  <si>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</si>
  <si>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</si>
  <si>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</si>
  <si>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</si>
  <si>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</si>
  <si>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</si>
  <si>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</si>
  <si>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</si>
  <si>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</si>
  <si>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</si>
  <si>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</si>
  <si>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</si>
  <si>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</si>
  <si>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</si>
  <si>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</si>
  <si>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</si>
  <si>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</si>
  <si>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</si>
  <si>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</si>
  <si>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</si>
  <si>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</si>
  <si>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</si>
  <si>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</si>
  <si>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</si>
  <si>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</si>
  <si>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</si>
  <si>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</si>
  <si>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</si>
  <si>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</si>
  <si>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</si>
  <si>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</si>
  <si>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</si>
  <si>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</si>
  <si>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</si>
  <si>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</si>
  <si>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</si>
  <si>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</si>
  <si>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</si>
  <si>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</si>
  <si>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</si>
  <si>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</si>
  <si>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</si>
  <si>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</si>
  <si>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</si>
  <si>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</si>
  <si>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</si>
  <si>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</si>
  <si>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</si>
  <si>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</si>
  <si>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</si>
  <si>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</si>
  <si>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</si>
  <si>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</si>
  <si>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</si>
  <si>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</si>
  <si>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</si>
  <si>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</si>
  <si>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</si>
  <si>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</si>
  <si>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</si>
  <si>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</si>
  <si>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</si>
  <si>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</si>
  <si>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</si>
  <si>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</si>
  <si>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</si>
  <si>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</si>
  <si>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</si>
  <si>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</si>
  <si>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</si>
  <si>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</si>
  <si>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</si>
  <si>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</si>
  <si>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</si>
  <si>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</si>
  <si>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</si>
  <si>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</si>
  <si>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</si>
  <si>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</si>
  <si>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</si>
  <si>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</si>
  <si>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</si>
  <si>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</si>
  <si>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</si>
  <si>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</si>
  <si>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</si>
  <si>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</si>
  <si>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</si>
  <si>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</si>
  <si>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</si>
  <si>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</si>
  <si>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</si>
  <si>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</si>
  <si>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</si>
  <si>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</si>
  <si>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</si>
  <si>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</si>
  <si>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</si>
  <si>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</si>
  <si>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</si>
  <si>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</si>
  <si>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</si>
  <si>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</si>
  <si>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</si>
  <si>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</si>
  <si>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</si>
  <si>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</si>
  <si>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</si>
  <si>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</si>
  <si>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</si>
  <si>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</si>
  <si>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</si>
  <si>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</si>
  <si>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</si>
  <si>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</si>
  <si>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</si>
  <si>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</si>
  <si>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</si>
  <si>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</si>
  <si>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</si>
  <si>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</si>
  <si>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</si>
  <si>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</si>
  <si>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</si>
  <si>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</si>
  <si>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</si>
  <si>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</si>
  <si>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</si>
  <si>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</si>
  <si>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</si>
  <si>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</si>
  <si>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</si>
  <si>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</si>
  <si>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</si>
  <si>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</si>
  <si>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</si>
  <si>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</si>
  <si>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</si>
  <si>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</si>
  <si>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</si>
  <si>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</si>
  <si>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</si>
  <si>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</si>
  <si>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</si>
  <si>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</si>
  <si>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</si>
  <si>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</si>
  <si>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</si>
  <si>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</si>
  <si>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</si>
  <si>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</si>
  <si>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</si>
  <si>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</si>
  <si>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</si>
  <si>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</si>
  <si>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</si>
  <si>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</si>
  <si>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</si>
  <si>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</si>
  <si>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</si>
  <si>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</si>
  <si>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</si>
  <si>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</si>
  <si>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</si>
  <si>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</si>
  <si>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</si>
  <si>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</si>
  <si>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</si>
  <si>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</si>
  <si>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</si>
  <si>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</si>
  <si>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</si>
  <si>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</si>
  <si>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</si>
  <si>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</si>
  <si>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</si>
  <si>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</si>
  <si>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</si>
  <si>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</si>
  <si>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</si>
  <si>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</si>
  <si>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</si>
  <si>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</si>
  <si>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</si>
  <si>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</si>
  <si>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</si>
  <si>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</si>
  <si>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</si>
  <si>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</si>
  <si>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</si>
  <si>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</si>
  <si>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</si>
  <si>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</si>
  <si>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</si>
  <si>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</si>
  <si>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</si>
  <si>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</si>
  <si>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</si>
  <si>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</si>
  <si>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</si>
  <si>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</si>
  <si>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</si>
  <si>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</si>
  <si>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</si>
  <si>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</si>
  <si>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</si>
  <si>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</si>
  <si>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</si>
  <si>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</si>
  <si>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</si>
  <si>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</si>
  <si>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</si>
  <si>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</si>
  <si>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</si>
  <si>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</si>
  <si>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</si>
  <si>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</si>
  <si>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</si>
  <si>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</si>
  <si>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</si>
  <si>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</si>
  <si>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</si>
  <si>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</si>
  <si>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</si>
  <si>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</si>
  <si>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</si>
  <si>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</si>
  <si>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</si>
  <si>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</si>
  <si>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</si>
  <si>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</si>
  <si>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</si>
  <si>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</si>
  <si>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</si>
  <si>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</si>
  <si>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</si>
  <si>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</si>
  <si>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</si>
  <si>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</si>
  <si>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</si>
  <si>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</si>
  <si>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</si>
  <si>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</si>
  <si>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</si>
  <si>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</si>
  <si>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</si>
  <si>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</si>
  <si>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</si>
  <si>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</si>
  <si>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</si>
  <si>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</si>
  <si>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</si>
  <si>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</si>
  <si>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</si>
  <si>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</si>
  <si>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2 2025</t>
  </si>
  <si>
    <t>September 2025</t>
  </si>
  <si>
    <t>October 2025</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</si>
  <si>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</si>
  <si>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</si>
  <si>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</si>
  <si>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</si>
  <si>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</si>
  <si>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</si>
  <si>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</si>
  <si>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</si>
  <si>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</si>
  <si>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</si>
  <si>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</si>
  <si>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</si>
  <si>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Increased Major Power Producer generation in line with lower net imports and slight increase in demand</t>
  </si>
  <si>
    <t>In the latest year</t>
  </si>
  <si>
    <t>December 2025 [provisional]</t>
  </si>
  <si>
    <t>November 2025</t>
  </si>
  <si>
    <r>
      <t xml:space="preserve">These data were published on </t>
    </r>
    <r>
      <rPr>
        <b/>
        <sz val="12"/>
        <rFont val="Calibri"/>
        <family val="2"/>
        <scheme val="minor"/>
      </rPr>
      <t>Thursday 26th February 2026</t>
    </r>
    <r>
      <rPr>
        <sz val="12"/>
        <rFont val="Calibri"/>
        <family val="2"/>
        <scheme val="minor"/>
      </rPr>
      <t xml:space="preserve">
The next publication date is </t>
    </r>
    <r>
      <rPr>
        <b/>
        <sz val="12"/>
        <rFont val="Calibri"/>
        <family val="2"/>
        <scheme val="minor"/>
      </rPr>
      <t>Tuesday 31st March 2026</t>
    </r>
  </si>
  <si>
    <r>
      <t xml:space="preserve">This spreadsheet contains monthly data including </t>
    </r>
    <r>
      <rPr>
        <b/>
        <sz val="12"/>
        <rFont val="Calibri"/>
        <family val="2"/>
        <scheme val="minor"/>
      </rPr>
      <t>new data for December 2025</t>
    </r>
  </si>
  <si>
    <r>
      <t>The revisions period covers</t>
    </r>
    <r>
      <rPr>
        <b/>
        <sz val="12"/>
        <rFont val="Calibri"/>
        <family val="2"/>
        <scheme val="minor"/>
      </rPr>
      <t xml:space="preserve"> January to November 2025</t>
    </r>
    <r>
      <rPr>
        <sz val="12"/>
        <rFont val="Calibri"/>
        <family val="2"/>
        <scheme val="minor"/>
      </rPr>
      <t xml:space="preserve">
Revisions are due to updates from data suppliers or the receipt of data replacing estimates unless otherwise stated.</t>
    </r>
  </si>
  <si>
    <t>Quarter 3 2025</t>
  </si>
  <si>
    <t>Quarter 4 2025 [provisional]</t>
  </si>
  <si>
    <t>2025 [provisional]</t>
  </si>
  <si>
    <t>Increased MPP generation and supply in line with a decrease in imports</t>
  </si>
  <si>
    <t>Increased MPP fossil fuel supply despite an end to coal generation</t>
  </si>
  <si>
    <t>Renewables represented more than half of total supply while nuclear supply remained low</t>
  </si>
  <si>
    <t>Low carbon MPP supply remained steady despite record renewable supply, as nuclear fell</t>
  </si>
  <si>
    <t xml:space="preserve">Nuclear supply fell 12 per cent to 33.0 TWh as continued outages affected the nuclear fleet. The higher total supply and the lower supply from nuclear saw the share of low carbon MPP supply fall by 1.5 percentage points to 63.5 per cent, lower than the 2024 record value. </t>
  </si>
  <si>
    <t>Gas fired supply fell to near a third of MPP supply</t>
  </si>
  <si>
    <t>Major Power Producers (MPPs) generated 65.8 TWh of electricity in the three months to December 2025, up 2.7 per cent on the same period in 2024. There was a larger increase in MPP supply, which rose 3.2 per cent to 63.0 TWh. There was lower own use by MPPs, driven by differences in fuel mix, accounting for the difference in trend between generation and supply.  Total electricity available increased 1.2 per cent to 76.3 TWh, in line with a 0.9 per cent increase in demand [note 3]. Purchases from other sources [note 15] decreased by 5.7 per cent to 6.9 TWh, while net imports decreased 8.7 per cent to 6.4 TWh.</t>
  </si>
  <si>
    <t>Fossil fuelled electricity supply by MPPs fell 9.8 per cent to 21.4 TWh in the three months to December 2025 compared to the same period in 2024. This represented just over a third of MPP supply (33.9 per cent), falling 4.8 percentage points. Almost all of this was gas-fired supply. With demand only slightly up on the same months in 2024 and increased wind supply, less gas-fired electricity was needed to meet demand.</t>
  </si>
  <si>
    <t xml:space="preserve">In 2025, there was a 1.4 per cent increase in electricity generated by Major Power Producers (MPPs) to 232.4 TWh, with a 2.1 per cent increase in supply. These values were just slightly above the record low values seen in 2024.  Similarly, UK electricity demand increased by 3.1 per cent in 2025. The increased supply was in line with a decrease in net imports, which were down 11 per cent to 29.7 TWh, below the record high of 2024. There was also an increase in purchases from other sources, up 2.4 per cent to 29.3 TWh. </t>
  </si>
  <si>
    <t xml:space="preserve">Low carbon MPP supply fell 0.3 per cent to 141.2 TWh, just slightly lower than 2024's record value. There was an increase in supply from renewable sources to a record 108.2 TWh, a 48.6 per cent share. Increased offshore wind capacity outweighed a slightly lower average wind speed in 2025 [note 5][note 18]. MPP wind supply increased by 3.2 per cent to a record 78.2 TWh, with a 35.1 per cent share, despite a decrease in supply from onshore wind. There was a big increase in percentage terms for solar supply, up by 22 per cent to 5.7 TWh. This was as a result of higher average daily sun hours than 2024, as well as increased capacity, although accounted for a 2.6 per cent share of supply. Bioenergy supply rose 4.3 per cent to 20.7 TWh, while MPP hydro supply fell 9.1 per cent to 3.6 TWh. </t>
  </si>
  <si>
    <t>MPP supply from fossil fuels increased by 6.3 per cent from 2024, to 79.8 TWh in 2025. The share of MPP supply from fossil fuels also increased by 1.5 percentage points to 35.9 per cent. This was driven by an increase in gas-fired supply to 79.4 TWh, an increase of 8.7 per cent compared to 2024, which increased to cover lower nuclear supply and lower imports. There was no MPP supply from coal in 2025 as the last coal plant, Ratcliffe-on-Soar, closed in September 2024.</t>
  </si>
  <si>
    <t>Renewable MPP generation accounted for a 53.3 per cent share of total MPP supply in the three months to December 2025, up 7.1 percentage points. The high renewable share of supply also meant the share of supply from low carbon sources increased to 65.5 per cent, up 4.9 percentage points.
Increased renewable supply was mostly driven by wind in the three months to December 2025. Higher wind speeds and increased capacity saw wind supply reach 26.0 TWh, a record 41.1 per cent share, up 6.2 percentage points [note 5][note 18] with a record share for offshore wind. Increased rainfall in the period contributed to a 31 per cent increase in hydro supply compared with the same three months in 2024. Increased capacity contributed to an 18 per cent increase in solar supply. Bioenergy supply increased by 6.2 per cent and accounted for a 9.1 per cent share.
Nuclear supply remained lower in the three months to December 2025 than in the same period of 2024 due to continued outages. Supply from nuclear was down 13 per cent at 7.7 TWh.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</si>
</sst>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sz val="12"/>
      <name val="Calibri"/>
      <family val="2"/>
    </font>
    <font>
      <sz val="12"/>
      <color theme="0"/>
      <name val="Calibri"/>
      <family val="2"/>
    </font>
    <font>
      <b/>
      <sz val="12"/>
      <name val="Calibri"/>
      <family val="2"/>
    </font>
    <font>
      <b/>
      <sz val="14"/>
      <name val="Calibri"/>
      <family val="2"/>
    </font>
    <font>
      <b/>
      <sz val="18"/>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8">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39" fontId="3" fillId="0" borderId="9" xfId="7" applyNumberFormat="1" applyBorder="1" applyAlignment="1">
      <alignment horizontal="right" vertical="center" wrapText="1"/>
    </xf>
    <xf numFmtId="0" fontId="44"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4" fillId="0" borderId="0" xfId="0" applyFont="1" applyAlignment="1">
      <alignment vertical="top" wrapText="1"/>
    </xf>
    <xf numFmtId="187" fontId="0" fillId="0" borderId="0" xfId="0" applyNumberFormat="1"/>
    <xf numFmtId="9" fontId="0" fillId="0" borderId="0" xfId="2" applyFont="1"/>
    <xf numFmtId="0" fontId="45" fillId="0" borderId="0" xfId="7" applyFont="1" applyAlignment="1">
      <alignment horizontal="center" vertical="center" wrapText="1"/>
    </xf>
    <xf numFmtId="0" fontId="46"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167" fontId="0" fillId="0" borderId="0" xfId="2" applyNumberFormat="1" applyFont="1"/>
    <xf numFmtId="0" fontId="47" fillId="0" borderId="0" xfId="0" applyFont="1" applyAlignment="1">
      <alignment wrapText="1"/>
    </xf>
    <xf numFmtId="0" fontId="4" fillId="0" borderId="0" xfId="0" applyFont="1"/>
    <xf numFmtId="0" fontId="26" fillId="0" borderId="0" xfId="0" applyFont="1" applyAlignment="1">
      <alignment vertical="top" wrapText="1"/>
    </xf>
    <xf numFmtId="0" fontId="8" fillId="0" borderId="0" xfId="0" applyFont="1" applyAlignment="1">
      <alignment vertical="center" wrapText="1"/>
    </xf>
    <xf numFmtId="0" fontId="26" fillId="0" borderId="0" xfId="0" applyFont="1" applyAlignment="1">
      <alignment horizontal="left" vertical="top" wrapText="1"/>
    </xf>
    <xf numFmtId="0" fontId="26" fillId="0" borderId="0" xfId="0" applyFont="1" applyAlignment="1">
      <alignment vertical="center" wrapText="1"/>
    </xf>
    <xf numFmtId="0" fontId="48" fillId="0" borderId="0" xfId="0" applyFont="1" applyAlignment="1">
      <alignment vertical="center"/>
    </xf>
    <xf numFmtId="0" fontId="47" fillId="0" borderId="0" xfId="0" applyFont="1"/>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7"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3"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5"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746</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774</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775</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776</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617</v>
      </c>
    </row>
    <row r="11" spans="1:257" s="3" customFormat="1" ht="20.25" customHeight="1" x14ac:dyDescent="0.35">
      <c r="A11" s="194" t="s">
        <v>664</v>
      </c>
    </row>
    <row r="12" spans="1:257" s="3" customFormat="1" ht="45" customHeight="1" x14ac:dyDescent="0.35">
      <c r="A12" s="2" t="s">
        <v>614</v>
      </c>
    </row>
    <row r="13" spans="1:257" s="3" customFormat="1" ht="45" customHeight="1" x14ac:dyDescent="0.35">
      <c r="A13" s="2" t="s">
        <v>615</v>
      </c>
    </row>
    <row r="14" spans="1:257" s="3" customFormat="1" ht="20.25" customHeight="1" x14ac:dyDescent="0.35">
      <c r="A14" s="2" t="s">
        <v>616</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191" t="s">
        <v>5</v>
      </c>
      <c r="E17" s="35"/>
    </row>
    <row r="18" spans="1:257" s="34" customFormat="1" ht="20.25" customHeight="1" x14ac:dyDescent="0.35">
      <c r="A18" s="195" t="s">
        <v>627</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94" t="s">
        <v>665</v>
      </c>
    </row>
    <row r="23" spans="1:257" s="34" customFormat="1" ht="20.25" customHeight="1" x14ac:dyDescent="0.35">
      <c r="A23" s="170" t="s">
        <v>624</v>
      </c>
      <c r="B23" s="37"/>
    </row>
    <row r="24" spans="1:257" s="3" customFormat="1" ht="20.25" customHeight="1" x14ac:dyDescent="0.45">
      <c r="A24" s="7" t="s">
        <v>8</v>
      </c>
    </row>
    <row r="25" spans="1:257" s="3" customFormat="1" ht="20.25" customHeight="1" x14ac:dyDescent="0.35">
      <c r="A25" s="192" t="s">
        <v>662</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5"/>
  <sheetViews>
    <sheetView topLeftCell="A334" zoomScale="80" zoomScaleNormal="80" workbookViewId="0">
      <selection activeCell="C364" sqref="C364"/>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2025</v>
      </c>
      <c r="AF2" s="41"/>
      <c r="AG2" s="47"/>
      <c r="AH2" s="41"/>
      <c r="AI2" s="41"/>
      <c r="AJ2" s="41"/>
      <c r="AK2" s="41"/>
      <c r="AL2" s="41"/>
      <c r="AM2" s="41"/>
      <c r="AN2" s="41"/>
      <c r="AO2" s="42"/>
      <c r="AP2" s="41"/>
      <c r="AQ2" s="48"/>
      <c r="AR2" s="44"/>
    </row>
    <row r="3" spans="1:57" ht="15" thickBot="1" x14ac:dyDescent="0.4">
      <c r="B3" s="49" t="s">
        <v>80</v>
      </c>
      <c r="C3" s="50">
        <v>12</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702</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33</v>
      </c>
      <c r="AB8" s="55" t="str">
        <f t="shared" ref="AB8:AQ12" si="0">$AG$5&amp;AB$7&amp;$AA8</f>
        <v>Annual!A33</v>
      </c>
      <c r="AC8" s="55" t="str">
        <f t="shared" si="0"/>
        <v>Annual!B33</v>
      </c>
      <c r="AD8" s="55" t="str">
        <f t="shared" si="0"/>
        <v>Annual!C33</v>
      </c>
      <c r="AE8" s="55" t="str">
        <f t="shared" si="0"/>
        <v>Annual!D33</v>
      </c>
      <c r="AF8" s="55" t="str">
        <f t="shared" si="0"/>
        <v>Annual!E33</v>
      </c>
      <c r="AG8" s="55" t="str">
        <f t="shared" si="0"/>
        <v>Annual!F33</v>
      </c>
      <c r="AH8" s="55" t="str">
        <f t="shared" si="0"/>
        <v>Annual!G33</v>
      </c>
      <c r="AI8" s="55" t="str">
        <f t="shared" si="0"/>
        <v>Annual!H33</v>
      </c>
      <c r="AJ8" s="55" t="str">
        <f t="shared" si="0"/>
        <v>Annual!I33</v>
      </c>
      <c r="AK8" s="55" t="str">
        <f t="shared" si="0"/>
        <v>Annual!J33</v>
      </c>
      <c r="AL8" s="55" t="str">
        <f t="shared" si="0"/>
        <v>Annual!K33</v>
      </c>
      <c r="AM8" s="55" t="str">
        <f t="shared" si="0"/>
        <v>Annual!L33</v>
      </c>
      <c r="AN8" s="55" t="str">
        <f t="shared" si="0"/>
        <v>Annual!M33</v>
      </c>
      <c r="AO8" s="55" t="str">
        <f t="shared" si="0"/>
        <v>Annual!N33</v>
      </c>
      <c r="AP8" s="55" t="str">
        <f t="shared" si="0"/>
        <v>Annual!O33</v>
      </c>
      <c r="AQ8" s="55" t="str">
        <f t="shared" si="0"/>
        <v>Annual!P33</v>
      </c>
      <c r="AR8" s="55" t="str">
        <f t="shared" ref="AN8:AZ12" si="1">$AG$5&amp;AR$7&amp;$AA8</f>
        <v>Annual!Q33</v>
      </c>
      <c r="AS8" s="55" t="str">
        <f t="shared" si="1"/>
        <v>Annual!R33</v>
      </c>
      <c r="AT8" s="55" t="str">
        <f t="shared" si="1"/>
        <v>Annual!S33</v>
      </c>
      <c r="AU8" s="55" t="str">
        <f t="shared" si="1"/>
        <v>Annual!T33</v>
      </c>
      <c r="AV8" s="55" t="str">
        <f t="shared" si="1"/>
        <v>Annual!U33</v>
      </c>
      <c r="AW8" s="55" t="str">
        <f t="shared" si="1"/>
        <v>Annual!V33</v>
      </c>
      <c r="AX8" s="55" t="str">
        <f t="shared" si="1"/>
        <v>Annual!W33</v>
      </c>
      <c r="AY8" s="55" t="str">
        <f t="shared" si="1"/>
        <v>Annual!X33</v>
      </c>
      <c r="AZ8" s="55" t="str">
        <f t="shared" si="1"/>
        <v>Annual!Y33</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34</v>
      </c>
      <c r="AB9" s="55" t="str">
        <f t="shared" si="0"/>
        <v>Annual!A34</v>
      </c>
      <c r="AC9" s="55" t="str">
        <f t="shared" si="0"/>
        <v>Annual!B34</v>
      </c>
      <c r="AD9" s="55" t="str">
        <f t="shared" si="0"/>
        <v>Annual!C34</v>
      </c>
      <c r="AE9" s="55" t="str">
        <f t="shared" si="0"/>
        <v>Annual!D34</v>
      </c>
      <c r="AF9" s="55" t="str">
        <f t="shared" si="0"/>
        <v>Annual!E34</v>
      </c>
      <c r="AG9" s="55" t="str">
        <f t="shared" si="0"/>
        <v>Annual!F34</v>
      </c>
      <c r="AH9" s="55" t="str">
        <f t="shared" si="0"/>
        <v>Annual!G34</v>
      </c>
      <c r="AI9" s="55" t="str">
        <f t="shared" si="0"/>
        <v>Annual!H34</v>
      </c>
      <c r="AJ9" s="55" t="str">
        <f t="shared" si="0"/>
        <v>Annual!I34</v>
      </c>
      <c r="AK9" s="55" t="str">
        <f t="shared" si="0"/>
        <v>Annual!J34</v>
      </c>
      <c r="AL9" s="55" t="str">
        <f t="shared" si="0"/>
        <v>Annual!K34</v>
      </c>
      <c r="AM9" s="55" t="str">
        <f t="shared" si="0"/>
        <v>Annual!L34</v>
      </c>
      <c r="AN9" s="55" t="str">
        <f t="shared" si="1"/>
        <v>Annual!M34</v>
      </c>
      <c r="AO9" s="55" t="str">
        <f t="shared" si="1"/>
        <v>Annual!N34</v>
      </c>
      <c r="AP9" s="55" t="str">
        <f t="shared" si="1"/>
        <v>Annual!O34</v>
      </c>
      <c r="AQ9" s="55" t="str">
        <f t="shared" si="1"/>
        <v>Annual!P34</v>
      </c>
      <c r="AR9" s="55" t="str">
        <f t="shared" si="1"/>
        <v>Annual!Q34</v>
      </c>
      <c r="AS9" s="55" t="str">
        <f t="shared" si="1"/>
        <v>Annual!R34</v>
      </c>
      <c r="AT9" s="55" t="str">
        <f t="shared" si="1"/>
        <v>Annual!S34</v>
      </c>
      <c r="AU9" s="55" t="str">
        <f t="shared" si="1"/>
        <v>Annual!T34</v>
      </c>
      <c r="AV9" s="55" t="str">
        <f t="shared" si="1"/>
        <v>Annual!U34</v>
      </c>
      <c r="AW9" s="55" t="str">
        <f t="shared" si="1"/>
        <v>Annual!V34</v>
      </c>
      <c r="AX9" s="55" t="str">
        <f t="shared" si="1"/>
        <v>Annual!W34</v>
      </c>
      <c r="AY9" s="55" t="str">
        <f t="shared" si="1"/>
        <v>Annual!X34</v>
      </c>
      <c r="AZ9" s="55" t="str">
        <f t="shared" si="1"/>
        <v>Annual!Y34</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35</v>
      </c>
      <c r="AB10" s="58" t="str">
        <f t="shared" si="0"/>
        <v>Annual!A35</v>
      </c>
      <c r="AC10" s="58" t="str">
        <f t="shared" si="0"/>
        <v>Annual!B35</v>
      </c>
      <c r="AD10" s="58" t="str">
        <f t="shared" si="0"/>
        <v>Annual!C35</v>
      </c>
      <c r="AE10" s="58" t="str">
        <f t="shared" si="0"/>
        <v>Annual!D35</v>
      </c>
      <c r="AF10" s="58" t="str">
        <f t="shared" si="0"/>
        <v>Annual!E35</v>
      </c>
      <c r="AG10" s="58" t="str">
        <f t="shared" si="0"/>
        <v>Annual!F35</v>
      </c>
      <c r="AH10" s="58" t="str">
        <f t="shared" si="0"/>
        <v>Annual!G35</v>
      </c>
      <c r="AI10" s="58" t="str">
        <f t="shared" si="0"/>
        <v>Annual!H35</v>
      </c>
      <c r="AJ10" s="58" t="str">
        <f t="shared" si="0"/>
        <v>Annual!I35</v>
      </c>
      <c r="AK10" s="58" t="str">
        <f t="shared" si="0"/>
        <v>Annual!J35</v>
      </c>
      <c r="AL10" s="58" t="str">
        <f t="shared" si="0"/>
        <v>Annual!K35</v>
      </c>
      <c r="AM10" s="55" t="str">
        <f t="shared" si="0"/>
        <v>Annual!L35</v>
      </c>
      <c r="AN10" s="55" t="str">
        <f t="shared" si="1"/>
        <v>Annual!M35</v>
      </c>
      <c r="AO10" s="55" t="str">
        <f t="shared" si="1"/>
        <v>Annual!N35</v>
      </c>
      <c r="AP10" s="55" t="str">
        <f t="shared" si="1"/>
        <v>Annual!O35</v>
      </c>
      <c r="AQ10" s="55" t="str">
        <f t="shared" si="1"/>
        <v>Annual!P35</v>
      </c>
      <c r="AR10" s="55" t="str">
        <f t="shared" si="1"/>
        <v>Annual!Q35</v>
      </c>
      <c r="AS10" s="55" t="str">
        <f t="shared" si="1"/>
        <v>Annual!R35</v>
      </c>
      <c r="AT10" s="55" t="str">
        <f t="shared" si="1"/>
        <v>Annual!S35</v>
      </c>
      <c r="AU10" s="55" t="str">
        <f t="shared" si="1"/>
        <v>Annual!T35</v>
      </c>
      <c r="AV10" s="55" t="str">
        <f t="shared" si="1"/>
        <v>Annual!U35</v>
      </c>
      <c r="AW10" s="55" t="str">
        <f t="shared" si="1"/>
        <v>Annual!V35</v>
      </c>
      <c r="AX10" s="55" t="str">
        <f t="shared" si="1"/>
        <v>Annual!W35</v>
      </c>
      <c r="AY10" s="55" t="str">
        <f t="shared" si="1"/>
        <v>Annual!X35</v>
      </c>
      <c r="AZ10" s="55" t="str">
        <f t="shared" si="1"/>
        <v>Annual!Y35</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36</v>
      </c>
      <c r="AB11" s="58" t="str">
        <f t="shared" si="0"/>
        <v>Annual!A36</v>
      </c>
      <c r="AC11" s="58" t="str">
        <f t="shared" si="0"/>
        <v>Annual!B36</v>
      </c>
      <c r="AD11" s="58" t="str">
        <f t="shared" si="0"/>
        <v>Annual!C36</v>
      </c>
      <c r="AE11" s="58" t="str">
        <f t="shared" si="0"/>
        <v>Annual!D36</v>
      </c>
      <c r="AF11" s="58" t="str">
        <f t="shared" si="0"/>
        <v>Annual!E36</v>
      </c>
      <c r="AG11" s="58" t="str">
        <f t="shared" si="0"/>
        <v>Annual!F36</v>
      </c>
      <c r="AH11" s="58" t="str">
        <f t="shared" si="0"/>
        <v>Annual!G36</v>
      </c>
      <c r="AI11" s="58" t="str">
        <f t="shared" si="0"/>
        <v>Annual!H36</v>
      </c>
      <c r="AJ11" s="58" t="str">
        <f t="shared" si="0"/>
        <v>Annual!I36</v>
      </c>
      <c r="AK11" s="58" t="str">
        <f t="shared" si="0"/>
        <v>Annual!J36</v>
      </c>
      <c r="AL11" s="58" t="str">
        <f t="shared" si="0"/>
        <v>Annual!K36</v>
      </c>
      <c r="AM11" s="55" t="str">
        <f t="shared" si="0"/>
        <v>Annual!L36</v>
      </c>
      <c r="AN11" s="55" t="str">
        <f t="shared" si="1"/>
        <v>Annual!M36</v>
      </c>
      <c r="AO11" s="55" t="str">
        <f t="shared" si="1"/>
        <v>Annual!N36</v>
      </c>
      <c r="AP11" s="55" t="str">
        <f t="shared" si="1"/>
        <v>Annual!O36</v>
      </c>
      <c r="AQ11" s="55" t="str">
        <f t="shared" si="1"/>
        <v>Annual!P36</v>
      </c>
      <c r="AR11" s="55" t="str">
        <f t="shared" si="1"/>
        <v>Annual!Q36</v>
      </c>
      <c r="AS11" s="55" t="str">
        <f t="shared" si="1"/>
        <v>Annual!R36</v>
      </c>
      <c r="AT11" s="55" t="str">
        <f t="shared" si="1"/>
        <v>Annual!S36</v>
      </c>
      <c r="AU11" s="55" t="str">
        <f t="shared" si="1"/>
        <v>Annual!T36</v>
      </c>
      <c r="AV11" s="55" t="str">
        <f t="shared" si="1"/>
        <v>Annual!U36</v>
      </c>
      <c r="AW11" s="55" t="str">
        <f t="shared" si="1"/>
        <v>Annual!V36</v>
      </c>
      <c r="AX11" s="55" t="str">
        <f t="shared" si="1"/>
        <v>Annual!W36</v>
      </c>
      <c r="AY11" s="55" t="str">
        <f t="shared" si="1"/>
        <v>Annual!X36</v>
      </c>
      <c r="AZ11" s="55" t="str">
        <f t="shared" si="1"/>
        <v>Annual!Y36</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37</v>
      </c>
      <c r="AB12" s="58" t="str">
        <f t="shared" si="0"/>
        <v>Annual!A37</v>
      </c>
      <c r="AC12" s="58" t="str">
        <f t="shared" si="0"/>
        <v>Annual!B37</v>
      </c>
      <c r="AD12" s="58" t="str">
        <f t="shared" si="0"/>
        <v>Annual!C37</v>
      </c>
      <c r="AE12" s="58" t="str">
        <f t="shared" si="0"/>
        <v>Annual!D37</v>
      </c>
      <c r="AF12" s="58" t="str">
        <f t="shared" si="0"/>
        <v>Annual!E37</v>
      </c>
      <c r="AG12" s="58" t="str">
        <f t="shared" si="0"/>
        <v>Annual!F37</v>
      </c>
      <c r="AH12" s="58" t="str">
        <f t="shared" si="0"/>
        <v>Annual!G37</v>
      </c>
      <c r="AI12" s="58" t="str">
        <f t="shared" si="0"/>
        <v>Annual!H37</v>
      </c>
      <c r="AJ12" s="58" t="str">
        <f t="shared" si="0"/>
        <v>Annual!I37</v>
      </c>
      <c r="AK12" s="58" t="str">
        <f t="shared" si="0"/>
        <v>Annual!J37</v>
      </c>
      <c r="AL12" s="58" t="str">
        <f t="shared" si="0"/>
        <v>Annual!K37</v>
      </c>
      <c r="AM12" s="55" t="str">
        <f t="shared" si="0"/>
        <v>Annual!L37</v>
      </c>
      <c r="AN12" s="55" t="str">
        <f t="shared" si="1"/>
        <v>Annual!M37</v>
      </c>
      <c r="AO12" s="55" t="str">
        <f t="shared" si="1"/>
        <v>Annual!N37</v>
      </c>
      <c r="AP12" s="55" t="str">
        <f t="shared" si="1"/>
        <v>Annual!O37</v>
      </c>
      <c r="AQ12" s="55" t="str">
        <f t="shared" si="1"/>
        <v>Annual!P37</v>
      </c>
      <c r="AR12" s="55" t="str">
        <f t="shared" si="1"/>
        <v>Annual!Q37</v>
      </c>
      <c r="AS12" s="55" t="str">
        <f t="shared" si="1"/>
        <v>Annual!R37</v>
      </c>
      <c r="AT12" s="55" t="str">
        <f t="shared" si="1"/>
        <v>Annual!S37</v>
      </c>
      <c r="AU12" s="55" t="str">
        <f t="shared" si="1"/>
        <v>Annual!T37</v>
      </c>
      <c r="AV12" s="55" t="str">
        <f t="shared" si="1"/>
        <v>Annual!U37</v>
      </c>
      <c r="AW12" s="55" t="str">
        <f t="shared" si="1"/>
        <v>Annual!V37</v>
      </c>
      <c r="AX12" s="55" t="str">
        <f t="shared" si="1"/>
        <v>Annual!W37</v>
      </c>
      <c r="AY12" s="55" t="str">
        <f t="shared" si="1"/>
        <v>Annual!X37</v>
      </c>
      <c r="AZ12" s="55" t="str">
        <f t="shared" si="1"/>
        <v>Annual!Y37</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701</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185</v>
      </c>
      <c r="O17" s="40">
        <v>0.05</v>
      </c>
      <c r="P17" s="40" t="s">
        <v>185</v>
      </c>
      <c r="Q17" s="40" t="s">
        <v>185</v>
      </c>
      <c r="R17" s="40" t="s">
        <v>185</v>
      </c>
      <c r="S17" s="40">
        <v>14.0365</v>
      </c>
      <c r="T17" s="40">
        <v>6.5316000000000001</v>
      </c>
      <c r="U17" s="40">
        <v>1.2907999999999999</v>
      </c>
      <c r="V17" s="40">
        <v>0.502</v>
      </c>
      <c r="W17" s="40">
        <v>30.0335</v>
      </c>
      <c r="X17" s="40" t="s">
        <v>185</v>
      </c>
      <c r="Y17" s="40" t="s">
        <v>185</v>
      </c>
      <c r="Z17" s="40" t="s">
        <v>185</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702</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185</v>
      </c>
      <c r="Y18" s="40" t="s">
        <v>185</v>
      </c>
      <c r="Z18" s="40" t="s">
        <v>185</v>
      </c>
      <c r="AB18" s="68">
        <f>5+(C2-1998)*12+C3</f>
        <v>341</v>
      </c>
      <c r="AC18" s="55" t="str">
        <f t="shared" ref="AC18:AL32" si="2">$AH$15&amp;AC$17&amp;$AB18</f>
        <v>Month!A341</v>
      </c>
      <c r="AD18" s="55" t="str">
        <f t="shared" si="2"/>
        <v>Month!B341</v>
      </c>
      <c r="AE18" s="55" t="str">
        <f t="shared" si="2"/>
        <v>Month!C341</v>
      </c>
      <c r="AF18" s="55" t="str">
        <f t="shared" si="2"/>
        <v>Month!D341</v>
      </c>
      <c r="AG18" s="55" t="str">
        <f t="shared" si="2"/>
        <v>Month!E341</v>
      </c>
      <c r="AH18" s="55" t="str">
        <f t="shared" si="2"/>
        <v>Month!F341</v>
      </c>
      <c r="AI18" s="55" t="str">
        <f t="shared" si="2"/>
        <v>Month!G341</v>
      </c>
      <c r="AJ18" s="55" t="str">
        <f t="shared" si="2"/>
        <v>Month!H341</v>
      </c>
      <c r="AK18" s="55" t="str">
        <f t="shared" si="2"/>
        <v>Month!I341</v>
      </c>
      <c r="AL18" s="55" t="str">
        <f t="shared" si="2"/>
        <v>Month!J341</v>
      </c>
      <c r="AM18" s="55" t="str">
        <f t="shared" ref="AM18:BA32" si="3">$AH$15&amp;AM$17&amp;$AB18</f>
        <v>Month!K341</v>
      </c>
      <c r="AN18" s="55" t="str">
        <f t="shared" si="3"/>
        <v>Month!L341</v>
      </c>
      <c r="AO18" s="55" t="str">
        <f t="shared" si="3"/>
        <v>Month!M341</v>
      </c>
      <c r="AP18" s="55" t="str">
        <f t="shared" si="3"/>
        <v>Month!N341</v>
      </c>
      <c r="AQ18" s="55" t="str">
        <f t="shared" si="3"/>
        <v>Month!O341</v>
      </c>
      <c r="AR18" s="55" t="str">
        <f t="shared" si="3"/>
        <v>Month!P341</v>
      </c>
      <c r="AS18" s="55" t="str">
        <f t="shared" si="3"/>
        <v>Month!Q341</v>
      </c>
      <c r="AT18" s="55" t="str">
        <f t="shared" si="3"/>
        <v>Month!R341</v>
      </c>
      <c r="AU18" s="55" t="str">
        <f t="shared" si="3"/>
        <v>Month!S341</v>
      </c>
      <c r="AV18" s="55" t="str">
        <f t="shared" si="3"/>
        <v>Month!T341</v>
      </c>
      <c r="AW18" s="55" t="str">
        <f t="shared" si="3"/>
        <v>Month!U341</v>
      </c>
      <c r="AX18" s="55" t="str">
        <f t="shared" si="3"/>
        <v>Month!V341</v>
      </c>
      <c r="AY18" s="55" t="str">
        <f t="shared" si="3"/>
        <v>Month!W341</v>
      </c>
      <c r="AZ18" s="55" t="str">
        <f t="shared" si="3"/>
        <v>Month!X341</v>
      </c>
      <c r="BA18" s="55" t="str">
        <f t="shared" si="3"/>
        <v>Month!Y341</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185</v>
      </c>
      <c r="Y19" s="40" t="s">
        <v>185</v>
      </c>
      <c r="Z19" s="40" t="s">
        <v>185</v>
      </c>
      <c r="AB19" s="39">
        <f>AB18+1</f>
        <v>342</v>
      </c>
      <c r="AC19" s="55" t="str">
        <f t="shared" si="2"/>
        <v>Month!A342</v>
      </c>
      <c r="AD19" s="55" t="str">
        <f t="shared" si="2"/>
        <v>Month!B342</v>
      </c>
      <c r="AE19" s="55" t="str">
        <f t="shared" si="2"/>
        <v>Month!C342</v>
      </c>
      <c r="AF19" s="55" t="str">
        <f t="shared" si="2"/>
        <v>Month!D342</v>
      </c>
      <c r="AG19" s="55" t="str">
        <f t="shared" si="2"/>
        <v>Month!E342</v>
      </c>
      <c r="AH19" s="55" t="str">
        <f t="shared" si="2"/>
        <v>Month!F342</v>
      </c>
      <c r="AI19" s="55" t="str">
        <f t="shared" si="2"/>
        <v>Month!G342</v>
      </c>
      <c r="AJ19" s="55" t="str">
        <f t="shared" si="2"/>
        <v>Month!H342</v>
      </c>
      <c r="AK19" s="55" t="str">
        <f t="shared" si="2"/>
        <v>Month!I342</v>
      </c>
      <c r="AL19" s="55" t="str">
        <f t="shared" si="2"/>
        <v>Month!J342</v>
      </c>
      <c r="AM19" s="55" t="str">
        <f t="shared" si="3"/>
        <v>Month!K342</v>
      </c>
      <c r="AN19" s="55" t="str">
        <f t="shared" si="3"/>
        <v>Month!L342</v>
      </c>
      <c r="AO19" s="55" t="str">
        <f t="shared" si="3"/>
        <v>Month!M342</v>
      </c>
      <c r="AP19" s="55" t="str">
        <f t="shared" si="3"/>
        <v>Month!N342</v>
      </c>
      <c r="AQ19" s="55" t="str">
        <f t="shared" si="3"/>
        <v>Month!O342</v>
      </c>
      <c r="AR19" s="55" t="str">
        <f t="shared" si="3"/>
        <v>Month!P342</v>
      </c>
      <c r="AS19" s="55" t="str">
        <f t="shared" si="3"/>
        <v>Month!Q342</v>
      </c>
      <c r="AT19" s="55" t="str">
        <f t="shared" si="3"/>
        <v>Month!R342</v>
      </c>
      <c r="AU19" s="55" t="str">
        <f t="shared" si="3"/>
        <v>Month!S342</v>
      </c>
      <c r="AV19" s="55" t="str">
        <f t="shared" si="3"/>
        <v>Month!T342</v>
      </c>
      <c r="AW19" s="55" t="str">
        <f t="shared" si="3"/>
        <v>Month!U342</v>
      </c>
      <c r="AX19" s="55" t="str">
        <f t="shared" si="3"/>
        <v>Month!V342</v>
      </c>
      <c r="AY19" s="55" t="str">
        <f t="shared" si="3"/>
        <v>Month!W342</v>
      </c>
      <c r="AZ19" s="55" t="str">
        <f t="shared" si="3"/>
        <v>Month!X342</v>
      </c>
      <c r="BA19" s="55" t="str">
        <f t="shared" si="3"/>
        <v>Month!Y342</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185</v>
      </c>
      <c r="Y20" s="40" t="s">
        <v>185</v>
      </c>
      <c r="Z20" s="40" t="s">
        <v>185</v>
      </c>
      <c r="AB20" s="39">
        <f t="shared" ref="AB20:AB32" si="4">AB19+1</f>
        <v>343</v>
      </c>
      <c r="AC20" s="55" t="str">
        <f t="shared" si="2"/>
        <v>Month!A343</v>
      </c>
      <c r="AD20" s="55" t="str">
        <f t="shared" si="2"/>
        <v>Month!B343</v>
      </c>
      <c r="AE20" s="55" t="str">
        <f t="shared" si="2"/>
        <v>Month!C343</v>
      </c>
      <c r="AF20" s="55" t="str">
        <f t="shared" si="2"/>
        <v>Month!D343</v>
      </c>
      <c r="AG20" s="55" t="str">
        <f t="shared" si="2"/>
        <v>Month!E343</v>
      </c>
      <c r="AH20" s="55" t="str">
        <f t="shared" si="2"/>
        <v>Month!F343</v>
      </c>
      <c r="AI20" s="55" t="str">
        <f t="shared" si="2"/>
        <v>Month!G343</v>
      </c>
      <c r="AJ20" s="55" t="str">
        <f t="shared" si="2"/>
        <v>Month!H343</v>
      </c>
      <c r="AK20" s="55" t="str">
        <f t="shared" si="2"/>
        <v>Month!I343</v>
      </c>
      <c r="AL20" s="55" t="str">
        <f t="shared" si="2"/>
        <v>Month!J343</v>
      </c>
      <c r="AM20" s="55" t="str">
        <f t="shared" si="3"/>
        <v>Month!K343</v>
      </c>
      <c r="AN20" s="55" t="str">
        <f t="shared" si="3"/>
        <v>Month!L343</v>
      </c>
      <c r="AO20" s="55" t="str">
        <f t="shared" si="3"/>
        <v>Month!M343</v>
      </c>
      <c r="AP20" s="55" t="str">
        <f t="shared" si="3"/>
        <v>Month!N343</v>
      </c>
      <c r="AQ20" s="55" t="str">
        <f t="shared" si="3"/>
        <v>Month!O343</v>
      </c>
      <c r="AR20" s="55" t="str">
        <f t="shared" si="3"/>
        <v>Month!P343</v>
      </c>
      <c r="AS20" s="55" t="str">
        <f t="shared" si="3"/>
        <v>Month!Q343</v>
      </c>
      <c r="AT20" s="55" t="str">
        <f t="shared" si="3"/>
        <v>Month!R343</v>
      </c>
      <c r="AU20" s="55" t="str">
        <f t="shared" si="3"/>
        <v>Month!S343</v>
      </c>
      <c r="AV20" s="55" t="str">
        <f t="shared" si="3"/>
        <v>Month!T343</v>
      </c>
      <c r="AW20" s="55" t="str">
        <f t="shared" si="3"/>
        <v>Month!U343</v>
      </c>
      <c r="AX20" s="55" t="str">
        <f t="shared" si="3"/>
        <v>Month!V343</v>
      </c>
      <c r="AY20" s="55" t="str">
        <f t="shared" si="3"/>
        <v>Month!W343</v>
      </c>
      <c r="AZ20" s="55" t="str">
        <f t="shared" si="3"/>
        <v>Month!X343</v>
      </c>
      <c r="BA20" s="55" t="str">
        <f t="shared" si="3"/>
        <v>Month!Y343</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185</v>
      </c>
      <c r="Y21" s="40" t="s">
        <v>185</v>
      </c>
      <c r="Z21" s="40" t="s">
        <v>185</v>
      </c>
      <c r="AB21" s="39">
        <f t="shared" si="4"/>
        <v>344</v>
      </c>
      <c r="AC21" s="55" t="str">
        <f t="shared" si="2"/>
        <v>Month!A344</v>
      </c>
      <c r="AD21" s="55" t="str">
        <f t="shared" si="2"/>
        <v>Month!B344</v>
      </c>
      <c r="AE21" s="55" t="str">
        <f t="shared" si="2"/>
        <v>Month!C344</v>
      </c>
      <c r="AF21" s="55" t="str">
        <f t="shared" si="2"/>
        <v>Month!D344</v>
      </c>
      <c r="AG21" s="55" t="str">
        <f t="shared" si="2"/>
        <v>Month!E344</v>
      </c>
      <c r="AH21" s="55" t="str">
        <f t="shared" si="2"/>
        <v>Month!F344</v>
      </c>
      <c r="AI21" s="55" t="str">
        <f t="shared" si="2"/>
        <v>Month!G344</v>
      </c>
      <c r="AJ21" s="55" t="str">
        <f t="shared" si="2"/>
        <v>Month!H344</v>
      </c>
      <c r="AK21" s="55" t="str">
        <f t="shared" si="2"/>
        <v>Month!I344</v>
      </c>
      <c r="AL21" s="55" t="str">
        <f t="shared" si="2"/>
        <v>Month!J344</v>
      </c>
      <c r="AM21" s="55" t="str">
        <f t="shared" si="3"/>
        <v>Month!K344</v>
      </c>
      <c r="AN21" s="55" t="str">
        <f t="shared" si="3"/>
        <v>Month!L344</v>
      </c>
      <c r="AO21" s="55" t="str">
        <f t="shared" si="3"/>
        <v>Month!M344</v>
      </c>
      <c r="AP21" s="55" t="str">
        <f t="shared" si="3"/>
        <v>Month!N344</v>
      </c>
      <c r="AQ21" s="55" t="str">
        <f t="shared" si="3"/>
        <v>Month!O344</v>
      </c>
      <c r="AR21" s="55" t="str">
        <f t="shared" si="3"/>
        <v>Month!P344</v>
      </c>
      <c r="AS21" s="55" t="str">
        <f t="shared" si="3"/>
        <v>Month!Q344</v>
      </c>
      <c r="AT21" s="55" t="str">
        <f t="shared" si="3"/>
        <v>Month!R344</v>
      </c>
      <c r="AU21" s="55" t="str">
        <f t="shared" si="3"/>
        <v>Month!S344</v>
      </c>
      <c r="AV21" s="55" t="str">
        <f t="shared" si="3"/>
        <v>Month!T344</v>
      </c>
      <c r="AW21" s="55" t="str">
        <f t="shared" si="3"/>
        <v>Month!U344</v>
      </c>
      <c r="AX21" s="55" t="str">
        <f t="shared" si="3"/>
        <v>Month!V344</v>
      </c>
      <c r="AY21" s="55" t="str">
        <f t="shared" si="3"/>
        <v>Month!W344</v>
      </c>
      <c r="AZ21" s="55" t="str">
        <f t="shared" si="3"/>
        <v>Month!X344</v>
      </c>
      <c r="BA21" s="55" t="str">
        <f t="shared" si="3"/>
        <v>Month!Y344</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185</v>
      </c>
      <c r="Y22" s="40" t="s">
        <v>185</v>
      </c>
      <c r="Z22" s="40" t="s">
        <v>185</v>
      </c>
      <c r="AB22" s="39">
        <f t="shared" si="4"/>
        <v>345</v>
      </c>
      <c r="AC22" s="55" t="str">
        <f t="shared" si="2"/>
        <v>Month!A345</v>
      </c>
      <c r="AD22" s="55" t="str">
        <f t="shared" si="2"/>
        <v>Month!B345</v>
      </c>
      <c r="AE22" s="55" t="str">
        <f t="shared" si="2"/>
        <v>Month!C345</v>
      </c>
      <c r="AF22" s="55" t="str">
        <f t="shared" si="2"/>
        <v>Month!D345</v>
      </c>
      <c r="AG22" s="55" t="str">
        <f t="shared" si="2"/>
        <v>Month!E345</v>
      </c>
      <c r="AH22" s="55" t="str">
        <f t="shared" si="2"/>
        <v>Month!F345</v>
      </c>
      <c r="AI22" s="55" t="str">
        <f t="shared" si="2"/>
        <v>Month!G345</v>
      </c>
      <c r="AJ22" s="55" t="str">
        <f t="shared" si="2"/>
        <v>Month!H345</v>
      </c>
      <c r="AK22" s="55" t="str">
        <f t="shared" si="2"/>
        <v>Month!I345</v>
      </c>
      <c r="AL22" s="55" t="str">
        <f t="shared" si="2"/>
        <v>Month!J345</v>
      </c>
      <c r="AM22" s="55" t="str">
        <f t="shared" si="3"/>
        <v>Month!K345</v>
      </c>
      <c r="AN22" s="55" t="str">
        <f t="shared" si="3"/>
        <v>Month!L345</v>
      </c>
      <c r="AO22" s="55" t="str">
        <f t="shared" si="3"/>
        <v>Month!M345</v>
      </c>
      <c r="AP22" s="55" t="str">
        <f t="shared" si="3"/>
        <v>Month!N345</v>
      </c>
      <c r="AQ22" s="55" t="str">
        <f t="shared" si="3"/>
        <v>Month!O345</v>
      </c>
      <c r="AR22" s="55" t="str">
        <f t="shared" si="3"/>
        <v>Month!P345</v>
      </c>
      <c r="AS22" s="55" t="str">
        <f t="shared" si="3"/>
        <v>Month!Q345</v>
      </c>
      <c r="AT22" s="55" t="str">
        <f t="shared" si="3"/>
        <v>Month!R345</v>
      </c>
      <c r="AU22" s="55" t="str">
        <f t="shared" si="3"/>
        <v>Month!S345</v>
      </c>
      <c r="AV22" s="55" t="str">
        <f t="shared" si="3"/>
        <v>Month!T345</v>
      </c>
      <c r="AW22" s="55" t="str">
        <f t="shared" si="3"/>
        <v>Month!U345</v>
      </c>
      <c r="AX22" s="55" t="str">
        <f t="shared" si="3"/>
        <v>Month!V345</v>
      </c>
      <c r="AY22" s="55" t="str">
        <f t="shared" si="3"/>
        <v>Month!W345</v>
      </c>
      <c r="AZ22" s="55" t="str">
        <f t="shared" si="3"/>
        <v>Month!X345</v>
      </c>
      <c r="BA22" s="55" t="str">
        <f t="shared" si="3"/>
        <v>Month!Y345</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185</v>
      </c>
      <c r="Y23" s="40" t="s">
        <v>185</v>
      </c>
      <c r="Z23" s="40" t="s">
        <v>185</v>
      </c>
      <c r="AB23" s="39">
        <f t="shared" si="4"/>
        <v>346</v>
      </c>
      <c r="AC23" s="55" t="str">
        <f t="shared" si="2"/>
        <v>Month!A346</v>
      </c>
      <c r="AD23" s="55" t="str">
        <f t="shared" si="2"/>
        <v>Month!B346</v>
      </c>
      <c r="AE23" s="55" t="str">
        <f t="shared" si="2"/>
        <v>Month!C346</v>
      </c>
      <c r="AF23" s="55" t="str">
        <f t="shared" si="2"/>
        <v>Month!D346</v>
      </c>
      <c r="AG23" s="55" t="str">
        <f t="shared" si="2"/>
        <v>Month!E346</v>
      </c>
      <c r="AH23" s="55" t="str">
        <f t="shared" si="2"/>
        <v>Month!F346</v>
      </c>
      <c r="AI23" s="55" t="str">
        <f t="shared" si="2"/>
        <v>Month!G346</v>
      </c>
      <c r="AJ23" s="55" t="str">
        <f t="shared" si="2"/>
        <v>Month!H346</v>
      </c>
      <c r="AK23" s="55" t="str">
        <f t="shared" si="2"/>
        <v>Month!I346</v>
      </c>
      <c r="AL23" s="55" t="str">
        <f t="shared" si="2"/>
        <v>Month!J346</v>
      </c>
      <c r="AM23" s="55" t="str">
        <f t="shared" si="3"/>
        <v>Month!K346</v>
      </c>
      <c r="AN23" s="55" t="str">
        <f t="shared" si="3"/>
        <v>Month!L346</v>
      </c>
      <c r="AO23" s="55" t="str">
        <f t="shared" si="3"/>
        <v>Month!M346</v>
      </c>
      <c r="AP23" s="55" t="str">
        <f t="shared" si="3"/>
        <v>Month!N346</v>
      </c>
      <c r="AQ23" s="55" t="str">
        <f t="shared" si="3"/>
        <v>Month!O346</v>
      </c>
      <c r="AR23" s="55" t="str">
        <f t="shared" si="3"/>
        <v>Month!P346</v>
      </c>
      <c r="AS23" s="55" t="str">
        <f t="shared" si="3"/>
        <v>Month!Q346</v>
      </c>
      <c r="AT23" s="55" t="str">
        <f t="shared" si="3"/>
        <v>Month!R346</v>
      </c>
      <c r="AU23" s="55" t="str">
        <f t="shared" si="3"/>
        <v>Month!S346</v>
      </c>
      <c r="AV23" s="55" t="str">
        <f t="shared" si="3"/>
        <v>Month!T346</v>
      </c>
      <c r="AW23" s="55" t="str">
        <f t="shared" si="3"/>
        <v>Month!U346</v>
      </c>
      <c r="AX23" s="55" t="str">
        <f t="shared" si="3"/>
        <v>Month!V346</v>
      </c>
      <c r="AY23" s="55" t="str">
        <f t="shared" si="3"/>
        <v>Month!W346</v>
      </c>
      <c r="AZ23" s="55" t="str">
        <f t="shared" si="3"/>
        <v>Month!X346</v>
      </c>
      <c r="BA23" s="55" t="str">
        <f t="shared" si="3"/>
        <v>Month!Y346</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185</v>
      </c>
      <c r="Y24" s="40" t="s">
        <v>185</v>
      </c>
      <c r="Z24" s="40" t="s">
        <v>185</v>
      </c>
      <c r="AB24" s="39">
        <f t="shared" si="4"/>
        <v>347</v>
      </c>
      <c r="AC24" s="55" t="str">
        <f t="shared" si="2"/>
        <v>Month!A347</v>
      </c>
      <c r="AD24" s="55" t="str">
        <f t="shared" si="2"/>
        <v>Month!B347</v>
      </c>
      <c r="AE24" s="55" t="str">
        <f t="shared" si="2"/>
        <v>Month!C347</v>
      </c>
      <c r="AF24" s="55" t="str">
        <f t="shared" si="2"/>
        <v>Month!D347</v>
      </c>
      <c r="AG24" s="55" t="str">
        <f t="shared" si="2"/>
        <v>Month!E347</v>
      </c>
      <c r="AH24" s="55" t="str">
        <f t="shared" si="2"/>
        <v>Month!F347</v>
      </c>
      <c r="AI24" s="55" t="str">
        <f t="shared" si="2"/>
        <v>Month!G347</v>
      </c>
      <c r="AJ24" s="55" t="str">
        <f t="shared" si="2"/>
        <v>Month!H347</v>
      </c>
      <c r="AK24" s="55" t="str">
        <f t="shared" si="2"/>
        <v>Month!I347</v>
      </c>
      <c r="AL24" s="55" t="str">
        <f t="shared" si="2"/>
        <v>Month!J347</v>
      </c>
      <c r="AM24" s="55" t="str">
        <f t="shared" si="3"/>
        <v>Month!K347</v>
      </c>
      <c r="AN24" s="55" t="str">
        <f t="shared" si="3"/>
        <v>Month!L347</v>
      </c>
      <c r="AO24" s="55" t="str">
        <f t="shared" si="3"/>
        <v>Month!M347</v>
      </c>
      <c r="AP24" s="55" t="str">
        <f t="shared" si="3"/>
        <v>Month!N347</v>
      </c>
      <c r="AQ24" s="55" t="str">
        <f t="shared" si="3"/>
        <v>Month!O347</v>
      </c>
      <c r="AR24" s="55" t="str">
        <f t="shared" si="3"/>
        <v>Month!P347</v>
      </c>
      <c r="AS24" s="55" t="str">
        <f t="shared" si="3"/>
        <v>Month!Q347</v>
      </c>
      <c r="AT24" s="55" t="str">
        <f t="shared" si="3"/>
        <v>Month!R347</v>
      </c>
      <c r="AU24" s="55" t="str">
        <f t="shared" si="3"/>
        <v>Month!S347</v>
      </c>
      <c r="AV24" s="55" t="str">
        <f t="shared" si="3"/>
        <v>Month!T347</v>
      </c>
      <c r="AW24" s="55" t="str">
        <f t="shared" si="3"/>
        <v>Month!U347</v>
      </c>
      <c r="AX24" s="55" t="str">
        <f t="shared" si="3"/>
        <v>Month!V347</v>
      </c>
      <c r="AY24" s="55" t="str">
        <f t="shared" si="3"/>
        <v>Month!W347</v>
      </c>
      <c r="AZ24" s="55" t="str">
        <f t="shared" si="3"/>
        <v>Month!X347</v>
      </c>
      <c r="BA24" s="55" t="str">
        <f t="shared" si="3"/>
        <v>Month!Y347</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185</v>
      </c>
      <c r="Y25" s="40" t="s">
        <v>185</v>
      </c>
      <c r="Z25" s="40" t="s">
        <v>185</v>
      </c>
      <c r="AB25" s="39">
        <f t="shared" si="4"/>
        <v>348</v>
      </c>
      <c r="AC25" s="55" t="str">
        <f t="shared" si="2"/>
        <v>Month!A348</v>
      </c>
      <c r="AD25" s="55" t="str">
        <f t="shared" si="2"/>
        <v>Month!B348</v>
      </c>
      <c r="AE25" s="55" t="str">
        <f t="shared" si="2"/>
        <v>Month!C348</v>
      </c>
      <c r="AF25" s="55" t="str">
        <f t="shared" si="2"/>
        <v>Month!D348</v>
      </c>
      <c r="AG25" s="55" t="str">
        <f t="shared" si="2"/>
        <v>Month!E348</v>
      </c>
      <c r="AH25" s="55" t="str">
        <f t="shared" si="2"/>
        <v>Month!F348</v>
      </c>
      <c r="AI25" s="55" t="str">
        <f t="shared" si="2"/>
        <v>Month!G348</v>
      </c>
      <c r="AJ25" s="55" t="str">
        <f t="shared" si="2"/>
        <v>Month!H348</v>
      </c>
      <c r="AK25" s="55" t="str">
        <f t="shared" si="2"/>
        <v>Month!I348</v>
      </c>
      <c r="AL25" s="55" t="str">
        <f t="shared" si="2"/>
        <v>Month!J348</v>
      </c>
      <c r="AM25" s="55" t="str">
        <f t="shared" si="3"/>
        <v>Month!K348</v>
      </c>
      <c r="AN25" s="55" t="str">
        <f t="shared" si="3"/>
        <v>Month!L348</v>
      </c>
      <c r="AO25" s="55" t="str">
        <f t="shared" si="3"/>
        <v>Month!M348</v>
      </c>
      <c r="AP25" s="55" t="str">
        <f t="shared" si="3"/>
        <v>Month!N348</v>
      </c>
      <c r="AQ25" s="55" t="str">
        <f t="shared" si="3"/>
        <v>Month!O348</v>
      </c>
      <c r="AR25" s="55" t="str">
        <f t="shared" si="3"/>
        <v>Month!P348</v>
      </c>
      <c r="AS25" s="55" t="str">
        <f t="shared" si="3"/>
        <v>Month!Q348</v>
      </c>
      <c r="AT25" s="55" t="str">
        <f t="shared" si="3"/>
        <v>Month!R348</v>
      </c>
      <c r="AU25" s="55" t="str">
        <f t="shared" si="3"/>
        <v>Month!S348</v>
      </c>
      <c r="AV25" s="55" t="str">
        <f t="shared" si="3"/>
        <v>Month!T348</v>
      </c>
      <c r="AW25" s="55" t="str">
        <f t="shared" si="3"/>
        <v>Month!U348</v>
      </c>
      <c r="AX25" s="55" t="str">
        <f t="shared" si="3"/>
        <v>Month!V348</v>
      </c>
      <c r="AY25" s="55" t="str">
        <f t="shared" si="3"/>
        <v>Month!W348</v>
      </c>
      <c r="AZ25" s="55" t="str">
        <f t="shared" si="3"/>
        <v>Month!X348</v>
      </c>
      <c r="BA25" s="55" t="str">
        <f t="shared" si="3"/>
        <v>Month!Y348</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185</v>
      </c>
      <c r="Y26" s="40" t="s">
        <v>185</v>
      </c>
      <c r="Z26" s="40" t="s">
        <v>185</v>
      </c>
      <c r="AB26" s="39">
        <f t="shared" si="4"/>
        <v>349</v>
      </c>
      <c r="AC26" s="55" t="str">
        <f t="shared" si="2"/>
        <v>Month!A349</v>
      </c>
      <c r="AD26" s="55" t="str">
        <f t="shared" si="2"/>
        <v>Month!B349</v>
      </c>
      <c r="AE26" s="55" t="str">
        <f t="shared" si="2"/>
        <v>Month!C349</v>
      </c>
      <c r="AF26" s="55" t="str">
        <f t="shared" si="2"/>
        <v>Month!D349</v>
      </c>
      <c r="AG26" s="55" t="str">
        <f t="shared" si="2"/>
        <v>Month!E349</v>
      </c>
      <c r="AH26" s="55" t="str">
        <f t="shared" si="2"/>
        <v>Month!F349</v>
      </c>
      <c r="AI26" s="55" t="str">
        <f t="shared" si="2"/>
        <v>Month!G349</v>
      </c>
      <c r="AJ26" s="55" t="str">
        <f t="shared" si="2"/>
        <v>Month!H349</v>
      </c>
      <c r="AK26" s="55" t="str">
        <f t="shared" si="2"/>
        <v>Month!I349</v>
      </c>
      <c r="AL26" s="55" t="str">
        <f t="shared" si="2"/>
        <v>Month!J349</v>
      </c>
      <c r="AM26" s="55" t="str">
        <f t="shared" si="3"/>
        <v>Month!K349</v>
      </c>
      <c r="AN26" s="55" t="str">
        <f t="shared" si="3"/>
        <v>Month!L349</v>
      </c>
      <c r="AO26" s="55" t="str">
        <f t="shared" si="3"/>
        <v>Month!M349</v>
      </c>
      <c r="AP26" s="55" t="str">
        <f t="shared" si="3"/>
        <v>Month!N349</v>
      </c>
      <c r="AQ26" s="55" t="str">
        <f t="shared" si="3"/>
        <v>Month!O349</v>
      </c>
      <c r="AR26" s="55" t="str">
        <f t="shared" si="3"/>
        <v>Month!P349</v>
      </c>
      <c r="AS26" s="55" t="str">
        <f t="shared" si="3"/>
        <v>Month!Q349</v>
      </c>
      <c r="AT26" s="55" t="str">
        <f t="shared" si="3"/>
        <v>Month!R349</v>
      </c>
      <c r="AU26" s="55" t="str">
        <f t="shared" si="3"/>
        <v>Month!S349</v>
      </c>
      <c r="AV26" s="55" t="str">
        <f t="shared" si="3"/>
        <v>Month!T349</v>
      </c>
      <c r="AW26" s="55" t="str">
        <f t="shared" si="3"/>
        <v>Month!U349</v>
      </c>
      <c r="AX26" s="55" t="str">
        <f t="shared" si="3"/>
        <v>Month!V349</v>
      </c>
      <c r="AY26" s="55" t="str">
        <f t="shared" si="3"/>
        <v>Month!W349</v>
      </c>
      <c r="AZ26" s="55" t="str">
        <f t="shared" si="3"/>
        <v>Month!X349</v>
      </c>
      <c r="BA26" s="55" t="str">
        <f t="shared" si="3"/>
        <v>Month!Y349</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185</v>
      </c>
      <c r="Y27" s="40" t="s">
        <v>185</v>
      </c>
      <c r="Z27" s="40" t="s">
        <v>185</v>
      </c>
      <c r="AB27" s="39">
        <f t="shared" si="4"/>
        <v>350</v>
      </c>
      <c r="AC27" s="55" t="str">
        <f t="shared" si="2"/>
        <v>Month!A350</v>
      </c>
      <c r="AD27" s="55" t="str">
        <f t="shared" si="2"/>
        <v>Month!B350</v>
      </c>
      <c r="AE27" s="55" t="str">
        <f t="shared" si="2"/>
        <v>Month!C350</v>
      </c>
      <c r="AF27" s="55" t="str">
        <f t="shared" si="2"/>
        <v>Month!D350</v>
      </c>
      <c r="AG27" s="55" t="str">
        <f t="shared" si="2"/>
        <v>Month!E350</v>
      </c>
      <c r="AH27" s="55" t="str">
        <f t="shared" si="2"/>
        <v>Month!F350</v>
      </c>
      <c r="AI27" s="55" t="str">
        <f t="shared" si="2"/>
        <v>Month!G350</v>
      </c>
      <c r="AJ27" s="55" t="str">
        <f t="shared" si="2"/>
        <v>Month!H350</v>
      </c>
      <c r="AK27" s="55" t="str">
        <f t="shared" si="2"/>
        <v>Month!I350</v>
      </c>
      <c r="AL27" s="55" t="str">
        <f t="shared" si="2"/>
        <v>Month!J350</v>
      </c>
      <c r="AM27" s="55" t="str">
        <f t="shared" si="3"/>
        <v>Month!K350</v>
      </c>
      <c r="AN27" s="55" t="str">
        <f t="shared" si="3"/>
        <v>Month!L350</v>
      </c>
      <c r="AO27" s="55" t="str">
        <f t="shared" si="3"/>
        <v>Month!M350</v>
      </c>
      <c r="AP27" s="55" t="str">
        <f t="shared" si="3"/>
        <v>Month!N350</v>
      </c>
      <c r="AQ27" s="55" t="str">
        <f t="shared" si="3"/>
        <v>Month!O350</v>
      </c>
      <c r="AR27" s="55" t="str">
        <f t="shared" si="3"/>
        <v>Month!P350</v>
      </c>
      <c r="AS27" s="55" t="str">
        <f t="shared" si="3"/>
        <v>Month!Q350</v>
      </c>
      <c r="AT27" s="55" t="str">
        <f t="shared" si="3"/>
        <v>Month!R350</v>
      </c>
      <c r="AU27" s="55" t="str">
        <f t="shared" si="3"/>
        <v>Month!S350</v>
      </c>
      <c r="AV27" s="55" t="str">
        <f t="shared" si="3"/>
        <v>Month!T350</v>
      </c>
      <c r="AW27" s="55" t="str">
        <f t="shared" si="3"/>
        <v>Month!U350</v>
      </c>
      <c r="AX27" s="55" t="str">
        <f t="shared" si="3"/>
        <v>Month!V350</v>
      </c>
      <c r="AY27" s="55" t="str">
        <f t="shared" si="3"/>
        <v>Month!W350</v>
      </c>
      <c r="AZ27" s="55" t="str">
        <f t="shared" si="3"/>
        <v>Month!X350</v>
      </c>
      <c r="BA27" s="55" t="str">
        <f t="shared" si="3"/>
        <v>Month!Y350</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185</v>
      </c>
      <c r="Y28" s="40" t="s">
        <v>185</v>
      </c>
      <c r="Z28" s="40" t="s">
        <v>185</v>
      </c>
      <c r="AB28" s="39">
        <f t="shared" si="4"/>
        <v>351</v>
      </c>
      <c r="AC28" s="55" t="str">
        <f t="shared" si="2"/>
        <v>Month!A351</v>
      </c>
      <c r="AD28" s="55" t="str">
        <f t="shared" si="2"/>
        <v>Month!B351</v>
      </c>
      <c r="AE28" s="55" t="str">
        <f t="shared" si="2"/>
        <v>Month!C351</v>
      </c>
      <c r="AF28" s="55" t="str">
        <f t="shared" si="2"/>
        <v>Month!D351</v>
      </c>
      <c r="AG28" s="55" t="str">
        <f t="shared" si="2"/>
        <v>Month!E351</v>
      </c>
      <c r="AH28" s="55" t="str">
        <f t="shared" si="2"/>
        <v>Month!F351</v>
      </c>
      <c r="AI28" s="55" t="str">
        <f t="shared" si="2"/>
        <v>Month!G351</v>
      </c>
      <c r="AJ28" s="55" t="str">
        <f t="shared" si="2"/>
        <v>Month!H351</v>
      </c>
      <c r="AK28" s="55" t="str">
        <f t="shared" si="2"/>
        <v>Month!I351</v>
      </c>
      <c r="AL28" s="55" t="str">
        <f t="shared" si="2"/>
        <v>Month!J351</v>
      </c>
      <c r="AM28" s="55" t="str">
        <f t="shared" si="3"/>
        <v>Month!K351</v>
      </c>
      <c r="AN28" s="55" t="str">
        <f t="shared" si="3"/>
        <v>Month!L351</v>
      </c>
      <c r="AO28" s="55" t="str">
        <f t="shared" si="3"/>
        <v>Month!M351</v>
      </c>
      <c r="AP28" s="55" t="str">
        <f t="shared" si="3"/>
        <v>Month!N351</v>
      </c>
      <c r="AQ28" s="55" t="str">
        <f t="shared" si="3"/>
        <v>Month!O351</v>
      </c>
      <c r="AR28" s="55" t="str">
        <f t="shared" si="3"/>
        <v>Month!P351</v>
      </c>
      <c r="AS28" s="55" t="str">
        <f t="shared" si="3"/>
        <v>Month!Q351</v>
      </c>
      <c r="AT28" s="55" t="str">
        <f t="shared" si="3"/>
        <v>Month!R351</v>
      </c>
      <c r="AU28" s="55" t="str">
        <f t="shared" si="3"/>
        <v>Month!S351</v>
      </c>
      <c r="AV28" s="55" t="str">
        <f t="shared" si="3"/>
        <v>Month!T351</v>
      </c>
      <c r="AW28" s="55" t="str">
        <f t="shared" si="3"/>
        <v>Month!U351</v>
      </c>
      <c r="AX28" s="55" t="str">
        <f t="shared" si="3"/>
        <v>Month!V351</v>
      </c>
      <c r="AY28" s="55" t="str">
        <f t="shared" si="3"/>
        <v>Month!W351</v>
      </c>
      <c r="AZ28" s="55" t="str">
        <f t="shared" si="3"/>
        <v>Month!X351</v>
      </c>
      <c r="BA28" s="55" t="str">
        <f t="shared" si="3"/>
        <v>Month!Y351</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185</v>
      </c>
      <c r="O29" s="40">
        <v>4.1500000000000002E-2</v>
      </c>
      <c r="P29" s="40" t="s">
        <v>185</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352</v>
      </c>
      <c r="AC29" s="55" t="str">
        <f t="shared" si="2"/>
        <v>Month!A352</v>
      </c>
      <c r="AD29" s="55" t="str">
        <f t="shared" si="2"/>
        <v>Month!B352</v>
      </c>
      <c r="AE29" s="55" t="str">
        <f t="shared" si="2"/>
        <v>Month!C352</v>
      </c>
      <c r="AF29" s="55" t="str">
        <f t="shared" si="2"/>
        <v>Month!D352</v>
      </c>
      <c r="AG29" s="55" t="str">
        <f t="shared" si="2"/>
        <v>Month!E352</v>
      </c>
      <c r="AH29" s="55" t="str">
        <f t="shared" si="2"/>
        <v>Month!F352</v>
      </c>
      <c r="AI29" s="55" t="str">
        <f t="shared" si="2"/>
        <v>Month!G352</v>
      </c>
      <c r="AJ29" s="55" t="str">
        <f t="shared" si="2"/>
        <v>Month!H352</v>
      </c>
      <c r="AK29" s="55" t="str">
        <f t="shared" si="2"/>
        <v>Month!I352</v>
      </c>
      <c r="AL29" s="55" t="str">
        <f t="shared" si="2"/>
        <v>Month!J352</v>
      </c>
      <c r="AM29" s="55" t="str">
        <f t="shared" si="3"/>
        <v>Month!K352</v>
      </c>
      <c r="AN29" s="55" t="str">
        <f t="shared" si="3"/>
        <v>Month!L352</v>
      </c>
      <c r="AO29" s="55" t="str">
        <f t="shared" si="3"/>
        <v>Month!M352</v>
      </c>
      <c r="AP29" s="55" t="str">
        <f t="shared" si="3"/>
        <v>Month!N352</v>
      </c>
      <c r="AQ29" s="55" t="str">
        <f t="shared" si="3"/>
        <v>Month!O352</v>
      </c>
      <c r="AR29" s="55" t="str">
        <f t="shared" si="3"/>
        <v>Month!P352</v>
      </c>
      <c r="AS29" s="55" t="str">
        <f t="shared" si="3"/>
        <v>Month!Q352</v>
      </c>
      <c r="AT29" s="55" t="str">
        <f t="shared" si="3"/>
        <v>Month!R352</v>
      </c>
      <c r="AU29" s="55" t="str">
        <f t="shared" si="3"/>
        <v>Month!S352</v>
      </c>
      <c r="AV29" s="55" t="str">
        <f t="shared" si="3"/>
        <v>Month!T352</v>
      </c>
      <c r="AW29" s="55" t="str">
        <f t="shared" si="3"/>
        <v>Month!U352</v>
      </c>
      <c r="AX29" s="55" t="str">
        <f t="shared" si="3"/>
        <v>Month!V352</v>
      </c>
      <c r="AY29" s="55" t="str">
        <f t="shared" si="3"/>
        <v>Month!W352</v>
      </c>
      <c r="AZ29" s="55" t="str">
        <f t="shared" si="3"/>
        <v>Month!X352</v>
      </c>
      <c r="BA29" s="55" t="str">
        <f t="shared" si="3"/>
        <v>Month!Y352</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353</v>
      </c>
      <c r="AC30" s="55" t="str">
        <f t="shared" si="2"/>
        <v>Month!A353</v>
      </c>
      <c r="AD30" s="55" t="str">
        <f t="shared" si="2"/>
        <v>Month!B353</v>
      </c>
      <c r="AE30" s="55" t="str">
        <f t="shared" si="2"/>
        <v>Month!C353</v>
      </c>
      <c r="AF30" s="55" t="str">
        <f t="shared" si="2"/>
        <v>Month!D353</v>
      </c>
      <c r="AG30" s="55" t="str">
        <f t="shared" si="2"/>
        <v>Month!E353</v>
      </c>
      <c r="AH30" s="55" t="str">
        <f t="shared" si="2"/>
        <v>Month!F353</v>
      </c>
      <c r="AI30" s="55" t="str">
        <f t="shared" si="2"/>
        <v>Month!G353</v>
      </c>
      <c r="AJ30" s="55" t="str">
        <f t="shared" si="2"/>
        <v>Month!H353</v>
      </c>
      <c r="AK30" s="55" t="str">
        <f t="shared" si="2"/>
        <v>Month!I353</v>
      </c>
      <c r="AL30" s="55" t="str">
        <f t="shared" si="2"/>
        <v>Month!J353</v>
      </c>
      <c r="AM30" s="55" t="str">
        <f t="shared" si="3"/>
        <v>Month!K353</v>
      </c>
      <c r="AN30" s="55" t="str">
        <f t="shared" si="3"/>
        <v>Month!L353</v>
      </c>
      <c r="AO30" s="55" t="str">
        <f t="shared" si="3"/>
        <v>Month!M353</v>
      </c>
      <c r="AP30" s="55" t="str">
        <f t="shared" si="3"/>
        <v>Month!N353</v>
      </c>
      <c r="AQ30" s="55" t="str">
        <f t="shared" si="3"/>
        <v>Month!O353</v>
      </c>
      <c r="AR30" s="55" t="str">
        <f t="shared" si="3"/>
        <v>Month!P353</v>
      </c>
      <c r="AS30" s="55" t="str">
        <f t="shared" si="3"/>
        <v>Month!Q353</v>
      </c>
      <c r="AT30" s="55" t="str">
        <f t="shared" si="3"/>
        <v>Month!R353</v>
      </c>
      <c r="AU30" s="55" t="str">
        <f t="shared" si="3"/>
        <v>Month!S353</v>
      </c>
      <c r="AV30" s="55" t="str">
        <f t="shared" si="3"/>
        <v>Month!T353</v>
      </c>
      <c r="AW30" s="55" t="str">
        <f t="shared" si="3"/>
        <v>Month!U353</v>
      </c>
      <c r="AX30" s="55" t="str">
        <f t="shared" si="3"/>
        <v>Month!V353</v>
      </c>
      <c r="AY30" s="55" t="str">
        <f t="shared" si="3"/>
        <v>Month!W353</v>
      </c>
      <c r="AZ30" s="55" t="str">
        <f t="shared" si="3"/>
        <v>Month!X353</v>
      </c>
      <c r="BA30" s="55" t="str">
        <f t="shared" si="3"/>
        <v>Month!Y353</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354</v>
      </c>
      <c r="AC31" s="55" t="str">
        <f t="shared" si="2"/>
        <v>Month!A354</v>
      </c>
      <c r="AD31" s="55" t="str">
        <f t="shared" si="2"/>
        <v>Month!B354</v>
      </c>
      <c r="AE31" s="55" t="str">
        <f t="shared" si="2"/>
        <v>Month!C354</v>
      </c>
      <c r="AF31" s="55" t="str">
        <f t="shared" si="2"/>
        <v>Month!D354</v>
      </c>
      <c r="AG31" s="55" t="str">
        <f t="shared" si="2"/>
        <v>Month!E354</v>
      </c>
      <c r="AH31" s="55" t="str">
        <f t="shared" si="2"/>
        <v>Month!F354</v>
      </c>
      <c r="AI31" s="55" t="str">
        <f t="shared" si="2"/>
        <v>Month!G354</v>
      </c>
      <c r="AJ31" s="55" t="str">
        <f t="shared" si="2"/>
        <v>Month!H354</v>
      </c>
      <c r="AK31" s="55" t="str">
        <f t="shared" si="2"/>
        <v>Month!I354</v>
      </c>
      <c r="AL31" s="55" t="str">
        <f t="shared" si="2"/>
        <v>Month!J354</v>
      </c>
      <c r="AM31" s="55" t="str">
        <f t="shared" si="3"/>
        <v>Month!K354</v>
      </c>
      <c r="AN31" s="55" t="str">
        <f t="shared" si="3"/>
        <v>Month!L354</v>
      </c>
      <c r="AO31" s="55" t="str">
        <f t="shared" si="3"/>
        <v>Month!M354</v>
      </c>
      <c r="AP31" s="55" t="str">
        <f t="shared" si="3"/>
        <v>Month!N354</v>
      </c>
      <c r="AQ31" s="55" t="str">
        <f t="shared" si="3"/>
        <v>Month!O354</v>
      </c>
      <c r="AR31" s="55" t="str">
        <f t="shared" si="3"/>
        <v>Month!P354</v>
      </c>
      <c r="AS31" s="55" t="str">
        <f t="shared" si="3"/>
        <v>Month!Q354</v>
      </c>
      <c r="AT31" s="55" t="str">
        <f t="shared" si="3"/>
        <v>Month!R354</v>
      </c>
      <c r="AU31" s="55" t="str">
        <f t="shared" si="3"/>
        <v>Month!S354</v>
      </c>
      <c r="AV31" s="55" t="str">
        <f t="shared" si="3"/>
        <v>Month!T354</v>
      </c>
      <c r="AW31" s="55" t="str">
        <f t="shared" si="3"/>
        <v>Month!U354</v>
      </c>
      <c r="AX31" s="55" t="str">
        <f t="shared" si="3"/>
        <v>Month!V354</v>
      </c>
      <c r="AY31" s="55" t="str">
        <f t="shared" si="3"/>
        <v>Month!W354</v>
      </c>
      <c r="AZ31" s="55" t="str">
        <f t="shared" si="3"/>
        <v>Month!X354</v>
      </c>
      <c r="BA31" s="55" t="str">
        <f t="shared" si="3"/>
        <v>Month!Y354</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355</v>
      </c>
      <c r="AC32" s="55" t="str">
        <f t="shared" si="2"/>
        <v>Month!A355</v>
      </c>
      <c r="AD32" s="55" t="str">
        <f t="shared" si="2"/>
        <v>Month!B355</v>
      </c>
      <c r="AE32" s="55" t="str">
        <f t="shared" si="2"/>
        <v>Month!C355</v>
      </c>
      <c r="AF32" s="55" t="str">
        <f t="shared" si="2"/>
        <v>Month!D355</v>
      </c>
      <c r="AG32" s="55" t="str">
        <f t="shared" si="2"/>
        <v>Month!E355</v>
      </c>
      <c r="AH32" s="55" t="str">
        <f t="shared" si="2"/>
        <v>Month!F355</v>
      </c>
      <c r="AI32" s="55" t="str">
        <f t="shared" si="2"/>
        <v>Month!G355</v>
      </c>
      <c r="AJ32" s="55" t="str">
        <f t="shared" si="2"/>
        <v>Month!H355</v>
      </c>
      <c r="AK32" s="55" t="str">
        <f t="shared" si="2"/>
        <v>Month!I355</v>
      </c>
      <c r="AL32" s="55" t="str">
        <f t="shared" si="2"/>
        <v>Month!J355</v>
      </c>
      <c r="AM32" s="55" t="str">
        <f t="shared" si="3"/>
        <v>Month!K355</v>
      </c>
      <c r="AN32" s="55" t="str">
        <f t="shared" si="3"/>
        <v>Month!L355</v>
      </c>
      <c r="AO32" s="55" t="str">
        <f t="shared" si="3"/>
        <v>Month!M355</v>
      </c>
      <c r="AP32" s="55" t="str">
        <f t="shared" si="3"/>
        <v>Month!N355</v>
      </c>
      <c r="AQ32" s="55" t="str">
        <f t="shared" si="3"/>
        <v>Month!O355</v>
      </c>
      <c r="AR32" s="55" t="str">
        <f t="shared" si="3"/>
        <v>Month!P355</v>
      </c>
      <c r="AS32" s="55" t="str">
        <f t="shared" si="3"/>
        <v>Month!Q355</v>
      </c>
      <c r="AT32" s="55" t="str">
        <f t="shared" si="3"/>
        <v>Month!R355</v>
      </c>
      <c r="AU32" s="55" t="str">
        <f t="shared" si="3"/>
        <v>Month!S355</v>
      </c>
      <c r="AV32" s="55" t="str">
        <f t="shared" si="3"/>
        <v>Month!T355</v>
      </c>
      <c r="AW32" s="55" t="str">
        <f t="shared" si="3"/>
        <v>Month!U355</v>
      </c>
      <c r="AX32" s="55" t="str">
        <f t="shared" si="3"/>
        <v>Month!V355</v>
      </c>
      <c r="AY32" s="55" t="str">
        <f t="shared" si="3"/>
        <v>Month!W355</v>
      </c>
      <c r="AZ32" s="55" t="str">
        <f t="shared" si="3"/>
        <v>Month!X355</v>
      </c>
      <c r="BA32" s="55" t="str">
        <f t="shared" si="3"/>
        <v>Month!Y355</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185</v>
      </c>
      <c r="O41" s="40">
        <v>5.1200000000000002E-2</v>
      </c>
      <c r="P41" s="40" t="s">
        <v>185</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609</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608</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703</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352</v>
      </c>
      <c r="AC45" s="55" t="str">
        <f t="shared" ref="AC45:AL46" si="5">$AH$43&amp;AC$44&amp;$AB45</f>
        <v>calculation_hide!b352</v>
      </c>
      <c r="AD45" s="55" t="str">
        <f t="shared" si="5"/>
        <v>calculation_hide!c352</v>
      </c>
      <c r="AE45" s="55" t="str">
        <f t="shared" si="5"/>
        <v>calculation_hide!d352</v>
      </c>
      <c r="AF45" s="55" t="str">
        <f t="shared" si="5"/>
        <v>calculation_hide!e352</v>
      </c>
      <c r="AG45" s="55" t="str">
        <f t="shared" si="5"/>
        <v>calculation_hide!f352</v>
      </c>
      <c r="AH45" s="55" t="str">
        <f t="shared" si="5"/>
        <v>calculation_hide!g352</v>
      </c>
      <c r="AI45" s="55" t="str">
        <f t="shared" si="5"/>
        <v>calculation_hide!h352</v>
      </c>
      <c r="AJ45" s="55" t="str">
        <f t="shared" si="5"/>
        <v>calculation_hide!i352</v>
      </c>
      <c r="AK45" s="55" t="str">
        <f t="shared" si="5"/>
        <v>calculation_hide!j352</v>
      </c>
      <c r="AL45" s="55" t="str">
        <f t="shared" si="5"/>
        <v>calculation_hide!k352</v>
      </c>
      <c r="AM45" s="55" t="str">
        <f t="shared" ref="AM45:BA46" si="6">$AH$43&amp;AM$44&amp;$AB45</f>
        <v>calculation_hide!l352</v>
      </c>
      <c r="AN45" s="55" t="str">
        <f t="shared" si="6"/>
        <v>calculation_hide!m352</v>
      </c>
      <c r="AO45" s="55" t="str">
        <f t="shared" si="6"/>
        <v>calculation_hide!n352</v>
      </c>
      <c r="AP45" s="55" t="str">
        <f t="shared" si="6"/>
        <v>calculation_hide!o352</v>
      </c>
      <c r="AQ45" s="55" t="str">
        <f t="shared" si="6"/>
        <v>calculation_hide!p352</v>
      </c>
      <c r="AR45" s="55" t="str">
        <f t="shared" si="6"/>
        <v>calculation_hide!q352</v>
      </c>
      <c r="AS45" s="55" t="str">
        <f t="shared" si="6"/>
        <v>calculation_hide!r352</v>
      </c>
      <c r="AT45" s="55" t="str">
        <f t="shared" si="6"/>
        <v>calculation_hide!s352</v>
      </c>
      <c r="AU45" s="55" t="str">
        <f t="shared" si="6"/>
        <v>calculation_hide!t352</v>
      </c>
      <c r="AV45" s="55" t="str">
        <f t="shared" si="6"/>
        <v>calculation_hide!u352</v>
      </c>
      <c r="AW45" s="55" t="str">
        <f t="shared" si="6"/>
        <v>calculation_hide!v352</v>
      </c>
      <c r="AX45" s="55" t="str">
        <f t="shared" si="6"/>
        <v>calculation_hide!w352</v>
      </c>
      <c r="AY45" s="55" t="str">
        <f t="shared" si="6"/>
        <v>calculation_hide!x352</v>
      </c>
      <c r="AZ45" s="55" t="str">
        <f t="shared" si="6"/>
        <v>calculation_hide!y352</v>
      </c>
      <c r="BA45" s="55" t="str">
        <f t="shared" si="6"/>
        <v>calculation_hide!z352</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364</v>
      </c>
      <c r="AC46" s="55" t="str">
        <f t="shared" si="5"/>
        <v>calculation_hide!b364</v>
      </c>
      <c r="AD46" s="55" t="str">
        <f t="shared" si="5"/>
        <v>calculation_hide!c364</v>
      </c>
      <c r="AE46" s="55" t="str">
        <f t="shared" si="5"/>
        <v>calculation_hide!d364</v>
      </c>
      <c r="AF46" s="55" t="str">
        <f t="shared" si="5"/>
        <v>calculation_hide!e364</v>
      </c>
      <c r="AG46" s="55" t="str">
        <f t="shared" si="5"/>
        <v>calculation_hide!f364</v>
      </c>
      <c r="AH46" s="55" t="str">
        <f t="shared" si="5"/>
        <v>calculation_hide!g364</v>
      </c>
      <c r="AI46" s="55" t="str">
        <f t="shared" si="5"/>
        <v>calculation_hide!h364</v>
      </c>
      <c r="AJ46" s="55" t="str">
        <f t="shared" si="5"/>
        <v>calculation_hide!i364</v>
      </c>
      <c r="AK46" s="55" t="str">
        <f t="shared" si="5"/>
        <v>calculation_hide!j364</v>
      </c>
      <c r="AL46" s="55" t="str">
        <f t="shared" si="5"/>
        <v>calculation_hide!k364</v>
      </c>
      <c r="AM46" s="55" t="str">
        <f t="shared" si="6"/>
        <v>calculation_hide!l364</v>
      </c>
      <c r="AN46" s="55" t="str">
        <f t="shared" si="6"/>
        <v>calculation_hide!m364</v>
      </c>
      <c r="AO46" s="55" t="str">
        <f t="shared" si="6"/>
        <v>calculation_hide!n364</v>
      </c>
      <c r="AP46" s="55" t="str">
        <f t="shared" si="6"/>
        <v>calculation_hide!o364</v>
      </c>
      <c r="AQ46" s="55" t="str">
        <f t="shared" si="6"/>
        <v>calculation_hide!p364</v>
      </c>
      <c r="AR46" s="55" t="str">
        <f t="shared" si="6"/>
        <v>calculation_hide!q364</v>
      </c>
      <c r="AS46" s="55" t="str">
        <f t="shared" si="6"/>
        <v>calculation_hide!r364</v>
      </c>
      <c r="AT46" s="55" t="str">
        <f t="shared" si="6"/>
        <v>calculation_hide!s364</v>
      </c>
      <c r="AU46" s="55" t="str">
        <f t="shared" si="6"/>
        <v>calculation_hide!t364</v>
      </c>
      <c r="AV46" s="55" t="str">
        <f t="shared" si="6"/>
        <v>calculation_hide!u364</v>
      </c>
      <c r="AW46" s="55" t="str">
        <f t="shared" si="6"/>
        <v>calculation_hide!v364</v>
      </c>
      <c r="AX46" s="55" t="str">
        <f t="shared" si="6"/>
        <v>calculation_hide!w364</v>
      </c>
      <c r="AY46" s="55" t="str">
        <f t="shared" si="6"/>
        <v>calculation_hide!x364</v>
      </c>
      <c r="AZ46" s="55" t="str">
        <f t="shared" si="6"/>
        <v>calculation_hide!y364</v>
      </c>
      <c r="BA46" s="55" t="str">
        <f t="shared" si="6"/>
        <v>calculation_hide!z364</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185</v>
      </c>
      <c r="O53" s="40">
        <v>5.3100000000000001E-2</v>
      </c>
      <c r="P53" s="40" t="s">
        <v>185</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185</v>
      </c>
      <c r="O65" s="40">
        <v>5.8799999999999998E-2</v>
      </c>
      <c r="P65" s="40" t="s">
        <v>185</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185</v>
      </c>
      <c r="O77" s="40">
        <v>7.3300000000000004E-2</v>
      </c>
      <c r="P77" s="40" t="s">
        <v>185</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185</v>
      </c>
      <c r="O89" s="40">
        <v>0.1031</v>
      </c>
      <c r="P89" s="40" t="s">
        <v>185</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185</v>
      </c>
      <c r="O101" s="40">
        <v>0.13489999999999999</v>
      </c>
      <c r="P101" s="40" t="s">
        <v>185</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185</v>
      </c>
      <c r="O113" s="40">
        <v>0.26129999999999998</v>
      </c>
      <c r="P113" s="40" t="s">
        <v>185</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185</v>
      </c>
      <c r="O125" s="40">
        <v>0.29859999999999998</v>
      </c>
      <c r="P125" s="40" t="s">
        <v>185</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185</v>
      </c>
      <c r="O137" s="40">
        <v>0.23449999999999999</v>
      </c>
      <c r="P137" s="40" t="s">
        <v>185</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185</v>
      </c>
      <c r="O149" s="40">
        <v>0.2039</v>
      </c>
      <c r="P149" s="40" t="s">
        <v>185</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185</v>
      </c>
      <c r="O161" s="40">
        <v>0.24340000000000001</v>
      </c>
      <c r="P161" s="40" t="s">
        <v>185</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185</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185</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185</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597</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598</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599</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600</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601</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602</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603</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604</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596</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605</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606</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607</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597</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628</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629</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630</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631</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632</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633</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634</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635</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636</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637</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638</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619</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646</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647</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648</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649</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650</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651</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652</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653</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654</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655</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656</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658</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678</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679</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680</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681</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682</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683</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684</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685</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686</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687</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688</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689</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731</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732</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733</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734</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735</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736</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737</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738</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739</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740</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741</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716</v>
      </c>
      <c r="C353" s="40">
        <f>Month!B344</f>
        <v>24.891300000000001</v>
      </c>
      <c r="D353" s="40">
        <f>Month!C344</f>
        <v>1.1620999999999999</v>
      </c>
      <c r="E353" s="40">
        <f>Month!D344</f>
        <v>23.729199999999999</v>
      </c>
      <c r="F353" s="40">
        <f>Month!E344</f>
        <v>0</v>
      </c>
      <c r="G353" s="40">
        <f>Month!F344</f>
        <v>3.4099999999999998E-2</v>
      </c>
      <c r="H353" s="40">
        <f>Month!G344</f>
        <v>11.161099999999999</v>
      </c>
      <c r="I353" s="40">
        <f>Month!H344</f>
        <v>3.1663000000000001</v>
      </c>
      <c r="J353" s="40">
        <f>Month!I344</f>
        <v>0.48449999999999999</v>
      </c>
      <c r="K353" s="40">
        <f>Month!J344</f>
        <v>6.8315000000000001</v>
      </c>
      <c r="L353" s="40">
        <f>Month!K344</f>
        <v>2.3068</v>
      </c>
      <c r="M353" s="40">
        <f>Month!L344</f>
        <v>4.5247000000000002</v>
      </c>
      <c r="N353" s="40">
        <f>Month!M344</f>
        <v>0.13139999999999999</v>
      </c>
      <c r="O353" s="40">
        <f>Month!N344</f>
        <v>1.879</v>
      </c>
      <c r="P353" s="40">
        <f>Month!O344</f>
        <v>0.13769999999999999</v>
      </c>
      <c r="Q353" s="40">
        <f>Month!P344</f>
        <v>-6.4199999999999993E-2</v>
      </c>
      <c r="R353" s="40">
        <f>Month!Q344</f>
        <v>-3.2300000000000002E-2</v>
      </c>
      <c r="S353" s="40">
        <f>Month!R344</f>
        <v>2.3593000000000002</v>
      </c>
      <c r="T353" s="40">
        <f>Month!S344</f>
        <v>10.8527</v>
      </c>
      <c r="U353" s="40">
        <f>Month!T344</f>
        <v>2.5579999999999998</v>
      </c>
      <c r="V353" s="40">
        <f>Month!U344</f>
        <v>2.5057</v>
      </c>
      <c r="W353" s="40">
        <f>Month!V344</f>
        <v>28.792899999999999</v>
      </c>
      <c r="X353" s="40">
        <f>Month!W344</f>
        <v>12.492699999999999</v>
      </c>
      <c r="Y353" s="40">
        <f>Month!X344</f>
        <v>9.3264999999999993</v>
      </c>
      <c r="Z353" s="40">
        <f>Month!Y344</f>
        <v>11.1953</v>
      </c>
    </row>
    <row r="354" spans="1:26" x14ac:dyDescent="0.35">
      <c r="A354" s="39">
        <f>A353</f>
        <v>2025</v>
      </c>
      <c r="B354" s="155" t="s">
        <v>717</v>
      </c>
      <c r="C354" s="40">
        <f>Month!B345+C353</f>
        <v>47.104500000000002</v>
      </c>
      <c r="D354" s="40">
        <f>Month!C345+D353</f>
        <v>2.1724999999999999</v>
      </c>
      <c r="E354" s="40">
        <f>Month!D345+E353</f>
        <v>44.932000000000002</v>
      </c>
      <c r="F354" s="40">
        <f>Month!E345+F353</f>
        <v>0</v>
      </c>
      <c r="G354" s="40">
        <f>Month!F345+G353</f>
        <v>5.62E-2</v>
      </c>
      <c r="H354" s="40">
        <f>Month!G345+H353</f>
        <v>19.607900000000001</v>
      </c>
      <c r="I354" s="40">
        <f>Month!H345+I353</f>
        <v>6.0434000000000001</v>
      </c>
      <c r="J354" s="40">
        <f>Month!I345+J353</f>
        <v>0.84099999999999997</v>
      </c>
      <c r="K354" s="40">
        <f>Month!J345+K353</f>
        <v>14.2347</v>
      </c>
      <c r="L354" s="40">
        <f>Month!K345+L353</f>
        <v>5.0136000000000003</v>
      </c>
      <c r="M354" s="40">
        <f>Month!L345+M353</f>
        <v>9.2210999999999999</v>
      </c>
      <c r="N354" s="40">
        <f>Month!M345+N353</f>
        <v>0.3281</v>
      </c>
      <c r="O354" s="40">
        <f>Month!N345+O353</f>
        <v>3.7332000000000001</v>
      </c>
      <c r="P354" s="40">
        <f>Month!O345+P353</f>
        <v>0.26139999999999997</v>
      </c>
      <c r="Q354" s="40">
        <f>Month!P345+Q353</f>
        <v>-0.11479999999999999</v>
      </c>
      <c r="R354" s="40">
        <f>Month!Q345+R353</f>
        <v>-5.9300000000000005E-2</v>
      </c>
      <c r="S354" s="40">
        <f>Month!R345+S353</f>
        <v>4.49</v>
      </c>
      <c r="T354" s="40">
        <f>Month!S345+T353</f>
        <v>19.168800000000001</v>
      </c>
      <c r="U354" s="40">
        <f>Month!T345+U353</f>
        <v>4.3933</v>
      </c>
      <c r="V354" s="40">
        <f>Month!U345+V353</f>
        <v>4.7356999999999996</v>
      </c>
      <c r="W354" s="40">
        <f>Month!V345+W353</f>
        <v>54.060900000000004</v>
      </c>
      <c r="X354" s="40">
        <f>Month!W345+X353</f>
        <v>25.180399999999999</v>
      </c>
      <c r="Y354" s="40">
        <f>Month!X345+Y353</f>
        <v>19.1371</v>
      </c>
      <c r="Z354" s="40">
        <f>Month!Y345+Z353</f>
        <v>19.664200000000001</v>
      </c>
    </row>
    <row r="355" spans="1:26" x14ac:dyDescent="0.35">
      <c r="A355" s="39">
        <f t="shared" ref="A355:A364" si="15">A354</f>
        <v>2025</v>
      </c>
      <c r="B355" s="155" t="s">
        <v>718</v>
      </c>
      <c r="C355" s="40">
        <f>Month!B346+C354</f>
        <v>67.067999999999998</v>
      </c>
      <c r="D355" s="40">
        <f>Month!C346+D354</f>
        <v>3.1629999999999998</v>
      </c>
      <c r="E355" s="40">
        <f>Month!D346+E354</f>
        <v>63.905000000000001</v>
      </c>
      <c r="F355" s="40">
        <f>Month!E346+F354</f>
        <v>0</v>
      </c>
      <c r="G355" s="40">
        <f>Month!F346+G354</f>
        <v>7.4499999999999997E-2</v>
      </c>
      <c r="H355" s="40">
        <f>Month!G346+H354</f>
        <v>27.557500000000001</v>
      </c>
      <c r="I355" s="40">
        <f>Month!H346+I354</f>
        <v>8.7503999999999991</v>
      </c>
      <c r="J355" s="40">
        <f>Month!I346+J354</f>
        <v>1.1400999999999999</v>
      </c>
      <c r="K355" s="40">
        <f>Month!J346+K354</f>
        <v>20.2408</v>
      </c>
      <c r="L355" s="40">
        <f>Month!K346+L354</f>
        <v>7.3630000000000004</v>
      </c>
      <c r="M355" s="40">
        <f>Month!L346+M354</f>
        <v>12.8779</v>
      </c>
      <c r="N355" s="40">
        <f>Month!M346+N354</f>
        <v>0.87139999999999995</v>
      </c>
      <c r="O355" s="40">
        <f>Month!N346+O354</f>
        <v>5.1440000000000001</v>
      </c>
      <c r="P355" s="40">
        <f>Month!O346+P354</f>
        <v>0.37449999999999994</v>
      </c>
      <c r="Q355" s="40">
        <f>Month!P346+Q354</f>
        <v>-0.15939999999999999</v>
      </c>
      <c r="R355" s="40">
        <f>Month!Q346+R354</f>
        <v>-8.9200000000000002E-2</v>
      </c>
      <c r="S355" s="40">
        <f>Month!R346+S354</f>
        <v>6.0876999999999999</v>
      </c>
      <c r="T355" s="40">
        <f>Month!S346+T354</f>
        <v>27.063000000000002</v>
      </c>
      <c r="U355" s="40">
        <f>Month!T346+U354</f>
        <v>7.8325999999999993</v>
      </c>
      <c r="V355" s="40">
        <f>Month!U346+V354</f>
        <v>6.7358999999999991</v>
      </c>
      <c r="W355" s="40">
        <f>Month!V346+W354</f>
        <v>78.473300000000009</v>
      </c>
      <c r="X355" s="40">
        <f>Month!W346+X354</f>
        <v>36.146900000000002</v>
      </c>
      <c r="Y355" s="40">
        <f>Month!X346+Y354</f>
        <v>27.3965</v>
      </c>
      <c r="Z355" s="40">
        <f>Month!Y346+Z354</f>
        <v>27.632200000000001</v>
      </c>
    </row>
    <row r="356" spans="1:26" x14ac:dyDescent="0.35">
      <c r="A356" s="39">
        <f t="shared" si="15"/>
        <v>2025</v>
      </c>
      <c r="B356" s="155" t="s">
        <v>719</v>
      </c>
      <c r="C356" s="40">
        <f>Month!B347+C355</f>
        <v>83.6083</v>
      </c>
      <c r="D356" s="40">
        <f>Month!C347+D355</f>
        <v>3.9581</v>
      </c>
      <c r="E356" s="40">
        <f>Month!D347+E355</f>
        <v>79.650199999999998</v>
      </c>
      <c r="F356" s="40">
        <f>Month!E347+F355</f>
        <v>0</v>
      </c>
      <c r="G356" s="40">
        <f>Month!F347+G355</f>
        <v>0.1056</v>
      </c>
      <c r="H356" s="40">
        <f>Month!G347+H355</f>
        <v>33.5184</v>
      </c>
      <c r="I356" s="40">
        <f>Month!H347+I355</f>
        <v>11.529699999999998</v>
      </c>
      <c r="J356" s="40">
        <f>Month!I347+J355</f>
        <v>1.2582</v>
      </c>
      <c r="K356" s="40">
        <f>Month!J347+K355</f>
        <v>24.664300000000001</v>
      </c>
      <c r="L356" s="40">
        <f>Month!K347+L355</f>
        <v>8.9393000000000011</v>
      </c>
      <c r="M356" s="40">
        <f>Month!L347+M355</f>
        <v>15.725100000000001</v>
      </c>
      <c r="N356" s="40">
        <f>Month!M347+N355</f>
        <v>1.6082000000000001</v>
      </c>
      <c r="O356" s="40">
        <f>Month!N347+O355</f>
        <v>6.7548000000000004</v>
      </c>
      <c r="P356" s="40">
        <f>Month!O347+P355</f>
        <v>0.47859999999999991</v>
      </c>
      <c r="Q356" s="40">
        <f>Month!P347+Q355</f>
        <v>-0.15029999999999999</v>
      </c>
      <c r="R356" s="40">
        <f>Month!Q347+R355</f>
        <v>-0.1178</v>
      </c>
      <c r="S356" s="40">
        <f>Month!R347+S355</f>
        <v>7.8438999999999997</v>
      </c>
      <c r="T356" s="40">
        <f>Month!S347+T355</f>
        <v>33.013800000000003</v>
      </c>
      <c r="U356" s="40">
        <f>Month!T347+U355</f>
        <v>10.918199999999999</v>
      </c>
      <c r="V356" s="40">
        <f>Month!U347+V355</f>
        <v>9.6373999999999995</v>
      </c>
      <c r="W356" s="40">
        <f>Month!V347+W355</f>
        <v>100.2056</v>
      </c>
      <c r="X356" s="40">
        <f>Month!W347+X355</f>
        <v>45.815400000000004</v>
      </c>
      <c r="Y356" s="40">
        <f>Month!X347+Y355</f>
        <v>34.285800000000002</v>
      </c>
      <c r="Z356" s="40">
        <f>Month!Y347+Z355</f>
        <v>33.624200000000002</v>
      </c>
    </row>
    <row r="357" spans="1:26" x14ac:dyDescent="0.35">
      <c r="A357" s="39">
        <f t="shared" si="15"/>
        <v>2025</v>
      </c>
      <c r="B357" s="155" t="s">
        <v>720</v>
      </c>
      <c r="C357" s="40">
        <f>Month!B348+C356</f>
        <v>100.09</v>
      </c>
      <c r="D357" s="40">
        <f>Month!C348+D356</f>
        <v>4.7664999999999997</v>
      </c>
      <c r="E357" s="40">
        <f>Month!D348+E356</f>
        <v>95.323399999999992</v>
      </c>
      <c r="F357" s="40">
        <f>Month!E348+F356</f>
        <v>0</v>
      </c>
      <c r="G357" s="40">
        <f>Month!F348+G356</f>
        <v>0.12709999999999999</v>
      </c>
      <c r="H357" s="40">
        <f>Month!G348+H356</f>
        <v>38.2316</v>
      </c>
      <c r="I357" s="40">
        <f>Month!H348+I356</f>
        <v>14.750199999999998</v>
      </c>
      <c r="J357" s="40">
        <f>Month!I348+J356</f>
        <v>1.3739999999999999</v>
      </c>
      <c r="K357" s="40">
        <f>Month!J348+K356</f>
        <v>29.8399</v>
      </c>
      <c r="L357" s="40">
        <f>Month!K348+L356</f>
        <v>10.531100000000002</v>
      </c>
      <c r="M357" s="40">
        <f>Month!L348+M356</f>
        <v>19.308800000000002</v>
      </c>
      <c r="N357" s="40">
        <f>Month!M348+N356</f>
        <v>2.4314</v>
      </c>
      <c r="O357" s="40">
        <f>Month!N348+O356</f>
        <v>8.2782</v>
      </c>
      <c r="P357" s="40">
        <f>Month!O348+P356</f>
        <v>0.60299999999999987</v>
      </c>
      <c r="Q357" s="40">
        <f>Month!P348+Q356</f>
        <v>-0.16519999999999999</v>
      </c>
      <c r="R357" s="40">
        <f>Month!Q348+R356</f>
        <v>-0.1472</v>
      </c>
      <c r="S357" s="40">
        <f>Month!R348+S356</f>
        <v>9.5427</v>
      </c>
      <c r="T357" s="40">
        <f>Month!S348+T356</f>
        <v>37.697400000000002</v>
      </c>
      <c r="U357" s="40">
        <f>Month!T348+U356</f>
        <v>13.338999999999999</v>
      </c>
      <c r="V357" s="40">
        <f>Month!U348+V356</f>
        <v>12.5289</v>
      </c>
      <c r="W357" s="40">
        <f>Month!V348+W356</f>
        <v>121.19110000000001</v>
      </c>
      <c r="X357" s="40">
        <f>Month!W348+X356</f>
        <v>56.673900000000003</v>
      </c>
      <c r="Y357" s="40">
        <f>Month!X348+Y356</f>
        <v>41.923700000000004</v>
      </c>
      <c r="Z357" s="40">
        <f>Month!Y348+Z356</f>
        <v>38.358900000000006</v>
      </c>
    </row>
    <row r="358" spans="1:26" x14ac:dyDescent="0.35">
      <c r="A358" s="39">
        <f t="shared" si="15"/>
        <v>2025</v>
      </c>
      <c r="B358" s="155" t="s">
        <v>721</v>
      </c>
      <c r="C358" s="40">
        <f>Month!B349+C357</f>
        <v>116.88900000000001</v>
      </c>
      <c r="D358" s="40">
        <f>Month!C349+D357</f>
        <v>5.5915999999999997</v>
      </c>
      <c r="E358" s="40">
        <f>Month!D349+E357</f>
        <v>111.29729999999999</v>
      </c>
      <c r="F358" s="40">
        <f>Month!E349+F357</f>
        <v>0</v>
      </c>
      <c r="G358" s="40">
        <f>Month!F349+G357</f>
        <v>0.15899999999999997</v>
      </c>
      <c r="H358" s="40">
        <f>Month!G349+H357</f>
        <v>42.292500000000004</v>
      </c>
      <c r="I358" s="40">
        <f>Month!H349+I357</f>
        <v>17.829299999999996</v>
      </c>
      <c r="J358" s="40">
        <f>Month!I349+J357</f>
        <v>1.5386</v>
      </c>
      <c r="K358" s="40">
        <f>Month!J349+K357</f>
        <v>36.046999999999997</v>
      </c>
      <c r="L358" s="40">
        <f>Month!K349+L357</f>
        <v>12.727600000000002</v>
      </c>
      <c r="M358" s="40">
        <f>Month!L349+M357</f>
        <v>23.319300000000002</v>
      </c>
      <c r="N358" s="40">
        <f>Month!M349+N357</f>
        <v>3.2368999999999999</v>
      </c>
      <c r="O358" s="40">
        <f>Month!N349+O357</f>
        <v>9.8331999999999997</v>
      </c>
      <c r="P358" s="40">
        <f>Month!O349+P357</f>
        <v>0.71679999999999988</v>
      </c>
      <c r="Q358" s="40">
        <f>Month!P349+Q357</f>
        <v>-0.17839999999999998</v>
      </c>
      <c r="R358" s="40">
        <f>Month!Q349+R357</f>
        <v>-0.17810000000000001</v>
      </c>
      <c r="S358" s="40">
        <f>Month!R349+S357</f>
        <v>11.2737</v>
      </c>
      <c r="T358" s="40">
        <f>Month!S349+T357</f>
        <v>41.727900000000005</v>
      </c>
      <c r="U358" s="40">
        <f>Month!T349+U357</f>
        <v>15.214599999999999</v>
      </c>
      <c r="V358" s="40">
        <f>Month!U349+V357</f>
        <v>15.4902</v>
      </c>
      <c r="W358" s="40">
        <f>Month!V349+W357</f>
        <v>142.0018</v>
      </c>
      <c r="X358" s="40">
        <f>Month!W349+X357</f>
        <v>68.485200000000006</v>
      </c>
      <c r="Y358" s="40">
        <f>Month!X349+Y357</f>
        <v>50.655900000000003</v>
      </c>
      <c r="Z358" s="40">
        <f>Month!Y349+Z357</f>
        <v>42.451700000000002</v>
      </c>
    </row>
    <row r="359" spans="1:26" x14ac:dyDescent="0.35">
      <c r="A359" s="39">
        <f t="shared" si="15"/>
        <v>2025</v>
      </c>
      <c r="B359" s="155" t="s">
        <v>722</v>
      </c>
      <c r="C359" s="40">
        <f>Month!B350+C358</f>
        <v>133.31360000000001</v>
      </c>
      <c r="D359" s="40">
        <f>Month!C350+D358</f>
        <v>6.3944999999999999</v>
      </c>
      <c r="E359" s="40">
        <f>Month!D350+E358</f>
        <v>126.919</v>
      </c>
      <c r="F359" s="40">
        <f>Month!E350+F358</f>
        <v>0</v>
      </c>
      <c r="G359" s="40">
        <f>Month!F350+G358</f>
        <v>0.20269999999999999</v>
      </c>
      <c r="H359" s="40">
        <f>Month!G350+H358</f>
        <v>47.931500000000007</v>
      </c>
      <c r="I359" s="40">
        <f>Month!H350+I358</f>
        <v>20.967999999999996</v>
      </c>
      <c r="J359" s="40">
        <f>Month!I350+J358</f>
        <v>1.7433000000000001</v>
      </c>
      <c r="K359" s="40">
        <f>Month!J350+K358</f>
        <v>39.994499999999995</v>
      </c>
      <c r="L359" s="40">
        <f>Month!K350+L358</f>
        <v>14.031400000000003</v>
      </c>
      <c r="M359" s="40">
        <f>Month!L350+M358</f>
        <v>25.963000000000001</v>
      </c>
      <c r="N359" s="40">
        <f>Month!M350+N358</f>
        <v>3.9668999999999999</v>
      </c>
      <c r="O359" s="40">
        <f>Month!N350+O358</f>
        <v>11.664199999999999</v>
      </c>
      <c r="P359" s="40">
        <f>Month!O350+P358</f>
        <v>0.83489999999999986</v>
      </c>
      <c r="Q359" s="40">
        <f>Month!P350+Q358</f>
        <v>-0.18359999999999999</v>
      </c>
      <c r="R359" s="40">
        <f>Month!Q350+R358</f>
        <v>-0.2039</v>
      </c>
      <c r="S359" s="40">
        <f>Month!R350+S358</f>
        <v>13.3642</v>
      </c>
      <c r="T359" s="40">
        <f>Month!S350+T358</f>
        <v>47.269200000000005</v>
      </c>
      <c r="U359" s="40">
        <f>Month!T350+U358</f>
        <v>18.360900000000001</v>
      </c>
      <c r="V359" s="40">
        <f>Month!U350+V358</f>
        <v>17.5608</v>
      </c>
      <c r="W359" s="40">
        <f>Month!V350+W358</f>
        <v>162.84039999999999</v>
      </c>
      <c r="X359" s="40">
        <f>Month!W350+X358</f>
        <v>78.337100000000007</v>
      </c>
      <c r="Y359" s="40">
        <f>Month!X350+Y358</f>
        <v>57.369100000000003</v>
      </c>
      <c r="Z359" s="40">
        <f>Month!Y350+Z358</f>
        <v>48.134399999999999</v>
      </c>
    </row>
    <row r="360" spans="1:26" x14ac:dyDescent="0.35">
      <c r="A360" s="39">
        <f t="shared" si="15"/>
        <v>2025</v>
      </c>
      <c r="B360" s="155" t="s">
        <v>723</v>
      </c>
      <c r="C360" s="40">
        <f>Month!B351+C359</f>
        <v>149.27080000000001</v>
      </c>
      <c r="D360" s="40">
        <f>Month!C351+D359</f>
        <v>7.1215000000000002</v>
      </c>
      <c r="E360" s="40">
        <f>Month!D351+E359</f>
        <v>142.1491</v>
      </c>
      <c r="F360" s="40">
        <f>Month!E351+F359</f>
        <v>0</v>
      </c>
      <c r="G360" s="40">
        <f>Month!F351+G359</f>
        <v>0.22739999999999999</v>
      </c>
      <c r="H360" s="40">
        <f>Month!G351+H359</f>
        <v>53.100800000000007</v>
      </c>
      <c r="I360" s="40">
        <f>Month!H351+I359</f>
        <v>23.284699999999997</v>
      </c>
      <c r="J360" s="40">
        <f>Month!I351+J359</f>
        <v>1.9511000000000001</v>
      </c>
      <c r="K360" s="40">
        <f>Month!J351+K359</f>
        <v>45.093999999999994</v>
      </c>
      <c r="L360" s="40">
        <f>Month!K351+L359</f>
        <v>15.774800000000003</v>
      </c>
      <c r="M360" s="40">
        <f>Month!L351+M359</f>
        <v>29.319000000000003</v>
      </c>
      <c r="N360" s="40">
        <f>Month!M351+N359</f>
        <v>4.6341000000000001</v>
      </c>
      <c r="O360" s="40">
        <f>Month!N351+O359</f>
        <v>13.3307</v>
      </c>
      <c r="P360" s="40">
        <f>Month!O351+P359</f>
        <v>0.95069999999999988</v>
      </c>
      <c r="Q360" s="40">
        <f>Month!P351+Q359</f>
        <v>-0.19389999999999999</v>
      </c>
      <c r="R360" s="40">
        <f>Month!Q351+R359</f>
        <v>-0.2311</v>
      </c>
      <c r="S360" s="40">
        <f>Month!R351+S359</f>
        <v>15.287100000000001</v>
      </c>
      <c r="T360" s="40">
        <f>Month!S351+T359</f>
        <v>52.322700000000005</v>
      </c>
      <c r="U360" s="40">
        <f>Month!T351+U359</f>
        <v>21.211100000000002</v>
      </c>
      <c r="V360" s="40">
        <f>Month!U351+V359</f>
        <v>19.552900000000001</v>
      </c>
      <c r="W360" s="40">
        <f>Month!V351+W359</f>
        <v>182.91279999999998</v>
      </c>
      <c r="X360" s="40">
        <f>Month!W351+X359</f>
        <v>88.294800000000009</v>
      </c>
      <c r="Y360" s="40">
        <f>Month!X351+Y359</f>
        <v>65.010100000000008</v>
      </c>
      <c r="Z360" s="40">
        <f>Month!Y351+Z359</f>
        <v>53.328400000000002</v>
      </c>
    </row>
    <row r="361" spans="1:26" x14ac:dyDescent="0.35">
      <c r="A361" s="39">
        <f t="shared" si="15"/>
        <v>2025</v>
      </c>
      <c r="B361" s="155" t="s">
        <v>724</v>
      </c>
      <c r="C361" s="40">
        <f>Month!B352+C360</f>
        <v>166.69330000000002</v>
      </c>
      <c r="D361" s="40">
        <f>Month!C352+D360</f>
        <v>7.8829000000000002</v>
      </c>
      <c r="E361" s="40">
        <f>Month!D352+E360</f>
        <v>158.81020000000001</v>
      </c>
      <c r="F361" s="40">
        <f>Month!E352+F360</f>
        <v>0</v>
      </c>
      <c r="G361" s="40">
        <f>Month!F352+G360</f>
        <v>0.26639999999999997</v>
      </c>
      <c r="H361" s="40">
        <f>Month!G352+H360</f>
        <v>58.093100000000007</v>
      </c>
      <c r="I361" s="40">
        <f>Month!H352+I360</f>
        <v>25.337199999999996</v>
      </c>
      <c r="J361" s="40">
        <f>Month!I352+J360</f>
        <v>2.2233000000000001</v>
      </c>
      <c r="K361" s="40">
        <f>Month!J352+K360</f>
        <v>52.216699999999996</v>
      </c>
      <c r="L361" s="40">
        <f>Month!K352+L360</f>
        <v>18.002900000000004</v>
      </c>
      <c r="M361" s="40">
        <f>Month!L352+M360</f>
        <v>34.2136</v>
      </c>
      <c r="N361" s="40">
        <f>Month!M352+N360</f>
        <v>5.1429</v>
      </c>
      <c r="O361" s="40">
        <f>Month!N352+O360</f>
        <v>14.9345</v>
      </c>
      <c r="P361" s="40">
        <f>Month!O352+P360</f>
        <v>1.0753999999999999</v>
      </c>
      <c r="Q361" s="40">
        <f>Month!P352+Q360</f>
        <v>-0.22109999999999999</v>
      </c>
      <c r="R361" s="40">
        <f>Month!Q352+R360</f>
        <v>-0.25879999999999997</v>
      </c>
      <c r="S361" s="40">
        <f>Month!R352+S360</f>
        <v>17.1158</v>
      </c>
      <c r="T361" s="40">
        <f>Month!S352+T360</f>
        <v>57.253700000000002</v>
      </c>
      <c r="U361" s="40">
        <f>Month!T352+U360</f>
        <v>23.314</v>
      </c>
      <c r="V361" s="40">
        <f>Month!U352+V360</f>
        <v>22.439800000000002</v>
      </c>
      <c r="W361" s="40">
        <f>Month!V352+W360</f>
        <v>204.56369999999998</v>
      </c>
      <c r="X361" s="40">
        <f>Month!W352+X360</f>
        <v>99.854900000000015</v>
      </c>
      <c r="Y361" s="40">
        <f>Month!X352+Y360</f>
        <v>74.517600000000016</v>
      </c>
      <c r="Z361" s="40">
        <f>Month!Y352+Z360</f>
        <v>58.359700000000004</v>
      </c>
    </row>
    <row r="362" spans="1:26" x14ac:dyDescent="0.35">
      <c r="A362" s="39">
        <f t="shared" si="15"/>
        <v>2025</v>
      </c>
      <c r="B362" s="155" t="s">
        <v>725</v>
      </c>
      <c r="C362" s="40">
        <f>Month!B353+C361</f>
        <v>187.08280000000002</v>
      </c>
      <c r="D362" s="40">
        <f>Month!C353+D361</f>
        <v>8.7788000000000004</v>
      </c>
      <c r="E362" s="40">
        <f>Month!D353+E361</f>
        <v>178.30380000000002</v>
      </c>
      <c r="F362" s="40">
        <f>Month!E353+F361</f>
        <v>0</v>
      </c>
      <c r="G362" s="40">
        <f>Month!F353+G361</f>
        <v>0.30269999999999997</v>
      </c>
      <c r="H362" s="40">
        <f>Month!G353+H361</f>
        <v>65.226000000000013</v>
      </c>
      <c r="I362" s="40">
        <f>Month!H353+I361</f>
        <v>27.767199999999995</v>
      </c>
      <c r="J362" s="40">
        <f>Month!I353+J361</f>
        <v>2.5822000000000003</v>
      </c>
      <c r="K362" s="40">
        <f>Month!J353+K361</f>
        <v>59.837599999999995</v>
      </c>
      <c r="L362" s="40">
        <f>Month!K353+L361</f>
        <v>20.590700000000005</v>
      </c>
      <c r="M362" s="40">
        <f>Month!L353+M361</f>
        <v>39.246699999999997</v>
      </c>
      <c r="N362" s="40">
        <f>Month!M353+N361</f>
        <v>5.4089</v>
      </c>
      <c r="O362" s="40">
        <f>Month!N353+O361</f>
        <v>16.5214</v>
      </c>
      <c r="P362" s="40">
        <f>Month!O353+P361</f>
        <v>1.1903999999999999</v>
      </c>
      <c r="Q362" s="40">
        <f>Month!P353+Q361</f>
        <v>-0.24769999999999998</v>
      </c>
      <c r="R362" s="40">
        <f>Month!Q353+R361</f>
        <v>-0.28559999999999997</v>
      </c>
      <c r="S362" s="40">
        <f>Month!R353+S361</f>
        <v>18.975300000000001</v>
      </c>
      <c r="T362" s="40">
        <f>Month!S353+T361</f>
        <v>64.265200000000007</v>
      </c>
      <c r="U362" s="40">
        <f>Month!T353+U361</f>
        <v>25.5092</v>
      </c>
      <c r="V362" s="40">
        <f>Month!U353+V361</f>
        <v>24.5533</v>
      </c>
      <c r="W362" s="40">
        <f>Month!V353+W361</f>
        <v>228.36599999999999</v>
      </c>
      <c r="X362" s="40">
        <f>Month!W353+X361</f>
        <v>112.11770000000001</v>
      </c>
      <c r="Y362" s="40">
        <f>Month!X353+Y361</f>
        <v>84.350400000000022</v>
      </c>
      <c r="Z362" s="40">
        <f>Month!Y353+Z361</f>
        <v>65.528900000000007</v>
      </c>
    </row>
    <row r="363" spans="1:26" x14ac:dyDescent="0.35">
      <c r="A363" s="39">
        <f t="shared" si="15"/>
        <v>2025</v>
      </c>
      <c r="B363" s="155" t="s">
        <v>726</v>
      </c>
      <c r="C363" s="40">
        <f>Month!B354+C362</f>
        <v>209.71540000000002</v>
      </c>
      <c r="D363" s="40">
        <f>Month!C354+D362</f>
        <v>9.7224000000000004</v>
      </c>
      <c r="E363" s="40">
        <f>Month!D354+E362</f>
        <v>199.99280000000002</v>
      </c>
      <c r="F363" s="40">
        <f>Month!E354+F362</f>
        <v>0</v>
      </c>
      <c r="G363" s="40">
        <f>Month!F354+G362</f>
        <v>0.34599999999999997</v>
      </c>
      <c r="H363" s="40">
        <f>Month!G354+H362</f>
        <v>72.510800000000017</v>
      </c>
      <c r="I363" s="40">
        <f>Month!H354+I362</f>
        <v>30.342999999999996</v>
      </c>
      <c r="J363" s="40">
        <f>Month!I354+J362</f>
        <v>3.0771000000000002</v>
      </c>
      <c r="K363" s="40">
        <f>Month!J354+K362</f>
        <v>68.771599999999992</v>
      </c>
      <c r="L363" s="40">
        <f>Month!K354+L362</f>
        <v>23.331000000000007</v>
      </c>
      <c r="M363" s="40">
        <f>Month!L354+M362</f>
        <v>45.440399999999997</v>
      </c>
      <c r="N363" s="40">
        <f>Month!M354+N362</f>
        <v>5.5759999999999996</v>
      </c>
      <c r="O363" s="40">
        <f>Month!N354+O362</f>
        <v>18.660599999999999</v>
      </c>
      <c r="P363" s="40">
        <f>Month!O354+P362</f>
        <v>1.3181999999999998</v>
      </c>
      <c r="Q363" s="40">
        <f>Month!P354+Q362</f>
        <v>-0.29929999999999995</v>
      </c>
      <c r="R363" s="40">
        <f>Month!Q354+R362</f>
        <v>-0.31199999999999994</v>
      </c>
      <c r="S363" s="40">
        <f>Month!R354+S362</f>
        <v>21.390700000000002</v>
      </c>
      <c r="T363" s="40">
        <f>Month!S354+T362</f>
        <v>71.444900000000004</v>
      </c>
      <c r="U363" s="40">
        <f>Month!T354+U362</f>
        <v>27.021699999999999</v>
      </c>
      <c r="V363" s="40">
        <f>Month!U354+V362</f>
        <v>26.8886</v>
      </c>
      <c r="W363" s="40">
        <f>Month!V354+W362</f>
        <v>253.90279999999998</v>
      </c>
      <c r="X363" s="40">
        <f>Month!W354+X362</f>
        <v>126.42870000000002</v>
      </c>
      <c r="Y363" s="40">
        <f>Month!X354+Y362</f>
        <v>96.085700000000017</v>
      </c>
      <c r="Z363" s="40">
        <f>Month!Y354+Z362</f>
        <v>72.857000000000014</v>
      </c>
    </row>
    <row r="364" spans="1:26" x14ac:dyDescent="0.35">
      <c r="A364" s="69">
        <f t="shared" si="15"/>
        <v>2025</v>
      </c>
      <c r="B364" s="156" t="s">
        <v>727</v>
      </c>
      <c r="C364" s="71">
        <f>Month!B355+C363</f>
        <v>232.44480000000001</v>
      </c>
      <c r="D364" s="71">
        <f>Month!C355+D363</f>
        <v>10.6777</v>
      </c>
      <c r="E364" s="71">
        <f>Month!D355+E363</f>
        <v>221.76680000000002</v>
      </c>
      <c r="F364" s="71">
        <f>Month!E355+F363</f>
        <v>0</v>
      </c>
      <c r="G364" s="71">
        <f>Month!F355+G363</f>
        <v>0.39449999999999996</v>
      </c>
      <c r="H364" s="71">
        <f>Month!G355+H363</f>
        <v>79.393400000000014</v>
      </c>
      <c r="I364" s="71">
        <f>Month!H355+I363</f>
        <v>33.002399999999994</v>
      </c>
      <c r="J364" s="71">
        <f>Month!I355+J363</f>
        <v>3.6435000000000004</v>
      </c>
      <c r="K364" s="71">
        <f>Month!J355+K363</f>
        <v>78.175899999999984</v>
      </c>
      <c r="L364" s="71">
        <f>Month!K355+L363</f>
        <v>26.267700000000005</v>
      </c>
      <c r="M364" s="71">
        <f>Month!L355+M363</f>
        <v>51.907999999999994</v>
      </c>
      <c r="N364" s="71">
        <f>Month!M355+N363</f>
        <v>5.7063999999999995</v>
      </c>
      <c r="O364" s="71">
        <f>Month!N355+O363</f>
        <v>20.6648</v>
      </c>
      <c r="P364" s="71">
        <f>Month!O355+P363</f>
        <v>1.4564999999999999</v>
      </c>
      <c r="Q364" s="71">
        <f>Month!P355+Q363</f>
        <v>-0.33199999999999996</v>
      </c>
      <c r="R364" s="71">
        <f>Month!Q355+R363</f>
        <v>-0.33929999999999993</v>
      </c>
      <c r="S364" s="71">
        <f>Month!R355+S363</f>
        <v>23.640200000000004</v>
      </c>
      <c r="T364" s="71">
        <f>Month!S355+T363</f>
        <v>78.269100000000009</v>
      </c>
      <c r="U364" s="71">
        <f>Month!T355+U363</f>
        <v>29.729700000000001</v>
      </c>
      <c r="V364" s="71">
        <f>Month!U355+V363</f>
        <v>29.333400000000001</v>
      </c>
      <c r="W364" s="71">
        <f>Month!V355+W363</f>
        <v>280.82959999999997</v>
      </c>
      <c r="X364" s="71">
        <f>Month!W355+X363</f>
        <v>141.19330000000002</v>
      </c>
      <c r="Y364" s="71">
        <f>Month!X355+Y363</f>
        <v>108.19090000000001</v>
      </c>
      <c r="Z364" s="71">
        <f>Month!Y355+Z363</f>
        <v>79.788100000000014</v>
      </c>
    </row>
    <row r="365" spans="1:26" x14ac:dyDescent="0.35">
      <c r="Z365" s="4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170</v>
      </c>
      <c r="B4" s="12" t="s">
        <v>171</v>
      </c>
    </row>
    <row r="5" spans="1:2" ht="20.25" customHeight="1" x14ac:dyDescent="0.35">
      <c r="A5" s="2" t="s">
        <v>172</v>
      </c>
      <c r="B5" s="83" t="s">
        <v>14</v>
      </c>
    </row>
    <row r="6" spans="1:2" ht="20.25" customHeight="1" x14ac:dyDescent="0.35">
      <c r="A6" s="2" t="s">
        <v>173</v>
      </c>
      <c r="B6" s="83" t="s">
        <v>10</v>
      </c>
    </row>
    <row r="7" spans="1:2" ht="20.25" customHeight="1" x14ac:dyDescent="0.35">
      <c r="A7" s="2" t="s">
        <v>174</v>
      </c>
      <c r="B7" s="83" t="s">
        <v>16</v>
      </c>
    </row>
    <row r="8" spans="1:2" ht="20.25" customHeight="1" x14ac:dyDescent="0.35">
      <c r="A8" s="2" t="s">
        <v>175</v>
      </c>
      <c r="B8" s="83" t="s">
        <v>15</v>
      </c>
    </row>
    <row r="9" spans="1:2" ht="20.25" customHeight="1" x14ac:dyDescent="0.35">
      <c r="A9" s="2" t="s">
        <v>587</v>
      </c>
      <c r="B9" s="83" t="s">
        <v>65</v>
      </c>
    </row>
    <row r="10" spans="1:2" ht="20.25" customHeight="1" x14ac:dyDescent="0.35">
      <c r="A10" s="2" t="s">
        <v>588</v>
      </c>
      <c r="B10" s="8" t="s">
        <v>176</v>
      </c>
    </row>
    <row r="11" spans="1:2" ht="20.25" customHeight="1" x14ac:dyDescent="0.35">
      <c r="A11" s="2" t="s">
        <v>592</v>
      </c>
      <c r="B11" s="8" t="s">
        <v>177</v>
      </c>
    </row>
    <row r="12" spans="1:2" ht="20.25" customHeight="1" x14ac:dyDescent="0.35">
      <c r="A12" s="2" t="s">
        <v>591</v>
      </c>
      <c r="B12" s="8" t="s">
        <v>178</v>
      </c>
    </row>
    <row r="13" spans="1:2" ht="20.25" customHeight="1" x14ac:dyDescent="0.35">
      <c r="A13" s="2" t="s">
        <v>594</v>
      </c>
      <c r="B13" s="83" t="s">
        <v>179</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186</v>
      </c>
      <c r="B3" s="3"/>
    </row>
    <row r="4" spans="1:2" ht="30" customHeight="1" x14ac:dyDescent="0.55000000000000004">
      <c r="A4" s="6" t="s">
        <v>18</v>
      </c>
      <c r="B4" s="6" t="s">
        <v>13</v>
      </c>
    </row>
    <row r="5" spans="1:2" ht="54" customHeight="1" x14ac:dyDescent="0.35">
      <c r="A5" s="226" t="s">
        <v>19</v>
      </c>
      <c r="B5" s="226" t="s">
        <v>744</v>
      </c>
    </row>
    <row r="6" spans="1:2" ht="31" x14ac:dyDescent="0.35">
      <c r="A6" s="226" t="s">
        <v>20</v>
      </c>
      <c r="B6" s="226" t="s">
        <v>753</v>
      </c>
    </row>
    <row r="7" spans="1:2" ht="20.25" customHeight="1" x14ac:dyDescent="0.35">
      <c r="A7" s="226" t="s">
        <v>21</v>
      </c>
      <c r="B7" s="226" t="s">
        <v>66</v>
      </c>
    </row>
    <row r="8" spans="1:2" ht="31" x14ac:dyDescent="0.35">
      <c r="A8" s="226" t="s">
        <v>22</v>
      </c>
      <c r="B8" s="226" t="s">
        <v>69</v>
      </c>
    </row>
    <row r="9" spans="1:2" x14ac:dyDescent="0.35">
      <c r="A9" s="226" t="s">
        <v>67</v>
      </c>
      <c r="B9" s="226" t="s">
        <v>68</v>
      </c>
    </row>
    <row r="10" spans="1:2" ht="31" x14ac:dyDescent="0.35">
      <c r="A10" s="226" t="s">
        <v>71</v>
      </c>
      <c r="B10" s="226" t="s">
        <v>70</v>
      </c>
    </row>
    <row r="11" spans="1:2" ht="20.25" customHeight="1" x14ac:dyDescent="0.35">
      <c r="A11" s="226" t="s">
        <v>72</v>
      </c>
      <c r="B11" s="226" t="s">
        <v>73</v>
      </c>
    </row>
    <row r="12" spans="1:2" ht="31" x14ac:dyDescent="0.35">
      <c r="A12" s="226" t="s">
        <v>74</v>
      </c>
      <c r="B12" s="226" t="s">
        <v>75</v>
      </c>
    </row>
    <row r="13" spans="1:2" ht="31" x14ac:dyDescent="0.35">
      <c r="A13" s="226" t="s">
        <v>76</v>
      </c>
      <c r="B13" s="226" t="s">
        <v>713</v>
      </c>
    </row>
    <row r="14" spans="1:2" ht="31" x14ac:dyDescent="0.35">
      <c r="A14" s="226" t="s">
        <v>145</v>
      </c>
      <c r="B14" s="226" t="s">
        <v>760</v>
      </c>
    </row>
    <row r="15" spans="1:2" ht="20.25" customHeight="1" x14ac:dyDescent="0.35">
      <c r="A15" s="226" t="s">
        <v>146</v>
      </c>
      <c r="B15" s="226" t="s">
        <v>147</v>
      </c>
    </row>
    <row r="16" spans="1:2" ht="31" x14ac:dyDescent="0.35">
      <c r="A16" s="226" t="s">
        <v>148</v>
      </c>
      <c r="B16" s="226" t="s">
        <v>699</v>
      </c>
    </row>
    <row r="17" spans="1:2" ht="20.25" customHeight="1" x14ac:dyDescent="0.35">
      <c r="A17" s="226" t="s">
        <v>149</v>
      </c>
      <c r="B17" s="226" t="s">
        <v>150</v>
      </c>
    </row>
    <row r="18" spans="1:2" ht="20.25" customHeight="1" x14ac:dyDescent="0.35">
      <c r="A18" s="226" t="s">
        <v>152</v>
      </c>
      <c r="B18" s="226" t="s">
        <v>151</v>
      </c>
    </row>
    <row r="19" spans="1:2" ht="20.25" customHeight="1" x14ac:dyDescent="0.35">
      <c r="A19" s="226" t="s">
        <v>154</v>
      </c>
      <c r="B19" s="226" t="s">
        <v>153</v>
      </c>
    </row>
    <row r="20" spans="1:2" ht="35.15" customHeight="1" x14ac:dyDescent="0.35">
      <c r="A20" s="226" t="s">
        <v>155</v>
      </c>
      <c r="B20" s="226" t="s">
        <v>761</v>
      </c>
    </row>
    <row r="21" spans="1:2" ht="31" x14ac:dyDescent="0.35">
      <c r="A21" s="226" t="s">
        <v>693</v>
      </c>
      <c r="B21" s="226" t="s">
        <v>768</v>
      </c>
    </row>
    <row r="22" spans="1:2" x14ac:dyDescent="0.35">
      <c r="A22" s="2" t="s">
        <v>758</v>
      </c>
      <c r="B22" s="2" t="s">
        <v>759</v>
      </c>
    </row>
    <row r="23" spans="1:2" ht="31" x14ac:dyDescent="0.35">
      <c r="A23" s="2" t="s">
        <v>763</v>
      </c>
      <c r="B23" s="2" t="s">
        <v>764</v>
      </c>
    </row>
    <row r="24" spans="1:2" ht="31" x14ac:dyDescent="0.35">
      <c r="A24" s="2" t="s">
        <v>766</v>
      </c>
      <c r="B24" s="2" t="s">
        <v>769</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8"/>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23.5" x14ac:dyDescent="0.55000000000000004">
      <c r="A2" s="231" t="s">
        <v>771</v>
      </c>
    </row>
    <row r="3" spans="1:2" ht="18.5" x14ac:dyDescent="0.35">
      <c r="A3" s="233" t="s">
        <v>780</v>
      </c>
    </row>
    <row r="4" spans="1:2" ht="63" customHeight="1" x14ac:dyDescent="0.35">
      <c r="A4" s="232" t="s">
        <v>788</v>
      </c>
    </row>
    <row r="5" spans="1:2" ht="25.5" customHeight="1" x14ac:dyDescent="0.35">
      <c r="A5" s="233" t="s">
        <v>783</v>
      </c>
    </row>
    <row r="6" spans="1:2" ht="100.5" customHeight="1" x14ac:dyDescent="0.35">
      <c r="A6" s="234" t="s">
        <v>789</v>
      </c>
    </row>
    <row r="7" spans="1:2" ht="44.25" customHeight="1" x14ac:dyDescent="0.35">
      <c r="A7" s="234" t="s">
        <v>784</v>
      </c>
    </row>
    <row r="8" spans="1:2" ht="27" customHeight="1" x14ac:dyDescent="0.35">
      <c r="A8" s="233" t="s">
        <v>781</v>
      </c>
    </row>
    <row r="9" spans="1:2" ht="46.5" x14ac:dyDescent="0.35">
      <c r="A9" s="235" t="s">
        <v>790</v>
      </c>
    </row>
    <row r="10" spans="1:2" ht="41.5" customHeight="1" x14ac:dyDescent="0.35">
      <c r="A10" s="236" t="s">
        <v>745</v>
      </c>
    </row>
    <row r="11" spans="1:2" ht="18.5" x14ac:dyDescent="0.45">
      <c r="A11" s="230" t="s">
        <v>770</v>
      </c>
      <c r="B11" s="202"/>
    </row>
    <row r="12" spans="1:2" ht="70.5" customHeight="1" x14ac:dyDescent="0.35">
      <c r="A12" s="207" t="s">
        <v>786</v>
      </c>
      <c r="B12" s="207"/>
    </row>
    <row r="13" spans="1:2" ht="27.75" customHeight="1" x14ac:dyDescent="0.45">
      <c r="A13" s="230" t="s">
        <v>782</v>
      </c>
    </row>
    <row r="14" spans="1:2" s="204" customFormat="1" ht="166.5" customHeight="1" x14ac:dyDescent="0.35">
      <c r="A14" s="212" t="s">
        <v>791</v>
      </c>
    </row>
    <row r="15" spans="1:2" ht="23.25" customHeight="1" x14ac:dyDescent="0.45">
      <c r="A15" s="237" t="s">
        <v>785</v>
      </c>
    </row>
    <row r="16" spans="1:2" ht="63.75" customHeight="1" x14ac:dyDescent="0.35">
      <c r="A16" s="212" t="s">
        <v>787</v>
      </c>
    </row>
    <row r="17" spans="1:1" ht="39.65" customHeight="1" x14ac:dyDescent="0.35">
      <c r="A17" s="212"/>
    </row>
    <row r="19" spans="1:1" x14ac:dyDescent="0.35">
      <c r="A19" s="188"/>
    </row>
    <row r="20" spans="1:1" x14ac:dyDescent="0.35">
      <c r="A20" s="188"/>
    </row>
    <row r="21" spans="1:1" x14ac:dyDescent="0.35">
      <c r="A21" s="188"/>
    </row>
    <row r="22" spans="1:1" x14ac:dyDescent="0.35">
      <c r="A22" s="188"/>
    </row>
    <row r="23" spans="1:1" ht="17" x14ac:dyDescent="0.35">
      <c r="A23" s="196"/>
    </row>
    <row r="24" spans="1:1" ht="14.5" x14ac:dyDescent="0.35">
      <c r="A24" s="197"/>
    </row>
    <row r="25" spans="1:1" ht="17" x14ac:dyDescent="0.35">
      <c r="A25" s="196"/>
    </row>
    <row r="26" spans="1:1" ht="14.5" x14ac:dyDescent="0.35">
      <c r="A26" s="197"/>
    </row>
    <row r="27" spans="1:1" ht="17" x14ac:dyDescent="0.35">
      <c r="A27" s="196"/>
    </row>
    <row r="28" spans="1:1" ht="14.5" x14ac:dyDescent="0.35">
      <c r="A28" s="197"/>
    </row>
    <row r="29" spans="1:1" x14ac:dyDescent="0.35">
      <c r="A29" s="188"/>
    </row>
    <row r="30" spans="1:1" x14ac:dyDescent="0.35">
      <c r="A30" s="188"/>
    </row>
    <row r="31" spans="1:1" x14ac:dyDescent="0.35">
      <c r="A31" s="188"/>
    </row>
    <row r="32" spans="1:1" ht="14.5" x14ac:dyDescent="0.35">
      <c r="A32" s="26"/>
    </row>
    <row r="33" spans="1:1" ht="14.5" x14ac:dyDescent="0.35">
      <c r="A33" s="26"/>
    </row>
    <row r="34" spans="1:1" ht="14.5" x14ac:dyDescent="0.35">
      <c r="A34" s="26"/>
    </row>
    <row r="35" spans="1:1" ht="14.5" x14ac:dyDescent="0.35">
      <c r="A35" s="197"/>
    </row>
    <row r="36" spans="1:1" ht="14.5" x14ac:dyDescent="0.35">
      <c r="A36" s="197"/>
    </row>
    <row r="37" spans="1:1" ht="14.5" x14ac:dyDescent="0.35">
      <c r="A37" s="197"/>
    </row>
    <row r="38" spans="1:1" x14ac:dyDescent="0.35">
      <c r="A38"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586</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187</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188</v>
      </c>
      <c r="B5" s="110" t="s">
        <v>167</v>
      </c>
      <c r="C5" s="111" t="s">
        <v>707</v>
      </c>
      <c r="D5" s="111" t="s">
        <v>168</v>
      </c>
      <c r="E5" s="110" t="s">
        <v>157</v>
      </c>
      <c r="F5" s="111" t="s">
        <v>28</v>
      </c>
      <c r="G5" s="111" t="s">
        <v>29</v>
      </c>
      <c r="H5" s="111" t="s">
        <v>30</v>
      </c>
      <c r="I5" s="111" t="s">
        <v>31</v>
      </c>
      <c r="J5" s="111" t="s">
        <v>166</v>
      </c>
      <c r="K5" s="111" t="s">
        <v>163</v>
      </c>
      <c r="L5" s="111" t="s">
        <v>164</v>
      </c>
      <c r="M5" s="111" t="s">
        <v>32</v>
      </c>
      <c r="N5" s="111" t="s">
        <v>158</v>
      </c>
      <c r="O5" s="111" t="s">
        <v>159</v>
      </c>
      <c r="P5" s="111" t="s">
        <v>165</v>
      </c>
      <c r="Q5" s="111" t="s">
        <v>695</v>
      </c>
      <c r="R5" s="111" t="s">
        <v>696</v>
      </c>
      <c r="S5" s="111" t="s">
        <v>697</v>
      </c>
      <c r="T5" s="111" t="s">
        <v>33</v>
      </c>
      <c r="U5" s="111" t="s">
        <v>708</v>
      </c>
      <c r="V5" s="111" t="s">
        <v>169</v>
      </c>
      <c r="W5" s="110" t="s">
        <v>160</v>
      </c>
      <c r="X5" s="111" t="s">
        <v>161</v>
      </c>
      <c r="Y5" s="112" t="s">
        <v>162</v>
      </c>
    </row>
    <row r="6" spans="1:28" ht="20.25" customHeight="1" x14ac:dyDescent="0.35">
      <c r="A6" s="101">
        <f ca="1">INDIRECT(calculation_hide!AB8)</f>
        <v>2021</v>
      </c>
      <c r="B6" s="114">
        <f ca="1">INDIRECT(calculation_hide!AC8)</f>
        <v>255.93059999999997</v>
      </c>
      <c r="C6" s="114">
        <f ca="1">INDIRECT(calculation_hide!AD8)</f>
        <v>11.497699999999998</v>
      </c>
      <c r="D6" s="114">
        <f ca="1">INDIRECT(calculation_hide!AE8)</f>
        <v>244.4333</v>
      </c>
      <c r="E6" s="115">
        <f ca="1">INDIRECT(calculation_hide!AF8)</f>
        <v>5.9768999999999997</v>
      </c>
      <c r="F6" s="114">
        <f ca="1">INDIRECT(calculation_hide!AG8)</f>
        <v>0.67369999999999997</v>
      </c>
      <c r="G6" s="114">
        <f ca="1">INDIRECT(calculation_hide!AH8)</f>
        <v>108.91670000000001</v>
      </c>
      <c r="H6" s="114">
        <f ca="1">INDIRECT(calculation_hide!AI8)</f>
        <v>41.990199999999994</v>
      </c>
      <c r="I6" s="114">
        <f ca="1">INDIRECT(calculation_hide!AJ8)</f>
        <v>3.7132000000000001</v>
      </c>
      <c r="J6" s="114">
        <f ca="1">INDIRECT(calculation_hide!AK8)</f>
        <v>57.218199999999996</v>
      </c>
      <c r="K6" s="114">
        <f ca="1">INDIRECT(calculation_hide!AL8)</f>
        <v>21.778800000000004</v>
      </c>
      <c r="L6" s="114">
        <f ca="1">INDIRECT(calculation_hide!AM8)</f>
        <v>35.439500000000002</v>
      </c>
      <c r="M6" s="114">
        <f ca="1">INDIRECT(calculation_hide!AN8)</f>
        <v>4.2538</v>
      </c>
      <c r="N6" s="114">
        <f ca="1">INDIRECT(calculation_hide!AO8)</f>
        <v>20.897800000000004</v>
      </c>
      <c r="O6" s="114">
        <f ca="1">INDIRECT(calculation_hide!AP8)</f>
        <v>1.4568000000000001</v>
      </c>
      <c r="P6" s="114">
        <f ca="1">INDIRECT(calculation_hide!AQ8)</f>
        <v>-0.62150000000000005</v>
      </c>
      <c r="Q6" s="114">
        <f ca="1">INDIRECT(calculation_hide!AR8)</f>
        <v>-4.2600000000000006E-2</v>
      </c>
      <c r="R6" s="114">
        <f ca="1">INDIRECT(calculation_hide!AS8)</f>
        <v>29.3979</v>
      </c>
      <c r="S6" s="114">
        <f ca="1">INDIRECT(calculation_hide!AT8)</f>
        <v>108.52359999999999</v>
      </c>
      <c r="T6" s="114">
        <f ca="1">INDIRECT(calculation_hide!AU8)</f>
        <v>24.624499999999998</v>
      </c>
      <c r="U6" s="114">
        <f ca="1">INDIRECT(calculation_hide!AV8)</f>
        <v>25.6279</v>
      </c>
      <c r="V6" s="114">
        <f ca="1">INDIRECT(calculation_hide!AW8)</f>
        <v>294.6857</v>
      </c>
      <c r="W6" s="115">
        <f ca="1">INDIRECT(calculation_hide!AX8)</f>
        <v>128.0729</v>
      </c>
      <c r="X6" s="114">
        <f ca="1">INDIRECT(calculation_hide!AY8)</f>
        <v>86.083100000000002</v>
      </c>
      <c r="Y6" s="114">
        <f ca="1">INDIRECT(calculation_hide!AZ8)</f>
        <v>115.56719999999999</v>
      </c>
      <c r="AA6" s="160"/>
      <c r="AB6" s="162"/>
    </row>
    <row r="7" spans="1:28" ht="20.25" customHeight="1" x14ac:dyDescent="0.35">
      <c r="A7" s="102">
        <f ca="1">INDIRECT(calculation_hide!AB9)</f>
        <v>2022</v>
      </c>
      <c r="B7" s="114">
        <f ca="1">INDIRECT(calculation_hide!AC9)</f>
        <v>270.26220000000001</v>
      </c>
      <c r="C7" s="114">
        <f ca="1">INDIRECT(calculation_hide!AD9)</f>
        <v>11.300699999999999</v>
      </c>
      <c r="D7" s="114">
        <f ca="1">INDIRECT(calculation_hide!AE9)</f>
        <v>258.96129999999999</v>
      </c>
      <c r="E7" s="115">
        <f ca="1">INDIRECT(calculation_hide!AF9)</f>
        <v>5.1047000000000002</v>
      </c>
      <c r="F7" s="114">
        <f ca="1">INDIRECT(calculation_hide!AG9)</f>
        <v>0.76349999999999996</v>
      </c>
      <c r="G7" s="114">
        <f ca="1">INDIRECT(calculation_hide!AH9)</f>
        <v>111.89080000000001</v>
      </c>
      <c r="H7" s="114">
        <f ca="1">INDIRECT(calculation_hide!AI9)</f>
        <v>43.586599999999997</v>
      </c>
      <c r="I7" s="114">
        <f ca="1">INDIRECT(calculation_hide!AJ9)</f>
        <v>3.8908999999999998</v>
      </c>
      <c r="J7" s="114">
        <f ca="1">INDIRECT(calculation_hide!AK9)</f>
        <v>71.339799999999997</v>
      </c>
      <c r="K7" s="114">
        <f ca="1">INDIRECT(calculation_hide!AL9)</f>
        <v>26.465999999999998</v>
      </c>
      <c r="L7" s="114">
        <f ca="1">INDIRECT(calculation_hide!AM9)</f>
        <v>44.873800000000003</v>
      </c>
      <c r="M7" s="114">
        <f ca="1">INDIRECT(calculation_hide!AN9)</f>
        <v>4.6804999999999994</v>
      </c>
      <c r="N7" s="114">
        <f ca="1">INDIRECT(calculation_hide!AO9)</f>
        <v>16.981400000000001</v>
      </c>
      <c r="O7" s="114">
        <f ca="1">INDIRECT(calculation_hide!AP9)</f>
        <v>1.4169</v>
      </c>
      <c r="P7" s="114">
        <f ca="1">INDIRECT(calculation_hide!AQ9)</f>
        <v>-0.6119</v>
      </c>
      <c r="Q7" s="114">
        <f ca="1">INDIRECT(calculation_hide!AR9)</f>
        <v>-8.1900000000000001E-2</v>
      </c>
      <c r="R7" s="114">
        <f ca="1">INDIRECT(calculation_hide!AS9)</f>
        <v>24.408999999999999</v>
      </c>
      <c r="S7" s="114">
        <f ca="1">INDIRECT(calculation_hide!AT9)</f>
        <v>111.74850000000001</v>
      </c>
      <c r="T7" s="114">
        <f ca="1">INDIRECT(calculation_hide!AU9)</f>
        <v>-5.3095999999999997</v>
      </c>
      <c r="U7" s="114">
        <f ca="1">INDIRECT(calculation_hide!AV9)</f>
        <v>25.100999999999999</v>
      </c>
      <c r="V7" s="114">
        <f ca="1">INDIRECT(calculation_hide!AW9)</f>
        <v>278.7527</v>
      </c>
      <c r="W7" s="115">
        <f ca="1">INDIRECT(calculation_hide!AX9)</f>
        <v>140.47950000000003</v>
      </c>
      <c r="X7" s="114">
        <f ca="1">INDIRECT(calculation_hide!AY9)</f>
        <v>96.892700000000005</v>
      </c>
      <c r="Y7" s="114">
        <f ca="1">INDIRECT(calculation_hide!AZ9)</f>
        <v>117.75920000000001</v>
      </c>
      <c r="AA7" s="160"/>
      <c r="AB7" s="162"/>
    </row>
    <row r="8" spans="1:28" ht="20.25" customHeight="1" x14ac:dyDescent="0.35">
      <c r="A8" s="102">
        <f ca="1">INDIRECT(calculation_hide!AB10)</f>
        <v>2023</v>
      </c>
      <c r="B8" s="114">
        <f ca="1">INDIRECT(calculation_hide!AC10)</f>
        <v>237.7997</v>
      </c>
      <c r="C8" s="114">
        <f ca="1">INDIRECT(calculation_hide!AD10)</f>
        <v>11.266200000000001</v>
      </c>
      <c r="D8" s="114">
        <f ca="1">INDIRECT(calculation_hide!AE10)</f>
        <v>226.53300000000002</v>
      </c>
      <c r="E8" s="115">
        <f ca="1">INDIRECT(calculation_hide!AF10)</f>
        <v>3.1211000000000002</v>
      </c>
      <c r="F8" s="114">
        <f ca="1">INDIRECT(calculation_hide!AG10)</f>
        <v>0.5373</v>
      </c>
      <c r="G8" s="114">
        <f ca="1">INDIRECT(calculation_hide!AH10)</f>
        <v>87.631100000000004</v>
      </c>
      <c r="H8" s="114">
        <f ca="1">INDIRECT(calculation_hide!AI10)</f>
        <v>37.296700000000001</v>
      </c>
      <c r="I8" s="114">
        <f ca="1">INDIRECT(calculation_hide!AJ10)</f>
        <v>3.7917000000000001</v>
      </c>
      <c r="J8" s="114">
        <f ca="1">INDIRECT(calculation_hide!AK10)</f>
        <v>73.74799999999999</v>
      </c>
      <c r="K8" s="114">
        <f ca="1">INDIRECT(calculation_hide!AL10)</f>
        <v>24.3658</v>
      </c>
      <c r="L8" s="114">
        <f ca="1">INDIRECT(calculation_hide!AM10)</f>
        <v>49.381900000000002</v>
      </c>
      <c r="M8" s="114">
        <f ca="1">INDIRECT(calculation_hide!AN10)</f>
        <v>4.5378999999999996</v>
      </c>
      <c r="N8" s="114">
        <f ca="1">INDIRECT(calculation_hide!AO10)</f>
        <v>15.2629</v>
      </c>
      <c r="O8" s="114">
        <f ca="1">INDIRECT(calculation_hide!AP10)</f>
        <v>1.3887</v>
      </c>
      <c r="P8" s="114">
        <f ca="1">INDIRECT(calculation_hide!AQ10)</f>
        <v>-0.54459999999999997</v>
      </c>
      <c r="Q8" s="114">
        <f ca="1">INDIRECT(calculation_hide!AR10)</f>
        <v>-0.23749999999999999</v>
      </c>
      <c r="R8" s="114">
        <f ca="1">INDIRECT(calculation_hide!AS10)</f>
        <v>20.3996</v>
      </c>
      <c r="S8" s="114">
        <f ca="1">INDIRECT(calculation_hide!AT10)</f>
        <v>87.541500000000013</v>
      </c>
      <c r="T8" s="114">
        <f ca="1">INDIRECT(calculation_hide!AU10)</f>
        <v>23.8337</v>
      </c>
      <c r="U8" s="114">
        <f ca="1">INDIRECT(calculation_hide!AV10)</f>
        <v>26.507100000000001</v>
      </c>
      <c r="V8" s="114">
        <f ca="1">INDIRECT(calculation_hide!AW10)</f>
        <v>276.87379999999996</v>
      </c>
      <c r="W8" s="115">
        <f ca="1">INDIRECT(calculation_hide!AX10)</f>
        <v>134.63739999999999</v>
      </c>
      <c r="X8" s="114">
        <f ca="1">INDIRECT(calculation_hide!AY10)</f>
        <v>97.340800000000002</v>
      </c>
      <c r="Y8" s="114">
        <f ca="1">INDIRECT(calculation_hide!AZ10)</f>
        <v>91.289500000000004</v>
      </c>
      <c r="AA8" s="160"/>
      <c r="AB8" s="162"/>
    </row>
    <row r="9" spans="1:28" ht="20.25" customHeight="1" x14ac:dyDescent="0.35">
      <c r="A9" s="102">
        <f ca="1">INDIRECT(calculation_hide!AB11)</f>
        <v>2024</v>
      </c>
      <c r="B9" s="114">
        <f ca="1">INDIRECT(calculation_hide!AC11)</f>
        <v>229.21350000000001</v>
      </c>
      <c r="C9" s="114">
        <f ca="1">INDIRECT(calculation_hide!AD11)</f>
        <v>12.057399999999999</v>
      </c>
      <c r="D9" s="114">
        <f ca="1">INDIRECT(calculation_hide!AE11)</f>
        <v>217.15610000000001</v>
      </c>
      <c r="E9" s="115">
        <f ca="1">INDIRECT(calculation_hide!AF11)</f>
        <v>1.5429999999999999</v>
      </c>
      <c r="F9" s="114">
        <f ca="1">INDIRECT(calculation_hide!AG11)</f>
        <v>0.4909</v>
      </c>
      <c r="G9" s="114">
        <f ca="1">INDIRECT(calculation_hide!AH11)</f>
        <v>73.016300000000001</v>
      </c>
      <c r="H9" s="114">
        <f ca="1">INDIRECT(calculation_hide!AI11)</f>
        <v>37.340299999999999</v>
      </c>
      <c r="I9" s="114">
        <f ca="1">INDIRECT(calculation_hide!AJ11)</f>
        <v>4.01</v>
      </c>
      <c r="J9" s="114">
        <f ca="1">INDIRECT(calculation_hide!AK11)</f>
        <v>75.787900000000008</v>
      </c>
      <c r="K9" s="114">
        <f ca="1">INDIRECT(calculation_hide!AL11)</f>
        <v>27.128</v>
      </c>
      <c r="L9" s="114">
        <f ca="1">INDIRECT(calculation_hide!AM11)</f>
        <v>48.659799999999997</v>
      </c>
      <c r="M9" s="114">
        <f ca="1">INDIRECT(calculation_hide!AN11)</f>
        <v>4.6924000000000001</v>
      </c>
      <c r="N9" s="114">
        <f ca="1">INDIRECT(calculation_hide!AO11)</f>
        <v>19.811599999999999</v>
      </c>
      <c r="O9" s="114">
        <f ca="1">INDIRECT(calculation_hide!AP11)</f>
        <v>1.4565000000000001</v>
      </c>
      <c r="P9" s="114">
        <f ca="1">INDIRECT(calculation_hide!AQ11)</f>
        <v>-0.65059999999999996</v>
      </c>
      <c r="Q9" s="114">
        <f ca="1">INDIRECT(calculation_hide!AR11)</f>
        <v>-0.34210000000000002</v>
      </c>
      <c r="R9" s="114">
        <f ca="1">INDIRECT(calculation_hide!AS11)</f>
        <v>23.342099999999999</v>
      </c>
      <c r="S9" s="114">
        <f ca="1">INDIRECT(calculation_hide!AT11)</f>
        <v>72.976900000000001</v>
      </c>
      <c r="T9" s="114">
        <f ca="1">INDIRECT(calculation_hide!AU11)</f>
        <v>33.407800000000002</v>
      </c>
      <c r="U9" s="114">
        <f ca="1">INDIRECT(calculation_hide!AV11)</f>
        <v>28.655999999999999</v>
      </c>
      <c r="V9" s="114">
        <f ca="1">INDIRECT(calculation_hide!AW11)</f>
        <v>279.2199</v>
      </c>
      <c r="W9" s="115">
        <f ca="1">INDIRECT(calculation_hide!AX11)</f>
        <v>141.64240000000001</v>
      </c>
      <c r="X9" s="114">
        <f ca="1">INDIRECT(calculation_hide!AY11)</f>
        <v>104.30170000000001</v>
      </c>
      <c r="Y9" s="114">
        <f ca="1">INDIRECT(calculation_hide!AZ11)</f>
        <v>75.050000000000011</v>
      </c>
      <c r="AA9" s="160"/>
      <c r="AB9" s="162"/>
    </row>
    <row r="10" spans="1:28" ht="20.25" customHeight="1" x14ac:dyDescent="0.35">
      <c r="A10" s="102" t="str">
        <f ca="1">INDIRECT(calculation_hide!AB12)</f>
        <v>2025 [provisional]</v>
      </c>
      <c r="B10" s="114">
        <f ca="1">INDIRECT(calculation_hide!AC12)</f>
        <v>232.44479999999999</v>
      </c>
      <c r="C10" s="114">
        <f ca="1">INDIRECT(calculation_hide!AD12)</f>
        <v>10.6777</v>
      </c>
      <c r="D10" s="114">
        <f ca="1">INDIRECT(calculation_hide!AE12)</f>
        <v>221.76680000000002</v>
      </c>
      <c r="E10" s="115">
        <f ca="1">INDIRECT(calculation_hide!AF12)</f>
        <v>0</v>
      </c>
      <c r="F10" s="114">
        <f ca="1">INDIRECT(calculation_hide!AG12)</f>
        <v>0.39449999999999996</v>
      </c>
      <c r="G10" s="114">
        <f ca="1">INDIRECT(calculation_hide!AH12)</f>
        <v>79.393400000000014</v>
      </c>
      <c r="H10" s="114">
        <f ca="1">INDIRECT(calculation_hide!AI12)</f>
        <v>33.002400000000002</v>
      </c>
      <c r="I10" s="114">
        <f ca="1">INDIRECT(calculation_hide!AJ12)</f>
        <v>3.6434999999999995</v>
      </c>
      <c r="J10" s="114">
        <f ca="1">INDIRECT(calculation_hide!AK12)</f>
        <v>78.175899999999999</v>
      </c>
      <c r="K10" s="114">
        <f ca="1">INDIRECT(calculation_hide!AL12)</f>
        <v>26.267699999999998</v>
      </c>
      <c r="L10" s="114">
        <f ca="1">INDIRECT(calculation_hide!AM12)</f>
        <v>51.908000000000001</v>
      </c>
      <c r="M10" s="114">
        <f ca="1">INDIRECT(calculation_hide!AN12)</f>
        <v>5.7064000000000004</v>
      </c>
      <c r="N10" s="114">
        <f ca="1">INDIRECT(calculation_hide!AO12)</f>
        <v>20.6648</v>
      </c>
      <c r="O10" s="114">
        <f ca="1">INDIRECT(calculation_hide!AP12)</f>
        <v>1.4564999999999999</v>
      </c>
      <c r="P10" s="114">
        <f ca="1">INDIRECT(calculation_hide!AQ12)</f>
        <v>-0.33199999999999996</v>
      </c>
      <c r="Q10" s="114">
        <f ca="1">INDIRECT(calculation_hide!AR12)</f>
        <v>-0.33929999999999999</v>
      </c>
      <c r="R10" s="114">
        <f ca="1">INDIRECT(calculation_hide!AS12)</f>
        <v>23.6402</v>
      </c>
      <c r="S10" s="114">
        <f ca="1">INDIRECT(calculation_hide!AT12)</f>
        <v>78.269100000000009</v>
      </c>
      <c r="T10" s="114">
        <f ca="1">INDIRECT(calculation_hide!AU12)</f>
        <v>29.729700000000001</v>
      </c>
      <c r="U10" s="114">
        <f ca="1">INDIRECT(calculation_hide!AV12)</f>
        <v>29.333399999999997</v>
      </c>
      <c r="V10" s="114">
        <f ca="1">INDIRECT(calculation_hide!AW12)</f>
        <v>280.82960000000003</v>
      </c>
      <c r="W10" s="115">
        <f ca="1">INDIRECT(calculation_hide!AX12)</f>
        <v>141.19330000000002</v>
      </c>
      <c r="X10" s="114">
        <f ca="1">INDIRECT(calculation_hide!AY12)</f>
        <v>108.1909</v>
      </c>
      <c r="Y10" s="114">
        <f ca="1">INDIRECT(calculation_hide!AZ12)</f>
        <v>79.7881</v>
      </c>
      <c r="AA10" s="160"/>
      <c r="AB10" s="162"/>
    </row>
    <row r="11" spans="1:28" ht="20.25" customHeight="1" x14ac:dyDescent="0.35">
      <c r="A11" s="103" t="s">
        <v>156</v>
      </c>
      <c r="B11" s="116" t="str">
        <f t="shared" ref="B11:Y11" ca="1" si="0">IF(((B10-B9)/B9*100)&gt;100,"(+) ",IF(((B10-B9)/B9*100)&lt;-100,"(-) ",IF(ROUND(((B10-B9)/B9*100),1)=0,"- ",IF(((B10-B9)/B9*100)&gt;0,TEXT(((B10-B9)/B9*100),"+0.0 "),TEXT(((B10-B9)/B9*100),"0.0 ")))))</f>
        <v xml:space="preserve">+1.4 </v>
      </c>
      <c r="C11" s="116" t="str">
        <f t="shared" ca="1" si="0"/>
        <v xml:space="preserve">-11.4 </v>
      </c>
      <c r="D11" s="116" t="str">
        <f t="shared" ca="1" si="0"/>
        <v xml:space="preserve">+2.1 </v>
      </c>
      <c r="E11" s="187" t="str">
        <f t="shared" ca="1" si="0"/>
        <v xml:space="preserve">-100.0 </v>
      </c>
      <c r="F11" s="116" t="str">
        <f t="shared" ca="1" si="0"/>
        <v xml:space="preserve">-19.6 </v>
      </c>
      <c r="G11" s="116" t="str">
        <f t="shared" ca="1" si="0"/>
        <v xml:space="preserve">+8.7 </v>
      </c>
      <c r="H11" s="116" t="str">
        <f t="shared" ca="1" si="0"/>
        <v xml:space="preserve">-11.6 </v>
      </c>
      <c r="I11" s="116" t="str">
        <f t="shared" ca="1" si="0"/>
        <v xml:space="preserve">-9.1 </v>
      </c>
      <c r="J11" s="166" t="str">
        <f t="shared" ca="1" si="0"/>
        <v xml:space="preserve">+3.2 </v>
      </c>
      <c r="K11" s="116" t="str">
        <f t="shared" ca="1" si="0"/>
        <v xml:space="preserve">-3.2 </v>
      </c>
      <c r="L11" s="116" t="str">
        <f t="shared" ca="1" si="0"/>
        <v xml:space="preserve">+6.7 </v>
      </c>
      <c r="M11" s="116" t="str">
        <f t="shared" ca="1" si="0"/>
        <v xml:space="preserve">+21.6 </v>
      </c>
      <c r="N11" s="116" t="str">
        <f t="shared" ca="1" si="0"/>
        <v xml:space="preserve">+4.3 </v>
      </c>
      <c r="O11" s="116" t="str">
        <f t="shared" ca="1" si="0"/>
        <v xml:space="preserve">- </v>
      </c>
      <c r="P11" s="116" t="str">
        <f t="shared" ca="1" si="0"/>
        <v xml:space="preserve">-49.0 </v>
      </c>
      <c r="Q11" s="116" t="str">
        <f t="shared" ca="1" si="0"/>
        <v xml:space="preserve">-0.8 </v>
      </c>
      <c r="R11" s="116" t="str">
        <f t="shared" ca="1" si="0"/>
        <v xml:space="preserve">+1.3 </v>
      </c>
      <c r="S11" s="116" t="str">
        <f t="shared" ca="1" si="0"/>
        <v xml:space="preserve">+7.3 </v>
      </c>
      <c r="T11" s="116" t="str">
        <f t="shared" ca="1" si="0"/>
        <v xml:space="preserve">-11.0 </v>
      </c>
      <c r="U11" s="116" t="str">
        <f t="shared" ca="1" si="0"/>
        <v xml:space="preserve">+2.4 </v>
      </c>
      <c r="V11" s="116" t="str">
        <f t="shared" ca="1" si="0"/>
        <v xml:space="preserve">+0.6 </v>
      </c>
      <c r="W11" s="117" t="str">
        <f t="shared" ca="1" si="0"/>
        <v xml:space="preserve">-0.3 </v>
      </c>
      <c r="X11" s="116" t="str">
        <f t="shared" ca="1" si="0"/>
        <v xml:space="preserve">+3.7 </v>
      </c>
      <c r="Y11" s="116" t="str">
        <f t="shared" ca="1" si="0"/>
        <v xml:space="preserve">+6.3 </v>
      </c>
      <c r="AA11" s="160"/>
    </row>
    <row r="12" spans="1:28" ht="20.25" customHeight="1" x14ac:dyDescent="0.35">
      <c r="A12" s="114" t="str">
        <f ca="1">INDIRECT(calculation_hide!AC45)</f>
        <v>January - December 2024</v>
      </c>
      <c r="B12" s="157">
        <f ca="1">INDIRECT(calculation_hide!AD45)</f>
        <v>229.21350000000001</v>
      </c>
      <c r="C12" s="114">
        <f ca="1">INDIRECT(calculation_hide!AE45)</f>
        <v>12.057399999999999</v>
      </c>
      <c r="D12" s="114">
        <f ca="1">INDIRECT(calculation_hide!AF45)</f>
        <v>217.15610000000001</v>
      </c>
      <c r="E12" s="115">
        <f ca="1">INDIRECT(calculation_hide!AG45)</f>
        <v>1.5430000000000001</v>
      </c>
      <c r="F12" s="114">
        <f ca="1">INDIRECT(calculation_hide!AH45)</f>
        <v>0.49090000000000011</v>
      </c>
      <c r="G12" s="114">
        <f ca="1">INDIRECT(calculation_hide!AI45)</f>
        <v>73.016300000000001</v>
      </c>
      <c r="H12" s="114">
        <f ca="1">INDIRECT(calculation_hide!AJ45)</f>
        <v>37.340299999999999</v>
      </c>
      <c r="I12" s="114">
        <f ca="1">INDIRECT(calculation_hide!AK45)</f>
        <v>4.01</v>
      </c>
      <c r="J12" s="114">
        <f ca="1">INDIRECT(calculation_hide!AL45)</f>
        <v>75.787899999999993</v>
      </c>
      <c r="K12" s="114">
        <f ca="1">INDIRECT(calculation_hide!AM45)</f>
        <v>27.128</v>
      </c>
      <c r="L12" s="114">
        <f ca="1">INDIRECT(calculation_hide!AN45)</f>
        <v>48.659799999999997</v>
      </c>
      <c r="M12" s="114">
        <f ca="1">INDIRECT(calculation_hide!AO45)</f>
        <v>4.6923999999999992</v>
      </c>
      <c r="N12" s="114">
        <f ca="1">INDIRECT(calculation_hide!AP45)</f>
        <v>19.811599999999999</v>
      </c>
      <c r="O12" s="114">
        <f ca="1">INDIRECT(calculation_hide!AQ45)</f>
        <v>1.4564999999999999</v>
      </c>
      <c r="P12" s="114">
        <f ca="1">INDIRECT(calculation_hide!AR45)</f>
        <v>-0.65059999999999996</v>
      </c>
      <c r="Q12" s="114">
        <f ca="1">INDIRECT(calculation_hide!AS45)</f>
        <v>-0.34210000000000002</v>
      </c>
      <c r="R12" s="114">
        <f ca="1">INDIRECT(calculation_hide!AT45)</f>
        <v>23.342099999999995</v>
      </c>
      <c r="S12" s="114">
        <f ca="1">INDIRECT(calculation_hide!AU45)</f>
        <v>72.976900000000015</v>
      </c>
      <c r="T12" s="114">
        <f ca="1">INDIRECT(calculation_hide!AV45)</f>
        <v>33.407799999999995</v>
      </c>
      <c r="U12" s="114">
        <f ca="1">INDIRECT(calculation_hide!AW45)</f>
        <v>28.655999999999999</v>
      </c>
      <c r="V12" s="114">
        <f ca="1">INDIRECT(calculation_hide!AX45)</f>
        <v>279.21989999999994</v>
      </c>
      <c r="W12" s="115">
        <f ca="1">INDIRECT(calculation_hide!AY45)</f>
        <v>141.64240000000001</v>
      </c>
      <c r="X12" s="114">
        <f ca="1">INDIRECT(calculation_hide!AZ45)</f>
        <v>104.30170000000001</v>
      </c>
      <c r="Y12" s="114">
        <f ca="1">INDIRECT(calculation_hide!BA45)</f>
        <v>75.050000000000011</v>
      </c>
      <c r="AA12" s="160"/>
    </row>
    <row r="13" spans="1:28" ht="20.25" customHeight="1" x14ac:dyDescent="0.35">
      <c r="A13" s="114" t="str">
        <f ca="1">INDIRECT(calculation_hide!AC46)</f>
        <v>January - December 2025 [provisional]</v>
      </c>
      <c r="B13" s="115">
        <f ca="1">INDIRECT(calculation_hide!AD46)</f>
        <v>232.44480000000001</v>
      </c>
      <c r="C13" s="114">
        <f ca="1">INDIRECT(calculation_hide!AE46)</f>
        <v>10.6777</v>
      </c>
      <c r="D13" s="114">
        <f ca="1">INDIRECT(calculation_hide!AF46)</f>
        <v>221.76680000000002</v>
      </c>
      <c r="E13" s="115">
        <f ca="1">INDIRECT(calculation_hide!AG46)</f>
        <v>0</v>
      </c>
      <c r="F13" s="114">
        <f ca="1">INDIRECT(calculation_hide!AH46)</f>
        <v>0.39449999999999996</v>
      </c>
      <c r="G13" s="114">
        <f ca="1">INDIRECT(calculation_hide!AI46)</f>
        <v>79.393400000000014</v>
      </c>
      <c r="H13" s="114">
        <f ca="1">INDIRECT(calculation_hide!AJ46)</f>
        <v>33.002399999999994</v>
      </c>
      <c r="I13" s="114">
        <f ca="1">INDIRECT(calculation_hide!AK46)</f>
        <v>3.6435000000000004</v>
      </c>
      <c r="J13" s="114">
        <f ca="1">INDIRECT(calculation_hide!AL46)</f>
        <v>78.175899999999984</v>
      </c>
      <c r="K13" s="114">
        <f ca="1">INDIRECT(calculation_hide!AM46)</f>
        <v>26.267700000000005</v>
      </c>
      <c r="L13" s="114">
        <f ca="1">INDIRECT(calculation_hide!AN46)</f>
        <v>51.907999999999994</v>
      </c>
      <c r="M13" s="114">
        <f ca="1">INDIRECT(calculation_hide!AO46)</f>
        <v>5.7063999999999995</v>
      </c>
      <c r="N13" s="114">
        <f ca="1">INDIRECT(calculation_hide!AP46)</f>
        <v>20.6648</v>
      </c>
      <c r="O13" s="114">
        <f ca="1">INDIRECT(calculation_hide!AQ46)</f>
        <v>1.4564999999999999</v>
      </c>
      <c r="P13" s="114">
        <f ca="1">INDIRECT(calculation_hide!AR46)</f>
        <v>-0.33199999999999996</v>
      </c>
      <c r="Q13" s="114">
        <f ca="1">INDIRECT(calculation_hide!AS46)</f>
        <v>-0.33929999999999993</v>
      </c>
      <c r="R13" s="114">
        <f ca="1">INDIRECT(calculation_hide!AT46)</f>
        <v>23.640200000000004</v>
      </c>
      <c r="S13" s="114">
        <f ca="1">INDIRECT(calculation_hide!AU46)</f>
        <v>78.269100000000009</v>
      </c>
      <c r="T13" s="114">
        <f ca="1">INDIRECT(calculation_hide!AV46)</f>
        <v>29.729700000000001</v>
      </c>
      <c r="U13" s="114">
        <f ca="1">INDIRECT(calculation_hide!AW46)</f>
        <v>29.333400000000001</v>
      </c>
      <c r="V13" s="114">
        <f ca="1">INDIRECT(calculation_hide!AX46)</f>
        <v>280.82959999999997</v>
      </c>
      <c r="W13" s="115">
        <f ca="1">INDIRECT(calculation_hide!AY46)</f>
        <v>141.19330000000002</v>
      </c>
      <c r="X13" s="114">
        <f ca="1">INDIRECT(calculation_hide!AZ46)</f>
        <v>108.19090000000001</v>
      </c>
      <c r="Y13" s="114">
        <f ca="1">INDIRECT(calculation_hide!BA46)</f>
        <v>79.788100000000014</v>
      </c>
      <c r="AA13" s="160"/>
    </row>
    <row r="14" spans="1:28" ht="20.25" customHeight="1" x14ac:dyDescent="0.35">
      <c r="A14" s="103" t="s">
        <v>156</v>
      </c>
      <c r="B14" s="116" t="str">
        <f t="shared" ref="B14:Y14" ca="1" si="1">IF(((B13-B12)/B12*100)&gt;100,"(+) ",IF(((B13-B12)/B12*100)&lt;-100,"(-) ",IF(ROUND(((B13-B12)/B12*100),1)=0,"- ",IF(((B13-B12)/B12*100)&gt;0,TEXT(((B13-B12)/B12*100),"+0.0 "),TEXT(((B13-B12)/B12*100),"0.0 ")))))</f>
        <v xml:space="preserve">+1.4 </v>
      </c>
      <c r="C14" s="116" t="str">
        <f t="shared" ca="1" si="1"/>
        <v xml:space="preserve">-11.4 </v>
      </c>
      <c r="D14" s="116" t="str">
        <f t="shared" ca="1" si="1"/>
        <v xml:space="preserve">+2.1 </v>
      </c>
      <c r="E14" s="117" t="str">
        <f t="shared" ca="1" si="1"/>
        <v xml:space="preserve">-100.0 </v>
      </c>
      <c r="F14" s="116" t="str">
        <f t="shared" ca="1" si="1"/>
        <v xml:space="preserve">-19.6 </v>
      </c>
      <c r="G14" s="116" t="str">
        <f t="shared" ca="1" si="1"/>
        <v xml:space="preserve">+8.7 </v>
      </c>
      <c r="H14" s="116" t="str">
        <f t="shared" ca="1" si="1"/>
        <v xml:space="preserve">-11.6 </v>
      </c>
      <c r="I14" s="116" t="str">
        <f t="shared" ca="1" si="1"/>
        <v xml:space="preserve">-9.1 </v>
      </c>
      <c r="J14" s="116" t="str">
        <f t="shared" ca="1" si="1"/>
        <v xml:space="preserve">+3.2 </v>
      </c>
      <c r="K14" s="116" t="str">
        <f t="shared" ca="1" si="1"/>
        <v xml:space="preserve">-3.2 </v>
      </c>
      <c r="L14" s="116" t="str">
        <f t="shared" ca="1" si="1"/>
        <v xml:space="preserve">+6.7 </v>
      </c>
      <c r="M14" s="116" t="str">
        <f t="shared" ca="1" si="1"/>
        <v xml:space="preserve">+21.6 </v>
      </c>
      <c r="N14" s="116" t="str">
        <f t="shared" ca="1" si="1"/>
        <v xml:space="preserve">+4.3 </v>
      </c>
      <c r="O14" s="116" t="str">
        <f t="shared" ca="1" si="1"/>
        <v xml:space="preserve">- </v>
      </c>
      <c r="P14" s="116" t="str">
        <f t="shared" ca="1" si="1"/>
        <v xml:space="preserve">-49.0 </v>
      </c>
      <c r="Q14" s="116" t="str">
        <f t="shared" ca="1" si="1"/>
        <v xml:space="preserve">-0.8 </v>
      </c>
      <c r="R14" s="116" t="str">
        <f t="shared" ca="1" si="1"/>
        <v xml:space="preserve">+1.3 </v>
      </c>
      <c r="S14" s="116" t="str">
        <f t="shared" ca="1" si="1"/>
        <v xml:space="preserve">+7.3 </v>
      </c>
      <c r="T14" s="116" t="str">
        <f t="shared" ca="1" si="1"/>
        <v xml:space="preserve">-11.0 </v>
      </c>
      <c r="U14" s="116" t="str">
        <f t="shared" ca="1" si="1"/>
        <v xml:space="preserve">+2.4 </v>
      </c>
      <c r="V14" s="116" t="str">
        <f t="shared" ca="1" si="1"/>
        <v xml:space="preserve">+0.6 </v>
      </c>
      <c r="W14" s="117" t="str">
        <f t="shared" ca="1" si="1"/>
        <v xml:space="preserve">-0.3 </v>
      </c>
      <c r="X14" s="116" t="str">
        <f t="shared" ca="1" si="1"/>
        <v xml:space="preserve">+3.7 </v>
      </c>
      <c r="Y14" s="116" t="str">
        <f t="shared" ca="1" si="1"/>
        <v xml:space="preserve">+6.3 </v>
      </c>
      <c r="AA14" s="160"/>
    </row>
    <row r="15" spans="1:28" ht="20.25" customHeight="1" x14ac:dyDescent="0.35">
      <c r="A15" s="102" t="str">
        <f ca="1">INDIRECT(calculation_hide!AC18)</f>
        <v>October 2024</v>
      </c>
      <c r="B15" s="114">
        <f ca="1">INDIRECT(calculation_hide!AD18)</f>
        <v>19.714600000000001</v>
      </c>
      <c r="C15" s="114">
        <f ca="1">INDIRECT(calculation_hide!AE18)</f>
        <v>0.98490000000000322</v>
      </c>
      <c r="D15" s="114">
        <f ca="1">INDIRECT(calculation_hide!AF18)</f>
        <v>18.729699999999998</v>
      </c>
      <c r="E15" s="115">
        <f ca="1">INDIRECT(calculation_hide!AG18)</f>
        <v>0</v>
      </c>
      <c r="F15" s="114">
        <f ca="1">INDIRECT(calculation_hide!AH18)</f>
        <v>3.5200000000000002E-2</v>
      </c>
      <c r="G15" s="114">
        <f ca="1">INDIRECT(calculation_hide!AI18)</f>
        <v>6.7131999999999996</v>
      </c>
      <c r="H15" s="114">
        <f ca="1">INDIRECT(calculation_hide!AJ18)</f>
        <v>2.9180000000000001</v>
      </c>
      <c r="I15" s="114">
        <f ca="1">INDIRECT(calculation_hide!AK18)</f>
        <v>0.2535</v>
      </c>
      <c r="J15" s="114">
        <f ca="1">INDIRECT(calculation_hide!AL18)</f>
        <v>6.5312000000000001</v>
      </c>
      <c r="K15" s="114">
        <f ca="1">INDIRECT(calculation_hide!AM18)</f>
        <v>2.4131999999999998</v>
      </c>
      <c r="L15" s="114">
        <f ca="1">INDIRECT(calculation_hide!AN18)</f>
        <v>4.1180000000000003</v>
      </c>
      <c r="M15" s="114">
        <f ca="1">INDIRECT(calculation_hide!AO18)</f>
        <v>0.28710000000000002</v>
      </c>
      <c r="N15" s="114">
        <f ca="1">INDIRECT(calculation_hide!AP18)</f>
        <v>1.9443999999999999</v>
      </c>
      <c r="O15" s="114">
        <f ca="1">INDIRECT(calculation_hide!AQ18)</f>
        <v>0.1193</v>
      </c>
      <c r="P15" s="114">
        <f ca="1">INDIRECT(calculation_hide!AR18)</f>
        <v>-4.5199999999999997E-2</v>
      </c>
      <c r="Q15" s="114">
        <f ca="1">INDIRECT(calculation_hide!AS18)</f>
        <v>-2.7E-2</v>
      </c>
      <c r="R15" s="114">
        <f ca="1">INDIRECT(calculation_hide!AT18)</f>
        <v>2.0918999999999999</v>
      </c>
      <c r="S15" s="114">
        <f ca="1">INDIRECT(calculation_hide!AU18)</f>
        <v>6.7201000000000004</v>
      </c>
      <c r="T15" s="114">
        <f ca="1">INDIRECT(calculation_hide!AV18)</f>
        <v>2.5205000000000002</v>
      </c>
      <c r="U15" s="114">
        <f ca="1">INDIRECT(calculation_hide!AW18)</f>
        <v>2.1528</v>
      </c>
      <c r="V15" s="114">
        <f ca="1">INDIRECT(calculation_hide!AX18)</f>
        <v>23.402999999999999</v>
      </c>
      <c r="W15" s="157">
        <f ca="1">INDIRECT(calculation_hide!AY18)</f>
        <v>11.934200000000001</v>
      </c>
      <c r="X15" s="114">
        <f ca="1">INDIRECT(calculation_hide!AZ18)</f>
        <v>9.0161999999999995</v>
      </c>
      <c r="Y15" s="114">
        <f ca="1">INDIRECT(calculation_hide!BA18)</f>
        <v>6.7483000000000004</v>
      </c>
      <c r="AA15" s="160"/>
    </row>
    <row r="16" spans="1:28" ht="20.25" customHeight="1" x14ac:dyDescent="0.35">
      <c r="A16" s="102" t="str">
        <f ca="1">INDIRECT(calculation_hide!AC19)</f>
        <v>November 2024</v>
      </c>
      <c r="B16" s="114">
        <f ca="1">INDIRECT(calculation_hide!AD19)</f>
        <v>21.698399999999999</v>
      </c>
      <c r="C16" s="114">
        <f ca="1">INDIRECT(calculation_hide!AE19)</f>
        <v>1.0112999999999985</v>
      </c>
      <c r="D16" s="114">
        <f ca="1">INDIRECT(calculation_hide!AF19)</f>
        <v>20.687100000000001</v>
      </c>
      <c r="E16" s="115">
        <f ca="1">INDIRECT(calculation_hide!AG19)</f>
        <v>0</v>
      </c>
      <c r="F16" s="114">
        <f ca="1">INDIRECT(calculation_hide!AH19)</f>
        <v>5.1799999999999999E-2</v>
      </c>
      <c r="G16" s="114">
        <f ca="1">INDIRECT(calculation_hide!AI19)</f>
        <v>9.4490999999999996</v>
      </c>
      <c r="H16" s="114">
        <f ca="1">INDIRECT(calculation_hide!AJ19)</f>
        <v>2.9371</v>
      </c>
      <c r="I16" s="114">
        <f ca="1">INDIRECT(calculation_hide!AK19)</f>
        <v>0.2429</v>
      </c>
      <c r="J16" s="114">
        <f ca="1">INDIRECT(calculation_hide!AL19)</f>
        <v>5.9701000000000004</v>
      </c>
      <c r="K16" s="114">
        <f ca="1">INDIRECT(calculation_hide!AM19)</f>
        <v>1.9626999999999999</v>
      </c>
      <c r="L16" s="114">
        <f ca="1">INDIRECT(calculation_hide!AN19)</f>
        <v>4.0073999999999996</v>
      </c>
      <c r="M16" s="114">
        <f ca="1">INDIRECT(calculation_hide!AO19)</f>
        <v>0.1205</v>
      </c>
      <c r="N16" s="114">
        <f ca="1">INDIRECT(calculation_hide!AP19)</f>
        <v>1.8655999999999999</v>
      </c>
      <c r="O16" s="114">
        <f ca="1">INDIRECT(calculation_hide!AQ19)</f>
        <v>0.12609999999999999</v>
      </c>
      <c r="P16" s="114">
        <f ca="1">INDIRECT(calculation_hide!AR19)</f>
        <v>-4.7699999999999999E-2</v>
      </c>
      <c r="Q16" s="114">
        <f ca="1">INDIRECT(calculation_hide!AS19)</f>
        <v>-2.8400000000000002E-2</v>
      </c>
      <c r="R16" s="114">
        <f ca="1">INDIRECT(calculation_hide!AT19)</f>
        <v>2.0430000000000001</v>
      </c>
      <c r="S16" s="114">
        <f ca="1">INDIRECT(calculation_hide!AU19)</f>
        <v>9.4496000000000002</v>
      </c>
      <c r="T16" s="114">
        <f ca="1">INDIRECT(calculation_hide!AV19)</f>
        <v>2.5066000000000002</v>
      </c>
      <c r="U16" s="114">
        <f ca="1">INDIRECT(calculation_hide!AW19)</f>
        <v>2.3346</v>
      </c>
      <c r="V16" s="114">
        <f ca="1">INDIRECT(calculation_hide!AX19)</f>
        <v>25.528300000000002</v>
      </c>
      <c r="W16" s="115">
        <f ca="1">INDIRECT(calculation_hide!AY19)</f>
        <v>11.136200000000001</v>
      </c>
      <c r="X16" s="114">
        <f ca="1">INDIRECT(calculation_hide!AZ19)</f>
        <v>8.1990999999999996</v>
      </c>
      <c r="Y16" s="114">
        <f ca="1">INDIRECT(calculation_hide!BA19)</f>
        <v>9.5008999999999997</v>
      </c>
      <c r="AA16" s="160"/>
    </row>
    <row r="17" spans="1:27" ht="20.25" customHeight="1" x14ac:dyDescent="0.35">
      <c r="A17" s="102" t="str">
        <f ca="1">INDIRECT(calculation_hide!AC20)</f>
        <v>December 2024</v>
      </c>
      <c r="B17" s="114">
        <f ca="1">INDIRECT(calculation_hide!AD20)</f>
        <v>22.6371</v>
      </c>
      <c r="C17" s="114">
        <f ca="1">INDIRECT(calculation_hide!AE20)</f>
        <v>1.0530000000000008</v>
      </c>
      <c r="D17" s="114">
        <f ca="1">INDIRECT(calculation_hide!AF20)</f>
        <v>21.584099999999999</v>
      </c>
      <c r="E17" s="115">
        <f ca="1">INDIRECT(calculation_hide!AG20)</f>
        <v>0</v>
      </c>
      <c r="F17" s="114">
        <f ca="1">INDIRECT(calculation_hide!AH20)</f>
        <v>3.5700000000000003E-2</v>
      </c>
      <c r="G17" s="114">
        <f ca="1">INDIRECT(calculation_hide!AI20)</f>
        <v>7.4588999999999999</v>
      </c>
      <c r="H17" s="114">
        <f ca="1">INDIRECT(calculation_hide!AJ20)</f>
        <v>2.9477000000000002</v>
      </c>
      <c r="I17" s="114">
        <f ca="1">INDIRECT(calculation_hide!AK20)</f>
        <v>0.58620000000000005</v>
      </c>
      <c r="J17" s="114">
        <f ca="1">INDIRECT(calculation_hide!AL20)</f>
        <v>8.8565000000000005</v>
      </c>
      <c r="K17" s="114">
        <f ca="1">INDIRECT(calculation_hide!AM20)</f>
        <v>3.1684000000000001</v>
      </c>
      <c r="L17" s="114">
        <f ca="1">INDIRECT(calculation_hide!AN20)</f>
        <v>5.6881000000000004</v>
      </c>
      <c r="M17" s="114">
        <f ca="1">INDIRECT(calculation_hide!AO20)</f>
        <v>7.0199999999999999E-2</v>
      </c>
      <c r="N17" s="114">
        <f ca="1">INDIRECT(calculation_hide!AP20)</f>
        <v>1.5851999999999999</v>
      </c>
      <c r="O17" s="114">
        <f ca="1">INDIRECT(calculation_hide!AQ20)</f>
        <v>0.13039999999999999</v>
      </c>
      <c r="P17" s="114">
        <f ca="1">INDIRECT(calculation_hide!AR20)</f>
        <v>-5.7299999999999997E-2</v>
      </c>
      <c r="Q17" s="114">
        <f ca="1">INDIRECT(calculation_hide!AS20)</f>
        <v>-2.9399999999999999E-2</v>
      </c>
      <c r="R17" s="114">
        <f ca="1">INDIRECT(calculation_hide!AT20)</f>
        <v>1.7808999999999999</v>
      </c>
      <c r="S17" s="114">
        <f ca="1">INDIRECT(calculation_hide!AU20)</f>
        <v>7.4294000000000002</v>
      </c>
      <c r="T17" s="114">
        <f ca="1">INDIRECT(calculation_hide!AV20)</f>
        <v>1.9990000000000001</v>
      </c>
      <c r="U17" s="114">
        <f ca="1">INDIRECT(calculation_hide!AW20)</f>
        <v>2.823</v>
      </c>
      <c r="V17" s="114">
        <f ca="1">INDIRECT(calculation_hide!AX20)</f>
        <v>26.406099999999999</v>
      </c>
      <c r="W17" s="206">
        <f ca="1">INDIRECT(calculation_hide!AY20)</f>
        <v>14.0459</v>
      </c>
      <c r="X17" s="114">
        <f ca="1">INDIRECT(calculation_hide!AZ20)</f>
        <v>11.0982</v>
      </c>
      <c r="Y17" s="114">
        <f ca="1">INDIRECT(calculation_hide!BA20)</f>
        <v>7.4946000000000002</v>
      </c>
      <c r="AA17" s="160"/>
    </row>
    <row r="18" spans="1:27" ht="20.25" customHeight="1" x14ac:dyDescent="0.35">
      <c r="A18" s="104" t="s">
        <v>35</v>
      </c>
      <c r="B18" s="118">
        <f t="shared" ref="B18:I18" ca="1" si="2">SUM(B15:B17)</f>
        <v>64.0501</v>
      </c>
      <c r="C18" s="118">
        <f t="shared" ca="1" si="2"/>
        <v>3.0492000000000026</v>
      </c>
      <c r="D18" s="118">
        <f t="shared" ca="1" si="2"/>
        <v>61.000899999999994</v>
      </c>
      <c r="E18" s="119">
        <f t="shared" ca="1" si="2"/>
        <v>0</v>
      </c>
      <c r="F18" s="118">
        <f t="shared" ca="1" si="2"/>
        <v>0.1227</v>
      </c>
      <c r="G18" s="118">
        <f t="shared" ca="1" si="2"/>
        <v>23.621199999999998</v>
      </c>
      <c r="H18" s="118">
        <f t="shared" ca="1" si="2"/>
        <v>8.8028000000000013</v>
      </c>
      <c r="I18" s="118">
        <f t="shared" ca="1" si="2"/>
        <v>1.0826</v>
      </c>
      <c r="J18" s="118">
        <f t="shared" ref="J18:Y18" ca="1" si="3">SUM(J15:J17)</f>
        <v>21.357800000000001</v>
      </c>
      <c r="K18" s="118">
        <f t="shared" ca="1" si="3"/>
        <v>7.5442999999999998</v>
      </c>
      <c r="L18" s="118">
        <f t="shared" ca="1" si="3"/>
        <v>13.813499999999999</v>
      </c>
      <c r="M18" s="118">
        <f t="shared" ca="1" si="3"/>
        <v>0.4778</v>
      </c>
      <c r="N18" s="118">
        <f t="shared" ca="1" si="3"/>
        <v>5.3951999999999991</v>
      </c>
      <c r="O18" s="118">
        <f t="shared" ca="1" si="3"/>
        <v>0.37580000000000002</v>
      </c>
      <c r="P18" s="118">
        <f t="shared" ca="1" si="3"/>
        <v>-0.1502</v>
      </c>
      <c r="Q18" s="118">
        <f t="shared" ca="1" si="3"/>
        <v>-8.48E-2</v>
      </c>
      <c r="R18" s="118">
        <f t="shared" ca="1" si="3"/>
        <v>5.9157999999999999</v>
      </c>
      <c r="S18" s="118">
        <f t="shared" ca="1" si="3"/>
        <v>23.5991</v>
      </c>
      <c r="T18" s="118">
        <f t="shared" ca="1" si="3"/>
        <v>7.0261000000000013</v>
      </c>
      <c r="U18" s="118">
        <f t="shared" ca="1" si="3"/>
        <v>7.3103999999999996</v>
      </c>
      <c r="V18" s="120">
        <f t="shared" ca="1" si="3"/>
        <v>75.337400000000002</v>
      </c>
      <c r="W18" s="119">
        <f t="shared" ca="1" si="3"/>
        <v>37.116299999999995</v>
      </c>
      <c r="X18" s="118">
        <f t="shared" ca="1" si="3"/>
        <v>28.313499999999998</v>
      </c>
      <c r="Y18" s="120">
        <f t="shared" ca="1" si="3"/>
        <v>23.7438</v>
      </c>
      <c r="AA18" s="160"/>
    </row>
    <row r="19" spans="1:27" ht="20.25" customHeight="1" x14ac:dyDescent="0.35">
      <c r="A19" s="102" t="str">
        <f ca="1">INDIRECT(calculation_hide!AC30)</f>
        <v>October 2025</v>
      </c>
      <c r="B19" s="114">
        <f ca="1">INDIRECT(calculation_hide!AD30)</f>
        <v>20.389500000000002</v>
      </c>
      <c r="C19" s="114">
        <f ca="1">INDIRECT(calculation_hide!AE30)</f>
        <v>0.89590000000000003</v>
      </c>
      <c r="D19" s="114">
        <f ca="1">INDIRECT(calculation_hide!AF30)</f>
        <v>19.493600000000001</v>
      </c>
      <c r="E19" s="115">
        <f ca="1">INDIRECT(calculation_hide!AG30)</f>
        <v>0</v>
      </c>
      <c r="F19" s="114">
        <f ca="1">INDIRECT(calculation_hide!AH30)</f>
        <v>3.6299999999999999E-2</v>
      </c>
      <c r="G19" s="114">
        <f ca="1">INDIRECT(calculation_hide!AI30)</f>
        <v>7.1329000000000002</v>
      </c>
      <c r="H19" s="114">
        <f ca="1">INDIRECT(calculation_hide!AJ30)</f>
        <v>2.4300000000000002</v>
      </c>
      <c r="I19" s="114">
        <f ca="1">INDIRECT(calculation_hide!AK30)</f>
        <v>0.3589</v>
      </c>
      <c r="J19" s="114">
        <f ca="1">INDIRECT(calculation_hide!AL30)</f>
        <v>7.6208999999999998</v>
      </c>
      <c r="K19" s="114">
        <f ca="1">INDIRECT(calculation_hide!AM30)</f>
        <v>2.5878000000000001</v>
      </c>
      <c r="L19" s="114">
        <f ca="1">INDIRECT(calculation_hide!AN30)</f>
        <v>5.0331000000000001</v>
      </c>
      <c r="M19" s="114">
        <f ca="1">INDIRECT(calculation_hide!AO30)</f>
        <v>0.26600000000000001</v>
      </c>
      <c r="N19" s="114">
        <f ca="1">INDIRECT(calculation_hide!AP30)</f>
        <v>1.5869</v>
      </c>
      <c r="O19" s="114">
        <f ca="1">INDIRECT(calculation_hide!AQ30)</f>
        <v>0.115</v>
      </c>
      <c r="P19" s="114">
        <f ca="1">INDIRECT(calculation_hide!AR30)</f>
        <v>-2.6599999999999999E-2</v>
      </c>
      <c r="Q19" s="114">
        <f ca="1">INDIRECT(calculation_hide!AS30)</f>
        <v>-2.6800000000000001E-2</v>
      </c>
      <c r="R19" s="114">
        <f ca="1">INDIRECT(calculation_hide!AT30)</f>
        <v>1.8594999999999999</v>
      </c>
      <c r="S19" s="183">
        <f ca="1">INDIRECT(calculation_hide!AU30)</f>
        <v>7.0114999999999998</v>
      </c>
      <c r="T19" s="114">
        <f ca="1">INDIRECT(calculation_hide!AV30)</f>
        <v>2.1951999999999998</v>
      </c>
      <c r="U19" s="114">
        <f ca="1">INDIRECT(calculation_hide!AW30)</f>
        <v>2.1135000000000002</v>
      </c>
      <c r="V19" s="114">
        <f ca="1">INDIRECT(calculation_hide!AX30)</f>
        <v>23.802299999999999</v>
      </c>
      <c r="W19" s="115">
        <f ca="1">INDIRECT(calculation_hide!AY30)</f>
        <v>12.2628</v>
      </c>
      <c r="X19" s="114">
        <f ca="1">INDIRECT(calculation_hide!AZ30)</f>
        <v>9.8328000000000007</v>
      </c>
      <c r="Y19" s="114">
        <f ca="1">INDIRECT(calculation_hide!BA30)</f>
        <v>7.1692</v>
      </c>
      <c r="AA19" s="160"/>
    </row>
    <row r="20" spans="1:27" ht="20.25" customHeight="1" x14ac:dyDescent="0.35">
      <c r="A20" s="102" t="str">
        <f ca="1">INDIRECT(calculation_hide!AC31)</f>
        <v>November 2025</v>
      </c>
      <c r="B20" s="114">
        <f ca="1">INDIRECT(calculation_hide!AD31)</f>
        <v>22.6326</v>
      </c>
      <c r="C20" s="114">
        <f ca="1">INDIRECT(calculation_hide!AE31)</f>
        <v>0.94359999999999999</v>
      </c>
      <c r="D20" s="114">
        <f ca="1">INDIRECT(calculation_hide!AF31)</f>
        <v>21.689</v>
      </c>
      <c r="E20" s="115">
        <f ca="1">INDIRECT(calculation_hide!AG31)</f>
        <v>0</v>
      </c>
      <c r="F20" s="114">
        <f ca="1">INDIRECT(calculation_hide!AH31)</f>
        <v>4.3299999999999998E-2</v>
      </c>
      <c r="G20" s="114">
        <f ca="1">INDIRECT(calculation_hide!AI31)</f>
        <v>7.2847999999999997</v>
      </c>
      <c r="H20" s="114">
        <f ca="1">INDIRECT(calculation_hide!AJ31)</f>
        <v>2.5758000000000001</v>
      </c>
      <c r="I20" s="114">
        <f ca="1">INDIRECT(calculation_hide!AK31)</f>
        <v>0.49490000000000001</v>
      </c>
      <c r="J20" s="114">
        <f ca="1">INDIRECT(calculation_hide!AL31)</f>
        <v>8.9339999999999993</v>
      </c>
      <c r="K20" s="114">
        <f ca="1">INDIRECT(calculation_hide!AM31)</f>
        <v>2.7403</v>
      </c>
      <c r="L20" s="114">
        <f ca="1">INDIRECT(calculation_hide!AN31)</f>
        <v>6.1936999999999998</v>
      </c>
      <c r="M20" s="114">
        <f ca="1">INDIRECT(calculation_hide!AO31)</f>
        <v>0.1671</v>
      </c>
      <c r="N20" s="114">
        <f ca="1">INDIRECT(calculation_hide!AP31)</f>
        <v>2.1392000000000002</v>
      </c>
      <c r="O20" s="114">
        <f ca="1">INDIRECT(calculation_hide!AQ31)</f>
        <v>0.1278</v>
      </c>
      <c r="P20" s="114">
        <f ca="1">INDIRECT(calculation_hide!AR31)</f>
        <v>-5.16E-2</v>
      </c>
      <c r="Q20" s="114">
        <f ca="1">INDIRECT(calculation_hide!AS31)</f>
        <v>-2.64E-2</v>
      </c>
      <c r="R20" s="114">
        <f ca="1">INDIRECT(calculation_hide!AT31)</f>
        <v>2.4154</v>
      </c>
      <c r="S20" s="183">
        <f ca="1">INDIRECT(calculation_hide!AU31)</f>
        <v>7.1797000000000004</v>
      </c>
      <c r="T20" s="114">
        <f ca="1">INDIRECT(calculation_hide!AV31)</f>
        <v>1.5125</v>
      </c>
      <c r="U20" s="114">
        <f ca="1">INDIRECT(calculation_hide!AW31)</f>
        <v>2.3353000000000002</v>
      </c>
      <c r="V20" s="114">
        <f ca="1">INDIRECT(calculation_hide!AX31)</f>
        <v>25.536799999999999</v>
      </c>
      <c r="W20" s="115">
        <f ca="1">INDIRECT(calculation_hide!AY31)</f>
        <v>14.311</v>
      </c>
      <c r="X20" s="114">
        <f ca="1">INDIRECT(calculation_hide!AZ31)</f>
        <v>11.735300000000001</v>
      </c>
      <c r="Y20" s="114">
        <f ca="1">INDIRECT(calculation_hide!BA31)</f>
        <v>7.3281000000000001</v>
      </c>
      <c r="AA20" s="160"/>
    </row>
    <row r="21" spans="1:27" ht="20.25" customHeight="1" x14ac:dyDescent="0.35">
      <c r="A21" s="102" t="str">
        <f ca="1">INDIRECT(calculation_hide!AC32)</f>
        <v>December 2025 [provisional]</v>
      </c>
      <c r="B21" s="114">
        <f ca="1">INDIRECT(calculation_hide!AD32)</f>
        <v>22.729399999999998</v>
      </c>
      <c r="C21" s="114">
        <f ca="1">INDIRECT(calculation_hide!AE32)</f>
        <v>0.95530000000000004</v>
      </c>
      <c r="D21" s="114">
        <f ca="1">INDIRECT(calculation_hide!AF32)</f>
        <v>21.774000000000001</v>
      </c>
      <c r="E21" s="115">
        <f ca="1">INDIRECT(calculation_hide!AG32)</f>
        <v>0</v>
      </c>
      <c r="F21" s="114">
        <f ca="1">INDIRECT(calculation_hide!AH32)</f>
        <v>4.8500000000000001E-2</v>
      </c>
      <c r="G21" s="114">
        <f ca="1">INDIRECT(calculation_hide!AI32)</f>
        <v>6.8826000000000001</v>
      </c>
      <c r="H21" s="114">
        <f ca="1">INDIRECT(calculation_hide!AJ32)</f>
        <v>2.6594000000000002</v>
      </c>
      <c r="I21" s="114">
        <f ca="1">INDIRECT(calculation_hide!AK32)</f>
        <v>0.56640000000000001</v>
      </c>
      <c r="J21" s="114">
        <f ca="1">INDIRECT(calculation_hide!AL32)</f>
        <v>9.4042999999999992</v>
      </c>
      <c r="K21" s="114">
        <f ca="1">INDIRECT(calculation_hide!AM32)</f>
        <v>2.9367000000000001</v>
      </c>
      <c r="L21" s="114">
        <f ca="1">INDIRECT(calculation_hide!AN32)</f>
        <v>6.4676</v>
      </c>
      <c r="M21" s="114">
        <f ca="1">INDIRECT(calculation_hide!AO32)</f>
        <v>0.13039999999999999</v>
      </c>
      <c r="N21" s="114">
        <f ca="1">INDIRECT(calculation_hide!AP32)</f>
        <v>2.0042</v>
      </c>
      <c r="O21" s="114">
        <f ca="1">INDIRECT(calculation_hide!AQ32)</f>
        <v>0.13830000000000001</v>
      </c>
      <c r="P21" s="114">
        <f ca="1">INDIRECT(calculation_hide!AR32)</f>
        <v>-3.27E-2</v>
      </c>
      <c r="Q21" s="114">
        <f ca="1">INDIRECT(calculation_hide!AS32)</f>
        <v>-2.7300000000000001E-2</v>
      </c>
      <c r="R21" s="114">
        <f ca="1">INDIRECT(calculation_hide!AT32)</f>
        <v>2.2494999999999998</v>
      </c>
      <c r="S21" s="183">
        <f ca="1">INDIRECT(calculation_hide!AU32)</f>
        <v>6.8242000000000003</v>
      </c>
      <c r="T21" s="114">
        <f ca="1">INDIRECT(calculation_hide!AV32)</f>
        <v>2.7080000000000002</v>
      </c>
      <c r="U21" s="114">
        <f ca="1">INDIRECT(calculation_hide!AW32)</f>
        <v>2.4447999999999999</v>
      </c>
      <c r="V21" s="114">
        <f ca="1">INDIRECT(calculation_hide!AX32)</f>
        <v>26.9268</v>
      </c>
      <c r="W21" s="182">
        <f ca="1">INDIRECT(calculation_hide!AY32)</f>
        <v>14.7646</v>
      </c>
      <c r="X21" s="183">
        <f ca="1">INDIRECT(calculation_hide!AZ32)</f>
        <v>12.1052</v>
      </c>
      <c r="Y21" s="183">
        <f ca="1">INDIRECT(calculation_hide!BA32)</f>
        <v>6.9310999999999998</v>
      </c>
      <c r="AA21" s="160"/>
    </row>
    <row r="22" spans="1:27" ht="20.25" customHeight="1" x14ac:dyDescent="0.35">
      <c r="A22" s="104" t="s">
        <v>35</v>
      </c>
      <c r="B22" s="118">
        <f t="shared" ref="B22:Y22" ca="1" si="4">SUM(B19:B21)</f>
        <v>65.751499999999993</v>
      </c>
      <c r="C22" s="118">
        <f t="shared" ca="1" si="4"/>
        <v>2.7948000000000004</v>
      </c>
      <c r="D22" s="118">
        <f ca="1">SUM(D19:D21)</f>
        <v>62.956600000000002</v>
      </c>
      <c r="E22" s="119">
        <f ca="1">SUM(E19:E21)</f>
        <v>0</v>
      </c>
      <c r="F22" s="118">
        <f t="shared" ca="1" si="4"/>
        <v>0.12809999999999999</v>
      </c>
      <c r="G22" s="118">
        <f t="shared" ca="1" si="4"/>
        <v>21.3003</v>
      </c>
      <c r="H22" s="118">
        <f t="shared" ca="1" si="4"/>
        <v>7.6652000000000005</v>
      </c>
      <c r="I22" s="118">
        <f t="shared" ca="1" si="4"/>
        <v>1.4201999999999999</v>
      </c>
      <c r="J22" s="118">
        <f t="shared" ca="1" si="4"/>
        <v>25.959199999999999</v>
      </c>
      <c r="K22" s="118">
        <f t="shared" ca="1" si="4"/>
        <v>8.264800000000001</v>
      </c>
      <c r="L22" s="118">
        <f t="shared" ca="1" si="4"/>
        <v>17.694400000000002</v>
      </c>
      <c r="M22" s="118">
        <f t="shared" ca="1" si="4"/>
        <v>0.5635</v>
      </c>
      <c r="N22" s="118">
        <f t="shared" ca="1" si="4"/>
        <v>5.7302999999999997</v>
      </c>
      <c r="O22" s="118">
        <f t="shared" ca="1" si="4"/>
        <v>0.38109999999999999</v>
      </c>
      <c r="P22" s="118">
        <f t="shared" ca="1" si="4"/>
        <v>-0.1109</v>
      </c>
      <c r="Q22" s="118">
        <f t="shared" ref="Q22" ca="1" si="5">SUM(Q19:Q21)</f>
        <v>-8.0500000000000002E-2</v>
      </c>
      <c r="R22" s="118">
        <f t="shared" ca="1" si="4"/>
        <v>6.5244</v>
      </c>
      <c r="S22" s="118">
        <f t="shared" ca="1" si="4"/>
        <v>21.0154</v>
      </c>
      <c r="T22" s="118">
        <f t="shared" ca="1" si="4"/>
        <v>6.4157000000000002</v>
      </c>
      <c r="U22" s="118">
        <f t="shared" ca="1" si="4"/>
        <v>6.8936000000000002</v>
      </c>
      <c r="V22" s="118">
        <f t="shared" ca="1" si="4"/>
        <v>76.265900000000002</v>
      </c>
      <c r="W22" s="119">
        <f t="shared" ca="1" si="4"/>
        <v>41.3384</v>
      </c>
      <c r="X22" s="118">
        <f t="shared" ca="1" si="4"/>
        <v>33.673299999999998</v>
      </c>
      <c r="Y22" s="120">
        <f t="shared" ca="1" si="4"/>
        <v>21.4284</v>
      </c>
      <c r="AA22" s="160"/>
    </row>
    <row r="23" spans="1:27" ht="20.25" customHeight="1" x14ac:dyDescent="0.35">
      <c r="A23" s="103" t="s">
        <v>762</v>
      </c>
      <c r="B23" s="121" t="str">
        <f t="shared" ref="B23:H23" ca="1" si="6">IF(((B22-B18)/B18*100)&gt;100,"(+) ",IF(((B22-B18)/B18*100)&lt;-100,"(-) ",IF(ROUND(((B22-B18)/B18*100),1)=0,"- ",IF(((B22-B18)/B18*100)&gt;0,TEXT(((B22-B18)/B18*100),"+0.0 "),TEXT(((B22-B18)/B18*100),"0.0 ")))))</f>
        <v xml:space="preserve">+2.7 </v>
      </c>
      <c r="C23" s="121" t="str">
        <f t="shared" ca="1" si="6"/>
        <v xml:space="preserve">-8.3 </v>
      </c>
      <c r="D23" s="121" t="str">
        <f t="shared" ca="1" si="6"/>
        <v xml:space="preserve">+3.2 </v>
      </c>
      <c r="E23" s="122"/>
      <c r="F23" s="121" t="str">
        <f t="shared" ca="1" si="6"/>
        <v xml:space="preserve">+4.4 </v>
      </c>
      <c r="G23" s="121" t="str">
        <f t="shared" ca="1" si="6"/>
        <v xml:space="preserve">-9.8 </v>
      </c>
      <c r="H23" s="121" t="str">
        <f t="shared" ca="1" si="6"/>
        <v xml:space="preserve">-12.9 </v>
      </c>
      <c r="I23" s="169" t="str">
        <f ca="1">IF(((I22-I18)/I18*100)&gt;100,"(+) ",IF(((I22-I18)/I18*100)&lt;-50,"(-) ",IF(ROUND(((I22-I18)/I18*100),1)=0,"- ",IF(((I22-I18)/I18*100)&gt;0,TEXT(((I22-I18)/I18*100),"+0.0 "),TEXT(((I22-I18)/I18*100),"0.0 ")))))</f>
        <v xml:space="preserve">+31.2 </v>
      </c>
      <c r="J23" s="121" t="str">
        <f t="shared" ref="J23:Y23" ca="1" si="7">IF(((J22-J18)/J18*100)&gt;100,"(+) ",IF(((J22-J18)/J18*100)&lt;-50,"(-) ",IF(ROUND(((J22-J18)/J18*100),1)=0,"- ",IF(((J22-J18)/J18*100)&gt;0,TEXT(((J22-J18)/J18*100),"+0.0 "),TEXT(((J22-J18)/J18*100),"0.0 ")))))</f>
        <v xml:space="preserve">+21.5 </v>
      </c>
      <c r="K23" s="121" t="str">
        <f t="shared" ca="1" si="7"/>
        <v xml:space="preserve">+9.6 </v>
      </c>
      <c r="L23" s="121" t="str">
        <f t="shared" ca="1" si="7"/>
        <v xml:space="preserve">+28.1 </v>
      </c>
      <c r="M23" s="121" t="str">
        <f t="shared" ca="1" si="7"/>
        <v xml:space="preserve">+17.9 </v>
      </c>
      <c r="N23" s="173" t="str">
        <f t="shared" ca="1" si="7"/>
        <v xml:space="preserve">+6.2 </v>
      </c>
      <c r="O23" s="121" t="str">
        <f t="shared" ca="1" si="7"/>
        <v xml:space="preserve">+1.4 </v>
      </c>
      <c r="P23" s="121" t="str">
        <f t="shared" ca="1" si="7"/>
        <v xml:space="preserve">-26.2 </v>
      </c>
      <c r="Q23" s="121" t="str">
        <f t="shared" ref="Q23" ca="1" si="8">IF(((Q22-Q18)/Q18*100)&gt;100,"(+) ",IF(((Q22-Q18)/Q18*100)&lt;-50,"(-) ",IF(ROUND(((Q22-Q18)/Q18*100),1)=0,"- ",IF(((Q22-Q18)/Q18*100)&gt;0,TEXT(((Q22-Q18)/Q18*100),"+0.0 "),TEXT(((Q22-Q18)/Q18*100),"0.0 ")))))</f>
        <v xml:space="preserve">-5.1 </v>
      </c>
      <c r="R23" s="121" t="str">
        <f t="shared" ca="1" si="7"/>
        <v xml:space="preserve">+10.3 </v>
      </c>
      <c r="S23" s="121" t="str">
        <f t="shared" ca="1" si="7"/>
        <v xml:space="preserve">-10.9 </v>
      </c>
      <c r="T23" s="186" t="str">
        <f ca="1">IF(((T22-T18)/T18*100)&gt;100,"(+) ",IF(((T22-T18)/T18*100)&lt;-50,"(-) ",IF(ROUND(((T22-T18)/T18*100),1)=0,"- ",IF(((T22-T18)/T18*100)&gt;0,TEXT(((T22-T18)/T18*100),"+0.0 "),TEXT(((T22-T18)/T18*100),"0.0 ")))))</f>
        <v xml:space="preserve">-8.7 </v>
      </c>
      <c r="U23" s="167" t="str">
        <f t="shared" ca="1" si="7"/>
        <v xml:space="preserve">-5.7 </v>
      </c>
      <c r="V23" s="172" t="str">
        <f t="shared" ca="1" si="7"/>
        <v xml:space="preserve">+1.2 </v>
      </c>
      <c r="W23" s="198" t="str">
        <f t="shared" ca="1" si="7"/>
        <v xml:space="preserve">+11.4 </v>
      </c>
      <c r="X23" s="121" t="str">
        <f t="shared" ca="1" si="7"/>
        <v xml:space="preserve">+18.9 </v>
      </c>
      <c r="Y23" s="121" t="str">
        <f t="shared" ca="1" si="7"/>
        <v xml:space="preserve">-9.8 </v>
      </c>
      <c r="AA23" s="160"/>
    </row>
    <row r="25" spans="1:27" x14ac:dyDescent="0.35">
      <c r="B25" s="164"/>
      <c r="C25" s="164"/>
      <c r="D25" s="164"/>
      <c r="E25" s="164"/>
      <c r="F25" s="164"/>
      <c r="G25" s="164"/>
      <c r="H25" s="164"/>
      <c r="I25" s="160"/>
      <c r="M25" s="164"/>
      <c r="N25" s="171"/>
      <c r="O25" s="164"/>
      <c r="P25" s="164"/>
      <c r="Q25" s="164"/>
      <c r="R25" s="164"/>
      <c r="S25" s="164"/>
      <c r="T25" s="211"/>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5"/>
      <c r="B27" s="216"/>
      <c r="C27" s="216"/>
      <c r="D27" s="216"/>
      <c r="E27" s="216"/>
      <c r="F27" s="216"/>
      <c r="G27" s="216"/>
      <c r="H27" s="216"/>
      <c r="I27" s="216"/>
      <c r="J27" s="216"/>
      <c r="K27" s="216"/>
      <c r="L27" s="216"/>
      <c r="M27" s="216"/>
      <c r="T27" s="227"/>
      <c r="U27" s="224"/>
    </row>
    <row r="28" spans="1:27" s="36" customFormat="1" ht="20.25" customHeight="1" x14ac:dyDescent="0.35">
      <c r="A28" s="217"/>
      <c r="B28" s="218"/>
      <c r="C28" s="219"/>
      <c r="D28" s="220"/>
      <c r="E28" s="220"/>
      <c r="F28" s="221"/>
      <c r="G28" s="221"/>
      <c r="H28" s="220"/>
      <c r="I28" s="220"/>
      <c r="J28" s="218"/>
      <c r="K28" s="220"/>
      <c r="L28" s="220"/>
      <c r="M28" s="222"/>
      <c r="O28" s="223"/>
    </row>
    <row r="29" spans="1:27" x14ac:dyDescent="0.35">
      <c r="C29" s="163"/>
      <c r="D29" s="211"/>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585</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187</v>
      </c>
    </row>
    <row r="4" spans="1:24" ht="20.25" customHeight="1" x14ac:dyDescent="0.35">
      <c r="A4" s="76"/>
      <c r="B4" s="131"/>
      <c r="C4" s="131"/>
      <c r="D4" s="86" t="s">
        <v>181</v>
      </c>
      <c r="E4" s="78"/>
      <c r="F4" s="78"/>
      <c r="G4" s="80"/>
      <c r="H4" s="77"/>
      <c r="I4" s="79"/>
      <c r="J4" s="79"/>
      <c r="K4" s="79"/>
      <c r="L4" s="79"/>
      <c r="M4" s="79"/>
      <c r="N4" s="87"/>
      <c r="O4" s="82" t="s">
        <v>182</v>
      </c>
      <c r="P4" s="85"/>
      <c r="Q4" s="81"/>
      <c r="R4" s="18"/>
    </row>
    <row r="5" spans="1:24" s="130" customFormat="1" ht="90" customHeight="1" x14ac:dyDescent="0.35">
      <c r="A5" s="132" t="s">
        <v>188</v>
      </c>
      <c r="B5" s="133" t="s">
        <v>180</v>
      </c>
      <c r="C5" s="134" t="s">
        <v>700</v>
      </c>
      <c r="D5" s="135" t="s">
        <v>183</v>
      </c>
      <c r="E5" s="136" t="s">
        <v>28</v>
      </c>
      <c r="F5" s="136" t="s">
        <v>29</v>
      </c>
      <c r="G5" s="136" t="s">
        <v>30</v>
      </c>
      <c r="H5" s="136" t="s">
        <v>31</v>
      </c>
      <c r="I5" s="136" t="s">
        <v>166</v>
      </c>
      <c r="J5" s="136" t="s">
        <v>77</v>
      </c>
      <c r="K5" s="136" t="s">
        <v>78</v>
      </c>
      <c r="L5" s="136" t="s">
        <v>32</v>
      </c>
      <c r="M5" s="134" t="s">
        <v>158</v>
      </c>
      <c r="N5" s="137" t="s">
        <v>159</v>
      </c>
      <c r="O5" s="135" t="s">
        <v>160</v>
      </c>
      <c r="P5" s="136" t="s">
        <v>161</v>
      </c>
      <c r="Q5" s="137" t="s">
        <v>162</v>
      </c>
      <c r="R5" s="129"/>
    </row>
    <row r="6" spans="1:24" ht="20.25" customHeight="1" x14ac:dyDescent="0.35">
      <c r="A6" s="101">
        <f ca="1">INDIRECT(calculation_hide!AB8)</f>
        <v>2021</v>
      </c>
      <c r="B6" s="123">
        <f ca="1">Main_table[[#This Row],[Total electricity 
supplied by MPPs]]</f>
        <v>244.4333</v>
      </c>
      <c r="C6" s="124">
        <f ca="1">Main_table[[#This Row],[Total electricity 
supplied by MPPs]]-Main_table[[#This Row],[Pumped 
storage 
'[note 11']]]-Main_table[[#This Row],[Battery storage '[note 12']]]</f>
        <v>245.09739999999999</v>
      </c>
      <c r="D6" s="158">
        <f ca="1">ROUND(100*Main_table[[#This Row],[Coal
'[note 7']]]/shares_of_electricity_supplied[[#This Row],[Total electricity supplied by Major Power Producers excluding storage (TWh)]],4)</f>
        <v>2.4386000000000001</v>
      </c>
      <c r="E6" s="124">
        <f ca="1">ROUND(100*Main_table[[#This Row],[Oil]]/shares_of_electricity_supplied[[#This Row],[Total electricity supplied by Major Power Producers excluding storage (TWh)]],4)</f>
        <v>0.27489999999999998</v>
      </c>
      <c r="F6" s="124">
        <f ca="1">ROUND(100*Main_table[[#This Row],[Gas]]/shares_of_electricity_supplied[[#This Row],[Total electricity supplied by Major Power Producers excluding storage (TWh)]],4)</f>
        <v>44.438099999999999</v>
      </c>
      <c r="G6" s="124">
        <f ca="1">ROUND(100*Main_table[[#This Row],[ Nuclear]]/shares_of_electricity_supplied[[#This Row],[Total electricity supplied by Major Power Producers excluding storage (TWh)]],4)</f>
        <v>17.132000000000001</v>
      </c>
      <c r="H6" s="124">
        <f ca="1">ROUND(100*Main_table[[#This Row],[ Hydro]]/shares_of_electricity_supplied[[#This Row],[Total electricity supplied by Major Power Producers excluding storage (TWh)]],4)</f>
        <v>1.5149999999999999</v>
      </c>
      <c r="I6" s="124">
        <f ca="1">ROUND(100*Main_table[[#This Row],[Total wind 
'[note 8']
'[note 9']]]/shares_of_electricity_supplied[[#This Row],[Total electricity supplied by Major Power Producers excluding storage (TWh)]],4)</f>
        <v>23.345099999999999</v>
      </c>
      <c r="J6" s="124">
        <f ca="1">ROUND(100*Main_table[[#This Row],[Onshore 
wind]]/shares_of_electricity_supplied[[#This Row],[Total electricity supplied by Major Power Producers excluding storage (TWh)]],4)</f>
        <v>8.8857999999999997</v>
      </c>
      <c r="K6" s="124">
        <f ca="1">ROUND(100*Main_table[[#This Row],[Offshore 
wind]]/shares_of_electricity_supplied[[#This Row],[Total electricity supplied by Major Power Producers excluding storage (TWh)]],4)</f>
        <v>14.4594</v>
      </c>
      <c r="L6" s="124">
        <f ca="1">ROUND(100*Main_table[[#This Row],[Solar]]/shares_of_electricity_supplied[[#This Row],[Total electricity supplied by Major Power Producers excluding storage (TWh)]],4)</f>
        <v>1.7356</v>
      </c>
      <c r="M6" s="124">
        <f ca="1">ROUND(100*Main_table[[#This Row],[Bioenergy
'[note 10']]]/shares_of_electricity_supplied[[#This Row],[Total electricity supplied by Major Power Producers excluding storage (TWh)]],4)</f>
        <v>8.5263000000000009</v>
      </c>
      <c r="N6" s="125">
        <f ca="1">ROUND(100*Main_table[[#This Row],[Other fuels 
'[note 10']]]/shares_of_electricity_supplied[[#This Row],[Total electricity supplied by Major Power Producers excluding storage (TWh)]],4)</f>
        <v>0.59440000000000004</v>
      </c>
      <c r="O6" s="123" cm="1">
        <f t="array" aca="1" ref="O6" ca="1">ROUND(100*Main_table[[#This Row],[Low carbon 
'[note 4']]]/shares_of_electricity_supplied[[#This Row],[Total electricity supplied by Major Power Producers excluding storage (TWh)]:[Total electricity supplied by Major Power Producers excluding storage (TWh)]],4)</f>
        <v>52.253900000000002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35.122</v>
      </c>
      <c r="Q6" s="125" cm="1">
        <f t="array" aca="1" ref="Q6" ca="1">ROUND(100*Main_table[[#This Row],[Fossil fuels 
'[note 4']]]/shares_of_electricity_supplied[[#This Row],[Total electricity supplied by Major Power Producers excluding storage (TWh)]:[Total electricity supplied by Major Power Producers excluding storage (TWh)]],4)</f>
        <v>47.151499999999999</v>
      </c>
      <c r="R6" s="84"/>
    </row>
    <row r="7" spans="1:24" ht="20.25" customHeight="1" x14ac:dyDescent="0.35">
      <c r="A7" s="102">
        <f ca="1">INDIRECT(calculation_hide!AB9)</f>
        <v>2022</v>
      </c>
      <c r="B7" s="123">
        <f ca="1">Main_table[[#This Row],[Total electricity 
supplied by MPPs]]</f>
        <v>258.96129999999999</v>
      </c>
      <c r="C7" s="124">
        <f ca="1">Main_table[[#This Row],[Total electricity 
supplied by MPPs]]-Main_table[[#This Row],[Pumped 
storage 
'[note 11']]]-Main_table[[#This Row],[Battery storage '[note 12']]]</f>
        <v>259.6551</v>
      </c>
      <c r="D7" s="123">
        <f ca="1">ROUND(100*Main_table[[#This Row],[Coal
'[note 7']]]/shares_of_electricity_supplied[[#This Row],[Total electricity supplied by Major Power Producers excluding storage (TWh)]],4)</f>
        <v>1.966</v>
      </c>
      <c r="E7" s="124">
        <f ca="1">ROUND(100*Main_table[[#This Row],[Oil]]/shares_of_electricity_supplied[[#This Row],[Total electricity supplied by Major Power Producers excluding storage (TWh)]],4)</f>
        <v>0.29399999999999998</v>
      </c>
      <c r="F7" s="124">
        <f ca="1">ROUND(100*Main_table[[#This Row],[Gas]]/shares_of_electricity_supplied[[#This Row],[Total electricity supplied by Major Power Producers excluding storage (TWh)]],4)</f>
        <v>43.092100000000002</v>
      </c>
      <c r="G7" s="124">
        <f ca="1">ROUND(100*Main_table[[#This Row],[ Nuclear]]/shares_of_electricity_supplied[[#This Row],[Total electricity supplied by Major Power Producers excluding storage (TWh)]],4)</f>
        <v>16.786300000000001</v>
      </c>
      <c r="H7" s="124">
        <f ca="1">ROUND(100*Main_table[[#This Row],[ Hydro]]/shares_of_electricity_supplied[[#This Row],[Total electricity supplied by Major Power Producers excluding storage (TWh)]],4)</f>
        <v>1.4984999999999999</v>
      </c>
      <c r="I7" s="124">
        <f ca="1">ROUND(100*Main_table[[#This Row],[Total wind 
'[note 8']
'[note 9']]]/shares_of_electricity_supplied[[#This Row],[Total electricity supplied by Major Power Producers excluding storage (TWh)]],4)</f>
        <v>27.474799999999998</v>
      </c>
      <c r="J7" s="124">
        <f ca="1">ROUND(100*Main_table[[#This Row],[Onshore 
wind]]/shares_of_electricity_supplied[[#This Row],[Total electricity supplied by Major Power Producers excluding storage (TWh)]],4)</f>
        <v>10.1928</v>
      </c>
      <c r="K7" s="124">
        <f ca="1">ROUND(100*Main_table[[#This Row],[Offshore 
wind]]/shares_of_electricity_supplied[[#This Row],[Total electricity supplied by Major Power Producers excluding storage (TWh)]],4)</f>
        <v>17.2821</v>
      </c>
      <c r="L7" s="124">
        <f ca="1">ROUND(100*Main_table[[#This Row],[Solar]]/shares_of_electricity_supplied[[#This Row],[Total electricity supplied by Major Power Producers excluding storage (TWh)]],4)</f>
        <v>1.8026</v>
      </c>
      <c r="M7" s="124">
        <f ca="1">ROUND(100*Main_table[[#This Row],[Bioenergy
'[note 10']]]/shares_of_electricity_supplied[[#This Row],[Total electricity supplied by Major Power Producers excluding storage (TWh)]],4)</f>
        <v>6.54</v>
      </c>
      <c r="N7" s="125">
        <f ca="1">ROUND(100*Main_table[[#This Row],[Other fuels 
'[note 10']]]/shares_of_electricity_supplied[[#This Row],[Total electricity supplied by Major Power Producers excluding storage (TWh)]],4)</f>
        <v>0.54569999999999996</v>
      </c>
      <c r="O7" s="123" cm="1">
        <f t="array" aca="1" ref="O7" ca="1">ROUND(100*Main_table[[#This Row],[Low carbon 
'[note 4']]]/shares_of_electricity_supplied[[#This Row],[Total electricity supplied by Major Power Producers excluding storage (TWh)]:[Total electricity supplied by Major Power Producers excluding storage (TWh)]],4)</f>
        <v>54.1023</v>
      </c>
      <c r="P7" s="124" cm="1">
        <f t="array" aca="1" ref="P7" ca="1">ROUND(100*Main_table[[#This Row],[Renewables 
'[note 4']]]/shares_of_electricity_supplied[[#This Row],[Total electricity supplied by Major Power Producers excluding storage (TWh)]:[Total electricity supplied by Major Power Producers excluding storage (TWh)]],4)</f>
        <v>37.315899999999999</v>
      </c>
      <c r="Q7" s="125" cm="1">
        <f t="array" aca="1" ref="Q7" ca="1">ROUND(100*Main_table[[#This Row],[Fossil fuels 
'[note 4']]]/shares_of_electricity_supplied[[#This Row],[Total electricity supplied by Major Power Producers excluding storage (TWh)]:[Total electricity supplied by Major Power Producers excluding storage (TWh)]],4)</f>
        <v>45.352200000000003</v>
      </c>
      <c r="R7" s="84"/>
    </row>
    <row r="8" spans="1:24" ht="20.25" customHeight="1" x14ac:dyDescent="0.35">
      <c r="A8" s="102">
        <f ca="1">INDIRECT(calculation_hide!AB10)</f>
        <v>2023</v>
      </c>
      <c r="B8" s="123">
        <f ca="1">Main_table[[#This Row],[Total electricity 
supplied by MPPs]]</f>
        <v>226.53300000000002</v>
      </c>
      <c r="C8" s="124">
        <f ca="1">Main_table[[#This Row],[Total electricity 
supplied by MPPs]]-Main_table[[#This Row],[Pumped 
storage 
'[note 11']]]-Main_table[[#This Row],[Battery storage '[note 12']]]</f>
        <v>227.31510000000003</v>
      </c>
      <c r="D8" s="123">
        <f ca="1">ROUND(100*Main_table[[#This Row],[Coal
'[note 7']]]/shares_of_electricity_supplied[[#This Row],[Total electricity supplied by Major Power Producers excluding storage (TWh)]],4)</f>
        <v>1.373</v>
      </c>
      <c r="E8" s="124">
        <f ca="1">ROUND(100*Main_table[[#This Row],[Oil]]/shares_of_electricity_supplied[[#This Row],[Total electricity supplied by Major Power Producers excluding storage (TWh)]],4)</f>
        <v>0.2364</v>
      </c>
      <c r="F8" s="124">
        <f ca="1">ROUND(100*Main_table[[#This Row],[Gas]]/shares_of_electricity_supplied[[#This Row],[Total electricity supplied by Major Power Producers excluding storage (TWh)]],4)</f>
        <v>38.5505</v>
      </c>
      <c r="G8" s="124">
        <f ca="1">ROUND(100*Main_table[[#This Row],[ Nuclear]]/shares_of_electricity_supplied[[#This Row],[Total electricity supplied by Major Power Producers excluding storage (TWh)]],4)</f>
        <v>16.407499999999999</v>
      </c>
      <c r="H8" s="124">
        <f ca="1">ROUND(100*Main_table[[#This Row],[ Hydro]]/shares_of_electricity_supplied[[#This Row],[Total electricity supplied by Major Power Producers excluding storage (TWh)]],4)</f>
        <v>1.6679999999999999</v>
      </c>
      <c r="I8" s="124">
        <f ca="1">ROUND(100*Main_table[[#This Row],[Total wind 
'[note 8']
'[note 9']]]/shares_of_electricity_supplied[[#This Row],[Total electricity supplied by Major Power Producers excluding storage (TWh)]],4)</f>
        <v>32.443100000000001</v>
      </c>
      <c r="J8" s="124">
        <f ca="1">ROUND(100*Main_table[[#This Row],[Onshore 
wind]]/shares_of_electricity_supplied[[#This Row],[Total electricity supplied by Major Power Producers excluding storage (TWh)]],4)</f>
        <v>10.718999999999999</v>
      </c>
      <c r="K8" s="124">
        <f ca="1">ROUND(100*Main_table[[#This Row],[Offshore 
wind]]/shares_of_electricity_supplied[[#This Row],[Total electricity supplied by Major Power Producers excluding storage (TWh)]],4)</f>
        <v>21.724</v>
      </c>
      <c r="L8" s="124">
        <f ca="1">ROUND(100*Main_table[[#This Row],[Solar]]/shares_of_electricity_supplied[[#This Row],[Total electricity supplied by Major Power Producers excluding storage (TWh)]],4)</f>
        <v>1.9963</v>
      </c>
      <c r="M8" s="124">
        <f ca="1">ROUND(100*Main_table[[#This Row],[Bioenergy
'[note 10']]]/shares_of_electricity_supplied[[#This Row],[Total electricity supplied by Major Power Producers excluding storage (TWh)]],4)</f>
        <v>6.7144000000000004</v>
      </c>
      <c r="N8" s="125">
        <f ca="1">ROUND(100*Main_table[[#This Row],[Other fuels 
'[note 10']]]/shares_of_electricity_supplied[[#This Row],[Total electricity supplied by Major Power Producers excluding storage (TWh)]],4)</f>
        <v>0.6109</v>
      </c>
      <c r="O8" s="123" cm="1">
        <f t="array" aca="1" ref="O8" ca="1">ROUND(100*Main_table[[#This Row],[Low carbon 
'[note 4']]]/shares_of_electricity_supplied[[#This Row],[Total electricity supplied by Major Power Producers excluding storage (TWh)]:[Total electricity supplied by Major Power Producers excluding storage (TWh)]],4)</f>
        <v>59.229399999999998</v>
      </c>
      <c r="P8" s="124" cm="1">
        <f t="array" aca="1" ref="P8" ca="1">ROUND(100*Main_table[[#This Row],[Renewables 
'[note 4']]]/shares_of_electricity_supplied[[#This Row],[Total electricity supplied by Major Power Producers excluding storage (TWh)]:[Total electricity supplied by Major Power Producers excluding storage (TWh)]],4)</f>
        <v>42.822000000000003</v>
      </c>
      <c r="Q8" s="125" cm="1">
        <f t="array" aca="1" ref="Q8" ca="1">ROUND(100*Main_table[[#This Row],[Fossil fuels 
'[note 4']]]/shares_of_electricity_supplied[[#This Row],[Total electricity supplied by Major Power Producers excluding storage (TWh)]:[Total electricity supplied by Major Power Producers excluding storage (TWh)]],4)</f>
        <v>40.1599</v>
      </c>
      <c r="R8" s="84"/>
    </row>
    <row r="9" spans="1:24" ht="20.25" customHeight="1" x14ac:dyDescent="0.35">
      <c r="A9" s="102">
        <f ca="1">INDIRECT(calculation_hide!AB11)</f>
        <v>2024</v>
      </c>
      <c r="B9" s="123">
        <f ca="1">Main_table[[#This Row],[Total electricity 
supplied by MPPs]]</f>
        <v>217.15610000000001</v>
      </c>
      <c r="C9" s="124">
        <f ca="1">Main_table[[#This Row],[Total electricity 
supplied by MPPs]]-Main_table[[#This Row],[Pumped 
storage 
'[note 11']]]-Main_table[[#This Row],[Battery storage '[note 12']]]</f>
        <v>218.14879999999999</v>
      </c>
      <c r="D9" s="123">
        <f ca="1">ROUND(100*Main_table[[#This Row],[Coal
'[note 7']]]/shares_of_electricity_supplied[[#This Row],[Total electricity supplied by Major Power Producers excluding storage (TWh)]],4)</f>
        <v>0.70730000000000004</v>
      </c>
      <c r="E9" s="124">
        <f ca="1">ROUND(100*Main_table[[#This Row],[Oil]]/shares_of_electricity_supplied[[#This Row],[Total electricity supplied by Major Power Producers excluding storage (TWh)]],4)</f>
        <v>0.22500000000000001</v>
      </c>
      <c r="F9" s="124">
        <f ca="1">ROUND(100*Main_table[[#This Row],[Gas]]/shares_of_electricity_supplied[[#This Row],[Total electricity supplied by Major Power Producers excluding storage (TWh)]],4)</f>
        <v>33.4709</v>
      </c>
      <c r="G9" s="124">
        <f ca="1">ROUND(100*Main_table[[#This Row],[ Nuclear]]/shares_of_electricity_supplied[[#This Row],[Total electricity supplied by Major Power Producers excluding storage (TWh)]],4)</f>
        <v>17.116900000000001</v>
      </c>
      <c r="H9" s="124">
        <f ca="1">ROUND(100*Main_table[[#This Row],[ Hydro]]/shares_of_electricity_supplied[[#This Row],[Total electricity supplied by Major Power Producers excluding storage (TWh)]],4)</f>
        <v>1.8382000000000001</v>
      </c>
      <c r="I9" s="124">
        <f ca="1">ROUND(100*Main_table[[#This Row],[Total wind 
'[note 8']
'[note 9']]]/shares_of_electricity_supplied[[#This Row],[Total electricity supplied by Major Power Producers excluding storage (TWh)]],4)</f>
        <v>34.741399999999999</v>
      </c>
      <c r="J9" s="124">
        <f ca="1">ROUND(100*Main_table[[#This Row],[Onshore 
wind]]/shares_of_electricity_supplied[[#This Row],[Total electricity supplied by Major Power Producers excluding storage (TWh)]],4)</f>
        <v>12.435499999999999</v>
      </c>
      <c r="K9" s="124">
        <f ca="1">ROUND(100*Main_table[[#This Row],[Offshore 
wind]]/shares_of_electricity_supplied[[#This Row],[Total electricity supplied by Major Power Producers excluding storage (TWh)]],4)</f>
        <v>22.305800000000001</v>
      </c>
      <c r="L9" s="124">
        <f ca="1">ROUND(100*Main_table[[#This Row],[Solar]]/shares_of_electricity_supplied[[#This Row],[Total electricity supplied by Major Power Producers excluding storage (TWh)]],4)</f>
        <v>2.1509999999999998</v>
      </c>
      <c r="M9" s="124">
        <f ca="1">ROUND(100*Main_table[[#This Row],[Bioenergy
'[note 10']]]/shares_of_electricity_supplied[[#This Row],[Total electricity supplied by Major Power Producers excluding storage (TWh)]],4)</f>
        <v>9.0816999999999997</v>
      </c>
      <c r="N9" s="125">
        <f ca="1">ROUND(100*Main_table[[#This Row],[Other fuels 
'[note 10']]]/shares_of_electricity_supplied[[#This Row],[Total electricity supplied by Major Power Producers excluding storage (TWh)]],4)</f>
        <v>0.66769999999999996</v>
      </c>
      <c r="O9" s="123" cm="1">
        <f t="array" aca="1" ref="O9" ca="1">ROUND(100*Main_table[[#This Row],[Low carbon 
'[note 4']]]/shares_of_electricity_supplied[[#This Row],[Total electricity supplied by Major Power Producers excluding storage (TWh)]:[Total electricity supplied by Major Power Producers excluding storage (TWh)]],4)</f>
        <v>64.929299999999998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47.812199999999997</v>
      </c>
      <c r="Q9" s="125" cm="1">
        <f t="array" aca="1" ref="Q9" ca="1">ROUND(100*Main_table[[#This Row],[Fossil fuels 
'[note 4']]]/shares_of_electricity_supplied[[#This Row],[Total electricity supplied by Major Power Producers excluding storage (TWh)]:[Total electricity supplied by Major Power Producers excluding storage (TWh)]],4)</f>
        <v>34.403100000000002</v>
      </c>
      <c r="R9" s="84"/>
    </row>
    <row r="10" spans="1:24" ht="20.25" customHeight="1" x14ac:dyDescent="0.35">
      <c r="A10" s="102" t="str">
        <f ca="1">INDIRECT(calculation_hide!AB12)</f>
        <v>2025 [provisional]</v>
      </c>
      <c r="B10" s="123">
        <f ca="1">Main_table[[#This Row],[Total electricity 
supplied by MPPs]]</f>
        <v>221.76680000000002</v>
      </c>
      <c r="C10" s="124">
        <f ca="1">Main_table[[#This Row],[Total electricity 
supplied by MPPs]]-Main_table[[#This Row],[Pumped 
storage 
'[note 11']]]-Main_table[[#This Row],[Battery storage '[note 12']]]</f>
        <v>222.43810000000002</v>
      </c>
      <c r="D10" s="123">
        <f ca="1">ROUND(100*Main_table[[#This Row],[Coal
'[note 7']]]/shares_of_electricity_supplied[[#This Row],[Total electricity supplied by Major Power Producers excluding storage (TWh)]],4)</f>
        <v>0</v>
      </c>
      <c r="E10" s="124">
        <f ca="1">ROUND(100*Main_table[[#This Row],[Oil]]/shares_of_electricity_supplied[[#This Row],[Total electricity supplied by Major Power Producers excluding storage (TWh)]],4)</f>
        <v>0.1774</v>
      </c>
      <c r="F10" s="124">
        <f ca="1">ROUND(100*Main_table[[#This Row],[Gas]]/shares_of_electricity_supplied[[#This Row],[Total electricity supplied by Major Power Producers excluding storage (TWh)]],4)</f>
        <v>35.692399999999999</v>
      </c>
      <c r="G10" s="124">
        <f ca="1">ROUND(100*Main_table[[#This Row],[ Nuclear]]/shares_of_electricity_supplied[[#This Row],[Total electricity supplied by Major Power Producers excluding storage (TWh)]],4)</f>
        <v>14.8367</v>
      </c>
      <c r="H10" s="124">
        <f ca="1">ROUND(100*Main_table[[#This Row],[ Hydro]]/shares_of_electricity_supplied[[#This Row],[Total electricity supplied by Major Power Producers excluding storage (TWh)]],4)</f>
        <v>1.6379999999999999</v>
      </c>
      <c r="I10" s="124">
        <f ca="1">ROUND(100*Main_table[[#This Row],[Total wind 
'[note 8']
'[note 9']]]/shares_of_electricity_supplied[[#This Row],[Total electricity supplied by Major Power Producers excluding storage (TWh)]],4)</f>
        <v>35.145000000000003</v>
      </c>
      <c r="J10" s="124">
        <f ca="1">ROUND(100*Main_table[[#This Row],[Onshore 
wind]]/shares_of_electricity_supplied[[#This Row],[Total electricity supplied by Major Power Producers excluding storage (TWh)]],4)</f>
        <v>11.808999999999999</v>
      </c>
      <c r="K10" s="124">
        <f ca="1">ROUND(100*Main_table[[#This Row],[Offshore 
wind]]/shares_of_electricity_supplied[[#This Row],[Total electricity supplied by Major Power Producers excluding storage (TWh)]],4)</f>
        <v>23.335899999999999</v>
      </c>
      <c r="L10" s="124">
        <f ca="1">ROUND(100*Main_table[[#This Row],[Solar]]/shares_of_electricity_supplied[[#This Row],[Total electricity supplied by Major Power Producers excluding storage (TWh)]],4)</f>
        <v>2.5653999999999999</v>
      </c>
      <c r="M10" s="124">
        <f ca="1">ROUND(100*Main_table[[#This Row],[Bioenergy
'[note 10']]]/shares_of_electricity_supplied[[#This Row],[Total electricity supplied by Major Power Producers excluding storage (TWh)]],4)</f>
        <v>9.2901000000000007</v>
      </c>
      <c r="N10" s="125">
        <f ca="1">ROUND(100*Main_table[[#This Row],[Other fuels 
'[note 10']]]/shares_of_electricity_supplied[[#This Row],[Total electricity supplied by Major Power Producers excluding storage (TWh)]],4)</f>
        <v>0.65480000000000005</v>
      </c>
      <c r="O10" s="123" cm="1">
        <f t="array" aca="1" ref="O10" ca="1">ROUND(100*Main_table[[#This Row],[Low carbon 
'[note 4']]]/shares_of_electricity_supplied[[#This Row],[Total electricity supplied by Major Power Producers excluding storage (TWh)]:[Total electricity supplied by Major Power Producers excluding storage (TWh)]],4)</f>
        <v>63.475299999999997</v>
      </c>
      <c r="P10" s="124" cm="1">
        <f t="array" aca="1" ref="P10" ca="1">ROUND(100*Main_table[[#This Row],[Renewables 
'[note 4']]]/shares_of_electricity_supplied[[#This Row],[Total electricity supplied by Major Power Producers excluding storage (TWh)]:[Total electricity supplied by Major Power Producers excluding storage (TWh)]],4)</f>
        <v>48.6387</v>
      </c>
      <c r="Q10" s="125" cm="1">
        <f t="array" aca="1" ref="Q10" ca="1">ROUND(100*Main_table[[#This Row],[Fossil fuels 
'[note 4']]]/shares_of_electricity_supplied[[#This Row],[Total electricity supplied by Major Power Producers excluding storage (TWh)]:[Total electricity supplied by Major Power Producers excluding storage (TWh)]],4)</f>
        <v>35.869799999999998</v>
      </c>
      <c r="R10" s="21"/>
    </row>
    <row r="11" spans="1:24" ht="20.25" customHeight="1" x14ac:dyDescent="0.35">
      <c r="A11" s="103" t="s">
        <v>765</v>
      </c>
      <c r="B11" s="126">
        <f ca="1">B10-B9</f>
        <v>4.6107000000000085</v>
      </c>
      <c r="C11" s="128">
        <f ca="1">C10-C9</f>
        <v>4.2893000000000256</v>
      </c>
      <c r="D11" s="126">
        <f ca="1">D10-D9</f>
        <v>-0.70730000000000004</v>
      </c>
      <c r="E11" s="128">
        <f t="shared" ref="E11:Q11" ca="1" si="0">E10-E9</f>
        <v>-4.7600000000000003E-2</v>
      </c>
      <c r="F11" s="128">
        <f t="shared" ca="1" si="0"/>
        <v>2.2214999999999989</v>
      </c>
      <c r="G11" s="128">
        <f t="shared" ca="1" si="0"/>
        <v>-2.2802000000000007</v>
      </c>
      <c r="H11" s="128">
        <f t="shared" ca="1" si="0"/>
        <v>-0.20020000000000016</v>
      </c>
      <c r="I11" s="128">
        <f t="shared" ca="1" si="0"/>
        <v>0.4036000000000044</v>
      </c>
      <c r="J11" s="128">
        <f t="shared" ca="1" si="0"/>
        <v>-0.62650000000000006</v>
      </c>
      <c r="K11" s="128">
        <f t="shared" ca="1" si="0"/>
        <v>1.0300999999999974</v>
      </c>
      <c r="L11" s="128">
        <f t="shared" ca="1" si="0"/>
        <v>0.4144000000000001</v>
      </c>
      <c r="M11" s="128">
        <f t="shared" ca="1" si="0"/>
        <v>0.20840000000000103</v>
      </c>
      <c r="N11" s="127">
        <f t="shared" ca="1" si="0"/>
        <v>-1.2899999999999912E-2</v>
      </c>
      <c r="O11" s="126">
        <f t="shared" ca="1" si="0"/>
        <v>-1.4540000000000006</v>
      </c>
      <c r="P11" s="128">
        <f t="shared" ca="1" si="0"/>
        <v>0.8265000000000029</v>
      </c>
      <c r="Q11" s="127">
        <f t="shared" ca="1" si="0"/>
        <v>1.4666999999999959</v>
      </c>
      <c r="R11" s="19"/>
    </row>
    <row r="12" spans="1:24" ht="20.25" customHeight="1" x14ac:dyDescent="0.35">
      <c r="A12" s="114" t="str">
        <f ca="1">INDIRECT(calculation_hide!AC45)</f>
        <v>January - December 2024</v>
      </c>
      <c r="B12" s="123">
        <f ca="1">Main_table[[#This Row],[Total electricity 
supplied by MPPs]]</f>
        <v>217.15610000000001</v>
      </c>
      <c r="C12" s="124">
        <f ca="1">Main_table[[#This Row],[Total electricity 
supplied by MPPs]]-Main_table[[#This Row],[Pumped 
storage 
'[note 11']]]-Main_table[[#This Row],[Battery storage '[note 12']]]</f>
        <v>218.14879999999999</v>
      </c>
      <c r="D12" s="123">
        <f ca="1">ROUND(100*Main_table[[#This Row],[Coal
'[note 7']]]/shares_of_electricity_supplied[[#This Row],[Total electricity supplied by Major Power Producers excluding storage (TWh)]],4)</f>
        <v>0.70730000000000004</v>
      </c>
      <c r="E12" s="124">
        <f ca="1">ROUND(100*Main_table[[#This Row],[Oil]]/shares_of_electricity_supplied[[#This Row],[Total electricity supplied by Major Power Producers excluding storage (TWh)]],4)</f>
        <v>0.22500000000000001</v>
      </c>
      <c r="F12" s="124">
        <f ca="1">ROUND(100*Main_table[[#This Row],[Gas]]/shares_of_electricity_supplied[[#This Row],[Total electricity supplied by Major Power Producers excluding storage (TWh)]],4)</f>
        <v>33.4709</v>
      </c>
      <c r="G12" s="124">
        <f ca="1">ROUND(100*Main_table[[#This Row],[ Nuclear]]/shares_of_electricity_supplied[[#This Row],[Total electricity supplied by Major Power Producers excluding storage (TWh)]],4)</f>
        <v>17.116900000000001</v>
      </c>
      <c r="H12" s="124">
        <f ca="1">ROUND(100*Main_table[[#This Row],[ Hydro]]/shares_of_electricity_supplied[[#This Row],[Total electricity supplied by Major Power Producers excluding storage (TWh)]],4)</f>
        <v>1.8382000000000001</v>
      </c>
      <c r="I12" s="124">
        <f ca="1">ROUND(100*Main_table[[#This Row],[Total wind 
'[note 8']
'[note 9']]]/shares_of_electricity_supplied[[#This Row],[Total electricity supplied by Major Power Producers excluding storage (TWh)]],4)</f>
        <v>34.741399999999999</v>
      </c>
      <c r="J12" s="124">
        <f ca="1">ROUND(100*Main_table[[#This Row],[Onshore 
wind]]/shares_of_electricity_supplied[[#This Row],[Total electricity supplied by Major Power Producers excluding storage (TWh)]],4)</f>
        <v>12.435499999999999</v>
      </c>
      <c r="K12" s="124">
        <f ca="1">ROUND(100*Main_table[[#This Row],[Offshore 
wind]]/shares_of_electricity_supplied[[#This Row],[Total electricity supplied by Major Power Producers excluding storage (TWh)]],4)</f>
        <v>22.305800000000001</v>
      </c>
      <c r="L12" s="124">
        <f ca="1">ROUND(100*Main_table[[#This Row],[Solar]]/shares_of_electricity_supplied[[#This Row],[Total electricity supplied by Major Power Producers excluding storage (TWh)]],4)</f>
        <v>2.1509999999999998</v>
      </c>
      <c r="M12" s="124">
        <f ca="1">ROUND(100*Main_table[[#This Row],[Bioenergy
'[note 10']]]/shares_of_electricity_supplied[[#This Row],[Total electricity supplied by Major Power Producers excluding storage (TWh)]],4)</f>
        <v>9.0816999999999997</v>
      </c>
      <c r="N12" s="125">
        <f ca="1">ROUND(100*Main_table[[#This Row],[Other fuels 
'[note 10']]]/shares_of_electricity_supplied[[#This Row],[Total electricity supplied by Major Power Producers excluding storage (TWh)]],4)</f>
        <v>0.66769999999999996</v>
      </c>
      <c r="O12" s="123" cm="1">
        <f t="array" aca="1" ref="O12" ca="1">ROUND(100*Main_table[[#This Row],[Low carbon 
'[note 4']]]/shares_of_electricity_supplied[[#This Row],[Total electricity supplied by Major Power Producers excluding storage (TWh)]:[Total electricity supplied by Major Power Producers excluding storage (TWh)]],4)</f>
        <v>64.929299999999998</v>
      </c>
      <c r="P12" s="124" cm="1">
        <f t="array" aca="1" ref="P12" ca="1">ROUND(100*Main_table[[#This Row],[Renewables 
'[note 4']]]/shares_of_electricity_supplied[[#This Row],[Total electricity supplied by Major Power Producers excluding storage (TWh)]:[Total electricity supplied by Major Power Producers excluding storage (TWh)]],4)</f>
        <v>47.812199999999997</v>
      </c>
      <c r="Q12" s="125" cm="1">
        <f t="array" aca="1" ref="Q12" ca="1">ROUND(100*Main_table[[#This Row],[Fossil fuels 
'[note 4']]]/shares_of_electricity_supplied[[#This Row],[Total electricity supplied by Major Power Producers excluding storage (TWh)]:[Total electricity supplied by Major Power Producers excluding storage (TWh)]],4)</f>
        <v>34.403100000000002</v>
      </c>
      <c r="R12" s="19"/>
    </row>
    <row r="13" spans="1:24" ht="15.5" x14ac:dyDescent="0.35">
      <c r="A13" s="114" t="str">
        <f ca="1">INDIRECT(calculation_hide!AC46)</f>
        <v>January - December 2025 [provisional]</v>
      </c>
      <c r="B13" s="123">
        <f ca="1">Main_table[[#This Row],[Total electricity 
supplied by MPPs]]</f>
        <v>221.76680000000002</v>
      </c>
      <c r="C13" s="124">
        <f ca="1">Main_table[[#This Row],[Total electricity 
supplied by MPPs]]-Main_table[[#This Row],[Pumped 
storage 
'[note 11']]]-Main_table[[#This Row],[Battery storage '[note 12']]]</f>
        <v>222.43810000000002</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0.1774</v>
      </c>
      <c r="F13" s="124">
        <f ca="1">ROUND(100*Main_table[[#This Row],[Gas]]/shares_of_electricity_supplied[[#This Row],[Total electricity supplied by Major Power Producers excluding storage (TWh)]],4)</f>
        <v>35.692399999999999</v>
      </c>
      <c r="G13" s="124">
        <f ca="1">ROUND(100*Main_table[[#This Row],[ Nuclear]]/shares_of_electricity_supplied[[#This Row],[Total electricity supplied by Major Power Producers excluding storage (TWh)]],4)</f>
        <v>14.8367</v>
      </c>
      <c r="H13" s="124">
        <f ca="1">ROUND(100*Main_table[[#This Row],[ Hydro]]/shares_of_electricity_supplied[[#This Row],[Total electricity supplied by Major Power Producers excluding storage (TWh)]],4)</f>
        <v>1.6379999999999999</v>
      </c>
      <c r="I13" s="124">
        <f ca="1">ROUND(100*Main_table[[#This Row],[Total wind 
'[note 8']
'[note 9']]]/shares_of_electricity_supplied[[#This Row],[Total electricity supplied by Major Power Producers excluding storage (TWh)]],4)</f>
        <v>35.145000000000003</v>
      </c>
      <c r="J13" s="124">
        <f ca="1">ROUND(100*Main_table[[#This Row],[Onshore 
wind]]/shares_of_electricity_supplied[[#This Row],[Total electricity supplied by Major Power Producers excluding storage (TWh)]],4)</f>
        <v>11.808999999999999</v>
      </c>
      <c r="K13" s="124">
        <f ca="1">ROUND(100*Main_table[[#This Row],[Offshore 
wind]]/shares_of_electricity_supplied[[#This Row],[Total electricity supplied by Major Power Producers excluding storage (TWh)]],4)</f>
        <v>23.335899999999999</v>
      </c>
      <c r="L13" s="124">
        <f ca="1">ROUND(100*Main_table[[#This Row],[Solar]]/shares_of_electricity_supplied[[#This Row],[Total electricity supplied by Major Power Producers excluding storage (TWh)]],4)</f>
        <v>2.5653999999999999</v>
      </c>
      <c r="M13" s="124">
        <f ca="1">ROUND(100*Main_table[[#This Row],[Bioenergy
'[note 10']]]/shares_of_electricity_supplied[[#This Row],[Total electricity supplied by Major Power Producers excluding storage (TWh)]],4)</f>
        <v>9.2901000000000007</v>
      </c>
      <c r="N13" s="125">
        <f ca="1">ROUND(100*Main_table[[#This Row],[Other fuels 
'[note 10']]]/shares_of_electricity_supplied[[#This Row],[Total electricity supplied by Major Power Producers excluding storage (TWh)]],4)</f>
        <v>0.65480000000000005</v>
      </c>
      <c r="O13" s="123" cm="1">
        <f t="array" aca="1" ref="O13" ca="1">ROUND(100*Main_table[[#This Row],[Low carbon 
'[note 4']]]/shares_of_electricity_supplied[[#This Row],[Total electricity supplied by Major Power Producers excluding storage (TWh)]:[Total electricity supplied by Major Power Producers excluding storage (TWh)]],4)</f>
        <v>63.475299999999997</v>
      </c>
      <c r="P13" s="124" cm="1">
        <f t="array" aca="1" ref="P13" ca="1">ROUND(100*Main_table[[#This Row],[Renewables 
'[note 4']]]/shares_of_electricity_supplied[[#This Row],[Total electricity supplied by Major Power Producers excluding storage (TWh)]:[Total electricity supplied by Major Power Producers excluding storage (TWh)]],4)</f>
        <v>48.6387</v>
      </c>
      <c r="Q13" s="174" cm="1">
        <f t="array" aca="1" ref="Q13" ca="1">ROUND(100*Main_table[[#This Row],[Fossil fuels 
'[note 4']]]/shares_of_electricity_supplied[[#This Row],[Total electricity supplied by Major Power Producers excluding storage (TWh)]:[Total electricity supplied by Major Power Producers excluding storage (TWh)]],4)</f>
        <v>35.869799999999998</v>
      </c>
      <c r="R13" s="19"/>
    </row>
    <row r="14" spans="1:24" ht="20.25" customHeight="1" x14ac:dyDescent="0.35">
      <c r="A14" s="103" t="s">
        <v>765</v>
      </c>
      <c r="B14" s="126">
        <f ca="1">B13-B12</f>
        <v>4.6107000000000085</v>
      </c>
      <c r="C14" s="128">
        <f ca="1">C13-C12</f>
        <v>4.2893000000000256</v>
      </c>
      <c r="D14" s="126">
        <f ca="1">D13-D12</f>
        <v>-0.70730000000000004</v>
      </c>
      <c r="E14" s="128">
        <f t="shared" ref="E14:Q14" ca="1" si="1">E13-E12</f>
        <v>-4.7600000000000003E-2</v>
      </c>
      <c r="F14" s="128">
        <f t="shared" ca="1" si="1"/>
        <v>2.2214999999999989</v>
      </c>
      <c r="G14" s="128">
        <f t="shared" ca="1" si="1"/>
        <v>-2.2802000000000007</v>
      </c>
      <c r="H14" s="128">
        <f t="shared" ca="1" si="1"/>
        <v>-0.20020000000000016</v>
      </c>
      <c r="I14" s="128">
        <f t="shared" ca="1" si="1"/>
        <v>0.4036000000000044</v>
      </c>
      <c r="J14" s="128">
        <f ca="1">J13-J12</f>
        <v>-0.62650000000000006</v>
      </c>
      <c r="K14" s="128">
        <f ca="1">K13-K12</f>
        <v>1.0300999999999974</v>
      </c>
      <c r="L14" s="128">
        <f ca="1">L13-L12</f>
        <v>0.4144000000000001</v>
      </c>
      <c r="M14" s="128">
        <f ca="1">M13-M12</f>
        <v>0.20840000000000103</v>
      </c>
      <c r="N14" s="127">
        <f ca="1">N13-N12</f>
        <v>-1.2899999999999912E-2</v>
      </c>
      <c r="O14" s="126">
        <f t="shared" ca="1" si="1"/>
        <v>-1.4540000000000006</v>
      </c>
      <c r="P14" s="128">
        <f t="shared" ca="1" si="1"/>
        <v>0.8265000000000029</v>
      </c>
      <c r="Q14" s="175">
        <f t="shared" ca="1" si="1"/>
        <v>1.4666999999999959</v>
      </c>
      <c r="R14" s="84"/>
    </row>
    <row r="15" spans="1:24" ht="20.25" customHeight="1" x14ac:dyDescent="0.35">
      <c r="A15" s="102" t="str">
        <f ca="1">INDIRECT(calculation_hide!AC18)</f>
        <v>October 2024</v>
      </c>
      <c r="B15" s="123">
        <f ca="1">Main_table[[#This Row],[Total electricity 
supplied by MPPs]]</f>
        <v>18.729699999999998</v>
      </c>
      <c r="C15" s="124">
        <f ca="1">Main_table[[#This Row],[Total electricity 
supplied by MPPs]]-Main_table[[#This Row],[Pumped 
storage 
'[note 11']]]-Main_table[[#This Row],[Battery storage '[note 12']]]</f>
        <v>18.8019</v>
      </c>
      <c r="D15" s="123">
        <f ca="1">ROUND(100*Main_table[[#This Row],[Coal
'[note 7']]]/shares_of_electricity_supplied[[#This Row],[Total electricity supplied by Major Power Producers excluding storage (TWh)]],4)</f>
        <v>0</v>
      </c>
      <c r="E15" s="124">
        <f ca="1">ROUND(100*Main_table[[#This Row],[Oil]]/shares_of_electricity_supplied[[#This Row],[Total electricity supplied by Major Power Producers excluding storage (TWh)]],4)</f>
        <v>0.18720000000000001</v>
      </c>
      <c r="F15" s="124">
        <f ca="1">ROUND(100*Main_table[[#This Row],[Gas]]/shares_of_electricity_supplied[[#This Row],[Total electricity supplied by Major Power Producers excluding storage (TWh)]],4)</f>
        <v>35.704900000000002</v>
      </c>
      <c r="G15" s="124">
        <f ca="1">ROUND(100*Main_table[[#This Row],[ Nuclear]]/shares_of_electricity_supplied[[#This Row],[Total electricity supplied by Major Power Producers excluding storage (TWh)]],4)</f>
        <v>15.5197</v>
      </c>
      <c r="H15" s="124">
        <f ca="1">ROUND(100*Main_table[[#This Row],[ Hydro]]/shares_of_electricity_supplied[[#This Row],[Total electricity supplied by Major Power Producers excluding storage (TWh)]],4)</f>
        <v>1.3483000000000001</v>
      </c>
      <c r="I15" s="124">
        <f ca="1">ROUND(100*Main_table[[#This Row],[Total wind 
'[note 8']
'[note 9']]]/shares_of_electricity_supplied[[#This Row],[Total electricity supplied by Major Power Producers excluding storage (TWh)]],4)</f>
        <v>34.736899999999999</v>
      </c>
      <c r="J15" s="124">
        <f ca="1">ROUND(100*Main_table[[#This Row],[Onshore 
wind]]/shares_of_electricity_supplied[[#This Row],[Total electricity supplied by Major Power Producers excluding storage (TWh)]],4)</f>
        <v>12.834899999999999</v>
      </c>
      <c r="K15" s="124">
        <f ca="1">ROUND(100*Main_table[[#This Row],[Offshore 
wind]]/shares_of_electricity_supplied[[#This Row],[Total electricity supplied by Major Power Producers excluding storage (TWh)]],4)</f>
        <v>21.902000000000001</v>
      </c>
      <c r="L15" s="124">
        <f ca="1">ROUND(100*Main_table[[#This Row],[Solar]]/shares_of_electricity_supplied[[#This Row],[Total electricity supplied by Major Power Producers excluding storage (TWh)]],4)</f>
        <v>1.5269999999999999</v>
      </c>
      <c r="M15" s="124">
        <f ca="1">ROUND(100*Main_table[[#This Row],[Bioenergy
'[note 10']]]/shares_of_electricity_supplied[[#This Row],[Total electricity supplied by Major Power Producers excluding storage (TWh)]],4)</f>
        <v>10.3415</v>
      </c>
      <c r="N15" s="125">
        <f ca="1">ROUND(100*Main_table[[#This Row],[Other fuels 
'[note 10']]]/shares_of_electricity_supplied[[#This Row],[Total electricity supplied by Major Power Producers excluding storage (TWh)]],4)</f>
        <v>0.63449999999999995</v>
      </c>
      <c r="O15" s="123" cm="1">
        <f t="array" aca="1" ref="O15" ca="1">ROUND(100*Main_table[[#This Row],[Low carbon 
'[note 4']]]/shares_of_electricity_supplied[[#This Row],[Total electricity supplied by Major Power Producers excluding storage (TWh)]:[Total electricity supplied by Major Power Producers excluding storage (TWh)]],4)</f>
        <v>63.473399999999998</v>
      </c>
      <c r="P15" s="124" cm="1">
        <f t="array" aca="1" ref="P15" ca="1">ROUND(100*Main_table[[#This Row],[Renewables 
'[note 4']]]/shares_of_electricity_supplied[[#This Row],[Total electricity supplied by Major Power Producers excluding storage (TWh)]:[Total electricity supplied by Major Power Producers excluding storage (TWh)]],4)</f>
        <v>47.953699999999998</v>
      </c>
      <c r="Q15" s="174" cm="1">
        <f t="array" aca="1" ref="Q15" ca="1">ROUND(100*Main_table[[#This Row],[Fossil fuels 
'[note 4']]]/shares_of_electricity_supplied[[#This Row],[Total electricity supplied by Major Power Producers excluding storage (TWh)]:[Total electricity supplied by Major Power Producers excluding storage (TWh)]],4)</f>
        <v>35.891599999999997</v>
      </c>
      <c r="R15" s="84"/>
    </row>
    <row r="16" spans="1:24" ht="20.25" customHeight="1" x14ac:dyDescent="0.35">
      <c r="A16" s="102" t="str">
        <f ca="1">INDIRECT(calculation_hide!AC19)</f>
        <v>November 2024</v>
      </c>
      <c r="B16" s="123">
        <f ca="1">Main_table[[#This Row],[Total electricity 
supplied by MPPs]]</f>
        <v>20.687100000000001</v>
      </c>
      <c r="C16" s="124">
        <f ca="1">Main_table[[#This Row],[Total electricity 
supplied by MPPs]]-Main_table[[#This Row],[Pumped 
storage 
'[note 11']]]-Main_table[[#This Row],[Battery storage '[note 12']]]</f>
        <v>20.763200000000001</v>
      </c>
      <c r="D16" s="123">
        <f ca="1">ROUND(100*Main_table[[#This Row],[Coal
'[note 7']]]/shares_of_electricity_supplied[[#This Row],[Total electricity supplied by Major Power Producers excluding storage (TWh)]],4)</f>
        <v>0</v>
      </c>
      <c r="E16" s="124">
        <f ca="1">ROUND(100*Main_table[[#This Row],[Oil]]/shares_of_electricity_supplied[[#This Row],[Total electricity supplied by Major Power Producers excluding storage (TWh)]],4)</f>
        <v>0.2495</v>
      </c>
      <c r="F16" s="124">
        <f ca="1">ROUND(100*Main_table[[#This Row],[Gas]]/shares_of_electricity_supplied[[#This Row],[Total electricity supplied by Major Power Producers excluding storage (TWh)]],4)</f>
        <v>45.508899999999997</v>
      </c>
      <c r="G16" s="124">
        <f ca="1">ROUND(100*Main_table[[#This Row],[ Nuclear]]/shares_of_electricity_supplied[[#This Row],[Total electricity supplied by Major Power Producers excluding storage (TWh)]],4)</f>
        <v>14.1457</v>
      </c>
      <c r="H16" s="124">
        <f ca="1">ROUND(100*Main_table[[#This Row],[ Hydro]]/shares_of_electricity_supplied[[#This Row],[Total electricity supplied by Major Power Producers excluding storage (TWh)]],4)</f>
        <v>1.1698999999999999</v>
      </c>
      <c r="I16" s="124">
        <f ca="1">ROUND(100*Main_table[[#This Row],[Total wind 
'[note 8']
'[note 9']]]/shares_of_electricity_supplied[[#This Row],[Total electricity supplied by Major Power Producers excluding storage (TWh)]],4)</f>
        <v>28.753299999999999</v>
      </c>
      <c r="J16" s="124">
        <f ca="1">ROUND(100*Main_table[[#This Row],[Onshore 
wind]]/shares_of_electricity_supplied[[#This Row],[Total electricity supplied by Major Power Producers excluding storage (TWh)]],4)</f>
        <v>9.4527999999999999</v>
      </c>
      <c r="K16" s="124">
        <f ca="1">ROUND(100*Main_table[[#This Row],[Offshore 
wind]]/shares_of_electricity_supplied[[#This Row],[Total electricity supplied by Major Power Producers excluding storage (TWh)]],4)</f>
        <v>19.3005</v>
      </c>
      <c r="L16" s="124">
        <f ca="1">ROUND(100*Main_table[[#This Row],[Solar]]/shares_of_electricity_supplied[[#This Row],[Total electricity supplied by Major Power Producers excluding storage (TWh)]],4)</f>
        <v>0.58040000000000003</v>
      </c>
      <c r="M16" s="124">
        <f ca="1">ROUND(100*Main_table[[#This Row],[Bioenergy
'[note 10']]]/shares_of_electricity_supplied[[#This Row],[Total electricity supplied by Major Power Producers excluding storage (TWh)]],4)</f>
        <v>8.9850999999999992</v>
      </c>
      <c r="N16" s="125">
        <f ca="1">ROUND(100*Main_table[[#This Row],[Other fuels 
'[note 10']]]/shares_of_electricity_supplied[[#This Row],[Total electricity supplied by Major Power Producers excluding storage (TWh)]],4)</f>
        <v>0.60729999999999995</v>
      </c>
      <c r="O16" s="123" cm="1">
        <f t="array" aca="1" ref="O16" ca="1">ROUND(100*Main_table[[#This Row],[Low carbon 
'[note 4']]]/shares_of_electricity_supplied[[#This Row],[Total electricity supplied by Major Power Producers excluding storage (TWh)]:[Total electricity supplied by Major Power Producers excluding storage (TWh)]],4)</f>
        <v>53.634300000000003</v>
      </c>
      <c r="P16" s="124" cm="1">
        <f t="array" aca="1" ref="P16" ca="1">ROUND(100*Main_table[[#This Row],[Renewables 
'[note 4']]]/shares_of_electricity_supplied[[#This Row],[Total electricity supplied by Major Power Producers excluding storage (TWh)]:[Total electricity supplied by Major Power Producers excluding storage (TWh)]],4)</f>
        <v>39.488599999999998</v>
      </c>
      <c r="Q16" s="174" cm="1">
        <f t="array" aca="1" ref="Q16" ca="1">ROUND(100*Main_table[[#This Row],[Fossil fuels 
'[note 4']]]/shares_of_electricity_supplied[[#This Row],[Total electricity supplied by Major Power Producers excluding storage (TWh)]:[Total electricity supplied by Major Power Producers excluding storage (TWh)]],4)</f>
        <v>45.758400000000002</v>
      </c>
      <c r="R16" s="84"/>
    </row>
    <row r="17" spans="1:20" ht="20.25" customHeight="1" x14ac:dyDescent="0.35">
      <c r="A17" s="102" t="str">
        <f ca="1">INDIRECT(calculation_hide!AC20)</f>
        <v>December 2024</v>
      </c>
      <c r="B17" s="123">
        <f ca="1">Main_table[[#This Row],[Total electricity 
supplied by MPPs]]</f>
        <v>21.584099999999999</v>
      </c>
      <c r="C17" s="124">
        <f ca="1">Main_table[[#This Row],[Total electricity 
supplied by MPPs]]-Main_table[[#This Row],[Pumped 
storage 
'[note 11']]]-Main_table[[#This Row],[Battery storage '[note 12']]]</f>
        <v>21.6708</v>
      </c>
      <c r="D17" s="123">
        <f ca="1">ROUND(100*Main_table[[#This Row],[Coal
'[note 7']]]/shares_of_electricity_supplied[[#This Row],[Total electricity supplied by Major Power Producers excluding storage (TWh)]],4)</f>
        <v>0</v>
      </c>
      <c r="E17" s="124">
        <f ca="1">ROUND(100*Main_table[[#This Row],[Oil]]/shares_of_electricity_supplied[[#This Row],[Total electricity supplied by Major Power Producers excluding storage (TWh)]],4)</f>
        <v>0.16470000000000001</v>
      </c>
      <c r="F17" s="124">
        <f ca="1">ROUND(100*Main_table[[#This Row],[Gas]]/shares_of_electricity_supplied[[#This Row],[Total electricity supplied by Major Power Producers excluding storage (TWh)]],4)</f>
        <v>34.4191</v>
      </c>
      <c r="G17" s="124">
        <f ca="1">ROUND(100*Main_table[[#This Row],[ Nuclear]]/shares_of_electricity_supplied[[#This Row],[Total electricity supplied by Major Power Producers excluding storage (TWh)]],4)</f>
        <v>13.6022</v>
      </c>
      <c r="H17" s="124">
        <f ca="1">ROUND(100*Main_table[[#This Row],[ Hydro]]/shares_of_electricity_supplied[[#This Row],[Total electricity supplied by Major Power Producers excluding storage (TWh)]],4)</f>
        <v>2.7050000000000001</v>
      </c>
      <c r="I17" s="124">
        <f ca="1">ROUND(100*Main_table[[#This Row],[Total wind 
'[note 8']
'[note 9']]]/shares_of_electricity_supplied[[#This Row],[Total electricity supplied by Major Power Producers excluding storage (TWh)]],4)</f>
        <v>40.868400000000001</v>
      </c>
      <c r="J17" s="124">
        <f ca="1">ROUND(100*Main_table[[#This Row],[Onshore 
wind]]/shares_of_electricity_supplied[[#This Row],[Total electricity supplied by Major Power Producers excluding storage (TWh)]],4)</f>
        <v>14.6206</v>
      </c>
      <c r="K17" s="124">
        <f ca="1">ROUND(100*Main_table[[#This Row],[Offshore 
wind]]/shares_of_electricity_supplied[[#This Row],[Total electricity supplied by Major Power Producers excluding storage (TWh)]],4)</f>
        <v>26.247800000000002</v>
      </c>
      <c r="L17" s="124">
        <f ca="1">ROUND(100*Main_table[[#This Row],[Solar]]/shares_of_electricity_supplied[[#This Row],[Total electricity supplied by Major Power Producers excluding storage (TWh)]],4)</f>
        <v>0.32390000000000002</v>
      </c>
      <c r="M17" s="124">
        <f ca="1">ROUND(100*Main_table[[#This Row],[Bioenergy
'[note 10']]]/shares_of_electricity_supplied[[#This Row],[Total electricity supplied by Major Power Producers excluding storage (TWh)]],4)</f>
        <v>7.3148999999999997</v>
      </c>
      <c r="N17" s="125">
        <f ca="1">ROUND(100*Main_table[[#This Row],[Other fuels 
'[note 10']]]/shares_of_electricity_supplied[[#This Row],[Total electricity supplied by Major Power Producers excluding storage (TWh)]],4)</f>
        <v>0.60170000000000001</v>
      </c>
      <c r="O17" s="123" cm="1">
        <f t="array" aca="1" ref="O17" ca="1">ROUND(100*Main_table[[#This Row],[Low carbon 
'[note 4']]]/shares_of_electricity_supplied[[#This Row],[Total electricity supplied by Major Power Producers excluding storage (TWh)]:[Total electricity supplied by Major Power Producers excluding storage (TWh)]],4)</f>
        <v>64.814899999999994</v>
      </c>
      <c r="P17" s="124" cm="1">
        <f t="array" aca="1" ref="P17" ca="1">ROUND(100*Main_table[[#This Row],[Renewables 
'[note 4']]]/shares_of_electricity_supplied[[#This Row],[Total electricity supplied by Major Power Producers excluding storage (TWh)]:[Total electricity supplied by Major Power Producers excluding storage (TWh)]],4)</f>
        <v>51.212699999999998</v>
      </c>
      <c r="Q17" s="174" cm="1">
        <f t="array" aca="1" ref="Q17" ca="1">ROUND(100*Main_table[[#This Row],[Fossil fuels 
'[note 4']]]/shares_of_electricity_supplied[[#This Row],[Total electricity supplied by Major Power Producers excluding storage (TWh)]:[Total electricity supplied by Major Power Producers excluding storage (TWh)]],4)</f>
        <v>34.5839</v>
      </c>
      <c r="R17" s="84"/>
    </row>
    <row r="18" spans="1:20" ht="20.25" customHeight="1" x14ac:dyDescent="0.35">
      <c r="A18" s="104" t="s">
        <v>35</v>
      </c>
      <c r="B18" s="138">
        <f ca="1">SUM(B15:B17)</f>
        <v>61.000899999999994</v>
      </c>
      <c r="C18" s="139">
        <f ca="1">SUM(C15:C17)</f>
        <v>61.235900000000001</v>
      </c>
      <c r="D18" s="138">
        <f ca="1">ROUND(100*Main_table[[#This Row],[Coal
'[note 7']]]/shares_of_electricity_supplied[[#This Row],[Total electricity supplied by Major Power Producers excluding storage (TWh)]],4)</f>
        <v>0</v>
      </c>
      <c r="E18" s="139">
        <f ca="1">ROUND(100*Main_table[[#This Row],[Oil]]/shares_of_electricity_supplied[[#This Row],[Total electricity supplied by Major Power Producers excluding storage (TWh)]],4)</f>
        <v>0.20039999999999999</v>
      </c>
      <c r="F18" s="139">
        <f ca="1">ROUND(100*Main_table[[#This Row],[Gas]]/shares_of_electricity_supplied[[#This Row],[Total electricity supplied by Major Power Producers excluding storage (TWh)]],4)</f>
        <v>38.574100000000001</v>
      </c>
      <c r="G18" s="139">
        <f ca="1">ROUND(100*Main_table[[#This Row],[ Nuclear]]/shares_of_electricity_supplied[[#This Row],[Total electricity supplied by Major Power Producers excluding storage (TWh)]],4)</f>
        <v>14.3752</v>
      </c>
      <c r="H18" s="139">
        <f ca="1">ROUND(100*Main_table[[#This Row],[ Hydro]]/shares_of_electricity_supplied[[#This Row],[Total electricity supplied by Major Power Producers excluding storage (TWh)]],4)</f>
        <v>1.7679</v>
      </c>
      <c r="I18" s="139">
        <f ca="1">ROUND(100*Main_table[[#This Row],[Total wind 
'[note 8']
'[note 9']]]/shares_of_electricity_supplied[[#This Row],[Total electricity supplied by Major Power Producers excluding storage (TWh)]],4)</f>
        <v>34.877899999999997</v>
      </c>
      <c r="J18" s="139">
        <f ca="1">ROUND(100*Main_table[[#This Row],[Onshore 
wind]]/shares_of_electricity_supplied[[#This Row],[Total electricity supplied by Major Power Producers excluding storage (TWh)]],4)</f>
        <v>12.3201</v>
      </c>
      <c r="K18" s="139">
        <f ca="1">ROUND(100*Main_table[[#This Row],[Offshore 
wind]]/shares_of_electricity_supplied[[#This Row],[Total electricity supplied by Major Power Producers excluding storage (TWh)]],4)</f>
        <v>22.5578</v>
      </c>
      <c r="L18" s="139">
        <f ca="1">ROUND(100*Main_table[[#This Row],[Solar]]/shares_of_electricity_supplied[[#This Row],[Total electricity supplied by Major Power Producers excluding storage (TWh)]],4)</f>
        <v>0.78029999999999999</v>
      </c>
      <c r="M18" s="139">
        <f ca="1">ROUND(100*Main_table[[#This Row],[Bioenergy
'[note 10']]]/shares_of_electricity_supplied[[#This Row],[Total electricity supplied by Major Power Producers excluding storage (TWh)]],4)</f>
        <v>8.8104999999999993</v>
      </c>
      <c r="N18" s="140">
        <f ca="1">ROUND(100*Main_table[[#This Row],[Other fuels 
'[note 10']]]/shares_of_electricity_supplied[[#This Row],[Total electricity supplied by Major Power Producers excluding storage (TWh)]],4)</f>
        <v>0.61370000000000002</v>
      </c>
      <c r="O18" s="138" cm="1">
        <f t="array" aca="1" ref="O18" ca="1">ROUND(100*Main_table[[#This Row],[Low carbon 
'[note 4']]]/shares_of_electricity_supplied[[#This Row],[Total electricity supplied by Major Power Producers excluding storage (TWh)]:[Total electricity supplied by Major Power Producers excluding storage (TWh)]],4)</f>
        <v>60.612000000000002</v>
      </c>
      <c r="P18" s="139" cm="1">
        <f t="array" aca="1" ref="P18" ca="1">ROUND(100*Main_table[[#This Row],[Renewables 
'[note 4']]]/shares_of_electricity_supplied[[#This Row],[Total electricity supplied by Major Power Producers excluding storage (TWh)]:[Total electricity supplied by Major Power Producers excluding storage (TWh)]],4)</f>
        <v>46.236800000000002</v>
      </c>
      <c r="Q18" s="176" cm="1">
        <f t="array" aca="1" ref="Q18" ca="1">ROUND(100*Main_table[[#This Row],[Fossil fuels 
'[note 4']]]/shares_of_electricity_supplied[[#This Row],[Total electricity supplied by Major Power Producers excluding storage (TWh)]:[Total electricity supplied by Major Power Producers excluding storage (TWh)]],4)</f>
        <v>38.774299999999997</v>
      </c>
      <c r="R18" s="24"/>
    </row>
    <row r="19" spans="1:20" ht="20.25" customHeight="1" x14ac:dyDescent="0.35">
      <c r="A19" s="102" t="str">
        <f ca="1">INDIRECT(calculation_hide!AC30)</f>
        <v>October 2025</v>
      </c>
      <c r="B19" s="123">
        <f ca="1">Main_table[[#This Row],[Total electricity 
supplied by MPPs]]</f>
        <v>19.493600000000001</v>
      </c>
      <c r="C19" s="124">
        <f ca="1">Main_table[[#This Row],[Total electricity 
supplied by MPPs]]-Main_table[[#This Row],[Pumped 
storage 
'[note 11']]]-Main_table[[#This Row],[Battery storage '[note 12']]]</f>
        <v>19.547000000000001</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0.1857</v>
      </c>
      <c r="F19" s="124">
        <f ca="1">ROUND(100*Main_table[[#This Row],[Gas]]/shares_of_electricity_supplied[[#This Row],[Total electricity supplied by Major Power Producers excluding storage (TWh)]],4)</f>
        <v>36.491</v>
      </c>
      <c r="G19" s="124">
        <f ca="1">ROUND(100*Main_table[[#This Row],[ Nuclear]]/shares_of_electricity_supplied[[#This Row],[Total electricity supplied by Major Power Producers excluding storage (TWh)]],4)</f>
        <v>12.4316</v>
      </c>
      <c r="H19" s="124">
        <f ca="1">ROUND(100*Main_table[[#This Row],[ Hydro]]/shares_of_electricity_supplied[[#This Row],[Total electricity supplied by Major Power Producers excluding storage (TWh)]],4)</f>
        <v>1.8361000000000001</v>
      </c>
      <c r="I19" s="124">
        <f ca="1">ROUND(100*Main_table[[#This Row],[Total wind 
'[note 8']
'[note 9']]]/shares_of_electricity_supplied[[#This Row],[Total electricity supplied by Major Power Producers excluding storage (TWh)]],4)</f>
        <v>38.9876</v>
      </c>
      <c r="J19" s="124">
        <f ca="1">ROUND(100*Main_table[[#This Row],[Onshore 
wind]]/shares_of_electricity_supplied[[#This Row],[Total electricity supplied by Major Power Producers excluding storage (TWh)]],4)</f>
        <v>13.238899999999999</v>
      </c>
      <c r="K19" s="124">
        <f ca="1">ROUND(100*Main_table[[#This Row],[Offshore 
wind]]/shares_of_electricity_supplied[[#This Row],[Total electricity supplied by Major Power Producers excluding storage (TWh)]],4)</f>
        <v>25.748699999999999</v>
      </c>
      <c r="L19" s="124">
        <f ca="1">ROUND(100*Main_table[[#This Row],[Solar]]/shares_of_electricity_supplied[[#This Row],[Total electricity supplied by Major Power Producers excluding storage (TWh)]],4)</f>
        <v>1.3608</v>
      </c>
      <c r="M19" s="124">
        <f ca="1">ROUND(100*Main_table[[#This Row],[Bioenergy
'[note 10']]]/shares_of_electricity_supplied[[#This Row],[Total electricity supplied by Major Power Producers excluding storage (TWh)]],4)</f>
        <v>8.1183999999999994</v>
      </c>
      <c r="N19" s="125">
        <f ca="1">ROUND(100*Main_table[[#This Row],[Other fuels 
'[note 10']]]/shares_of_electricity_supplied[[#This Row],[Total electricity supplied by Major Power Producers excluding storage (TWh)]],4)</f>
        <v>0.58830000000000005</v>
      </c>
      <c r="O19" s="123" cm="1">
        <f t="array" aca="1" ref="O19" ca="1">ROUND(100*Main_table[[#This Row],[Low carbon 
'[note 4']]]/shares_of_electricity_supplied[[#This Row],[Total electricity supplied by Major Power Producers excluding storage (TWh)]:[Total electricity supplied by Major Power Producers excluding storage (TWh)]],4)</f>
        <v>62.734900000000003</v>
      </c>
      <c r="P19" s="124" cm="1">
        <f t="array" aca="1" ref="P19" ca="1">ROUND(100*Main_table[[#This Row],[Renewables 
'[note 4']]]/shares_of_electricity_supplied[[#This Row],[Total electricity supplied by Major Power Producers excluding storage (TWh)]:[Total electricity supplied by Major Power Producers excluding storage (TWh)]],4)</f>
        <v>50.303400000000003</v>
      </c>
      <c r="Q19" s="174" cm="1">
        <f t="array" aca="1" ref="Q19" ca="1">ROUND(100*Main_table[[#This Row],[Fossil fuels 
'[note 4']]]/shares_of_electricity_supplied[[#This Row],[Total electricity supplied by Major Power Producers excluding storage (TWh)]:[Total electricity supplied by Major Power Producers excluding storage (TWh)]],4)</f>
        <v>36.676699999999997</v>
      </c>
      <c r="R19" s="24"/>
    </row>
    <row r="20" spans="1:20" ht="20.25" customHeight="1" x14ac:dyDescent="0.35">
      <c r="A20" s="102" t="str">
        <f ca="1">INDIRECT(calculation_hide!AC31)</f>
        <v>November 2025</v>
      </c>
      <c r="B20" s="123">
        <f ca="1">Main_table[[#This Row],[Total electricity 
supplied by MPPs]]</f>
        <v>21.689</v>
      </c>
      <c r="C20" s="124">
        <f ca="1">Main_table[[#This Row],[Total electricity 
supplied by MPPs]]-Main_table[[#This Row],[Pumped 
storage 
'[note 11']]]-Main_table[[#This Row],[Battery storage '[note 12']]]</f>
        <v>21.766999999999999</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0.19889999999999999</v>
      </c>
      <c r="F20" s="124">
        <f ca="1">ROUND(100*Main_table[[#This Row],[Gas]]/shares_of_electricity_supplied[[#This Row],[Total electricity supplied by Major Power Producers excluding storage (TWh)]],4)</f>
        <v>33.467199999999998</v>
      </c>
      <c r="G20" s="124">
        <f ca="1">ROUND(100*Main_table[[#This Row],[ Nuclear]]/shares_of_electricity_supplied[[#This Row],[Total electricity supplied by Major Power Producers excluding storage (TWh)]],4)</f>
        <v>11.833500000000001</v>
      </c>
      <c r="H20" s="124">
        <f ca="1">ROUND(100*Main_table[[#This Row],[ Hydro]]/shares_of_electricity_supplied[[#This Row],[Total electricity supplied by Major Power Producers excluding storage (TWh)]],4)</f>
        <v>2.2736000000000001</v>
      </c>
      <c r="I20" s="124">
        <f ca="1">ROUND(100*Main_table[[#This Row],[Total wind 
'[note 8']
'[note 9']]]/shares_of_electricity_supplied[[#This Row],[Total electricity supplied by Major Power Producers excluding storage (TWh)]],4)</f>
        <v>41.043799999999997</v>
      </c>
      <c r="J20" s="124">
        <f ca="1">ROUND(100*Main_table[[#This Row],[Onshore 
wind]]/shares_of_electricity_supplied[[#This Row],[Total electricity supplied by Major Power Producers excluding storage (TWh)]],4)</f>
        <v>12.5892</v>
      </c>
      <c r="K20" s="124">
        <f ca="1">ROUND(100*Main_table[[#This Row],[Offshore 
wind]]/shares_of_electricity_supplied[[#This Row],[Total electricity supplied by Major Power Producers excluding storage (TWh)]],4)</f>
        <v>28.454499999999999</v>
      </c>
      <c r="L20" s="124">
        <f ca="1">ROUND(100*Main_table[[#This Row],[Solar]]/shares_of_electricity_supplied[[#This Row],[Total electricity supplied by Major Power Producers excluding storage (TWh)]],4)</f>
        <v>0.76770000000000005</v>
      </c>
      <c r="M20" s="124">
        <f ca="1">ROUND(100*Main_table[[#This Row],[Bioenergy
'[note 10']]]/shares_of_electricity_supplied[[#This Row],[Total electricity supplied by Major Power Producers excluding storage (TWh)]],4)</f>
        <v>9.8277000000000001</v>
      </c>
      <c r="N20" s="125">
        <f ca="1">ROUND(100*Main_table[[#This Row],[Other fuels 
'[note 10']]]/shares_of_electricity_supplied[[#This Row],[Total electricity supplied by Major Power Producers excluding storage (TWh)]],4)</f>
        <v>0.58709999999999996</v>
      </c>
      <c r="O20" s="123" cm="1">
        <f t="array" aca="1" ref="O20" ca="1">ROUND(100*Main_table[[#This Row],[Low carbon 
'[note 4']]]/shares_of_electricity_supplied[[#This Row],[Total electricity supplied by Major Power Producers excluding storage (TWh)]:[Total electricity supplied by Major Power Producers excluding storage (TWh)]],4)</f>
        <v>65.746300000000005</v>
      </c>
      <c r="P20" s="124" cm="1">
        <f t="array" aca="1" ref="P20" ca="1">ROUND(100*Main_table[[#This Row],[Renewables 
'[note 4']]]/shares_of_electricity_supplied[[#This Row],[Total electricity supplied by Major Power Producers excluding storage (TWh)]:[Total electricity supplied by Major Power Producers excluding storage (TWh)]],4)</f>
        <v>53.9133</v>
      </c>
      <c r="Q20" s="174" cm="1">
        <f t="array" aca="1" ref="Q20" ca="1">ROUND(100*Main_table[[#This Row],[Fossil fuels 
'[note 4']]]/shares_of_electricity_supplied[[#This Row],[Total electricity supplied by Major Power Producers excluding storage (TWh)]:[Total electricity supplied by Major Power Producers excluding storage (TWh)]],4)</f>
        <v>33.6661</v>
      </c>
      <c r="R20" s="84"/>
    </row>
    <row r="21" spans="1:20" ht="20.25" customHeight="1" x14ac:dyDescent="0.35">
      <c r="A21" s="102" t="str">
        <f ca="1">INDIRECT(calculation_hide!AC32)</f>
        <v>December 2025 [provisional]</v>
      </c>
      <c r="B21" s="123">
        <f ca="1">Main_table[[#This Row],[Total electricity 
supplied by MPPs]]</f>
        <v>21.774000000000001</v>
      </c>
      <c r="C21" s="124">
        <f ca="1">Main_table[[#This Row],[Total electricity 
supplied by MPPs]]-Main_table[[#This Row],[Pumped 
storage 
'[note 11']]]-Main_table[[#This Row],[Battery storage '[note 12']]]</f>
        <v>21.834</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0.22209999999999999</v>
      </c>
      <c r="F21" s="124">
        <f ca="1">ROUND(100*Main_table[[#This Row],[Gas]]/shares_of_electricity_supplied[[#This Row],[Total electricity supplied by Major Power Producers excluding storage (TWh)]],4)</f>
        <v>31.522400000000001</v>
      </c>
      <c r="G21" s="124">
        <f ca="1">ROUND(100*Main_table[[#This Row],[ Nuclear]]/shares_of_electricity_supplied[[#This Row],[Total electricity supplied by Major Power Producers excluding storage (TWh)]],4)</f>
        <v>12.180099999999999</v>
      </c>
      <c r="H21" s="124">
        <f ca="1">ROUND(100*Main_table[[#This Row],[ Hydro]]/shares_of_electricity_supplied[[#This Row],[Total electricity supplied by Major Power Producers excluding storage (TWh)]],4)</f>
        <v>2.5941000000000001</v>
      </c>
      <c r="I21" s="124">
        <f ca="1">ROUND(100*Main_table[[#This Row],[Total wind 
'[note 8']
'[note 9']]]/shares_of_electricity_supplied[[#This Row],[Total electricity supplied by Major Power Producers excluding storage (TWh)]],4)</f>
        <v>43.071800000000003</v>
      </c>
      <c r="J21" s="124">
        <f ca="1">ROUND(100*Main_table[[#This Row],[Onshore 
wind]]/shares_of_electricity_supplied[[#This Row],[Total electricity supplied by Major Power Producers excluding storage (TWh)]],4)</f>
        <v>13.450100000000001</v>
      </c>
      <c r="K21" s="124">
        <f ca="1">ROUND(100*Main_table[[#This Row],[Offshore 
wind]]/shares_of_electricity_supplied[[#This Row],[Total electricity supplied by Major Power Producers excluding storage (TWh)]],4)</f>
        <v>29.621700000000001</v>
      </c>
      <c r="L21" s="124">
        <f ca="1">ROUND(100*Main_table[[#This Row],[Solar]]/shares_of_electricity_supplied[[#This Row],[Total electricity supplied by Major Power Producers excluding storage (TWh)]],4)</f>
        <v>0.59719999999999995</v>
      </c>
      <c r="M21" s="124">
        <f ca="1">ROUND(100*Main_table[[#This Row],[Bioenergy
'[note 10']]]/shares_of_electricity_supplied[[#This Row],[Total electricity supplied by Major Power Producers excluding storage (TWh)]],4)</f>
        <v>9.1792999999999996</v>
      </c>
      <c r="N21" s="125">
        <f ca="1">ROUND(100*Main_table[[#This Row],[Other fuels 
'[note 10']]]/shares_of_electricity_supplied[[#This Row],[Total electricity supplied by Major Power Producers excluding storage (TWh)]],4)</f>
        <v>0.63339999999999996</v>
      </c>
      <c r="O21" s="123" cm="1">
        <f t="array" aca="1" ref="O21" ca="1">ROUND(100*Main_table[[#This Row],[Low carbon 
'[note 4']]]/shares_of_electricity_supplied[[#This Row],[Total electricity supplied by Major Power Producers excluding storage (TWh)]:[Total electricity supplied by Major Power Producers excluding storage (TWh)]],4)</f>
        <v>67.622100000000003</v>
      </c>
      <c r="P21" s="124" cm="1">
        <f t="array" aca="1" ref="P21" ca="1">ROUND(100*Main_table[[#This Row],[Renewables 
'[note 4']]]/shares_of_electricity_supplied[[#This Row],[Total electricity supplied by Major Power Producers excluding storage (TWh)]:[Total electricity supplied by Major Power Producers excluding storage (TWh)]],4)</f>
        <v>55.442</v>
      </c>
      <c r="Q21" s="174" cm="1">
        <f t="array" aca="1" ref="Q21" ca="1">ROUND(100*Main_table[[#This Row],[Fossil fuels 
'[note 4']]]/shares_of_electricity_supplied[[#This Row],[Total electricity supplied by Major Power Producers excluding storage (TWh)]:[Total electricity supplied by Major Power Producers excluding storage (TWh)]],4)</f>
        <v>31.744499999999999</v>
      </c>
      <c r="R21" s="13"/>
      <c r="T21" s="96"/>
    </row>
    <row r="22" spans="1:20" ht="20.25" customHeight="1" x14ac:dyDescent="0.35">
      <c r="A22" s="104" t="s">
        <v>35</v>
      </c>
      <c r="B22" s="138">
        <f ca="1">SUM(B19:B21)</f>
        <v>62.956600000000002</v>
      </c>
      <c r="C22" s="139">
        <f ca="1">SUM(C19:C21)</f>
        <v>63.147999999999996</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0.2029</v>
      </c>
      <c r="F22" s="139">
        <f ca="1">ROUND(100*Main_table[[#This Row],[Gas]]/shares_of_electricity_supplied[[#This Row],[Total electricity supplied by Major Power Producers excluding storage (TWh)]],4)</f>
        <v>33.730800000000002</v>
      </c>
      <c r="G22" s="139">
        <f ca="1">ROUND(100*Main_table[[#This Row],[ Nuclear]]/shares_of_electricity_supplied[[#This Row],[Total electricity supplied by Major Power Producers excluding storage (TWh)]],4)</f>
        <v>12.138500000000001</v>
      </c>
      <c r="H22" s="139">
        <f ca="1">ROUND(100*Main_table[[#This Row],[ Hydro]]/shares_of_electricity_supplied[[#This Row],[Total electricity supplied by Major Power Producers excluding storage (TWh)]],4)</f>
        <v>2.2490000000000001</v>
      </c>
      <c r="I22" s="139">
        <f ca="1">ROUND(100*Main_table[[#This Row],[Total wind 
'[note 8']
'[note 9']]]/shares_of_electricity_supplied[[#This Row],[Total electricity supplied by Major Power Producers excluding storage (TWh)]],4)</f>
        <v>41.108499999999999</v>
      </c>
      <c r="J22" s="139">
        <f ca="1">ROUND(100*Main_table[[#This Row],[Onshore 
wind]]/shares_of_electricity_supplied[[#This Row],[Total electricity supplied by Major Power Producers excluding storage (TWh)]],4)</f>
        <v>13.087999999999999</v>
      </c>
      <c r="K22" s="139">
        <f ca="1">ROUND(100*Main_table[[#This Row],[Offshore 
wind]]/shares_of_electricity_supplied[[#This Row],[Total electricity supplied by Major Power Producers excluding storage (TWh)]],4)</f>
        <v>28.020499999999998</v>
      </c>
      <c r="L22" s="139">
        <f ca="1">ROUND(100*Main_table[[#This Row],[Solar]]/shares_of_electricity_supplied[[#This Row],[Total electricity supplied by Major Power Producers excluding storage (TWh)]],4)</f>
        <v>0.89229999999999998</v>
      </c>
      <c r="M22" s="139">
        <f ca="1">ROUND(100*Main_table[[#This Row],[Bioenergy
'[note 10']]]/shares_of_electricity_supplied[[#This Row],[Total electricity supplied by Major Power Producers excluding storage (TWh)]],4)</f>
        <v>9.0744000000000007</v>
      </c>
      <c r="N22" s="140">
        <f ca="1">ROUND(100*Main_table[[#This Row],[Other fuels 
'[note 10']]]/shares_of_electricity_supplied[[#This Row],[Total electricity supplied by Major Power Producers excluding storage (TWh)]],4)</f>
        <v>0.60350000000000004</v>
      </c>
      <c r="O22" s="138" cm="1">
        <f t="array" aca="1" ref="O22" ca="1">ROUND(100*Main_table[[#This Row],[Low carbon 
'[note 4']]]/shares_of_electricity_supplied[[#This Row],[Total electricity supplied by Major Power Producers excluding storage (TWh)]:[Total electricity supplied by Major Power Producers excluding storage (TWh)]],4)</f>
        <v>65.462699999999998</v>
      </c>
      <c r="P22" s="139" cm="1">
        <f t="array" aca="1" ref="P22" ca="1">ROUND(100*Main_table[[#This Row],[Renewables 
'[note 4']]]/shares_of_electricity_supplied[[#This Row],[Total electricity supplied by Major Power Producers excluding storage (TWh)]:[Total electricity supplied by Major Power Producers excluding storage (TWh)]],4)</f>
        <v>53.324399999999997</v>
      </c>
      <c r="Q22" s="176" cm="1">
        <f t="array" aca="1" ref="Q22" ca="1">ROUND(100*Main_table[[#This Row],[Fossil fuels 
'[note 4']]]/shares_of_electricity_supplied[[#This Row],[Total electricity supplied by Major Power Producers excluding storage (TWh)]:[Total electricity supplied by Major Power Producers excluding storage (TWh)]],4)</f>
        <v>33.933599999999998</v>
      </c>
      <c r="R22" s="19"/>
      <c r="S22" s="95"/>
    </row>
    <row r="23" spans="1:20" ht="20.25" customHeight="1" x14ac:dyDescent="0.35">
      <c r="A23" s="103" t="s">
        <v>767</v>
      </c>
      <c r="B23" s="201">
        <f t="shared" ref="B23:C23" ca="1" si="2">B22-B18</f>
        <v>1.9557000000000073</v>
      </c>
      <c r="C23" s="200">
        <f t="shared" ca="1" si="2"/>
        <v>1.9120999999999952</v>
      </c>
      <c r="D23" s="126">
        <f ca="1">D22-D18</f>
        <v>0</v>
      </c>
      <c r="E23" s="128">
        <f t="shared" ref="E23:Q23" ca="1" si="3">E22-E18</f>
        <v>2.5000000000000022E-3</v>
      </c>
      <c r="F23" s="128">
        <f t="shared" ca="1" si="3"/>
        <v>-4.8432999999999993</v>
      </c>
      <c r="G23" s="128">
        <f t="shared" ca="1" si="3"/>
        <v>-2.236699999999999</v>
      </c>
      <c r="H23" s="128">
        <f t="shared" ca="1" si="3"/>
        <v>0.48110000000000008</v>
      </c>
      <c r="I23" s="128">
        <f t="shared" ca="1" si="3"/>
        <v>6.2306000000000026</v>
      </c>
      <c r="J23" s="128">
        <f ca="1">J22-J18</f>
        <v>0.76789999999999914</v>
      </c>
      <c r="K23" s="128">
        <f ca="1">K22-K18</f>
        <v>5.4626999999999981</v>
      </c>
      <c r="L23" s="128">
        <f ca="1">L22-L18</f>
        <v>0.11199999999999999</v>
      </c>
      <c r="M23" s="128">
        <f ca="1">M22-M18</f>
        <v>0.26390000000000136</v>
      </c>
      <c r="N23" s="127">
        <f ca="1">N22-N18</f>
        <v>-1.0199999999999987E-2</v>
      </c>
      <c r="O23" s="126">
        <f t="shared" ca="1" si="3"/>
        <v>4.8506999999999962</v>
      </c>
      <c r="P23" s="128">
        <f ca="1">P22-P18</f>
        <v>7.0875999999999948</v>
      </c>
      <c r="Q23" s="175">
        <f t="shared" ca="1" si="3"/>
        <v>-4.8406999999999982</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8"/>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589</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187</v>
      </c>
    </row>
    <row r="4" spans="1:25" s="3" customFormat="1" ht="20.25" customHeight="1" x14ac:dyDescent="0.35">
      <c r="A4" s="3" t="s">
        <v>189</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36</v>
      </c>
      <c r="B6" s="144" t="s">
        <v>25</v>
      </c>
      <c r="C6" s="145" t="s">
        <v>26</v>
      </c>
      <c r="D6" s="146" t="s">
        <v>190</v>
      </c>
      <c r="E6" s="145" t="s">
        <v>157</v>
      </c>
      <c r="F6" s="145" t="s">
        <v>28</v>
      </c>
      <c r="G6" s="145" t="s">
        <v>29</v>
      </c>
      <c r="H6" s="145" t="s">
        <v>30</v>
      </c>
      <c r="I6" s="145" t="s">
        <v>31</v>
      </c>
      <c r="J6" s="145" t="s">
        <v>166</v>
      </c>
      <c r="K6" s="145" t="s">
        <v>163</v>
      </c>
      <c r="L6" s="145" t="s">
        <v>164</v>
      </c>
      <c r="M6" s="145" t="s">
        <v>32</v>
      </c>
      <c r="N6" s="145" t="s">
        <v>158</v>
      </c>
      <c r="O6" s="145" t="s">
        <v>159</v>
      </c>
      <c r="P6" s="145" t="s">
        <v>165</v>
      </c>
      <c r="Q6" s="145" t="s">
        <v>695</v>
      </c>
      <c r="R6" s="145" t="s">
        <v>696</v>
      </c>
      <c r="S6" s="145" t="s">
        <v>697</v>
      </c>
      <c r="T6" s="145" t="s">
        <v>33</v>
      </c>
      <c r="U6" s="145" t="s">
        <v>698</v>
      </c>
      <c r="V6" s="146" t="s">
        <v>169</v>
      </c>
      <c r="W6" s="144" t="s">
        <v>160</v>
      </c>
      <c r="X6" s="147" t="s">
        <v>161</v>
      </c>
      <c r="Y6" s="148" t="s">
        <v>162</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184</v>
      </c>
      <c r="K7" s="114" t="s">
        <v>184</v>
      </c>
      <c r="L7" s="114" t="s">
        <v>184</v>
      </c>
      <c r="M7" s="114" t="s">
        <v>184</v>
      </c>
      <c r="N7" s="114">
        <v>0.51</v>
      </c>
      <c r="O7" s="114" t="s">
        <v>184</v>
      </c>
      <c r="P7" s="114" t="s">
        <v>184</v>
      </c>
      <c r="Q7" s="114" t="s">
        <v>184</v>
      </c>
      <c r="R7" s="114">
        <v>164.32</v>
      </c>
      <c r="S7" s="114">
        <v>48.53</v>
      </c>
      <c r="T7" s="114">
        <v>16.309999999999999</v>
      </c>
      <c r="U7" s="114">
        <v>4.59</v>
      </c>
      <c r="V7" s="114">
        <v>317.62</v>
      </c>
      <c r="W7" s="115" t="s">
        <v>184</v>
      </c>
      <c r="X7" s="114" t="s">
        <v>184</v>
      </c>
      <c r="Y7" s="149" t="s">
        <v>184</v>
      </c>
    </row>
    <row r="8" spans="1:25" ht="20.25" customHeight="1" x14ac:dyDescent="0.35">
      <c r="A8" s="89">
        <v>1996</v>
      </c>
      <c r="B8" s="115">
        <v>327.84</v>
      </c>
      <c r="C8" s="114">
        <v>19.100000000000001</v>
      </c>
      <c r="D8" s="149">
        <v>308.74</v>
      </c>
      <c r="E8" s="114">
        <v>135.85</v>
      </c>
      <c r="F8" s="114">
        <v>10.33</v>
      </c>
      <c r="G8" s="114">
        <v>74.36</v>
      </c>
      <c r="H8" s="114">
        <v>85.82</v>
      </c>
      <c r="I8" s="114">
        <v>1.84</v>
      </c>
      <c r="J8" s="114" t="s">
        <v>184</v>
      </c>
      <c r="K8" s="114" t="s">
        <v>184</v>
      </c>
      <c r="L8" s="114" t="s">
        <v>184</v>
      </c>
      <c r="M8" s="114" t="s">
        <v>184</v>
      </c>
      <c r="N8" s="114">
        <v>0.53</v>
      </c>
      <c r="O8" s="114" t="s">
        <v>184</v>
      </c>
      <c r="P8" s="114" t="s">
        <v>184</v>
      </c>
      <c r="Q8" s="114" t="s">
        <v>184</v>
      </c>
      <c r="R8" s="114">
        <v>155.47999999999999</v>
      </c>
      <c r="S8" s="114">
        <v>65.599999999999994</v>
      </c>
      <c r="T8" s="114">
        <v>16.760000000000002</v>
      </c>
      <c r="U8" s="114">
        <v>4.8499999999999996</v>
      </c>
      <c r="V8" s="114">
        <v>330.35</v>
      </c>
      <c r="W8" s="115" t="s">
        <v>184</v>
      </c>
      <c r="X8" s="114" t="s">
        <v>184</v>
      </c>
      <c r="Y8" s="149" t="s">
        <v>184</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184</v>
      </c>
      <c r="K9" s="114" t="s">
        <v>184</v>
      </c>
      <c r="L9" s="114" t="s">
        <v>184</v>
      </c>
      <c r="M9" s="114" t="s">
        <v>184</v>
      </c>
      <c r="N9" s="114">
        <f>SUM(Quarter!N8:N11)</f>
        <v>0.54210000000000003</v>
      </c>
      <c r="O9" s="114" t="s">
        <v>184</v>
      </c>
      <c r="P9" s="114" t="s">
        <v>184</v>
      </c>
      <c r="Q9" s="114" t="s">
        <v>184</v>
      </c>
      <c r="R9" s="114">
        <f>SUM(Quarter!R8:R11)</f>
        <v>127.96089999999998</v>
      </c>
      <c r="S9" s="114">
        <f>SUM(Quarter!S8:S11)</f>
        <v>86.681700000000006</v>
      </c>
      <c r="T9" s="114">
        <f>SUM(Quarter!T8:T11)</f>
        <v>16.5746</v>
      </c>
      <c r="U9" s="114">
        <f>SUM(Quarter!U8:U11)</f>
        <v>5.5060000000000002</v>
      </c>
      <c r="V9" s="114">
        <f>SUM(Quarter!V8:V11)</f>
        <v>328.32679999999999</v>
      </c>
      <c r="W9" s="115" t="s">
        <v>184</v>
      </c>
      <c r="X9" s="114" t="s">
        <v>184</v>
      </c>
      <c r="Y9" s="149" t="s">
        <v>184</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184</v>
      </c>
      <c r="K10" s="114" t="s">
        <v>184</v>
      </c>
      <c r="L10" s="114" t="s">
        <v>184</v>
      </c>
      <c r="M10" s="114" t="s">
        <v>184</v>
      </c>
      <c r="N10" s="114">
        <f>SUM(Quarter!N12:N15)</f>
        <v>0.44729999999999998</v>
      </c>
      <c r="O10" s="114" t="s">
        <v>184</v>
      </c>
      <c r="P10" s="114">
        <f>SUM(Quarter!P12:P15)</f>
        <v>-1.0246</v>
      </c>
      <c r="Q10" s="114" t="s">
        <v>184</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184</v>
      </c>
      <c r="K11" s="114" t="s">
        <v>184</v>
      </c>
      <c r="L11" s="114" t="s">
        <v>184</v>
      </c>
      <c r="M11" s="114" t="s">
        <v>184</v>
      </c>
      <c r="N11" s="114">
        <f>SUM(Quarter!N16:N19)</f>
        <v>0.57410000000000005</v>
      </c>
      <c r="O11" s="114" t="s">
        <v>184</v>
      </c>
      <c r="P11" s="114">
        <f>SUM(Quarter!P16:P19)</f>
        <v>-0.96999999999999986</v>
      </c>
      <c r="Q11" s="114" t="s">
        <v>184</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184</v>
      </c>
      <c r="K12" s="114" t="s">
        <v>184</v>
      </c>
      <c r="L12" s="114" t="s">
        <v>184</v>
      </c>
      <c r="M12" s="114" t="s">
        <v>184</v>
      </c>
      <c r="N12" s="114">
        <f>SUM(Quarter!N20:N23)</f>
        <v>0.6401</v>
      </c>
      <c r="O12" s="114" t="s">
        <v>184</v>
      </c>
      <c r="P12" s="114">
        <f>SUM(Quarter!P20:P23)</f>
        <v>-0.89559999999999995</v>
      </c>
      <c r="Q12" s="114" t="s">
        <v>184</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184</v>
      </c>
      <c r="K13" s="114" t="s">
        <v>184</v>
      </c>
      <c r="L13" s="114" t="s">
        <v>184</v>
      </c>
      <c r="M13" s="114" t="s">
        <v>184</v>
      </c>
      <c r="N13" s="114">
        <f>SUM(Quarter!N24:N27)</f>
        <v>0.68340000000000001</v>
      </c>
      <c r="O13" s="114" t="s">
        <v>184</v>
      </c>
      <c r="P13" s="114">
        <f>SUM(Quarter!P24:P27)</f>
        <v>-0.86990000000000001</v>
      </c>
      <c r="Q13" s="114" t="s">
        <v>184</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184</v>
      </c>
      <c r="K14" s="114" t="s">
        <v>184</v>
      </c>
      <c r="L14" s="114" t="s">
        <v>184</v>
      </c>
      <c r="M14" s="114" t="s">
        <v>184</v>
      </c>
      <c r="N14" s="114">
        <f>SUM(Quarter!N28:N31)</f>
        <v>0.80169999999999997</v>
      </c>
      <c r="O14" s="114" t="s">
        <v>184</v>
      </c>
      <c r="P14" s="114">
        <f>SUM(Quarter!P28:P31)</f>
        <v>-0.90080000000000005</v>
      </c>
      <c r="Q14" s="114" t="s">
        <v>184</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184</v>
      </c>
      <c r="K15" s="114" t="s">
        <v>184</v>
      </c>
      <c r="L15" s="114" t="s">
        <v>184</v>
      </c>
      <c r="M15" s="114" t="s">
        <v>184</v>
      </c>
      <c r="N15" s="114">
        <f>SUM(Quarter!N32:N35)</f>
        <v>1.0590999999999999</v>
      </c>
      <c r="O15" s="114" t="s">
        <v>184</v>
      </c>
      <c r="P15" s="114">
        <f>SUM(Quarter!P32:P35)</f>
        <v>-0.9043000000000001</v>
      </c>
      <c r="Q15" s="114" t="s">
        <v>184</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184</v>
      </c>
      <c r="K16" s="114" t="s">
        <v>184</v>
      </c>
      <c r="L16" s="114" t="s">
        <v>184</v>
      </c>
      <c r="M16" s="114" t="s">
        <v>184</v>
      </c>
      <c r="N16" s="114">
        <f>SUM(Quarter!N36:N39)</f>
        <v>1.367</v>
      </c>
      <c r="O16" s="114" t="s">
        <v>184</v>
      </c>
      <c r="P16" s="114">
        <f>SUM(Quarter!P36:P39)</f>
        <v>-0.93819999999999992</v>
      </c>
      <c r="Q16" s="114" t="s">
        <v>184</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184</v>
      </c>
      <c r="K17" s="114" t="s">
        <v>184</v>
      </c>
      <c r="L17" s="114" t="s">
        <v>184</v>
      </c>
      <c r="M17" s="114" t="s">
        <v>184</v>
      </c>
      <c r="N17" s="114">
        <f>SUM(Quarter!N40:N43)</f>
        <v>2.4863</v>
      </c>
      <c r="O17" s="114" t="s">
        <v>184</v>
      </c>
      <c r="P17" s="114">
        <f>SUM(Quarter!P40:P43)</f>
        <v>-0.93060000000000009</v>
      </c>
      <c r="Q17" s="114" t="s">
        <v>184</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184</v>
      </c>
      <c r="K18" s="114" t="s">
        <v>184</v>
      </c>
      <c r="L18" s="114" t="s">
        <v>184</v>
      </c>
      <c r="M18" s="114" t="s">
        <v>184</v>
      </c>
      <c r="N18" s="114">
        <f>SUM(Quarter!N44:N47)</f>
        <v>2.6431999999999998</v>
      </c>
      <c r="O18" s="114" t="s">
        <v>184</v>
      </c>
      <c r="P18" s="114">
        <f>SUM(Quarter!P44:P47)</f>
        <v>-1.1958</v>
      </c>
      <c r="Q18" s="114" t="s">
        <v>184</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184</v>
      </c>
      <c r="L19" s="114" t="s">
        <v>184</v>
      </c>
      <c r="M19" s="114" t="s">
        <v>184</v>
      </c>
      <c r="N19" s="114">
        <f>SUM(Quarter!N48:N51)</f>
        <v>2.1063999999999998</v>
      </c>
      <c r="O19" s="114" t="s">
        <v>184</v>
      </c>
      <c r="P19" s="114">
        <f>SUM(Quarter!P48:P51)</f>
        <v>-1.2254</v>
      </c>
      <c r="Q19" s="114" t="s">
        <v>184</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184</v>
      </c>
      <c r="L20" s="114" t="s">
        <v>184</v>
      </c>
      <c r="M20" s="114" t="s">
        <v>184</v>
      </c>
      <c r="N20" s="114">
        <f>SUM(Quarter!N52:N55)</f>
        <v>2.3463000000000003</v>
      </c>
      <c r="O20" s="114" t="s">
        <v>184</v>
      </c>
      <c r="P20" s="114">
        <f>SUM(Quarter!P52:P55)</f>
        <v>-1.2966</v>
      </c>
      <c r="Q20" s="114" t="s">
        <v>184</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184</v>
      </c>
      <c r="L21" s="114" t="s">
        <v>184</v>
      </c>
      <c r="M21" s="114" t="s">
        <v>184</v>
      </c>
      <c r="N21" s="114">
        <f>SUM(Quarter!N56:N59)</f>
        <v>2.4016999999999999</v>
      </c>
      <c r="O21" s="114" t="s">
        <v>184</v>
      </c>
      <c r="P21" s="114">
        <f>SUM(Quarter!P56:P59)</f>
        <v>-1.1705000000000001</v>
      </c>
      <c r="Q21" s="114" t="s">
        <v>184</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184</v>
      </c>
      <c r="N22" s="114">
        <f>SUM(Quarter!N60:N63)</f>
        <v>3.4030999999999998</v>
      </c>
      <c r="O22" s="114" t="s">
        <v>184</v>
      </c>
      <c r="P22" s="114">
        <f>SUM(Quarter!P60:P63)</f>
        <v>-1.0726</v>
      </c>
      <c r="Q22" s="114" t="s">
        <v>184</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184</v>
      </c>
      <c r="N23" s="114">
        <f>SUM(Quarter!N64:N67)</f>
        <v>4.1791</v>
      </c>
      <c r="O23" s="114" t="s">
        <v>184</v>
      </c>
      <c r="P23" s="114">
        <f>SUM(Quarter!P64:P67)</f>
        <v>-0.94779999999999998</v>
      </c>
      <c r="Q23" s="114" t="s">
        <v>184</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184</v>
      </c>
      <c r="N24" s="114">
        <f>SUM(Quarter!N68:N71)</f>
        <v>5.4992000000000001</v>
      </c>
      <c r="O24" s="114" t="s">
        <v>184</v>
      </c>
      <c r="P24" s="114">
        <f>SUM(Quarter!P68:P71)</f>
        <v>-1.0215000000000001</v>
      </c>
      <c r="Q24" s="114" t="s">
        <v>184</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184</v>
      </c>
      <c r="N25" s="114">
        <f>SUM(Quarter!N72:N75)</f>
        <v>8.2865000000000002</v>
      </c>
      <c r="O25" s="114">
        <f>SUM(Quarter!O72:O75)</f>
        <v>0.46970000000000001</v>
      </c>
      <c r="P25" s="114">
        <f>SUM(Quarter!P72:P75)</f>
        <v>-1.0358000000000001</v>
      </c>
      <c r="Q25" s="114" t="s">
        <v>184</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184</v>
      </c>
      <c r="N26" s="114">
        <f>SUM(Quarter!N76:N79)</f>
        <v>11.422899999999998</v>
      </c>
      <c r="O26" s="114">
        <f>SUM(Quarter!O76:O79)</f>
        <v>0.47490000000000004</v>
      </c>
      <c r="P26" s="114">
        <f>SUM(Quarter!P76:P79)</f>
        <v>-1.0106999999999999</v>
      </c>
      <c r="Q26" s="114" t="s">
        <v>184</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184</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184</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7" spans="1:25" x14ac:dyDescent="0.35">
      <c r="A37" s="100" t="s">
        <v>779</v>
      </c>
      <c r="B37" s="114">
        <f>SUM(Quarter!B120:B123)</f>
        <v>232.44479999999999</v>
      </c>
      <c r="C37" s="114">
        <f>SUM(Quarter!C120:C123)</f>
        <v>10.6777</v>
      </c>
      <c r="D37" s="149">
        <f>SUM(Quarter!D120:D123)</f>
        <v>221.76680000000002</v>
      </c>
      <c r="E37" s="114">
        <f>SUM(Quarter!E120:E123)</f>
        <v>0</v>
      </c>
      <c r="F37" s="114">
        <f>SUM(Quarter!F120:F123)</f>
        <v>0.39449999999999996</v>
      </c>
      <c r="G37" s="114">
        <f>SUM(Quarter!G120:G123)</f>
        <v>79.393400000000014</v>
      </c>
      <c r="H37" s="114">
        <f>SUM(Quarter!H120:H123)</f>
        <v>33.002400000000002</v>
      </c>
      <c r="I37" s="114">
        <f>SUM(Quarter!I120:I123)</f>
        <v>3.6434999999999995</v>
      </c>
      <c r="J37" s="114">
        <f>SUM(Quarter!J120:J123)</f>
        <v>78.175899999999999</v>
      </c>
      <c r="K37" s="114">
        <f>SUM(Quarter!K120:K123)</f>
        <v>26.267699999999998</v>
      </c>
      <c r="L37" s="114">
        <f>SUM(Quarter!L120:L123)</f>
        <v>51.908000000000001</v>
      </c>
      <c r="M37" s="114">
        <f>SUM(Quarter!M120:M123)</f>
        <v>5.7064000000000004</v>
      </c>
      <c r="N37" s="114">
        <f>SUM(Quarter!N120:N123)</f>
        <v>20.6648</v>
      </c>
      <c r="O37" s="114">
        <f>SUM(Quarter!O120:O123)</f>
        <v>1.4564999999999999</v>
      </c>
      <c r="P37" s="114">
        <f>SUM(Quarter!P120:P123)</f>
        <v>-0.33199999999999996</v>
      </c>
      <c r="Q37" s="114">
        <f>SUM(Quarter!Q120:Q123)</f>
        <v>-0.33929999999999999</v>
      </c>
      <c r="R37" s="114">
        <f>SUM(Quarter!R120:R123)</f>
        <v>23.6402</v>
      </c>
      <c r="S37" s="114">
        <f>SUM(Quarter!S120:S123)</f>
        <v>78.269100000000009</v>
      </c>
      <c r="T37" s="114">
        <f>SUM(Quarter!T120:T123)</f>
        <v>29.729700000000001</v>
      </c>
      <c r="U37" s="114">
        <f>SUM(Quarter!U120:U123)</f>
        <v>29.333399999999997</v>
      </c>
      <c r="V37" s="149">
        <f>SUM(Quarter!V120:V123)</f>
        <v>280.82960000000003</v>
      </c>
      <c r="W37" s="114">
        <f>SUM(Quarter!W120:W123)</f>
        <v>141.19330000000002</v>
      </c>
      <c r="X37" s="114">
        <f>SUM(Quarter!X120:X123)</f>
        <v>108.1909</v>
      </c>
      <c r="Y37" s="149">
        <f>SUM(Quarter!Y120:Y123)</f>
        <v>79.7881</v>
      </c>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row r="48" spans="1:25" x14ac:dyDescent="0.35">
      <c r="C48"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3"/>
  <sheetViews>
    <sheetView showGridLines="0" zoomScaleNormal="100" workbookViewId="0">
      <pane xSplit="1" ySplit="7" topLeftCell="B120"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590</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187</v>
      </c>
    </row>
    <row r="4" spans="1:25" s="3" customFormat="1" ht="20.25" customHeight="1" x14ac:dyDescent="0.35">
      <c r="A4" s="3" t="s">
        <v>189</v>
      </c>
    </row>
    <row r="5" spans="1:25" s="3" customFormat="1" ht="20.25" customHeight="1" x14ac:dyDescent="0.35">
      <c r="A5" s="3" t="s">
        <v>191</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44</v>
      </c>
      <c r="B7" s="145" t="s">
        <v>25</v>
      </c>
      <c r="C7" s="145" t="s">
        <v>26</v>
      </c>
      <c r="D7" s="146" t="s">
        <v>27</v>
      </c>
      <c r="E7" s="145" t="s">
        <v>157</v>
      </c>
      <c r="F7" s="145" t="s">
        <v>28</v>
      </c>
      <c r="G7" s="145" t="s">
        <v>29</v>
      </c>
      <c r="H7" s="145" t="s">
        <v>30</v>
      </c>
      <c r="I7" s="145" t="s">
        <v>31</v>
      </c>
      <c r="J7" s="145" t="s">
        <v>166</v>
      </c>
      <c r="K7" s="145" t="s">
        <v>163</v>
      </c>
      <c r="L7" s="145" t="s">
        <v>164</v>
      </c>
      <c r="M7" s="145" t="s">
        <v>32</v>
      </c>
      <c r="N7" s="145" t="s">
        <v>158</v>
      </c>
      <c r="O7" s="145" t="s">
        <v>159</v>
      </c>
      <c r="P7" s="145" t="s">
        <v>165</v>
      </c>
      <c r="Q7" s="145" t="s">
        <v>695</v>
      </c>
      <c r="R7" s="145" t="s">
        <v>696</v>
      </c>
      <c r="S7" s="145" t="s">
        <v>697</v>
      </c>
      <c r="T7" s="145" t="s">
        <v>33</v>
      </c>
      <c r="U7" s="145" t="s">
        <v>698</v>
      </c>
      <c r="V7" s="146" t="s">
        <v>169</v>
      </c>
      <c r="W7" s="145" t="s">
        <v>160</v>
      </c>
      <c r="X7" s="145" t="s">
        <v>161</v>
      </c>
      <c r="Y7" s="146" t="s">
        <v>162</v>
      </c>
    </row>
    <row r="8" spans="1:25" x14ac:dyDescent="0.35">
      <c r="A8" s="100" t="s">
        <v>192</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184</v>
      </c>
      <c r="K8" s="151" t="s">
        <v>184</v>
      </c>
      <c r="L8" s="151" t="s">
        <v>184</v>
      </c>
      <c r="M8" s="151" t="s">
        <v>184</v>
      </c>
      <c r="N8" s="151">
        <f>SUM(Month!N8:N10)</f>
        <v>0.14030000000000001</v>
      </c>
      <c r="O8" s="151" t="s">
        <v>184</v>
      </c>
      <c r="P8" s="151" t="s">
        <v>184</v>
      </c>
      <c r="Q8" s="151" t="s">
        <v>184</v>
      </c>
      <c r="R8" s="151">
        <f>SUM(Month!R8:R10)</f>
        <v>38.967199999999998</v>
      </c>
      <c r="S8" s="151">
        <f>SUM(Month!S8:S10)</f>
        <v>22.203200000000002</v>
      </c>
      <c r="T8" s="151">
        <f>SUM(Month!T8:T10)</f>
        <v>4.2677999999999994</v>
      </c>
      <c r="U8" s="151">
        <f>SUM(Month!U8:U10)</f>
        <v>1.6320000000000001</v>
      </c>
      <c r="V8" s="152">
        <f>SUM(Month!V8:V10)</f>
        <v>92.068099999999987</v>
      </c>
      <c r="W8" s="151" t="s">
        <v>184</v>
      </c>
      <c r="X8" s="151" t="s">
        <v>184</v>
      </c>
      <c r="Y8" s="152" t="s">
        <v>184</v>
      </c>
    </row>
    <row r="9" spans="1:25" x14ac:dyDescent="0.35">
      <c r="A9" s="100" t="s">
        <v>193</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184</v>
      </c>
      <c r="K9" s="151" t="s">
        <v>184</v>
      </c>
      <c r="L9" s="151" t="s">
        <v>184</v>
      </c>
      <c r="M9" s="151" t="s">
        <v>184</v>
      </c>
      <c r="N9" s="151">
        <f>SUM(Month!N11:N13)</f>
        <v>0.13389999999999999</v>
      </c>
      <c r="O9" s="151" t="s">
        <v>184</v>
      </c>
      <c r="P9" s="151" t="s">
        <v>184</v>
      </c>
      <c r="Q9" s="151" t="s">
        <v>184</v>
      </c>
      <c r="R9" s="151">
        <f>SUM(Month!R11:R13)</f>
        <v>25.216699999999999</v>
      </c>
      <c r="S9" s="151">
        <f>SUM(Month!S11:S13)</f>
        <v>20.8155</v>
      </c>
      <c r="T9" s="151">
        <f>SUM(Month!T11:T13)</f>
        <v>4.0570000000000004</v>
      </c>
      <c r="U9" s="151">
        <f>SUM(Month!U11:U13)</f>
        <v>1.2410000000000001</v>
      </c>
      <c r="V9" s="152">
        <f>SUM(Month!V11:V13)</f>
        <v>75.049700000000001</v>
      </c>
      <c r="W9" s="151" t="s">
        <v>184</v>
      </c>
      <c r="X9" s="151" t="s">
        <v>184</v>
      </c>
      <c r="Y9" s="152" t="s">
        <v>184</v>
      </c>
    </row>
    <row r="10" spans="1:25" x14ac:dyDescent="0.35">
      <c r="A10" s="100" t="s">
        <v>194</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184</v>
      </c>
      <c r="K10" s="151" t="s">
        <v>184</v>
      </c>
      <c r="L10" s="151" t="s">
        <v>184</v>
      </c>
      <c r="M10" s="151" t="s">
        <v>184</v>
      </c>
      <c r="N10" s="151">
        <f>SUM(Month!N14:N16)</f>
        <v>0.12160000000000001</v>
      </c>
      <c r="O10" s="151" t="s">
        <v>184</v>
      </c>
      <c r="P10" s="151" t="s">
        <v>184</v>
      </c>
      <c r="Q10" s="151" t="s">
        <v>184</v>
      </c>
      <c r="R10" s="151">
        <f>SUM(Month!R14:R16)</f>
        <v>27.457000000000001</v>
      </c>
      <c r="S10" s="151">
        <f>SUM(Month!S14:S16)</f>
        <v>20.026799999999998</v>
      </c>
      <c r="T10" s="151">
        <f>SUM(Month!T14:T16)</f>
        <v>3.9954000000000001</v>
      </c>
      <c r="U10" s="151">
        <f>SUM(Month!U14:U16)</f>
        <v>1.163</v>
      </c>
      <c r="V10" s="152">
        <f>SUM(Month!V14:V16)</f>
        <v>73.3446</v>
      </c>
      <c r="W10" s="151" t="s">
        <v>184</v>
      </c>
      <c r="X10" s="151" t="s">
        <v>184</v>
      </c>
      <c r="Y10" s="152" t="s">
        <v>184</v>
      </c>
    </row>
    <row r="11" spans="1:25" x14ac:dyDescent="0.35">
      <c r="A11" s="100" t="s">
        <v>195</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184</v>
      </c>
      <c r="K11" s="151" t="s">
        <v>184</v>
      </c>
      <c r="L11" s="151" t="s">
        <v>184</v>
      </c>
      <c r="M11" s="151" t="s">
        <v>184</v>
      </c>
      <c r="N11" s="151">
        <f>SUM(Month!N17:N19)</f>
        <v>0.14629999999999999</v>
      </c>
      <c r="O11" s="151" t="s">
        <v>184</v>
      </c>
      <c r="P11" s="151" t="s">
        <v>184</v>
      </c>
      <c r="Q11" s="151" t="s">
        <v>184</v>
      </c>
      <c r="R11" s="151">
        <f>SUM(Month!R17:R19)</f>
        <v>36.32</v>
      </c>
      <c r="S11" s="151">
        <f>SUM(Month!S17:S19)</f>
        <v>23.636199999999999</v>
      </c>
      <c r="T11" s="151">
        <f>SUM(Month!T17:T19)</f>
        <v>4.2544000000000004</v>
      </c>
      <c r="U11" s="151">
        <f>SUM(Month!U17:U19)</f>
        <v>1.47</v>
      </c>
      <c r="V11" s="152">
        <f>SUM(Month!V17:V19)</f>
        <v>87.864400000000003</v>
      </c>
      <c r="W11" s="151" t="s">
        <v>184</v>
      </c>
      <c r="X11" s="151" t="s">
        <v>184</v>
      </c>
      <c r="Y11" s="152" t="s">
        <v>184</v>
      </c>
    </row>
    <row r="12" spans="1:25" x14ac:dyDescent="0.35">
      <c r="A12" s="100" t="s">
        <v>196</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184</v>
      </c>
      <c r="K12" s="151" t="s">
        <v>184</v>
      </c>
      <c r="L12" s="151" t="s">
        <v>184</v>
      </c>
      <c r="M12" s="151" t="s">
        <v>184</v>
      </c>
      <c r="N12" s="151">
        <f>SUM(Month!N20:N22)</f>
        <v>0.1086</v>
      </c>
      <c r="O12" s="151" t="s">
        <v>184</v>
      </c>
      <c r="P12" s="151">
        <f>SUM(Month!P20:P22)</f>
        <v>-0.2621</v>
      </c>
      <c r="Q12" s="151" t="s">
        <v>184</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197</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184</v>
      </c>
      <c r="K13" s="151" t="s">
        <v>184</v>
      </c>
      <c r="L13" s="151" t="s">
        <v>184</v>
      </c>
      <c r="M13" s="151" t="s">
        <v>184</v>
      </c>
      <c r="N13" s="151">
        <f>SUM(Month!N23:N25)</f>
        <v>0.1101</v>
      </c>
      <c r="O13" s="151" t="s">
        <v>184</v>
      </c>
      <c r="P13" s="151">
        <f>SUM(Month!P23:P25)</f>
        <v>-0.23429999999999998</v>
      </c>
      <c r="Q13" s="151" t="s">
        <v>184</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198</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184</v>
      </c>
      <c r="K14" s="151" t="s">
        <v>184</v>
      </c>
      <c r="L14" s="151" t="s">
        <v>184</v>
      </c>
      <c r="M14" s="151" t="s">
        <v>184</v>
      </c>
      <c r="N14" s="151">
        <f>SUM(Month!N26:N28)</f>
        <v>0.10799999999999998</v>
      </c>
      <c r="O14" s="151" t="s">
        <v>184</v>
      </c>
      <c r="P14" s="151">
        <f>SUM(Month!P26:P28)</f>
        <v>-0.2591</v>
      </c>
      <c r="Q14" s="151" t="s">
        <v>184</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199</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184</v>
      </c>
      <c r="K15" s="151" t="s">
        <v>184</v>
      </c>
      <c r="L15" s="151" t="s">
        <v>184</v>
      </c>
      <c r="M15" s="151" t="s">
        <v>184</v>
      </c>
      <c r="N15" s="151">
        <f>SUM(Month!N29:N31)</f>
        <v>0.12059999999999998</v>
      </c>
      <c r="O15" s="151" t="s">
        <v>184</v>
      </c>
      <c r="P15" s="151">
        <f>SUM(Month!P29:P31)</f>
        <v>-0.26910000000000001</v>
      </c>
      <c r="Q15" s="151" t="s">
        <v>184</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200</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184</v>
      </c>
      <c r="K16" s="151" t="s">
        <v>184</v>
      </c>
      <c r="L16" s="151" t="s">
        <v>184</v>
      </c>
      <c r="M16" s="151" t="s">
        <v>184</v>
      </c>
      <c r="N16" s="151">
        <f>SUM(Month!N32:N34)</f>
        <v>0.12640000000000001</v>
      </c>
      <c r="O16" s="151" t="s">
        <v>184</v>
      </c>
      <c r="P16" s="151">
        <f>SUM(Month!P32:P34)</f>
        <v>-0.27679999999999999</v>
      </c>
      <c r="Q16" s="151" t="s">
        <v>184</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201</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184</v>
      </c>
      <c r="K17" s="151" t="s">
        <v>184</v>
      </c>
      <c r="L17" s="151" t="s">
        <v>184</v>
      </c>
      <c r="M17" s="151" t="s">
        <v>184</v>
      </c>
      <c r="N17" s="151">
        <f>SUM(Month!N35:N37)</f>
        <v>0.14860000000000001</v>
      </c>
      <c r="O17" s="151" t="s">
        <v>184</v>
      </c>
      <c r="P17" s="151">
        <f>SUM(Month!P35:P37)</f>
        <v>-0.22989999999999999</v>
      </c>
      <c r="Q17" s="151" t="s">
        <v>184</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202</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184</v>
      </c>
      <c r="K18" s="151" t="s">
        <v>184</v>
      </c>
      <c r="L18" s="151" t="s">
        <v>184</v>
      </c>
      <c r="M18" s="151" t="s">
        <v>184</v>
      </c>
      <c r="N18" s="151">
        <f>SUM(Month!N38:N40)</f>
        <v>0.1542</v>
      </c>
      <c r="O18" s="151" t="s">
        <v>184</v>
      </c>
      <c r="P18" s="151">
        <f>SUM(Month!P38:P40)</f>
        <v>-0.24229999999999999</v>
      </c>
      <c r="Q18" s="151" t="s">
        <v>184</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203</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184</v>
      </c>
      <c r="K19" s="151" t="s">
        <v>184</v>
      </c>
      <c r="L19" s="151" t="s">
        <v>184</v>
      </c>
      <c r="M19" s="151" t="s">
        <v>184</v>
      </c>
      <c r="N19" s="151">
        <f>SUM(Month!N41:N43)</f>
        <v>0.1449</v>
      </c>
      <c r="O19" s="151" t="s">
        <v>184</v>
      </c>
      <c r="P19" s="151">
        <f>SUM(Month!P41:P43)</f>
        <v>-0.221</v>
      </c>
      <c r="Q19" s="151" t="s">
        <v>184</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204</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184</v>
      </c>
      <c r="K20" s="151" t="s">
        <v>184</v>
      </c>
      <c r="L20" s="151" t="s">
        <v>184</v>
      </c>
      <c r="M20" s="151" t="s">
        <v>184</v>
      </c>
      <c r="N20" s="151">
        <f>SUM(Month!N44:N46)</f>
        <v>0.15889999999999999</v>
      </c>
      <c r="O20" s="151" t="s">
        <v>184</v>
      </c>
      <c r="P20" s="151">
        <f>SUM(Month!P44:P46)</f>
        <v>-0.24319999999999997</v>
      </c>
      <c r="Q20" s="151" t="s">
        <v>184</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205</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184</v>
      </c>
      <c r="K21" s="151" t="s">
        <v>184</v>
      </c>
      <c r="L21" s="151" t="s">
        <v>184</v>
      </c>
      <c r="M21" s="151" t="s">
        <v>184</v>
      </c>
      <c r="N21" s="151">
        <f>SUM(Month!N47:N49)</f>
        <v>0.1502</v>
      </c>
      <c r="O21" s="151" t="s">
        <v>184</v>
      </c>
      <c r="P21" s="151">
        <f>SUM(Month!P47:P49)</f>
        <v>-0.217</v>
      </c>
      <c r="Q21" s="151" t="s">
        <v>184</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206</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184</v>
      </c>
      <c r="K22" s="151" t="s">
        <v>184</v>
      </c>
      <c r="L22" s="151" t="s">
        <v>184</v>
      </c>
      <c r="M22" s="151" t="s">
        <v>184</v>
      </c>
      <c r="N22" s="151">
        <f>SUM(Month!N50:N52)</f>
        <v>0.16950000000000001</v>
      </c>
      <c r="O22" s="151" t="s">
        <v>184</v>
      </c>
      <c r="P22" s="151">
        <f>SUM(Month!P50:P52)</f>
        <v>-0.19790000000000002</v>
      </c>
      <c r="Q22" s="151" t="s">
        <v>184</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207</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184</v>
      </c>
      <c r="K23" s="151" t="s">
        <v>184</v>
      </c>
      <c r="L23" s="151" t="s">
        <v>184</v>
      </c>
      <c r="M23" s="151" t="s">
        <v>184</v>
      </c>
      <c r="N23" s="151">
        <f>SUM(Month!N53:N55)</f>
        <v>0.16149999999999998</v>
      </c>
      <c r="O23" s="151" t="s">
        <v>184</v>
      </c>
      <c r="P23" s="151">
        <f>SUM(Month!P53:P55)</f>
        <v>-0.23749999999999999</v>
      </c>
      <c r="Q23" s="151" t="s">
        <v>184</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208</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184</v>
      </c>
      <c r="K24" s="151" t="s">
        <v>184</v>
      </c>
      <c r="L24" s="151" t="s">
        <v>184</v>
      </c>
      <c r="M24" s="151" t="s">
        <v>184</v>
      </c>
      <c r="N24" s="151">
        <f>SUM(Month!N56:N58)</f>
        <v>0.15989999999999999</v>
      </c>
      <c r="O24" s="151" t="s">
        <v>184</v>
      </c>
      <c r="P24" s="151">
        <f>SUM(Month!P56:P58)</f>
        <v>-0.2641</v>
      </c>
      <c r="Q24" s="151" t="s">
        <v>184</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209</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184</v>
      </c>
      <c r="K25" s="151" t="s">
        <v>184</v>
      </c>
      <c r="L25" s="151" t="s">
        <v>184</v>
      </c>
      <c r="M25" s="151" t="s">
        <v>184</v>
      </c>
      <c r="N25" s="151">
        <f>SUM(Month!N59:N61)</f>
        <v>0.15429999999999999</v>
      </c>
      <c r="O25" s="151" t="s">
        <v>184</v>
      </c>
      <c r="P25" s="151">
        <f>SUM(Month!P59:P61)</f>
        <v>-0.15670000000000001</v>
      </c>
      <c r="Q25" s="151" t="s">
        <v>184</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210</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184</v>
      </c>
      <c r="K26" s="151" t="s">
        <v>184</v>
      </c>
      <c r="L26" s="151" t="s">
        <v>184</v>
      </c>
      <c r="M26" s="151" t="s">
        <v>184</v>
      </c>
      <c r="N26" s="151">
        <f>SUM(Month!N62:N64)</f>
        <v>0.18229999999999999</v>
      </c>
      <c r="O26" s="151" t="s">
        <v>184</v>
      </c>
      <c r="P26" s="151">
        <f>SUM(Month!P62:P64)</f>
        <v>-0.1981</v>
      </c>
      <c r="Q26" s="151" t="s">
        <v>184</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211</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184</v>
      </c>
      <c r="K27" s="151" t="s">
        <v>184</v>
      </c>
      <c r="L27" s="151" t="s">
        <v>184</v>
      </c>
      <c r="M27" s="151" t="s">
        <v>184</v>
      </c>
      <c r="N27" s="151">
        <f>SUM(Month!N65:N67)</f>
        <v>0.18690000000000001</v>
      </c>
      <c r="O27" s="151" t="s">
        <v>184</v>
      </c>
      <c r="P27" s="151">
        <f>SUM(Month!P65:P67)</f>
        <v>-0.251</v>
      </c>
      <c r="Q27" s="151" t="s">
        <v>184</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212</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184</v>
      </c>
      <c r="K28" s="151" t="s">
        <v>184</v>
      </c>
      <c r="L28" s="151" t="s">
        <v>184</v>
      </c>
      <c r="M28" s="151" t="s">
        <v>184</v>
      </c>
      <c r="N28" s="151">
        <f>SUM(Month!N68:N70)</f>
        <v>0.2092</v>
      </c>
      <c r="O28" s="151" t="s">
        <v>184</v>
      </c>
      <c r="P28" s="151">
        <f>SUM(Month!P68:P70)</f>
        <v>-0.24169999999999997</v>
      </c>
      <c r="Q28" s="151" t="s">
        <v>184</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213</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184</v>
      </c>
      <c r="K29" s="151" t="s">
        <v>184</v>
      </c>
      <c r="L29" s="151" t="s">
        <v>184</v>
      </c>
      <c r="M29" s="151" t="s">
        <v>184</v>
      </c>
      <c r="N29" s="151">
        <f>SUM(Month!N71:N73)</f>
        <v>0.18719999999999998</v>
      </c>
      <c r="O29" s="151" t="s">
        <v>184</v>
      </c>
      <c r="P29" s="151">
        <f>SUM(Month!P71:P73)</f>
        <v>-0.21129999999999999</v>
      </c>
      <c r="Q29" s="151" t="s">
        <v>184</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214</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184</v>
      </c>
      <c r="K30" s="151" t="s">
        <v>184</v>
      </c>
      <c r="L30" s="151" t="s">
        <v>184</v>
      </c>
      <c r="M30" s="151" t="s">
        <v>184</v>
      </c>
      <c r="N30" s="151">
        <f>SUM(Month!N74:N76)</f>
        <v>0.19169999999999998</v>
      </c>
      <c r="O30" s="151" t="s">
        <v>184</v>
      </c>
      <c r="P30" s="151">
        <f>SUM(Month!P74:P76)</f>
        <v>-0.22039999999999998</v>
      </c>
      <c r="Q30" s="151" t="s">
        <v>184</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215</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184</v>
      </c>
      <c r="K31" s="151" t="s">
        <v>184</v>
      </c>
      <c r="L31" s="151" t="s">
        <v>184</v>
      </c>
      <c r="M31" s="151" t="s">
        <v>184</v>
      </c>
      <c r="N31" s="151">
        <f>SUM(Month!N77:N79)</f>
        <v>0.21360000000000001</v>
      </c>
      <c r="O31" s="151" t="s">
        <v>184</v>
      </c>
      <c r="P31" s="151">
        <f>SUM(Month!P77:P79)</f>
        <v>-0.22739999999999999</v>
      </c>
      <c r="Q31" s="151" t="s">
        <v>184</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216</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184</v>
      </c>
      <c r="K32" s="151" t="s">
        <v>184</v>
      </c>
      <c r="L32" s="151" t="s">
        <v>184</v>
      </c>
      <c r="M32" s="151" t="s">
        <v>184</v>
      </c>
      <c r="N32" s="151">
        <f>SUM(Month!N80:N82)</f>
        <v>0.27960000000000002</v>
      </c>
      <c r="O32" s="151" t="s">
        <v>184</v>
      </c>
      <c r="P32" s="151">
        <f>SUM(Month!P80:P82)</f>
        <v>-0.22820000000000001</v>
      </c>
      <c r="Q32" s="151" t="s">
        <v>184</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217</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184</v>
      </c>
      <c r="K33" s="151" t="s">
        <v>184</v>
      </c>
      <c r="L33" s="151" t="s">
        <v>184</v>
      </c>
      <c r="M33" s="151" t="s">
        <v>184</v>
      </c>
      <c r="N33" s="151">
        <f>SUM(Month!N83:N85)</f>
        <v>0.25140000000000001</v>
      </c>
      <c r="O33" s="151" t="s">
        <v>184</v>
      </c>
      <c r="P33" s="151">
        <f>SUM(Month!P83:P85)</f>
        <v>-0.19369999999999998</v>
      </c>
      <c r="Q33" s="151" t="s">
        <v>184</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218</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184</v>
      </c>
      <c r="K34" s="151" t="s">
        <v>184</v>
      </c>
      <c r="L34" s="151" t="s">
        <v>184</v>
      </c>
      <c r="M34" s="151" t="s">
        <v>184</v>
      </c>
      <c r="N34" s="151">
        <f>SUM(Month!N86:N88)</f>
        <v>0.23149999999999998</v>
      </c>
      <c r="O34" s="151" t="s">
        <v>184</v>
      </c>
      <c r="P34" s="151">
        <f>SUM(Month!P86:P88)</f>
        <v>-0.25270000000000004</v>
      </c>
      <c r="Q34" s="151" t="s">
        <v>184</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219</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184</v>
      </c>
      <c r="K35" s="151" t="s">
        <v>184</v>
      </c>
      <c r="L35" s="151" t="s">
        <v>184</v>
      </c>
      <c r="M35" s="151" t="s">
        <v>184</v>
      </c>
      <c r="N35" s="151">
        <f>SUM(Month!N89:N91)</f>
        <v>0.29659999999999997</v>
      </c>
      <c r="O35" s="151" t="s">
        <v>184</v>
      </c>
      <c r="P35" s="151">
        <f>SUM(Month!P89:P91)</f>
        <v>-0.22970000000000002</v>
      </c>
      <c r="Q35" s="151" t="s">
        <v>184</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220</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184</v>
      </c>
      <c r="K36" s="151" t="s">
        <v>184</v>
      </c>
      <c r="L36" s="151" t="s">
        <v>184</v>
      </c>
      <c r="M36" s="151" t="s">
        <v>184</v>
      </c>
      <c r="N36" s="151">
        <f>SUM(Month!N92:N94)</f>
        <v>0.38689999999999997</v>
      </c>
      <c r="O36" s="151" t="s">
        <v>184</v>
      </c>
      <c r="P36" s="151">
        <f>SUM(Month!P92:P94)</f>
        <v>-0.24829999999999997</v>
      </c>
      <c r="Q36" s="151" t="s">
        <v>184</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221</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184</v>
      </c>
      <c r="K37" s="151" t="s">
        <v>184</v>
      </c>
      <c r="L37" s="151" t="s">
        <v>184</v>
      </c>
      <c r="M37" s="151" t="s">
        <v>184</v>
      </c>
      <c r="N37" s="151">
        <f>SUM(Month!N95:N97)</f>
        <v>0.30710000000000004</v>
      </c>
      <c r="O37" s="151" t="s">
        <v>184</v>
      </c>
      <c r="P37" s="151">
        <f>SUM(Month!P95:P97)</f>
        <v>-0.21489999999999998</v>
      </c>
      <c r="Q37" s="151" t="s">
        <v>184</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222</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184</v>
      </c>
      <c r="K38" s="151" t="s">
        <v>184</v>
      </c>
      <c r="L38" s="151" t="s">
        <v>184</v>
      </c>
      <c r="M38" s="151" t="s">
        <v>184</v>
      </c>
      <c r="N38" s="151">
        <f>SUM(Month!N98:N100)</f>
        <v>0.2964</v>
      </c>
      <c r="O38" s="151" t="s">
        <v>184</v>
      </c>
      <c r="P38" s="151">
        <f>SUM(Month!P98:P100)</f>
        <v>-0.2268</v>
      </c>
      <c r="Q38" s="151" t="s">
        <v>184</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223</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184</v>
      </c>
      <c r="K39" s="151" t="s">
        <v>184</v>
      </c>
      <c r="L39" s="151" t="s">
        <v>184</v>
      </c>
      <c r="M39" s="151" t="s">
        <v>184</v>
      </c>
      <c r="N39" s="151">
        <f>SUM(Month!N101:N103)</f>
        <v>0.37659999999999999</v>
      </c>
      <c r="O39" s="151" t="s">
        <v>184</v>
      </c>
      <c r="P39" s="151">
        <f>SUM(Month!P101:P103)</f>
        <v>-0.2482</v>
      </c>
      <c r="Q39" s="151" t="s">
        <v>184</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224</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184</v>
      </c>
      <c r="K40" s="151" t="s">
        <v>184</v>
      </c>
      <c r="L40" s="151" t="s">
        <v>184</v>
      </c>
      <c r="M40" s="151" t="s">
        <v>184</v>
      </c>
      <c r="N40" s="151">
        <f>SUM(Month!N104:N106)</f>
        <v>0.77500000000000002</v>
      </c>
      <c r="O40" s="151" t="s">
        <v>184</v>
      </c>
      <c r="P40" s="151">
        <f>SUM(Month!P104:P106)</f>
        <v>-0.24220000000000003</v>
      </c>
      <c r="Q40" s="151" t="s">
        <v>184</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225</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184</v>
      </c>
      <c r="K41" s="151" t="s">
        <v>184</v>
      </c>
      <c r="L41" s="151" t="s">
        <v>184</v>
      </c>
      <c r="M41" s="151" t="s">
        <v>184</v>
      </c>
      <c r="N41" s="151">
        <f>SUM(Month!N107:N109)</f>
        <v>0.54310000000000003</v>
      </c>
      <c r="O41" s="151" t="s">
        <v>184</v>
      </c>
      <c r="P41" s="151">
        <f>SUM(Month!P107:P109)</f>
        <v>-0.22620000000000001</v>
      </c>
      <c r="Q41" s="151" t="s">
        <v>184</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226</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184</v>
      </c>
      <c r="K42" s="151" t="s">
        <v>184</v>
      </c>
      <c r="L42" s="151" t="s">
        <v>184</v>
      </c>
      <c r="M42" s="151" t="s">
        <v>184</v>
      </c>
      <c r="N42" s="151">
        <f>SUM(Month!N110:N112)</f>
        <v>0.46279999999999999</v>
      </c>
      <c r="O42" s="151" t="s">
        <v>184</v>
      </c>
      <c r="P42" s="151">
        <f>SUM(Month!P110:P112)</f>
        <v>-0.18739999999999998</v>
      </c>
      <c r="Q42" s="151" t="s">
        <v>184</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227</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184</v>
      </c>
      <c r="K43" s="151" t="s">
        <v>184</v>
      </c>
      <c r="L43" s="151" t="s">
        <v>184</v>
      </c>
      <c r="M43" s="151" t="s">
        <v>184</v>
      </c>
      <c r="N43" s="151">
        <f>SUM(Month!N113:N115)</f>
        <v>0.70540000000000003</v>
      </c>
      <c r="O43" s="151" t="s">
        <v>184</v>
      </c>
      <c r="P43" s="151">
        <f>SUM(Month!P113:P115)</f>
        <v>-0.27479999999999999</v>
      </c>
      <c r="Q43" s="151" t="s">
        <v>184</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228</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184</v>
      </c>
      <c r="K44" s="151" t="s">
        <v>184</v>
      </c>
      <c r="L44" s="151" t="s">
        <v>184</v>
      </c>
      <c r="M44" s="151" t="s">
        <v>184</v>
      </c>
      <c r="N44" s="151">
        <f>SUM(Month!N116:N118)</f>
        <v>0.84979999999999989</v>
      </c>
      <c r="O44" s="151" t="s">
        <v>184</v>
      </c>
      <c r="P44" s="151">
        <f>SUM(Month!P116:P118)</f>
        <v>-0.33579999999999999</v>
      </c>
      <c r="Q44" s="151" t="s">
        <v>184</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229</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184</v>
      </c>
      <c r="K45" s="151" t="s">
        <v>184</v>
      </c>
      <c r="L45" s="151" t="s">
        <v>184</v>
      </c>
      <c r="M45" s="151" t="s">
        <v>184</v>
      </c>
      <c r="N45" s="151">
        <f>SUM(Month!N119:N121)</f>
        <v>0.57050000000000001</v>
      </c>
      <c r="O45" s="151" t="s">
        <v>184</v>
      </c>
      <c r="P45" s="151">
        <f>SUM(Month!P119:P121)</f>
        <v>-0.25240000000000001</v>
      </c>
      <c r="Q45" s="151" t="s">
        <v>184</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230</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184</v>
      </c>
      <c r="K46" s="151" t="s">
        <v>184</v>
      </c>
      <c r="L46" s="151" t="s">
        <v>184</v>
      </c>
      <c r="M46" s="151" t="s">
        <v>184</v>
      </c>
      <c r="N46" s="151">
        <f>SUM(Month!N122:N124)</f>
        <v>0.49690000000000001</v>
      </c>
      <c r="O46" s="151" t="s">
        <v>184</v>
      </c>
      <c r="P46" s="151">
        <f>SUM(Month!P122:P124)</f>
        <v>-0.31109999999999999</v>
      </c>
      <c r="Q46" s="151" t="s">
        <v>184</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231</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184</v>
      </c>
      <c r="K47" s="151" t="s">
        <v>184</v>
      </c>
      <c r="L47" s="151" t="s">
        <v>184</v>
      </c>
      <c r="M47" s="151" t="s">
        <v>184</v>
      </c>
      <c r="N47" s="151">
        <f>SUM(Month!N125:N127)</f>
        <v>0.72599999999999998</v>
      </c>
      <c r="O47" s="151" t="s">
        <v>184</v>
      </c>
      <c r="P47" s="151">
        <f>SUM(Month!P125:P127)</f>
        <v>-0.29649999999999999</v>
      </c>
      <c r="Q47" s="151" t="s">
        <v>184</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232</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184</v>
      </c>
      <c r="L48" s="151" t="s">
        <v>184</v>
      </c>
      <c r="M48" s="151" t="s">
        <v>184</v>
      </c>
      <c r="N48" s="151">
        <f>SUM(Month!N128:N130)</f>
        <v>0.66649999999999998</v>
      </c>
      <c r="O48" s="151" t="s">
        <v>184</v>
      </c>
      <c r="P48" s="151">
        <f>SUM(Month!P128:P130)</f>
        <v>-0.2767</v>
      </c>
      <c r="Q48" s="151" t="s">
        <v>184</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233</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184</v>
      </c>
      <c r="L49" s="151" t="s">
        <v>184</v>
      </c>
      <c r="M49" s="151" t="s">
        <v>184</v>
      </c>
      <c r="N49" s="151">
        <f>SUM(Month!N131:N133)</f>
        <v>0.44669999999999999</v>
      </c>
      <c r="O49" s="151" t="s">
        <v>184</v>
      </c>
      <c r="P49" s="151">
        <f>SUM(Month!P131:P133)</f>
        <v>-0.2802</v>
      </c>
      <c r="Q49" s="151" t="s">
        <v>184</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234</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184</v>
      </c>
      <c r="L50" s="151" t="s">
        <v>184</v>
      </c>
      <c r="M50" s="151" t="s">
        <v>184</v>
      </c>
      <c r="N50" s="151">
        <f>SUM(Month!N134:N136)</f>
        <v>0.41770000000000002</v>
      </c>
      <c r="O50" s="151" t="s">
        <v>184</v>
      </c>
      <c r="P50" s="151">
        <f>SUM(Month!P134:P136)</f>
        <v>-0.32840000000000003</v>
      </c>
      <c r="Q50" s="151" t="s">
        <v>184</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235</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184</v>
      </c>
      <c r="L51" s="151" t="s">
        <v>184</v>
      </c>
      <c r="M51" s="151" t="s">
        <v>184</v>
      </c>
      <c r="N51" s="151">
        <f>SUM(Month!N137:N139)</f>
        <v>0.5754999999999999</v>
      </c>
      <c r="O51" s="151" t="s">
        <v>184</v>
      </c>
      <c r="P51" s="151">
        <f>SUM(Month!P137:P139)</f>
        <v>-0.34010000000000001</v>
      </c>
      <c r="Q51" s="151" t="s">
        <v>184</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236</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184</v>
      </c>
      <c r="L52" s="151" t="s">
        <v>184</v>
      </c>
      <c r="M52" s="151" t="s">
        <v>184</v>
      </c>
      <c r="N52" s="151">
        <f>SUM(Month!N140:N142)</f>
        <v>0.60260000000000002</v>
      </c>
      <c r="O52" s="151" t="s">
        <v>184</v>
      </c>
      <c r="P52" s="151">
        <f>SUM(Month!P140:P142)</f>
        <v>-0.29380000000000001</v>
      </c>
      <c r="Q52" s="151" t="s">
        <v>184</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237</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184</v>
      </c>
      <c r="L53" s="151" t="s">
        <v>184</v>
      </c>
      <c r="M53" s="151" t="s">
        <v>184</v>
      </c>
      <c r="N53" s="151">
        <f>SUM(Month!N143:N145)</f>
        <v>0.57040000000000002</v>
      </c>
      <c r="O53" s="151" t="s">
        <v>184</v>
      </c>
      <c r="P53" s="151">
        <f>SUM(Month!P143:P145)</f>
        <v>-0.30349999999999999</v>
      </c>
      <c r="Q53" s="151" t="s">
        <v>184</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238</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184</v>
      </c>
      <c r="L54" s="151" t="s">
        <v>184</v>
      </c>
      <c r="M54" s="151" t="s">
        <v>184</v>
      </c>
      <c r="N54" s="151">
        <f>SUM(Month!N146:N148)</f>
        <v>0.5222</v>
      </c>
      <c r="O54" s="151" t="s">
        <v>184</v>
      </c>
      <c r="P54" s="151">
        <f>SUM(Month!P146:P148)</f>
        <v>-0.35070000000000001</v>
      </c>
      <c r="Q54" s="151" t="s">
        <v>184</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239</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184</v>
      </c>
      <c r="L55" s="151" t="s">
        <v>184</v>
      </c>
      <c r="M55" s="151" t="s">
        <v>184</v>
      </c>
      <c r="N55" s="151">
        <f>SUM(Month!N149:N151)</f>
        <v>0.65110000000000001</v>
      </c>
      <c r="O55" s="151" t="s">
        <v>184</v>
      </c>
      <c r="P55" s="151">
        <f>SUM(Month!P149:P151)</f>
        <v>-0.34859999999999997</v>
      </c>
      <c r="Q55" s="151" t="s">
        <v>184</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240</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184</v>
      </c>
      <c r="L56" s="151" t="s">
        <v>184</v>
      </c>
      <c r="M56" s="151" t="s">
        <v>184</v>
      </c>
      <c r="N56" s="151">
        <f>SUM(Month!N152:N154)</f>
        <v>0.72560000000000002</v>
      </c>
      <c r="O56" s="151" t="s">
        <v>184</v>
      </c>
      <c r="P56" s="151">
        <f>SUM(Month!P152:P154)</f>
        <v>-0.32929999999999998</v>
      </c>
      <c r="Q56" s="151" t="s">
        <v>184</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241</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184</v>
      </c>
      <c r="L57" s="151" t="s">
        <v>184</v>
      </c>
      <c r="M57" s="151" t="s">
        <v>184</v>
      </c>
      <c r="N57" s="151">
        <f>SUM(Month!N155:N157)</f>
        <v>0.55709999999999993</v>
      </c>
      <c r="O57" s="151" t="s">
        <v>184</v>
      </c>
      <c r="P57" s="151">
        <f>SUM(Month!P155:P157)</f>
        <v>-0.2586</v>
      </c>
      <c r="Q57" s="151" t="s">
        <v>184</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242</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184</v>
      </c>
      <c r="L58" s="151" t="s">
        <v>184</v>
      </c>
      <c r="M58" s="151" t="s">
        <v>184</v>
      </c>
      <c r="N58" s="151">
        <f>SUM(Month!N158:N160)</f>
        <v>0.48140000000000005</v>
      </c>
      <c r="O58" s="151" t="s">
        <v>184</v>
      </c>
      <c r="P58" s="151">
        <f>SUM(Month!P158:P160)</f>
        <v>-0.28839999999999999</v>
      </c>
      <c r="Q58" s="151" t="s">
        <v>184</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243</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184</v>
      </c>
      <c r="L59" s="151" t="s">
        <v>184</v>
      </c>
      <c r="M59" s="151" t="s">
        <v>184</v>
      </c>
      <c r="N59" s="151">
        <f>SUM(Month!N161:N163)</f>
        <v>0.63759999999999994</v>
      </c>
      <c r="O59" s="151" t="s">
        <v>184</v>
      </c>
      <c r="P59" s="151">
        <f>SUM(Month!P161:P163)</f>
        <v>-0.29420000000000002</v>
      </c>
      <c r="Q59" s="151" t="s">
        <v>184</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244</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184</v>
      </c>
      <c r="N60" s="151">
        <f>SUM(Month!N164:N166)</f>
        <v>0.8075</v>
      </c>
      <c r="O60" s="151" t="s">
        <v>184</v>
      </c>
      <c r="P60" s="151">
        <f>SUM(Month!P164:P166)</f>
        <v>-0.29239999999999999</v>
      </c>
      <c r="Q60" s="151" t="s">
        <v>184</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245</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184</v>
      </c>
      <c r="N61" s="151">
        <f>SUM(Month!N167:N169)</f>
        <v>0.73419999999999996</v>
      </c>
      <c r="O61" s="151" t="s">
        <v>184</v>
      </c>
      <c r="P61" s="151">
        <f>SUM(Month!P167:P169)</f>
        <v>-0.26569999999999999</v>
      </c>
      <c r="Q61" s="151" t="s">
        <v>184</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246</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184</v>
      </c>
      <c r="N62" s="151">
        <f>SUM(Month!N170:N172)</f>
        <v>0.90500000000000003</v>
      </c>
      <c r="O62" s="151" t="s">
        <v>184</v>
      </c>
      <c r="P62" s="151">
        <f>SUM(Month!P170:P172)</f>
        <v>-0.23379999999999998</v>
      </c>
      <c r="Q62" s="151" t="s">
        <v>184</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247</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184</v>
      </c>
      <c r="N63" s="151">
        <f>SUM(Month!N173:N175)</f>
        <v>0.95639999999999992</v>
      </c>
      <c r="O63" s="151" t="s">
        <v>184</v>
      </c>
      <c r="P63" s="151">
        <f>SUM(Month!P173:P175)</f>
        <v>-0.28070000000000001</v>
      </c>
      <c r="Q63" s="151" t="s">
        <v>184</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248</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184</v>
      </c>
      <c r="N64" s="151">
        <f>SUM(Month!N176:N178)</f>
        <v>1.0898000000000001</v>
      </c>
      <c r="O64" s="151" t="s">
        <v>184</v>
      </c>
      <c r="P64" s="151">
        <f>SUM(Month!P176:P178)</f>
        <v>-0.25600000000000001</v>
      </c>
      <c r="Q64" s="151" t="s">
        <v>184</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249</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184</v>
      </c>
      <c r="N65" s="151">
        <f>SUM(Month!N179:N181)</f>
        <v>0.8980999999999999</v>
      </c>
      <c r="O65" s="151" t="s">
        <v>184</v>
      </c>
      <c r="P65" s="151">
        <f>SUM(Month!P179:P181)</f>
        <v>-0.21849999999999997</v>
      </c>
      <c r="Q65" s="151" t="s">
        <v>184</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250</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184</v>
      </c>
      <c r="N66" s="151">
        <f>SUM(Month!N182:N184)</f>
        <v>1.0629</v>
      </c>
      <c r="O66" s="151" t="s">
        <v>184</v>
      </c>
      <c r="P66" s="151">
        <f>SUM(Month!P182:P184)</f>
        <v>-0.2329</v>
      </c>
      <c r="Q66" s="151" t="s">
        <v>184</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251</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184</v>
      </c>
      <c r="N67" s="151">
        <f>SUM(Month!N185:N187)</f>
        <v>1.1283000000000001</v>
      </c>
      <c r="O67" s="151" t="s">
        <v>184</v>
      </c>
      <c r="P67" s="151">
        <f>SUM(Month!P185:P187)</f>
        <v>-0.2404</v>
      </c>
      <c r="Q67" s="151" t="s">
        <v>184</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252</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184</v>
      </c>
      <c r="N68" s="151">
        <f>SUM(Month!N188:N190)</f>
        <v>1.5911</v>
      </c>
      <c r="O68" s="151" t="s">
        <v>184</v>
      </c>
      <c r="P68" s="151">
        <f>SUM(Month!P188:P190)</f>
        <v>-0.25680000000000003</v>
      </c>
      <c r="Q68" s="151" t="s">
        <v>184</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253</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184</v>
      </c>
      <c r="N69" s="151">
        <f>SUM(Month!N191:N193)</f>
        <v>0.81259999999999999</v>
      </c>
      <c r="O69" s="151" t="s">
        <v>184</v>
      </c>
      <c r="P69" s="151">
        <f>SUM(Month!P191:P193)</f>
        <v>-0.24429999999999996</v>
      </c>
      <c r="Q69" s="151" t="s">
        <v>184</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254</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184</v>
      </c>
      <c r="N70" s="151">
        <f>SUM(Month!N194:N196)</f>
        <v>1.2587000000000002</v>
      </c>
      <c r="O70" s="151" t="s">
        <v>184</v>
      </c>
      <c r="P70" s="151">
        <f>SUM(Month!P194:P196)</f>
        <v>-0.2487</v>
      </c>
      <c r="Q70" s="151" t="s">
        <v>184</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255</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184</v>
      </c>
      <c r="N71" s="151">
        <f>SUM(Month!N197:N199)</f>
        <v>1.8368000000000002</v>
      </c>
      <c r="O71" s="151" t="s">
        <v>184</v>
      </c>
      <c r="P71" s="151">
        <f>SUM(Month!P197:P199)</f>
        <v>-0.2717</v>
      </c>
      <c r="Q71" s="151" t="s">
        <v>184</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256</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184</v>
      </c>
      <c r="N72" s="151">
        <f>SUM(Month!N200:N202)</f>
        <v>1.8129</v>
      </c>
      <c r="O72" s="151">
        <f>SUM(Month!O200:O202)</f>
        <v>0.11959999999999998</v>
      </c>
      <c r="P72" s="151">
        <f>SUM(Month!P200:P202)</f>
        <v>-0.26900000000000002</v>
      </c>
      <c r="Q72" s="151" t="s">
        <v>184</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257</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184</v>
      </c>
      <c r="N73" s="151">
        <f>SUM(Month!N203:N205)</f>
        <v>2.5604</v>
      </c>
      <c r="O73" s="151">
        <f>SUM(Month!O203:O205)</f>
        <v>0.10880000000000001</v>
      </c>
      <c r="P73" s="151">
        <f>SUM(Month!P203:P205)</f>
        <v>-0.25790000000000002</v>
      </c>
      <c r="Q73" s="151" t="s">
        <v>184</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258</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184</v>
      </c>
      <c r="N74" s="151">
        <f>SUM(Month!N206:N208)</f>
        <v>2.0055000000000001</v>
      </c>
      <c r="O74" s="151">
        <f>SUM(Month!O206:O208)</f>
        <v>0.123</v>
      </c>
      <c r="P74" s="151">
        <f>SUM(Month!P206:P208)</f>
        <v>-0.25700000000000001</v>
      </c>
      <c r="Q74" s="151" t="s">
        <v>184</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259</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184</v>
      </c>
      <c r="N75" s="151">
        <f>SUM(Month!N209:N211)</f>
        <v>1.9077000000000002</v>
      </c>
      <c r="O75" s="151">
        <f>SUM(Month!O209:O211)</f>
        <v>0.1183</v>
      </c>
      <c r="P75" s="151">
        <f>SUM(Month!P209:P211)</f>
        <v>-0.25190000000000001</v>
      </c>
      <c r="Q75" s="151" t="s">
        <v>184</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260</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184</v>
      </c>
      <c r="N76" s="151">
        <f>SUM(Month!N212:N214)</f>
        <v>1.954</v>
      </c>
      <c r="O76" s="151">
        <f>SUM(Month!O212:O214)</f>
        <v>0.1132</v>
      </c>
      <c r="P76" s="151">
        <f>SUM(Month!P212:P214)</f>
        <v>-0.26179999999999998</v>
      </c>
      <c r="Q76" s="151" t="s">
        <v>184</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261</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184</v>
      </c>
      <c r="N77" s="151">
        <f>SUM(Month!N215:N217)</f>
        <v>2.6970999999999998</v>
      </c>
      <c r="O77" s="151">
        <f>SUM(Month!O215:O217)</f>
        <v>0.11030000000000001</v>
      </c>
      <c r="P77" s="151">
        <f>SUM(Month!P215:P217)</f>
        <v>-0.2492</v>
      </c>
      <c r="Q77" s="151" t="s">
        <v>184</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262</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184</v>
      </c>
      <c r="N78" s="151">
        <f>SUM(Month!N218:N220)</f>
        <v>3.1040999999999999</v>
      </c>
      <c r="O78" s="151">
        <f>SUM(Month!O218:O220)</f>
        <v>0.12790000000000001</v>
      </c>
      <c r="P78" s="151">
        <f>SUM(Month!P218:P220)</f>
        <v>-0.23600000000000002</v>
      </c>
      <c r="Q78" s="151" t="s">
        <v>184</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263</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184</v>
      </c>
      <c r="N79" s="151">
        <f>SUM(Month!N221:N223)</f>
        <v>3.6677</v>
      </c>
      <c r="O79" s="151">
        <f>SUM(Month!O221:O223)</f>
        <v>0.1235</v>
      </c>
      <c r="P79" s="151">
        <f>SUM(Month!P221:P223)</f>
        <v>-0.26370000000000005</v>
      </c>
      <c r="Q79" s="151" t="s">
        <v>184</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264</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184</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265</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184</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266</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184</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267</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184</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268</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184</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269</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184</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270</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184</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271</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184</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272</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273</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274</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275</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276</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277</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278</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279</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280</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281</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282</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283</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284</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285</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286</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287</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288</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289</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613</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621</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626</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641</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645</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661</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667</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672</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676</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691</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705</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710</v>
      </c>
      <c r="B117" s="151">
        <f>SUM(Month!B335:B337)</f>
        <v>50.200100000000006</v>
      </c>
      <c r="C117" s="151">
        <f>SUM(Month!C335:C337)</f>
        <v>2.8987000000000016</v>
      </c>
      <c r="D117" s="151">
        <f>SUM(Month!D335:D337)</f>
        <v>47.301400000000001</v>
      </c>
      <c r="E117" s="210">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0">
        <f>SUM(Month!W335:W337)</f>
        <v>33.302700000000002</v>
      </c>
      <c r="X117" s="151">
        <f>SUM(Month!X335:X337)</f>
        <v>22.805199999999999</v>
      </c>
      <c r="Y117" s="152">
        <f>SUM(Month!Y335:Y337)</f>
        <v>13.887699999999999</v>
      </c>
    </row>
    <row r="118" spans="1:25" x14ac:dyDescent="0.35">
      <c r="A118" s="208" t="s">
        <v>715</v>
      </c>
      <c r="B118" s="151">
        <f>SUM(Month!B338:B340)</f>
        <v>49.997199999999992</v>
      </c>
      <c r="C118" s="151">
        <f>SUM(Month!C338:C340)</f>
        <v>2.8868999999999989</v>
      </c>
      <c r="D118" s="151">
        <f>SUM(Month!D338:D340)</f>
        <v>47.110299999999995</v>
      </c>
      <c r="E118" s="210">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0">
        <f>SUM(Month!W338:W340)</f>
        <v>32.831600000000002</v>
      </c>
      <c r="X118" s="151">
        <f>SUM(Month!X338:X340)</f>
        <v>22.388000000000002</v>
      </c>
      <c r="Y118" s="152">
        <f>SUM(Month!Y338:Y340)</f>
        <v>14.157600000000002</v>
      </c>
    </row>
    <row r="119" spans="1:25" x14ac:dyDescent="0.35">
      <c r="A119" s="168" t="s">
        <v>728</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0">
        <f>SUM(Month!W341:W343)</f>
        <v>37.116299999999995</v>
      </c>
      <c r="X119" s="151">
        <f>SUM(Month!X341:X343)</f>
        <v>28.313499999999998</v>
      </c>
      <c r="Y119" s="152">
        <f>SUM(Month!Y341:Y343)</f>
        <v>23.7438</v>
      </c>
    </row>
    <row r="120" spans="1:25" x14ac:dyDescent="0.35">
      <c r="A120" s="89" t="s">
        <v>743</v>
      </c>
      <c r="B120" s="151">
        <f>SUM(Month!B344:B346)</f>
        <v>67.067999999999998</v>
      </c>
      <c r="C120" s="151">
        <f>SUM(Month!C344:C346)</f>
        <v>3.1629999999999998</v>
      </c>
      <c r="D120" s="152">
        <f>SUM(Month!D344:D346)</f>
        <v>63.905000000000001</v>
      </c>
      <c r="E120" s="151">
        <f>SUM(Month!E344:E346)</f>
        <v>0</v>
      </c>
      <c r="F120" s="151">
        <f>SUM(Month!F344:F346)</f>
        <v>7.4499999999999997E-2</v>
      </c>
      <c r="G120" s="151">
        <f>SUM(Month!G344:G346)</f>
        <v>27.557500000000001</v>
      </c>
      <c r="H120" s="151">
        <f>SUM(Month!H344:H346)</f>
        <v>8.7503999999999991</v>
      </c>
      <c r="I120" s="151">
        <f>SUM(Month!I344:I346)</f>
        <v>1.1400999999999999</v>
      </c>
      <c r="J120" s="151">
        <f>SUM(Month!J344:J346)</f>
        <v>20.2408</v>
      </c>
      <c r="K120" s="151">
        <f>SUM(Month!K344:K346)</f>
        <v>7.3630000000000004</v>
      </c>
      <c r="L120" s="151">
        <f>SUM(Month!L344:L346)</f>
        <v>12.8779</v>
      </c>
      <c r="M120" s="151">
        <f>SUM(Month!M344:M346)</f>
        <v>0.87139999999999995</v>
      </c>
      <c r="N120" s="151">
        <f>SUM(Month!N344:N346)</f>
        <v>5.1440000000000001</v>
      </c>
      <c r="O120" s="151">
        <f>SUM(Month!O344:O346)</f>
        <v>0.37449999999999994</v>
      </c>
      <c r="P120" s="151">
        <f>SUM(Month!P344:P346)</f>
        <v>-0.15939999999999999</v>
      </c>
      <c r="Q120" s="151">
        <f>SUM(Month!Q344:Q346)</f>
        <v>-8.9200000000000002E-2</v>
      </c>
      <c r="R120" s="151">
        <f>SUM(Month!R344:R346)</f>
        <v>6.0876999999999999</v>
      </c>
      <c r="S120" s="151">
        <f>SUM(Month!S344:S346)</f>
        <v>27.063000000000002</v>
      </c>
      <c r="T120" s="151">
        <f>SUM(Month!T344:T346)</f>
        <v>7.8325999999999993</v>
      </c>
      <c r="U120" s="151">
        <f>SUM(Month!U344:U346)</f>
        <v>6.7358999999999991</v>
      </c>
      <c r="V120" s="151">
        <f>SUM(Month!V344:V346)</f>
        <v>78.473300000000009</v>
      </c>
      <c r="W120" s="210">
        <f>SUM(Month!W344:W346)</f>
        <v>36.146900000000002</v>
      </c>
      <c r="X120" s="151">
        <f>SUM(Month!X344:X346)</f>
        <v>27.3965</v>
      </c>
      <c r="Y120" s="152">
        <f>SUM(Month!Y344:Y346)</f>
        <v>27.632200000000001</v>
      </c>
    </row>
    <row r="121" spans="1:25" x14ac:dyDescent="0.35">
      <c r="A121" s="89" t="s">
        <v>755</v>
      </c>
      <c r="B121" s="151">
        <f>SUM(Month!B347:B349)</f>
        <v>49.820999999999998</v>
      </c>
      <c r="C121" s="151">
        <f>SUM(Month!C347:C349)</f>
        <v>2.4285999999999999</v>
      </c>
      <c r="D121" s="152">
        <f>SUM(Month!D347:D349)</f>
        <v>47.392299999999999</v>
      </c>
      <c r="E121" s="151">
        <f>SUM(Month!E347:E349)</f>
        <v>0</v>
      </c>
      <c r="F121" s="151">
        <f>SUM(Month!F347:F349)</f>
        <v>8.4499999999999992E-2</v>
      </c>
      <c r="G121" s="151">
        <f>SUM(Month!G347:G349)</f>
        <v>14.734999999999999</v>
      </c>
      <c r="H121" s="151">
        <f>SUM(Month!H347:H349)</f>
        <v>9.0789000000000009</v>
      </c>
      <c r="I121" s="151">
        <f>SUM(Month!I347:I349)</f>
        <v>0.39849999999999997</v>
      </c>
      <c r="J121" s="151">
        <f>SUM(Month!J347:J349)</f>
        <v>15.8062</v>
      </c>
      <c r="K121" s="151">
        <f>SUM(Month!K347:K349)</f>
        <v>5.3645999999999994</v>
      </c>
      <c r="L121" s="151">
        <f>SUM(Month!L347:L349)</f>
        <v>10.4414</v>
      </c>
      <c r="M121" s="151">
        <f>SUM(Month!M347:M349)</f>
        <v>2.3654999999999999</v>
      </c>
      <c r="N121" s="151">
        <f>SUM(Month!N347:N349)</f>
        <v>4.6891999999999996</v>
      </c>
      <c r="O121" s="151">
        <f>SUM(Month!O347:O349)</f>
        <v>0.34229999999999999</v>
      </c>
      <c r="P121" s="151">
        <f>SUM(Month!P347:P349)</f>
        <v>-1.9E-2</v>
      </c>
      <c r="Q121" s="151">
        <f>SUM(Month!Q347:Q349)</f>
        <v>-8.8899999999999993E-2</v>
      </c>
      <c r="R121" s="151">
        <f>SUM(Month!R347:R349)</f>
        <v>5.1859999999999999</v>
      </c>
      <c r="S121" s="151">
        <f>SUM(Month!S347:S349)</f>
        <v>14.664899999999999</v>
      </c>
      <c r="T121" s="151">
        <f>SUM(Month!T347:T349)</f>
        <v>7.3819999999999997</v>
      </c>
      <c r="U121" s="151">
        <f>SUM(Month!U347:U349)</f>
        <v>8.7543000000000006</v>
      </c>
      <c r="V121" s="151">
        <f>SUM(Month!V347:V349)</f>
        <v>63.528499999999994</v>
      </c>
      <c r="W121" s="210">
        <f>SUM(Month!W347:W349)</f>
        <v>32.338300000000004</v>
      </c>
      <c r="X121" s="151">
        <f>SUM(Month!X347:X349)</f>
        <v>23.259399999999999</v>
      </c>
      <c r="Y121" s="152">
        <f>SUM(Month!Y347:Y349)</f>
        <v>14.819500000000001</v>
      </c>
    </row>
    <row r="122" spans="1:25" x14ac:dyDescent="0.35">
      <c r="A122" s="89" t="s">
        <v>777</v>
      </c>
      <c r="B122" s="151">
        <f>SUM(Month!B350:B352)</f>
        <v>49.804299999999998</v>
      </c>
      <c r="C122" s="151">
        <f>SUM(Month!C350:C352)</f>
        <v>2.2913000000000001</v>
      </c>
      <c r="D122" s="152">
        <f>SUM(Month!D350:D352)</f>
        <v>47.512900000000002</v>
      </c>
      <c r="E122" s="151">
        <f>SUM(Month!E350:E352)</f>
        <v>0</v>
      </c>
      <c r="F122" s="151">
        <f>SUM(Month!F350:F352)</f>
        <v>0.1074</v>
      </c>
      <c r="G122" s="151">
        <f>SUM(Month!G350:G352)</f>
        <v>15.800599999999999</v>
      </c>
      <c r="H122" s="151">
        <f>SUM(Month!H350:H352)</f>
        <v>7.5079000000000002</v>
      </c>
      <c r="I122" s="151">
        <f>SUM(Month!I350:I352)</f>
        <v>0.68469999999999998</v>
      </c>
      <c r="J122" s="151">
        <f>SUM(Month!J350:J352)</f>
        <v>16.169699999999999</v>
      </c>
      <c r="K122" s="151">
        <f>SUM(Month!K350:K352)</f>
        <v>5.2752999999999997</v>
      </c>
      <c r="L122" s="151">
        <f>SUM(Month!L350:L352)</f>
        <v>10.894299999999999</v>
      </c>
      <c r="M122" s="151">
        <f>SUM(Month!M350:M352)</f>
        <v>1.9060000000000001</v>
      </c>
      <c r="N122" s="151">
        <f>SUM(Month!N350:N352)</f>
        <v>5.1013000000000002</v>
      </c>
      <c r="O122" s="151">
        <f>SUM(Month!O350:O352)</f>
        <v>0.35860000000000003</v>
      </c>
      <c r="P122" s="151">
        <f>SUM(Month!P350:P352)</f>
        <v>-4.2700000000000002E-2</v>
      </c>
      <c r="Q122" s="151">
        <f>SUM(Month!Q350:Q352)</f>
        <v>-8.0699999999999994E-2</v>
      </c>
      <c r="R122" s="151">
        <f>SUM(Month!R350:R352)</f>
        <v>5.8421000000000003</v>
      </c>
      <c r="S122" s="151">
        <f>SUM(Month!S350:S352)</f>
        <v>15.5258</v>
      </c>
      <c r="T122" s="151">
        <f>SUM(Month!T350:T352)</f>
        <v>8.0993999999999993</v>
      </c>
      <c r="U122" s="151">
        <f>SUM(Month!U350:U352)</f>
        <v>6.9496000000000002</v>
      </c>
      <c r="V122" s="151">
        <f>SUM(Month!V350:V352)</f>
        <v>62.561900000000001</v>
      </c>
      <c r="W122" s="210">
        <f>SUM(Month!W350:W352)</f>
        <v>31.369700000000002</v>
      </c>
      <c r="X122" s="151">
        <f>SUM(Month!X350:X352)</f>
        <v>23.861699999999999</v>
      </c>
      <c r="Y122" s="152">
        <f>SUM(Month!Y350:Y352)</f>
        <v>15.907999999999999</v>
      </c>
    </row>
    <row r="123" spans="1:25" x14ac:dyDescent="0.35">
      <c r="A123" s="168" t="s">
        <v>778</v>
      </c>
      <c r="B123" s="151">
        <f>SUM(Month!B353:B355)</f>
        <v>65.751499999999993</v>
      </c>
      <c r="C123" s="151">
        <f>SUM(Month!C353:C355)</f>
        <v>2.7948000000000004</v>
      </c>
      <c r="D123" s="152">
        <f>SUM(Month!D353:D355)</f>
        <v>62.956600000000002</v>
      </c>
      <c r="E123" s="151">
        <f>SUM(Month!E353:E355)</f>
        <v>0</v>
      </c>
      <c r="F123" s="151">
        <f>SUM(Month!F353:F355)</f>
        <v>0.12809999999999999</v>
      </c>
      <c r="G123" s="151">
        <f>SUM(Month!G353:G355)</f>
        <v>21.3003</v>
      </c>
      <c r="H123" s="151">
        <f>SUM(Month!H353:H355)</f>
        <v>7.6652000000000005</v>
      </c>
      <c r="I123" s="151">
        <f>SUM(Month!I353:I355)</f>
        <v>1.4201999999999999</v>
      </c>
      <c r="J123" s="151">
        <f>SUM(Month!J353:J355)</f>
        <v>25.959199999999999</v>
      </c>
      <c r="K123" s="151">
        <f>SUM(Month!K353:K355)</f>
        <v>8.264800000000001</v>
      </c>
      <c r="L123" s="151">
        <f>SUM(Month!L353:L355)</f>
        <v>17.694400000000002</v>
      </c>
      <c r="M123" s="151">
        <f>SUM(Month!M353:M355)</f>
        <v>0.5635</v>
      </c>
      <c r="N123" s="151">
        <f>SUM(Month!N353:N355)</f>
        <v>5.7302999999999997</v>
      </c>
      <c r="O123" s="151">
        <f>SUM(Month!O353:O355)</f>
        <v>0.38109999999999999</v>
      </c>
      <c r="P123" s="151">
        <f>SUM(Month!P353:P355)</f>
        <v>-0.1109</v>
      </c>
      <c r="Q123" s="151">
        <f>SUM(Month!Q353:Q355)</f>
        <v>-8.0500000000000002E-2</v>
      </c>
      <c r="R123" s="151">
        <f>SUM(Month!R353:R355)</f>
        <v>6.5244</v>
      </c>
      <c r="S123" s="151">
        <f>SUM(Month!S353:S355)</f>
        <v>21.0154</v>
      </c>
      <c r="T123" s="151">
        <f>SUM(Month!T353:T355)</f>
        <v>6.4157000000000002</v>
      </c>
      <c r="U123" s="151">
        <f>SUM(Month!U353:U355)</f>
        <v>6.8936000000000002</v>
      </c>
      <c r="V123" s="151">
        <f>SUM(Month!V353:V355)</f>
        <v>76.265900000000002</v>
      </c>
      <c r="W123" s="210">
        <f>SUM(Month!W353:W355)</f>
        <v>41.3384</v>
      </c>
      <c r="X123" s="151">
        <f>SUM(Month!X353:X355)</f>
        <v>33.673299999999998</v>
      </c>
      <c r="Y123" s="152">
        <f>SUM(Month!Y353:Y355)</f>
        <v>21.4284</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3"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8"/>
  <sheetViews>
    <sheetView showGridLines="0" zoomScaleNormal="100" workbookViewId="0">
      <pane xSplit="1" ySplit="7" topLeftCell="B353" activePane="bottomRight" state="frozen"/>
      <selection pane="topRight" activeCell="B1" sqref="B1"/>
      <selection pane="bottomLeft" activeCell="A8" sqref="A8"/>
      <selection pane="bottomRight" activeCell="B353" sqref="B353"/>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s>
  <sheetData>
    <row r="1" spans="1:29" ht="45" customHeight="1" x14ac:dyDescent="0.35">
      <c r="A1" s="10" t="s">
        <v>593</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187</v>
      </c>
      <c r="B3" s="3"/>
      <c r="C3" s="3"/>
      <c r="D3" s="3"/>
      <c r="E3" s="3"/>
      <c r="F3" s="3"/>
      <c r="G3" s="3"/>
      <c r="H3" s="3"/>
      <c r="I3" s="3"/>
      <c r="J3" s="3"/>
      <c r="K3" s="3"/>
      <c r="L3" s="3"/>
      <c r="M3" s="3"/>
      <c r="N3" s="3"/>
      <c r="O3" s="3"/>
      <c r="R3" s="3"/>
      <c r="S3" s="3"/>
      <c r="T3" s="3"/>
      <c r="U3" s="3"/>
      <c r="V3" s="3"/>
      <c r="W3" s="3"/>
      <c r="X3" s="3"/>
      <c r="Y3" s="3"/>
    </row>
    <row r="4" spans="1:29" ht="20.25" customHeight="1" x14ac:dyDescent="0.35">
      <c r="A4" s="3" t="s">
        <v>189</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191</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9" ht="77.5" x14ac:dyDescent="0.35">
      <c r="A7" s="150" t="s">
        <v>45</v>
      </c>
      <c r="B7" s="144" t="s">
        <v>25</v>
      </c>
      <c r="C7" s="145" t="s">
        <v>26</v>
      </c>
      <c r="D7" s="146" t="s">
        <v>27</v>
      </c>
      <c r="E7" s="145" t="s">
        <v>157</v>
      </c>
      <c r="F7" s="145" t="s">
        <v>28</v>
      </c>
      <c r="G7" s="145" t="s">
        <v>29</v>
      </c>
      <c r="H7" s="145" t="s">
        <v>30</v>
      </c>
      <c r="I7" s="145" t="s">
        <v>31</v>
      </c>
      <c r="J7" s="145" t="s">
        <v>166</v>
      </c>
      <c r="K7" s="145" t="s">
        <v>163</v>
      </c>
      <c r="L7" s="145" t="s">
        <v>164</v>
      </c>
      <c r="M7" s="145" t="s">
        <v>32</v>
      </c>
      <c r="N7" s="145" t="s">
        <v>158</v>
      </c>
      <c r="O7" s="145" t="s">
        <v>159</v>
      </c>
      <c r="P7" s="145" t="s">
        <v>165</v>
      </c>
      <c r="Q7" s="145" t="s">
        <v>695</v>
      </c>
      <c r="R7" s="145" t="s">
        <v>696</v>
      </c>
      <c r="S7" s="145" t="s">
        <v>697</v>
      </c>
      <c r="T7" s="145" t="s">
        <v>33</v>
      </c>
      <c r="U7" s="145" t="s">
        <v>698</v>
      </c>
      <c r="V7" s="146" t="s">
        <v>169</v>
      </c>
      <c r="W7" s="145" t="s">
        <v>160</v>
      </c>
      <c r="X7" s="145" t="s">
        <v>161</v>
      </c>
      <c r="Y7" s="146" t="s">
        <v>162</v>
      </c>
    </row>
    <row r="8" spans="1:29" ht="20.25" customHeight="1" x14ac:dyDescent="0.35">
      <c r="A8" s="100" t="s">
        <v>290</v>
      </c>
      <c r="B8" s="115">
        <v>29.88</v>
      </c>
      <c r="C8" s="114">
        <v>1.64</v>
      </c>
      <c r="D8" s="149">
        <v>28.2407</v>
      </c>
      <c r="E8" s="114">
        <v>12.194000000000001</v>
      </c>
      <c r="F8" s="114">
        <v>1.0333000000000001</v>
      </c>
      <c r="G8" s="114">
        <v>7.3555000000000001</v>
      </c>
      <c r="H8" s="114">
        <v>7.4817</v>
      </c>
      <c r="I8" s="114">
        <v>0.12620000000000001</v>
      </c>
      <c r="J8" s="114" t="s">
        <v>184</v>
      </c>
      <c r="K8" s="114" t="s">
        <v>184</v>
      </c>
      <c r="L8" s="114" t="s">
        <v>184</v>
      </c>
      <c r="M8" s="114" t="s">
        <v>184</v>
      </c>
      <c r="N8" s="114">
        <v>0.05</v>
      </c>
      <c r="O8" s="114" t="s">
        <v>184</v>
      </c>
      <c r="P8" s="114" t="s">
        <v>184</v>
      </c>
      <c r="Q8" s="114" t="s">
        <v>184</v>
      </c>
      <c r="R8" s="114">
        <v>14.0365</v>
      </c>
      <c r="S8" s="114">
        <v>6.5316000000000001</v>
      </c>
      <c r="T8" s="114">
        <v>1.2907999999999999</v>
      </c>
      <c r="U8" s="114">
        <v>0.502</v>
      </c>
      <c r="V8" s="149">
        <v>30.0335</v>
      </c>
      <c r="W8" s="114" t="s">
        <v>184</v>
      </c>
      <c r="X8" s="114" t="s">
        <v>184</v>
      </c>
      <c r="Y8" s="114" t="s">
        <v>184</v>
      </c>
      <c r="AA8" s="228"/>
      <c r="AB8" s="228"/>
      <c r="AC8" s="228"/>
    </row>
    <row r="9" spans="1:29" ht="20.25" customHeight="1" x14ac:dyDescent="0.35">
      <c r="A9" s="100" t="s">
        <v>291</v>
      </c>
      <c r="B9" s="115">
        <v>28.47</v>
      </c>
      <c r="C9" s="114">
        <v>1.52</v>
      </c>
      <c r="D9" s="149">
        <v>26.949100000000001</v>
      </c>
      <c r="E9" s="114">
        <v>10.305999999999999</v>
      </c>
      <c r="F9" s="114">
        <v>0.66920000000000002</v>
      </c>
      <c r="G9" s="114">
        <v>7.9127000000000001</v>
      </c>
      <c r="H9" s="114">
        <v>7.7797999999999998</v>
      </c>
      <c r="I9" s="114">
        <v>0.2359</v>
      </c>
      <c r="J9" s="114" t="s">
        <v>184</v>
      </c>
      <c r="K9" s="114" t="s">
        <v>184</v>
      </c>
      <c r="L9" s="114" t="s">
        <v>184</v>
      </c>
      <c r="M9" s="114" t="s">
        <v>184</v>
      </c>
      <c r="N9" s="114">
        <v>4.5499999999999999E-2</v>
      </c>
      <c r="O9" s="114" t="s">
        <v>184</v>
      </c>
      <c r="P9" s="114" t="s">
        <v>184</v>
      </c>
      <c r="Q9" s="114" t="s">
        <v>184</v>
      </c>
      <c r="R9" s="114">
        <v>11.9354</v>
      </c>
      <c r="S9" s="114">
        <v>6.9634999999999998</v>
      </c>
      <c r="T9" s="114">
        <v>1.3278000000000001</v>
      </c>
      <c r="U9" s="114">
        <v>0.502</v>
      </c>
      <c r="V9" s="149">
        <v>28.7789</v>
      </c>
      <c r="W9" s="114" t="s">
        <v>184</v>
      </c>
      <c r="X9" s="114" t="s">
        <v>184</v>
      </c>
      <c r="Y9" s="114" t="s">
        <v>184</v>
      </c>
      <c r="AA9" s="228"/>
      <c r="AB9" s="228"/>
      <c r="AC9" s="228"/>
    </row>
    <row r="10" spans="1:29" ht="20.25" customHeight="1" x14ac:dyDescent="0.35">
      <c r="A10" s="100" t="s">
        <v>292</v>
      </c>
      <c r="B10" s="115">
        <v>32.657299999999999</v>
      </c>
      <c r="C10" s="114">
        <v>1.6788000000000001</v>
      </c>
      <c r="D10" s="149">
        <v>30.9785</v>
      </c>
      <c r="E10" s="114">
        <v>11.289</v>
      </c>
      <c r="F10" s="114">
        <v>0.47060000000000002</v>
      </c>
      <c r="G10" s="114">
        <v>9.8954000000000004</v>
      </c>
      <c r="H10" s="114">
        <v>8.6541999999999994</v>
      </c>
      <c r="I10" s="114">
        <v>0.62460000000000004</v>
      </c>
      <c r="J10" s="114" t="s">
        <v>184</v>
      </c>
      <c r="K10" s="114" t="s">
        <v>184</v>
      </c>
      <c r="L10" s="114" t="s">
        <v>184</v>
      </c>
      <c r="M10" s="114" t="s">
        <v>184</v>
      </c>
      <c r="N10" s="114">
        <v>4.48E-2</v>
      </c>
      <c r="O10" s="114" t="s">
        <v>184</v>
      </c>
      <c r="P10" s="114" t="s">
        <v>184</v>
      </c>
      <c r="Q10" s="114" t="s">
        <v>184</v>
      </c>
      <c r="R10" s="114">
        <v>12.9953</v>
      </c>
      <c r="S10" s="114">
        <v>8.7081</v>
      </c>
      <c r="T10" s="114">
        <v>1.6492</v>
      </c>
      <c r="U10" s="114">
        <v>0.628</v>
      </c>
      <c r="V10" s="149">
        <v>33.255699999999997</v>
      </c>
      <c r="W10" s="114" t="s">
        <v>184</v>
      </c>
      <c r="X10" s="114" t="s">
        <v>184</v>
      </c>
      <c r="Y10" s="114" t="s">
        <v>184</v>
      </c>
      <c r="AA10" s="228"/>
      <c r="AB10" s="228"/>
      <c r="AC10" s="228"/>
    </row>
    <row r="11" spans="1:29" ht="20.25" customHeight="1" x14ac:dyDescent="0.35">
      <c r="A11" s="100" t="s">
        <v>293</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184</v>
      </c>
      <c r="K11" s="114" t="s">
        <v>184</v>
      </c>
      <c r="L11" s="114" t="s">
        <v>184</v>
      </c>
      <c r="M11" s="114" t="s">
        <v>184</v>
      </c>
      <c r="N11" s="114">
        <v>4.4499999999999998E-2</v>
      </c>
      <c r="O11" s="114" t="s">
        <v>184</v>
      </c>
      <c r="P11" s="114" t="s">
        <v>184</v>
      </c>
      <c r="Q11" s="114" t="s">
        <v>184</v>
      </c>
      <c r="R11" s="114">
        <v>8.6655999999999995</v>
      </c>
      <c r="S11" s="114">
        <v>6.4230999999999998</v>
      </c>
      <c r="T11" s="114">
        <v>1.3162</v>
      </c>
      <c r="U11" s="114">
        <v>0.38200000000000001</v>
      </c>
      <c r="V11" s="149">
        <v>24.166799999999999</v>
      </c>
      <c r="W11" s="114" t="s">
        <v>184</v>
      </c>
      <c r="X11" s="114" t="s">
        <v>184</v>
      </c>
      <c r="Y11" s="114" t="s">
        <v>184</v>
      </c>
      <c r="AA11" s="228"/>
      <c r="AB11" s="228"/>
      <c r="AC11" s="228"/>
    </row>
    <row r="12" spans="1:29" ht="20.25" customHeight="1" x14ac:dyDescent="0.35">
      <c r="A12" s="100" t="s">
        <v>294</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184</v>
      </c>
      <c r="K12" s="114" t="s">
        <v>184</v>
      </c>
      <c r="L12" s="114" t="s">
        <v>184</v>
      </c>
      <c r="M12" s="114" t="s">
        <v>184</v>
      </c>
      <c r="N12" s="114">
        <v>4.6300000000000001E-2</v>
      </c>
      <c r="O12" s="114" t="s">
        <v>184</v>
      </c>
      <c r="P12" s="114" t="s">
        <v>184</v>
      </c>
      <c r="Q12" s="114" t="s">
        <v>184</v>
      </c>
      <c r="R12" s="114">
        <v>7.6376999999999997</v>
      </c>
      <c r="S12" s="114">
        <v>6.4570999999999996</v>
      </c>
      <c r="T12" s="114">
        <v>1.2824</v>
      </c>
      <c r="U12" s="114">
        <v>0.38200000000000001</v>
      </c>
      <c r="V12" s="149">
        <v>23.4087</v>
      </c>
      <c r="W12" s="114" t="s">
        <v>184</v>
      </c>
      <c r="X12" s="114" t="s">
        <v>184</v>
      </c>
      <c r="Y12" s="114" t="s">
        <v>184</v>
      </c>
      <c r="AA12" s="228"/>
      <c r="AB12" s="228"/>
      <c r="AC12" s="228"/>
    </row>
    <row r="13" spans="1:29" ht="20.25" customHeight="1" x14ac:dyDescent="0.35">
      <c r="A13" s="100" t="s">
        <v>295</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184</v>
      </c>
      <c r="K13" s="114" t="s">
        <v>184</v>
      </c>
      <c r="L13" s="114" t="s">
        <v>184</v>
      </c>
      <c r="M13" s="114" t="s">
        <v>184</v>
      </c>
      <c r="N13" s="114">
        <v>4.3099999999999999E-2</v>
      </c>
      <c r="O13" s="114" t="s">
        <v>184</v>
      </c>
      <c r="P13" s="114" t="s">
        <v>184</v>
      </c>
      <c r="Q13" s="114" t="s">
        <v>184</v>
      </c>
      <c r="R13" s="114">
        <v>8.9133999999999993</v>
      </c>
      <c r="S13" s="114">
        <v>7.9352999999999998</v>
      </c>
      <c r="T13" s="114">
        <v>1.4583999999999999</v>
      </c>
      <c r="U13" s="114">
        <v>0.47699999999999998</v>
      </c>
      <c r="V13" s="149">
        <v>27.4742</v>
      </c>
      <c r="W13" s="114" t="s">
        <v>184</v>
      </c>
      <c r="X13" s="114" t="s">
        <v>184</v>
      </c>
      <c r="Y13" s="114" t="s">
        <v>184</v>
      </c>
      <c r="AA13" s="228"/>
      <c r="AB13" s="228"/>
      <c r="AC13" s="228"/>
    </row>
    <row r="14" spans="1:29" ht="20.25" customHeight="1" x14ac:dyDescent="0.35">
      <c r="A14" s="100" t="s">
        <v>296</v>
      </c>
      <c r="B14" s="115">
        <v>22.4101</v>
      </c>
      <c r="C14" s="114">
        <v>1.2885</v>
      </c>
      <c r="D14" s="149">
        <v>21.121500000000001</v>
      </c>
      <c r="E14" s="114">
        <v>6.516</v>
      </c>
      <c r="F14" s="114">
        <v>0.35439999999999999</v>
      </c>
      <c r="G14" s="114">
        <v>7.3742999999999999</v>
      </c>
      <c r="H14" s="114">
        <v>6.7918000000000003</v>
      </c>
      <c r="I14" s="114">
        <v>4.4699999999999997E-2</v>
      </c>
      <c r="J14" s="114" t="s">
        <v>184</v>
      </c>
      <c r="K14" s="114" t="s">
        <v>184</v>
      </c>
      <c r="L14" s="114" t="s">
        <v>184</v>
      </c>
      <c r="M14" s="114" t="s">
        <v>184</v>
      </c>
      <c r="N14" s="114">
        <v>4.0300000000000002E-2</v>
      </c>
      <c r="O14" s="114" t="s">
        <v>184</v>
      </c>
      <c r="P14" s="114" t="s">
        <v>184</v>
      </c>
      <c r="Q14" s="114" t="s">
        <v>184</v>
      </c>
      <c r="R14" s="114">
        <v>7.7790999999999997</v>
      </c>
      <c r="S14" s="114">
        <v>6.4642999999999997</v>
      </c>
      <c r="T14" s="114">
        <v>1.2543</v>
      </c>
      <c r="U14" s="114">
        <v>0.35799999999999998</v>
      </c>
      <c r="V14" s="149">
        <v>22.733799999999999</v>
      </c>
      <c r="W14" s="114" t="s">
        <v>184</v>
      </c>
      <c r="X14" s="114" t="s">
        <v>184</v>
      </c>
      <c r="Y14" s="114" t="s">
        <v>184</v>
      </c>
      <c r="AA14" s="228"/>
      <c r="AB14" s="228"/>
      <c r="AC14" s="228"/>
    </row>
    <row r="15" spans="1:29" ht="20.25" customHeight="1" x14ac:dyDescent="0.35">
      <c r="A15" s="100" t="s">
        <v>297</v>
      </c>
      <c r="B15" s="115">
        <v>21.617999999999999</v>
      </c>
      <c r="C15" s="114">
        <v>1.2245999999999999</v>
      </c>
      <c r="D15" s="149">
        <v>20.3934</v>
      </c>
      <c r="E15" s="114">
        <v>6.43</v>
      </c>
      <c r="F15" s="114">
        <v>0.27529999999999999</v>
      </c>
      <c r="G15" s="114">
        <v>7.1943999999999999</v>
      </c>
      <c r="H15" s="114">
        <v>6.4069000000000003</v>
      </c>
      <c r="I15" s="114">
        <v>4.6300000000000001E-2</v>
      </c>
      <c r="J15" s="114" t="s">
        <v>184</v>
      </c>
      <c r="K15" s="114" t="s">
        <v>184</v>
      </c>
      <c r="L15" s="114" t="s">
        <v>184</v>
      </c>
      <c r="M15" s="114" t="s">
        <v>184</v>
      </c>
      <c r="N15" s="114">
        <v>4.0500000000000001E-2</v>
      </c>
      <c r="O15" s="114" t="s">
        <v>184</v>
      </c>
      <c r="P15" s="114" t="s">
        <v>184</v>
      </c>
      <c r="Q15" s="114" t="s">
        <v>184</v>
      </c>
      <c r="R15" s="114">
        <v>7.7382999999999997</v>
      </c>
      <c r="S15" s="114">
        <v>6.1444999999999999</v>
      </c>
      <c r="T15" s="114">
        <v>1.2742</v>
      </c>
      <c r="U15" s="114">
        <v>0.35699999999999998</v>
      </c>
      <c r="V15" s="149">
        <v>22.0246</v>
      </c>
      <c r="W15" s="114" t="s">
        <v>184</v>
      </c>
      <c r="X15" s="114" t="s">
        <v>184</v>
      </c>
      <c r="Y15" s="114" t="s">
        <v>184</v>
      </c>
      <c r="AA15" s="228"/>
      <c r="AB15" s="228"/>
      <c r="AC15" s="228"/>
    </row>
    <row r="16" spans="1:29" ht="20.25" customHeight="1" x14ac:dyDescent="0.35">
      <c r="A16" s="100" t="s">
        <v>298</v>
      </c>
      <c r="B16" s="115">
        <v>28.2561</v>
      </c>
      <c r="C16" s="114">
        <v>1.5848</v>
      </c>
      <c r="D16" s="149">
        <v>26.671299999999999</v>
      </c>
      <c r="E16" s="114">
        <v>9.9730000000000008</v>
      </c>
      <c r="F16" s="114">
        <v>0.31130000000000002</v>
      </c>
      <c r="G16" s="114">
        <v>9.0023999999999997</v>
      </c>
      <c r="H16" s="114">
        <v>7.1612999999999998</v>
      </c>
      <c r="I16" s="114">
        <v>0.18260000000000001</v>
      </c>
      <c r="J16" s="114" t="s">
        <v>184</v>
      </c>
      <c r="K16" s="114" t="s">
        <v>184</v>
      </c>
      <c r="L16" s="114" t="s">
        <v>184</v>
      </c>
      <c r="M16" s="114" t="s">
        <v>184</v>
      </c>
      <c r="N16" s="114">
        <v>4.0800000000000003E-2</v>
      </c>
      <c r="O16" s="114" t="s">
        <v>184</v>
      </c>
      <c r="P16" s="114" t="s">
        <v>184</v>
      </c>
      <c r="Q16" s="114" t="s">
        <v>184</v>
      </c>
      <c r="R16" s="114">
        <v>11.9396</v>
      </c>
      <c r="S16" s="114">
        <v>7.4180000000000001</v>
      </c>
      <c r="T16" s="114">
        <v>1.4669000000000001</v>
      </c>
      <c r="U16" s="114">
        <v>0.44800000000000001</v>
      </c>
      <c r="V16" s="149">
        <v>28.586200000000002</v>
      </c>
      <c r="W16" s="114" t="s">
        <v>184</v>
      </c>
      <c r="X16" s="114" t="s">
        <v>184</v>
      </c>
      <c r="Y16" s="114" t="s">
        <v>184</v>
      </c>
      <c r="AA16" s="228"/>
      <c r="AB16" s="228"/>
      <c r="AC16" s="228"/>
    </row>
    <row r="17" spans="1:29" ht="20.25" customHeight="1" x14ac:dyDescent="0.35">
      <c r="A17" s="100" t="s">
        <v>299</v>
      </c>
      <c r="B17" s="115">
        <v>24.7028</v>
      </c>
      <c r="C17" s="114">
        <v>1.3560000000000001</v>
      </c>
      <c r="D17" s="149">
        <v>23.346800000000002</v>
      </c>
      <c r="E17" s="114">
        <v>9.0440000000000005</v>
      </c>
      <c r="F17" s="114">
        <v>0.21460000000000001</v>
      </c>
      <c r="G17" s="114">
        <v>7.9775</v>
      </c>
      <c r="H17" s="114">
        <v>5.9488000000000003</v>
      </c>
      <c r="I17" s="114">
        <v>0.11219999999999999</v>
      </c>
      <c r="J17" s="114" t="s">
        <v>184</v>
      </c>
      <c r="K17" s="114" t="s">
        <v>184</v>
      </c>
      <c r="L17" s="114" t="s">
        <v>184</v>
      </c>
      <c r="M17" s="114" t="s">
        <v>184</v>
      </c>
      <c r="N17" s="114">
        <v>4.9599999999999998E-2</v>
      </c>
      <c r="O17" s="114" t="s">
        <v>184</v>
      </c>
      <c r="P17" s="114" t="s">
        <v>184</v>
      </c>
      <c r="Q17" s="114" t="s">
        <v>184</v>
      </c>
      <c r="R17" s="114">
        <v>10.151400000000001</v>
      </c>
      <c r="S17" s="114">
        <v>7.1318000000000001</v>
      </c>
      <c r="T17" s="114">
        <v>1.3266</v>
      </c>
      <c r="U17" s="114">
        <v>0.45300000000000001</v>
      </c>
      <c r="V17" s="149">
        <v>25.1264</v>
      </c>
      <c r="W17" s="114" t="s">
        <v>184</v>
      </c>
      <c r="X17" s="114" t="s">
        <v>184</v>
      </c>
      <c r="Y17" s="114" t="s">
        <v>184</v>
      </c>
      <c r="AA17" s="228"/>
      <c r="AB17" s="228"/>
      <c r="AC17" s="228"/>
    </row>
    <row r="18" spans="1:29" ht="20.25" customHeight="1" x14ac:dyDescent="0.35">
      <c r="A18" s="100" t="s">
        <v>300</v>
      </c>
      <c r="B18" s="115">
        <v>27.3977</v>
      </c>
      <c r="C18" s="114">
        <v>1.5972999999999999</v>
      </c>
      <c r="D18" s="149">
        <v>25.8004</v>
      </c>
      <c r="E18" s="114">
        <v>9.8350000000000009</v>
      </c>
      <c r="F18" s="114">
        <v>0.23810000000000001</v>
      </c>
      <c r="G18" s="114">
        <v>8.4659999999999993</v>
      </c>
      <c r="H18" s="114">
        <v>7.1014999999999997</v>
      </c>
      <c r="I18" s="114">
        <v>0.1134</v>
      </c>
      <c r="J18" s="114" t="s">
        <v>184</v>
      </c>
      <c r="K18" s="114" t="s">
        <v>184</v>
      </c>
      <c r="L18" s="114" t="s">
        <v>184</v>
      </c>
      <c r="M18" s="114" t="s">
        <v>184</v>
      </c>
      <c r="N18" s="114">
        <v>4.6399999999999997E-2</v>
      </c>
      <c r="O18" s="114" t="s">
        <v>184</v>
      </c>
      <c r="P18" s="114" t="s">
        <v>184</v>
      </c>
      <c r="Q18" s="114" t="s">
        <v>184</v>
      </c>
      <c r="R18" s="114">
        <v>11.0585</v>
      </c>
      <c r="S18" s="114">
        <v>7.6017999999999999</v>
      </c>
      <c r="T18" s="114">
        <v>1.3149999999999999</v>
      </c>
      <c r="U18" s="114">
        <v>0.45300000000000001</v>
      </c>
      <c r="V18" s="149">
        <v>27.5685</v>
      </c>
      <c r="W18" s="114" t="s">
        <v>184</v>
      </c>
      <c r="X18" s="114" t="s">
        <v>184</v>
      </c>
      <c r="Y18" s="114" t="s">
        <v>184</v>
      </c>
      <c r="AA18" s="228"/>
      <c r="AB18" s="228"/>
      <c r="AC18" s="228"/>
    </row>
    <row r="19" spans="1:29" ht="20.25" customHeight="1" x14ac:dyDescent="0.35">
      <c r="A19" s="100" t="s">
        <v>301</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184</v>
      </c>
      <c r="K19" s="114" t="s">
        <v>184</v>
      </c>
      <c r="L19" s="114" t="s">
        <v>184</v>
      </c>
      <c r="M19" s="114" t="s">
        <v>184</v>
      </c>
      <c r="N19" s="114">
        <v>5.0299999999999997E-2</v>
      </c>
      <c r="O19" s="114" t="s">
        <v>184</v>
      </c>
      <c r="P19" s="114" t="s">
        <v>184</v>
      </c>
      <c r="Q19" s="114" t="s">
        <v>184</v>
      </c>
      <c r="R19" s="114">
        <v>15.110099999999999</v>
      </c>
      <c r="S19" s="114">
        <v>8.9025999999999996</v>
      </c>
      <c r="T19" s="114">
        <v>1.6128</v>
      </c>
      <c r="U19" s="114">
        <v>0.56399999999999995</v>
      </c>
      <c r="V19" s="149">
        <v>35.169499999999999</v>
      </c>
      <c r="W19" s="114" t="s">
        <v>184</v>
      </c>
      <c r="X19" s="114" t="s">
        <v>184</v>
      </c>
      <c r="Y19" s="114" t="s">
        <v>184</v>
      </c>
      <c r="AA19" s="228"/>
      <c r="AB19" s="228"/>
      <c r="AC19" s="228"/>
    </row>
    <row r="20" spans="1:29" ht="20.25" customHeight="1" x14ac:dyDescent="0.35">
      <c r="A20" s="100" t="s">
        <v>302</v>
      </c>
      <c r="B20" s="115">
        <v>27.899100000000001</v>
      </c>
      <c r="C20" s="114">
        <v>1.5931</v>
      </c>
      <c r="D20" s="149">
        <v>26.306100000000001</v>
      </c>
      <c r="E20" s="114">
        <v>9.7004000000000001</v>
      </c>
      <c r="F20" s="114">
        <v>0.247</v>
      </c>
      <c r="G20" s="114">
        <v>8.2062000000000008</v>
      </c>
      <c r="H20" s="114">
        <v>7.6764000000000001</v>
      </c>
      <c r="I20" s="114">
        <v>0.51570000000000005</v>
      </c>
      <c r="J20" s="114" t="s">
        <v>184</v>
      </c>
      <c r="K20" s="114" t="s">
        <v>184</v>
      </c>
      <c r="L20" s="114" t="s">
        <v>184</v>
      </c>
      <c r="M20" s="114" t="s">
        <v>184</v>
      </c>
      <c r="N20" s="114">
        <v>4.1500000000000002E-2</v>
      </c>
      <c r="O20" s="114" t="s">
        <v>184</v>
      </c>
      <c r="P20" s="114">
        <v>-8.1100000000000005E-2</v>
      </c>
      <c r="Q20" s="114" t="s">
        <v>184</v>
      </c>
      <c r="R20" s="114">
        <v>10.636900000000001</v>
      </c>
      <c r="S20" s="114">
        <v>7.5522999999999998</v>
      </c>
      <c r="T20" s="114">
        <v>1.2267999999999999</v>
      </c>
      <c r="U20" s="114">
        <v>0.55000000000000004</v>
      </c>
      <c r="V20" s="149">
        <v>28.082899999999999</v>
      </c>
      <c r="W20" s="114">
        <v>8.2335999999999991</v>
      </c>
      <c r="X20" s="114">
        <v>0.55720000000000003</v>
      </c>
      <c r="Y20" s="114">
        <v>18.153600000000001</v>
      </c>
      <c r="AA20" s="228"/>
      <c r="AB20" s="228"/>
      <c r="AC20" s="228"/>
    </row>
    <row r="21" spans="1:29" ht="20.25" customHeight="1" x14ac:dyDescent="0.35">
      <c r="A21" s="100" t="s">
        <v>303</v>
      </c>
      <c r="B21" s="115">
        <v>28.374600000000001</v>
      </c>
      <c r="C21" s="114">
        <v>1.5993999999999999</v>
      </c>
      <c r="D21" s="149">
        <v>26.775200000000002</v>
      </c>
      <c r="E21" s="114">
        <v>10.6219</v>
      </c>
      <c r="F21" s="114">
        <v>0.26800000000000002</v>
      </c>
      <c r="G21" s="114">
        <v>8.3350000000000009</v>
      </c>
      <c r="H21" s="114">
        <v>7.1509</v>
      </c>
      <c r="I21" s="114">
        <v>0.45100000000000001</v>
      </c>
      <c r="J21" s="114" t="s">
        <v>184</v>
      </c>
      <c r="K21" s="114" t="s">
        <v>184</v>
      </c>
      <c r="L21" s="114" t="s">
        <v>184</v>
      </c>
      <c r="M21" s="114" t="s">
        <v>184</v>
      </c>
      <c r="N21" s="114">
        <v>3.6200000000000003E-2</v>
      </c>
      <c r="O21" s="114" t="s">
        <v>184</v>
      </c>
      <c r="P21" s="114">
        <v>-8.7800000000000003E-2</v>
      </c>
      <c r="Q21" s="114" t="s">
        <v>184</v>
      </c>
      <c r="R21" s="114">
        <v>11.903499999999999</v>
      </c>
      <c r="S21" s="114">
        <v>7.3613</v>
      </c>
      <c r="T21" s="114">
        <v>1.3274999999999999</v>
      </c>
      <c r="U21" s="114">
        <v>0.53739999999999999</v>
      </c>
      <c r="V21" s="149">
        <v>28.6401</v>
      </c>
      <c r="W21" s="114">
        <v>7.6380999999999997</v>
      </c>
      <c r="X21" s="114">
        <v>0.48720000000000002</v>
      </c>
      <c r="Y21" s="114">
        <v>19.224900000000002</v>
      </c>
      <c r="AA21" s="228"/>
      <c r="AB21" s="228"/>
      <c r="AC21" s="228"/>
    </row>
    <row r="22" spans="1:29" ht="20.25" customHeight="1" x14ac:dyDescent="0.35">
      <c r="A22" s="100" t="s">
        <v>304</v>
      </c>
      <c r="B22" s="115">
        <v>34.4831</v>
      </c>
      <c r="C22" s="114">
        <v>1.8774</v>
      </c>
      <c r="D22" s="149">
        <v>32.605699999999999</v>
      </c>
      <c r="E22" s="114">
        <v>12.2294</v>
      </c>
      <c r="F22" s="114">
        <v>0.2898</v>
      </c>
      <c r="G22" s="114">
        <v>10.699299999999999</v>
      </c>
      <c r="H22" s="114">
        <v>8.8084000000000007</v>
      </c>
      <c r="I22" s="114">
        <v>0.6411</v>
      </c>
      <c r="J22" s="114" t="s">
        <v>184</v>
      </c>
      <c r="K22" s="114" t="s">
        <v>184</v>
      </c>
      <c r="L22" s="114" t="s">
        <v>184</v>
      </c>
      <c r="M22" s="114" t="s">
        <v>184</v>
      </c>
      <c r="N22" s="114">
        <v>3.09E-2</v>
      </c>
      <c r="O22" s="114" t="s">
        <v>184</v>
      </c>
      <c r="P22" s="114">
        <v>-9.3200000000000005E-2</v>
      </c>
      <c r="Q22" s="114" t="s">
        <v>184</v>
      </c>
      <c r="R22" s="114">
        <v>14.022500000000001</v>
      </c>
      <c r="S22" s="114">
        <v>9.24</v>
      </c>
      <c r="T22" s="114">
        <v>1.6597</v>
      </c>
      <c r="U22" s="114">
        <v>0.62339999999999995</v>
      </c>
      <c r="V22" s="149">
        <v>34.8889</v>
      </c>
      <c r="W22" s="114">
        <v>9.4803999999999995</v>
      </c>
      <c r="X22" s="114">
        <v>0.67200000000000004</v>
      </c>
      <c r="Y22" s="114">
        <v>23.218499999999999</v>
      </c>
      <c r="AA22" s="228"/>
      <c r="AB22" s="228"/>
      <c r="AC22" s="228"/>
    </row>
    <row r="23" spans="1:29" ht="20.25" customHeight="1" x14ac:dyDescent="0.35">
      <c r="A23" s="100" t="s">
        <v>305</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184</v>
      </c>
      <c r="K23" s="114" t="s">
        <v>184</v>
      </c>
      <c r="L23" s="114" t="s">
        <v>184</v>
      </c>
      <c r="M23" s="114" t="s">
        <v>184</v>
      </c>
      <c r="N23" s="114">
        <v>0.04</v>
      </c>
      <c r="O23" s="114" t="s">
        <v>184</v>
      </c>
      <c r="P23" s="114">
        <v>-7.3999999999999996E-2</v>
      </c>
      <c r="Q23" s="114" t="s">
        <v>184</v>
      </c>
      <c r="R23" s="114">
        <v>10.703099999999999</v>
      </c>
      <c r="S23" s="114">
        <v>6.6384999999999996</v>
      </c>
      <c r="T23" s="114">
        <v>1.2625</v>
      </c>
      <c r="U23" s="114">
        <v>0.3911</v>
      </c>
      <c r="V23" s="149">
        <v>26.017700000000001</v>
      </c>
      <c r="W23" s="114">
        <v>7.1384999999999996</v>
      </c>
      <c r="X23" s="114">
        <v>0.3377</v>
      </c>
      <c r="Y23" s="114">
        <v>17.299600000000002</v>
      </c>
      <c r="AA23" s="228"/>
      <c r="AB23" s="228"/>
      <c r="AC23" s="228"/>
    </row>
    <row r="24" spans="1:29" ht="20.25" customHeight="1" x14ac:dyDescent="0.35">
      <c r="A24" s="100" t="s">
        <v>306</v>
      </c>
      <c r="B24" s="115">
        <v>23.523</v>
      </c>
      <c r="C24" s="114">
        <v>1.399</v>
      </c>
      <c r="D24" s="149">
        <v>22.123999999999999</v>
      </c>
      <c r="E24" s="114">
        <v>8.1475000000000009</v>
      </c>
      <c r="F24" s="114">
        <v>0.27810000000000001</v>
      </c>
      <c r="G24" s="114">
        <v>6.9333</v>
      </c>
      <c r="H24" s="114">
        <v>6.6067999999999998</v>
      </c>
      <c r="I24" s="114">
        <v>0.19400000000000001</v>
      </c>
      <c r="J24" s="114" t="s">
        <v>184</v>
      </c>
      <c r="K24" s="114" t="s">
        <v>184</v>
      </c>
      <c r="L24" s="114" t="s">
        <v>184</v>
      </c>
      <c r="M24" s="114" t="s">
        <v>184</v>
      </c>
      <c r="N24" s="114">
        <v>3.56E-2</v>
      </c>
      <c r="O24" s="114" t="s">
        <v>184</v>
      </c>
      <c r="P24" s="114">
        <v>-7.1300000000000002E-2</v>
      </c>
      <c r="Q24" s="114" t="s">
        <v>184</v>
      </c>
      <c r="R24" s="114">
        <v>9.5245999999999995</v>
      </c>
      <c r="S24" s="114">
        <v>5.8677000000000001</v>
      </c>
      <c r="T24" s="114">
        <v>1.2956000000000001</v>
      </c>
      <c r="U24" s="114">
        <v>0.37230000000000002</v>
      </c>
      <c r="V24" s="149">
        <v>23.791799999999999</v>
      </c>
      <c r="W24" s="114">
        <v>6.8364000000000003</v>
      </c>
      <c r="X24" s="114">
        <v>0.2296</v>
      </c>
      <c r="Y24" s="114">
        <v>15.3589</v>
      </c>
      <c r="AA24" s="228"/>
      <c r="AB24" s="228"/>
      <c r="AC24" s="228"/>
    </row>
    <row r="25" spans="1:29" ht="20.25" customHeight="1" x14ac:dyDescent="0.35">
      <c r="A25" s="100" t="s">
        <v>307</v>
      </c>
      <c r="B25" s="115">
        <v>27.831900000000001</v>
      </c>
      <c r="C25" s="114">
        <v>1.5730999999999999</v>
      </c>
      <c r="D25" s="149">
        <v>26.258700000000001</v>
      </c>
      <c r="E25" s="114">
        <v>8.5597999999999992</v>
      </c>
      <c r="F25" s="114">
        <v>0.2984</v>
      </c>
      <c r="G25" s="114">
        <v>9.2215000000000007</v>
      </c>
      <c r="H25" s="114">
        <v>8.1094000000000008</v>
      </c>
      <c r="I25" s="114">
        <v>0.1241</v>
      </c>
      <c r="J25" s="114" t="s">
        <v>184</v>
      </c>
      <c r="K25" s="114" t="s">
        <v>184</v>
      </c>
      <c r="L25" s="114" t="s">
        <v>184</v>
      </c>
      <c r="M25" s="114" t="s">
        <v>184</v>
      </c>
      <c r="N25" s="114">
        <v>3.4500000000000003E-2</v>
      </c>
      <c r="O25" s="114" t="s">
        <v>184</v>
      </c>
      <c r="P25" s="114">
        <v>-8.8999999999999996E-2</v>
      </c>
      <c r="Q25" s="114" t="s">
        <v>184</v>
      </c>
      <c r="R25" s="114">
        <v>10.1694</v>
      </c>
      <c r="S25" s="114">
        <v>7.9424000000000001</v>
      </c>
      <c r="T25" s="114">
        <v>1.4204000000000001</v>
      </c>
      <c r="U25" s="114">
        <v>0.42930000000000001</v>
      </c>
      <c r="V25" s="149">
        <v>28.1084</v>
      </c>
      <c r="W25" s="114">
        <v>8.2680000000000007</v>
      </c>
      <c r="X25" s="114">
        <v>0.1585</v>
      </c>
      <c r="Y25" s="114">
        <v>18.079699999999999</v>
      </c>
      <c r="AA25" s="228"/>
      <c r="AB25" s="228"/>
      <c r="AC25" s="228"/>
    </row>
    <row r="26" spans="1:29" ht="20.25" customHeight="1" x14ac:dyDescent="0.35">
      <c r="A26" s="100" t="s">
        <v>308</v>
      </c>
      <c r="B26" s="115">
        <v>23.290099999999999</v>
      </c>
      <c r="C26" s="114">
        <v>1.2859</v>
      </c>
      <c r="D26" s="149">
        <v>22.004200000000001</v>
      </c>
      <c r="E26" s="114">
        <v>8.1372</v>
      </c>
      <c r="F26" s="114">
        <v>0.1714</v>
      </c>
      <c r="G26" s="114">
        <v>7.8288000000000002</v>
      </c>
      <c r="H26" s="114">
        <v>5.7920999999999996</v>
      </c>
      <c r="I26" s="114">
        <v>0.12039999999999999</v>
      </c>
      <c r="J26" s="114" t="s">
        <v>184</v>
      </c>
      <c r="K26" s="114" t="s">
        <v>184</v>
      </c>
      <c r="L26" s="114" t="s">
        <v>184</v>
      </c>
      <c r="M26" s="114" t="s">
        <v>184</v>
      </c>
      <c r="N26" s="114">
        <v>3.3099999999999997E-2</v>
      </c>
      <c r="O26" s="114" t="s">
        <v>184</v>
      </c>
      <c r="P26" s="114">
        <v>-7.8799999999999995E-2</v>
      </c>
      <c r="Q26" s="114" t="s">
        <v>184</v>
      </c>
      <c r="R26" s="114">
        <v>9.2706</v>
      </c>
      <c r="S26" s="114">
        <v>6.9016000000000002</v>
      </c>
      <c r="T26" s="114">
        <v>0.28549999999999998</v>
      </c>
      <c r="U26" s="114">
        <v>0.34289999999999998</v>
      </c>
      <c r="V26" s="149">
        <v>22.6326</v>
      </c>
      <c r="W26" s="114">
        <v>5.9457000000000004</v>
      </c>
      <c r="X26" s="114">
        <v>0.1535</v>
      </c>
      <c r="Y26" s="114">
        <v>16.1374</v>
      </c>
      <c r="AA26" s="228"/>
      <c r="AB26" s="228"/>
      <c r="AC26" s="228"/>
    </row>
    <row r="27" spans="1:29" ht="20.25" customHeight="1" x14ac:dyDescent="0.35">
      <c r="A27" s="100" t="s">
        <v>309</v>
      </c>
      <c r="B27" s="115">
        <v>23.022099999999998</v>
      </c>
      <c r="C27" s="114">
        <v>1.3227</v>
      </c>
      <c r="D27" s="149">
        <v>21.699400000000001</v>
      </c>
      <c r="E27" s="114">
        <v>7.0830000000000002</v>
      </c>
      <c r="F27" s="114">
        <v>0.1661</v>
      </c>
      <c r="G27" s="114">
        <v>7.7050000000000001</v>
      </c>
      <c r="H27" s="114">
        <v>6.5255999999999998</v>
      </c>
      <c r="I27" s="114">
        <v>0.25800000000000001</v>
      </c>
      <c r="J27" s="114" t="s">
        <v>184</v>
      </c>
      <c r="K27" s="114" t="s">
        <v>184</v>
      </c>
      <c r="L27" s="114" t="s">
        <v>184</v>
      </c>
      <c r="M27" s="114" t="s">
        <v>184</v>
      </c>
      <c r="N27" s="114">
        <v>3.8399999999999997E-2</v>
      </c>
      <c r="O27" s="114" t="s">
        <v>184</v>
      </c>
      <c r="P27" s="114">
        <v>-7.6600000000000001E-2</v>
      </c>
      <c r="Q27" s="114" t="s">
        <v>184</v>
      </c>
      <c r="R27" s="114">
        <v>8.2219999999999995</v>
      </c>
      <c r="S27" s="114">
        <v>6.7643000000000004</v>
      </c>
      <c r="T27" s="114">
        <v>-0.03</v>
      </c>
      <c r="U27" s="114">
        <v>0.33879999999999999</v>
      </c>
      <c r="V27" s="149">
        <v>22.008199999999999</v>
      </c>
      <c r="W27" s="114">
        <v>6.8220000000000001</v>
      </c>
      <c r="X27" s="114">
        <v>0.2964</v>
      </c>
      <c r="Y27" s="114">
        <v>14.9541</v>
      </c>
      <c r="AA27" s="228"/>
      <c r="AB27" s="228"/>
      <c r="AC27" s="228"/>
    </row>
    <row r="28" spans="1:29" ht="20.25" customHeight="1" x14ac:dyDescent="0.35">
      <c r="A28" s="100" t="s">
        <v>310</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184</v>
      </c>
      <c r="K28" s="114" t="s">
        <v>184</v>
      </c>
      <c r="L28" s="114" t="s">
        <v>184</v>
      </c>
      <c r="M28" s="114" t="s">
        <v>184</v>
      </c>
      <c r="N28" s="114">
        <v>3.6499999999999998E-2</v>
      </c>
      <c r="O28" s="114" t="s">
        <v>184</v>
      </c>
      <c r="P28" s="114">
        <v>-0.1037</v>
      </c>
      <c r="Q28" s="114" t="s">
        <v>184</v>
      </c>
      <c r="R28" s="114">
        <v>11.025</v>
      </c>
      <c r="S28" s="114">
        <v>8.1968999999999994</v>
      </c>
      <c r="T28" s="114">
        <v>0.59150000000000003</v>
      </c>
      <c r="U28" s="114">
        <v>0.41249999999999998</v>
      </c>
      <c r="V28" s="149">
        <v>28.9908</v>
      </c>
      <c r="W28" s="114">
        <v>8.9077999999999999</v>
      </c>
      <c r="X28" s="114">
        <v>0.34460000000000002</v>
      </c>
      <c r="Y28" s="114">
        <v>19.1828</v>
      </c>
      <c r="AA28" s="228"/>
      <c r="AB28" s="228"/>
      <c r="AC28" s="228"/>
    </row>
    <row r="29" spans="1:29" ht="20.25" customHeight="1" x14ac:dyDescent="0.35">
      <c r="A29" s="100" t="s">
        <v>311</v>
      </c>
      <c r="B29" s="115">
        <v>26.2134</v>
      </c>
      <c r="C29" s="114">
        <v>1.4714</v>
      </c>
      <c r="D29" s="149">
        <v>24.741900000000001</v>
      </c>
      <c r="E29" s="114">
        <v>9.2094000000000005</v>
      </c>
      <c r="F29" s="114">
        <v>0.38169999999999998</v>
      </c>
      <c r="G29" s="114">
        <v>7.96</v>
      </c>
      <c r="H29" s="114">
        <v>7.0391000000000004</v>
      </c>
      <c r="I29" s="114">
        <v>0.21299999999999999</v>
      </c>
      <c r="J29" s="114" t="s">
        <v>184</v>
      </c>
      <c r="K29" s="114" t="s">
        <v>184</v>
      </c>
      <c r="L29" s="114" t="s">
        <v>184</v>
      </c>
      <c r="M29" s="114" t="s">
        <v>184</v>
      </c>
      <c r="N29" s="114">
        <v>4.02E-2</v>
      </c>
      <c r="O29" s="114" t="s">
        <v>184</v>
      </c>
      <c r="P29" s="114">
        <v>-0.10150000000000001</v>
      </c>
      <c r="Q29" s="114" t="s">
        <v>184</v>
      </c>
      <c r="R29" s="114">
        <v>10.3141</v>
      </c>
      <c r="S29" s="114">
        <v>7.2781000000000002</v>
      </c>
      <c r="T29" s="114">
        <v>1.0759000000000001</v>
      </c>
      <c r="U29" s="114">
        <v>0.5111</v>
      </c>
      <c r="V29" s="149">
        <v>26.329000000000001</v>
      </c>
      <c r="W29" s="114">
        <v>7.2923</v>
      </c>
      <c r="X29" s="114">
        <v>0.25319999999999998</v>
      </c>
      <c r="Y29" s="114">
        <v>17.551100000000002</v>
      </c>
      <c r="AA29" s="228"/>
      <c r="AB29" s="228"/>
      <c r="AC29" s="228"/>
    </row>
    <row r="30" spans="1:29" ht="20.25" customHeight="1" x14ac:dyDescent="0.35">
      <c r="A30" s="100" t="s">
        <v>312</v>
      </c>
      <c r="B30" s="115">
        <v>28.493300000000001</v>
      </c>
      <c r="C30" s="114">
        <v>1.5729</v>
      </c>
      <c r="D30" s="149">
        <v>26.920400000000001</v>
      </c>
      <c r="E30" s="114">
        <v>9.0695999999999994</v>
      </c>
      <c r="F30" s="114">
        <v>0.2626</v>
      </c>
      <c r="G30" s="114">
        <v>9.1212999999999997</v>
      </c>
      <c r="H30" s="114">
        <v>8.01</v>
      </c>
      <c r="I30" s="114">
        <v>0.50370000000000004</v>
      </c>
      <c r="J30" s="114" t="s">
        <v>184</v>
      </c>
      <c r="K30" s="114" t="s">
        <v>184</v>
      </c>
      <c r="L30" s="114" t="s">
        <v>184</v>
      </c>
      <c r="M30" s="114" t="s">
        <v>184</v>
      </c>
      <c r="N30" s="114">
        <v>4.7800000000000002E-2</v>
      </c>
      <c r="O30" s="114" t="s">
        <v>184</v>
      </c>
      <c r="P30" s="114">
        <v>-9.4600000000000004E-2</v>
      </c>
      <c r="Q30" s="114" t="s">
        <v>184</v>
      </c>
      <c r="R30" s="114">
        <v>10.226900000000001</v>
      </c>
      <c r="S30" s="114">
        <v>8.2606999999999999</v>
      </c>
      <c r="T30" s="114">
        <v>1.1476999999999999</v>
      </c>
      <c r="U30" s="114">
        <v>0.54369999999999996</v>
      </c>
      <c r="V30" s="149">
        <v>28.611799999999999</v>
      </c>
      <c r="W30" s="114">
        <v>8.5615000000000006</v>
      </c>
      <c r="X30" s="114">
        <v>0.55149999999999999</v>
      </c>
      <c r="Y30" s="114">
        <v>18.453499999999998</v>
      </c>
      <c r="AA30" s="228"/>
      <c r="AB30" s="228"/>
      <c r="AC30" s="228"/>
    </row>
    <row r="31" spans="1:29" ht="20.25" customHeight="1" x14ac:dyDescent="0.35">
      <c r="A31" s="100" t="s">
        <v>313</v>
      </c>
      <c r="B31" s="115">
        <v>35.080399999999997</v>
      </c>
      <c r="C31" s="114">
        <v>1.8369</v>
      </c>
      <c r="D31" s="149">
        <v>33.243600000000001</v>
      </c>
      <c r="E31" s="114">
        <v>10.7494</v>
      </c>
      <c r="F31" s="114">
        <v>0.31590000000000001</v>
      </c>
      <c r="G31" s="114">
        <v>12.113300000000001</v>
      </c>
      <c r="H31" s="114">
        <v>9.5073000000000008</v>
      </c>
      <c r="I31" s="114">
        <v>0.59809999999999997</v>
      </c>
      <c r="J31" s="114" t="s">
        <v>184</v>
      </c>
      <c r="K31" s="114" t="s">
        <v>184</v>
      </c>
      <c r="L31" s="114" t="s">
        <v>184</v>
      </c>
      <c r="M31" s="114" t="s">
        <v>184</v>
      </c>
      <c r="N31" s="114">
        <v>3.2599999999999997E-2</v>
      </c>
      <c r="O31" s="114" t="s">
        <v>184</v>
      </c>
      <c r="P31" s="114">
        <v>-7.2999999999999995E-2</v>
      </c>
      <c r="Q31" s="114" t="s">
        <v>184</v>
      </c>
      <c r="R31" s="114">
        <v>12.2166</v>
      </c>
      <c r="S31" s="114">
        <v>11.0009</v>
      </c>
      <c r="T31" s="114">
        <v>1.4457</v>
      </c>
      <c r="U31" s="114">
        <v>0.65749999999999997</v>
      </c>
      <c r="V31" s="149">
        <v>35.346800000000002</v>
      </c>
      <c r="W31" s="114">
        <v>10.138</v>
      </c>
      <c r="X31" s="114">
        <v>0.63070000000000004</v>
      </c>
      <c r="Y31" s="114">
        <v>23.1785</v>
      </c>
      <c r="AA31" s="228"/>
      <c r="AB31" s="228"/>
      <c r="AC31" s="228"/>
    </row>
    <row r="32" spans="1:29" ht="20.25" customHeight="1" x14ac:dyDescent="0.35">
      <c r="A32" s="100" t="s">
        <v>314</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184</v>
      </c>
      <c r="K32" s="114" t="s">
        <v>184</v>
      </c>
      <c r="L32" s="114" t="s">
        <v>184</v>
      </c>
      <c r="M32" s="114" t="s">
        <v>184</v>
      </c>
      <c r="N32" s="114">
        <v>5.1200000000000002E-2</v>
      </c>
      <c r="O32" s="114" t="s">
        <v>184</v>
      </c>
      <c r="P32" s="114">
        <v>-9.0200000000000002E-2</v>
      </c>
      <c r="Q32" s="114" t="s">
        <v>184</v>
      </c>
      <c r="R32" s="114">
        <v>10.2461</v>
      </c>
      <c r="S32" s="114">
        <v>9.3398000000000003</v>
      </c>
      <c r="T32" s="114">
        <v>0.90200000000000002</v>
      </c>
      <c r="U32" s="114">
        <v>0.62209999999999999</v>
      </c>
      <c r="V32" s="149">
        <v>29.646899999999999</v>
      </c>
      <c r="W32" s="114">
        <v>8.6716999999999995</v>
      </c>
      <c r="X32" s="114">
        <v>0.60940000000000005</v>
      </c>
      <c r="Y32" s="114">
        <v>19.541399999999999</v>
      </c>
      <c r="AA32" s="228"/>
      <c r="AB32" s="228"/>
      <c r="AC32" s="228"/>
    </row>
    <row r="33" spans="1:29" ht="20.25" customHeight="1" x14ac:dyDescent="0.35">
      <c r="A33" s="100" t="s">
        <v>315</v>
      </c>
      <c r="B33" s="115">
        <v>29.1511</v>
      </c>
      <c r="C33" s="114">
        <v>1.6716</v>
      </c>
      <c r="D33" s="149">
        <v>27.479500000000002</v>
      </c>
      <c r="E33" s="114">
        <v>8.7169000000000008</v>
      </c>
      <c r="F33" s="114">
        <v>0.26769999999999999</v>
      </c>
      <c r="G33" s="114">
        <v>10.5046</v>
      </c>
      <c r="H33" s="114">
        <v>7.5674000000000001</v>
      </c>
      <c r="I33" s="114">
        <v>0.47149999999999997</v>
      </c>
      <c r="J33" s="114" t="s">
        <v>184</v>
      </c>
      <c r="K33" s="114" t="s">
        <v>184</v>
      </c>
      <c r="L33" s="114" t="s">
        <v>184</v>
      </c>
      <c r="M33" s="114" t="s">
        <v>184</v>
      </c>
      <c r="N33" s="114">
        <v>3.78E-2</v>
      </c>
      <c r="O33" s="114" t="s">
        <v>184</v>
      </c>
      <c r="P33" s="114">
        <v>-8.6499999999999994E-2</v>
      </c>
      <c r="Q33" s="114" t="s">
        <v>184</v>
      </c>
      <c r="R33" s="114">
        <v>10.1191</v>
      </c>
      <c r="S33" s="114">
        <v>9.4194999999999993</v>
      </c>
      <c r="T33" s="114">
        <v>1.1712</v>
      </c>
      <c r="U33" s="114">
        <v>0.60780000000000001</v>
      </c>
      <c r="V33" s="149">
        <v>29.258600000000001</v>
      </c>
      <c r="W33" s="114">
        <v>8.0768000000000004</v>
      </c>
      <c r="X33" s="114">
        <v>0.50939999999999996</v>
      </c>
      <c r="Y33" s="114">
        <v>19.4892</v>
      </c>
      <c r="AA33" s="228"/>
      <c r="AB33" s="228"/>
      <c r="AC33" s="228"/>
    </row>
    <row r="34" spans="1:29" ht="20.25" customHeight="1" x14ac:dyDescent="0.35">
      <c r="A34" s="100" t="s">
        <v>316</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184</v>
      </c>
      <c r="K34" s="114" t="s">
        <v>184</v>
      </c>
      <c r="L34" s="114" t="s">
        <v>184</v>
      </c>
      <c r="M34" s="114" t="s">
        <v>184</v>
      </c>
      <c r="N34" s="114">
        <v>3.7400000000000003E-2</v>
      </c>
      <c r="O34" s="114" t="s">
        <v>184</v>
      </c>
      <c r="P34" s="114">
        <v>-0.10009999999999999</v>
      </c>
      <c r="Q34" s="114" t="s">
        <v>184</v>
      </c>
      <c r="R34" s="114">
        <v>11.9572</v>
      </c>
      <c r="S34" s="114">
        <v>10.9213</v>
      </c>
      <c r="T34" s="114">
        <v>1.5483</v>
      </c>
      <c r="U34" s="114">
        <v>0.70509999999999995</v>
      </c>
      <c r="V34" s="149">
        <v>34.131999999999998</v>
      </c>
      <c r="W34" s="114">
        <v>9.1613000000000007</v>
      </c>
      <c r="X34" s="114">
        <v>0.60850000000000004</v>
      </c>
      <c r="Y34" s="114">
        <v>22.817299999999999</v>
      </c>
      <c r="AA34" s="228"/>
      <c r="AB34" s="228"/>
      <c r="AC34" s="228"/>
    </row>
    <row r="35" spans="1:29" ht="20.25" customHeight="1" x14ac:dyDescent="0.35">
      <c r="A35" s="100" t="s">
        <v>317</v>
      </c>
      <c r="B35" s="115">
        <v>25.5291</v>
      </c>
      <c r="C35" s="114">
        <v>1.4321999999999999</v>
      </c>
      <c r="D35" s="149">
        <v>24.097000000000001</v>
      </c>
      <c r="E35" s="114">
        <v>7.5435999999999996</v>
      </c>
      <c r="F35" s="114">
        <v>0.1646</v>
      </c>
      <c r="G35" s="114">
        <v>9.1862999999999992</v>
      </c>
      <c r="H35" s="114">
        <v>6.7830000000000004</v>
      </c>
      <c r="I35" s="114">
        <v>0.43340000000000001</v>
      </c>
      <c r="J35" s="114" t="s">
        <v>184</v>
      </c>
      <c r="K35" s="114" t="s">
        <v>184</v>
      </c>
      <c r="L35" s="114" t="s">
        <v>184</v>
      </c>
      <c r="M35" s="114" t="s">
        <v>184</v>
      </c>
      <c r="N35" s="114">
        <v>5.8700000000000002E-2</v>
      </c>
      <c r="O35" s="114" t="s">
        <v>184</v>
      </c>
      <c r="P35" s="114">
        <v>-7.2499999999999995E-2</v>
      </c>
      <c r="Q35" s="114" t="s">
        <v>184</v>
      </c>
      <c r="R35" s="114">
        <v>8.7118000000000002</v>
      </c>
      <c r="S35" s="114">
        <v>8.2262000000000004</v>
      </c>
      <c r="T35" s="114">
        <v>1.1991000000000001</v>
      </c>
      <c r="U35" s="114">
        <v>0.44729999999999998</v>
      </c>
      <c r="V35" s="149">
        <v>25.743400000000001</v>
      </c>
      <c r="W35" s="114">
        <v>7.2750000000000004</v>
      </c>
      <c r="X35" s="114">
        <v>0.49209999999999998</v>
      </c>
      <c r="Y35" s="114">
        <v>16.894500000000001</v>
      </c>
      <c r="AA35" s="228"/>
      <c r="AB35" s="228"/>
      <c r="AC35" s="228"/>
    </row>
    <row r="36" spans="1:29" ht="20.25" customHeight="1" x14ac:dyDescent="0.35">
      <c r="A36" s="100" t="s">
        <v>318</v>
      </c>
      <c r="B36" s="115">
        <v>24.344200000000001</v>
      </c>
      <c r="C36" s="114">
        <v>1.4071</v>
      </c>
      <c r="D36" s="149">
        <v>22.937100000000001</v>
      </c>
      <c r="E36" s="114">
        <v>6.4318</v>
      </c>
      <c r="F36" s="114">
        <v>0.1782</v>
      </c>
      <c r="G36" s="114">
        <v>8.9795999999999996</v>
      </c>
      <c r="H36" s="114">
        <v>7.1632999999999996</v>
      </c>
      <c r="I36" s="114">
        <v>0.20569999999999999</v>
      </c>
      <c r="J36" s="114" t="s">
        <v>184</v>
      </c>
      <c r="K36" s="114" t="s">
        <v>184</v>
      </c>
      <c r="L36" s="114" t="s">
        <v>184</v>
      </c>
      <c r="M36" s="114" t="s">
        <v>184</v>
      </c>
      <c r="N36" s="114">
        <v>4.24E-2</v>
      </c>
      <c r="O36" s="114" t="s">
        <v>184</v>
      </c>
      <c r="P36" s="114">
        <v>-6.3899999999999998E-2</v>
      </c>
      <c r="Q36" s="114" t="s">
        <v>184</v>
      </c>
      <c r="R36" s="114">
        <v>7.7380000000000004</v>
      </c>
      <c r="S36" s="114">
        <v>7.8917000000000002</v>
      </c>
      <c r="T36" s="114">
        <v>1.2302</v>
      </c>
      <c r="U36" s="114">
        <v>0.42570000000000002</v>
      </c>
      <c r="V36" s="149">
        <v>24.5931</v>
      </c>
      <c r="W36" s="114">
        <v>7.4114000000000004</v>
      </c>
      <c r="X36" s="114">
        <v>0.24809999999999999</v>
      </c>
      <c r="Y36" s="114">
        <v>15.589600000000001</v>
      </c>
      <c r="AA36" s="228"/>
      <c r="AB36" s="228"/>
      <c r="AC36" s="228"/>
    </row>
    <row r="37" spans="1:29" ht="20.25" customHeight="1" x14ac:dyDescent="0.35">
      <c r="A37" s="100" t="s">
        <v>319</v>
      </c>
      <c r="B37" s="115">
        <v>28.152799999999999</v>
      </c>
      <c r="C37" s="114">
        <v>1.702</v>
      </c>
      <c r="D37" s="149">
        <v>26.4511</v>
      </c>
      <c r="E37" s="114">
        <v>6.6113999999999997</v>
      </c>
      <c r="F37" s="114">
        <v>0.21079999999999999</v>
      </c>
      <c r="G37" s="114">
        <v>10.6858</v>
      </c>
      <c r="H37" s="114">
        <v>8.7707999999999995</v>
      </c>
      <c r="I37" s="114">
        <v>0.21829999999999999</v>
      </c>
      <c r="J37" s="114" t="s">
        <v>184</v>
      </c>
      <c r="K37" s="114" t="s">
        <v>184</v>
      </c>
      <c r="L37" s="114" t="s">
        <v>184</v>
      </c>
      <c r="M37" s="114" t="s">
        <v>184</v>
      </c>
      <c r="N37" s="114">
        <v>4.7500000000000001E-2</v>
      </c>
      <c r="O37" s="114" t="s">
        <v>184</v>
      </c>
      <c r="P37" s="114">
        <v>-9.35E-2</v>
      </c>
      <c r="Q37" s="114" t="s">
        <v>184</v>
      </c>
      <c r="R37" s="114">
        <v>8.0966000000000005</v>
      </c>
      <c r="S37" s="114">
        <v>9.4512999999999998</v>
      </c>
      <c r="T37" s="114">
        <v>1.2790999999999999</v>
      </c>
      <c r="U37" s="114">
        <v>0.49099999999999999</v>
      </c>
      <c r="V37" s="149">
        <v>28.2212</v>
      </c>
      <c r="W37" s="114">
        <v>9.0366</v>
      </c>
      <c r="X37" s="114">
        <v>0.26590000000000003</v>
      </c>
      <c r="Y37" s="114">
        <v>17.507999999999999</v>
      </c>
      <c r="AA37" s="228"/>
      <c r="AB37" s="228"/>
      <c r="AC37" s="228"/>
    </row>
    <row r="38" spans="1:29" ht="20.25" customHeight="1" x14ac:dyDescent="0.35">
      <c r="A38" s="100" t="s">
        <v>320</v>
      </c>
      <c r="B38" s="115">
        <v>23.6248</v>
      </c>
      <c r="C38" s="114">
        <v>1.4056</v>
      </c>
      <c r="D38" s="149">
        <v>22.219200000000001</v>
      </c>
      <c r="E38" s="114">
        <v>6.2462</v>
      </c>
      <c r="F38" s="114">
        <v>0.1855</v>
      </c>
      <c r="G38" s="114">
        <v>9.3629999999999995</v>
      </c>
      <c r="H38" s="114">
        <v>6.2416</v>
      </c>
      <c r="I38" s="114">
        <v>0.21199999999999999</v>
      </c>
      <c r="J38" s="114" t="s">
        <v>184</v>
      </c>
      <c r="K38" s="114" t="s">
        <v>184</v>
      </c>
      <c r="L38" s="114" t="s">
        <v>184</v>
      </c>
      <c r="M38" s="114" t="s">
        <v>184</v>
      </c>
      <c r="N38" s="114">
        <v>5.5E-2</v>
      </c>
      <c r="O38" s="114" t="s">
        <v>184</v>
      </c>
      <c r="P38" s="114">
        <v>-8.4099999999999994E-2</v>
      </c>
      <c r="Q38" s="114" t="s">
        <v>184</v>
      </c>
      <c r="R38" s="114">
        <v>7.2584999999999997</v>
      </c>
      <c r="S38" s="114">
        <v>8.5687999999999995</v>
      </c>
      <c r="T38" s="114">
        <v>1.0172000000000001</v>
      </c>
      <c r="U38" s="114">
        <v>0.3952</v>
      </c>
      <c r="V38" s="149">
        <v>23.631499999999999</v>
      </c>
      <c r="W38" s="114">
        <v>6.5086000000000004</v>
      </c>
      <c r="X38" s="114">
        <v>0.26690000000000003</v>
      </c>
      <c r="Y38" s="114">
        <v>15.794700000000001</v>
      </c>
      <c r="AA38" s="228"/>
      <c r="AB38" s="228"/>
      <c r="AC38" s="228"/>
    </row>
    <row r="39" spans="1:29" ht="20.25" customHeight="1" x14ac:dyDescent="0.35">
      <c r="A39" s="100" t="s">
        <v>321</v>
      </c>
      <c r="B39" s="115">
        <v>23.398599999999998</v>
      </c>
      <c r="C39" s="114">
        <v>1.4459</v>
      </c>
      <c r="D39" s="149">
        <v>21.9526</v>
      </c>
      <c r="E39" s="114">
        <v>6.1032999999999999</v>
      </c>
      <c r="F39" s="114">
        <v>0.14760000000000001</v>
      </c>
      <c r="G39" s="114">
        <v>9.0167999999999999</v>
      </c>
      <c r="H39" s="114">
        <v>6.6062000000000003</v>
      </c>
      <c r="I39" s="114">
        <v>0.1178</v>
      </c>
      <c r="J39" s="114" t="s">
        <v>184</v>
      </c>
      <c r="K39" s="114" t="s">
        <v>184</v>
      </c>
      <c r="L39" s="114" t="s">
        <v>184</v>
      </c>
      <c r="M39" s="114" t="s">
        <v>184</v>
      </c>
      <c r="N39" s="114">
        <v>5.2900000000000003E-2</v>
      </c>
      <c r="O39" s="114" t="s">
        <v>184</v>
      </c>
      <c r="P39" s="114">
        <v>-9.1899999999999996E-2</v>
      </c>
      <c r="Q39" s="114" t="s">
        <v>184</v>
      </c>
      <c r="R39" s="114">
        <v>7.0247000000000002</v>
      </c>
      <c r="S39" s="114">
        <v>8.2812999999999999</v>
      </c>
      <c r="T39" s="114">
        <v>1.1921999999999999</v>
      </c>
      <c r="U39" s="114">
        <v>0.39050000000000001</v>
      </c>
      <c r="V39" s="149">
        <v>23.535299999999999</v>
      </c>
      <c r="W39" s="114">
        <v>6.7767999999999997</v>
      </c>
      <c r="X39" s="114">
        <v>0.1706</v>
      </c>
      <c r="Y39" s="114">
        <v>15.267799999999999</v>
      </c>
      <c r="AA39" s="228"/>
      <c r="AB39" s="228"/>
      <c r="AC39" s="228"/>
    </row>
    <row r="40" spans="1:29" ht="20.25" customHeight="1" x14ac:dyDescent="0.35">
      <c r="A40" s="100" t="s">
        <v>322</v>
      </c>
      <c r="B40" s="115">
        <v>28.340699999999998</v>
      </c>
      <c r="C40" s="114">
        <v>1.6145</v>
      </c>
      <c r="D40" s="149">
        <v>26.726500000000001</v>
      </c>
      <c r="E40" s="114">
        <v>8.5684000000000005</v>
      </c>
      <c r="F40" s="114">
        <v>0.25850000000000001</v>
      </c>
      <c r="G40" s="114">
        <v>10.722</v>
      </c>
      <c r="H40" s="114">
        <v>6.9680999999999997</v>
      </c>
      <c r="I40" s="114">
        <v>0.22939999999999999</v>
      </c>
      <c r="J40" s="114" t="s">
        <v>184</v>
      </c>
      <c r="K40" s="114" t="s">
        <v>184</v>
      </c>
      <c r="L40" s="114" t="s">
        <v>184</v>
      </c>
      <c r="M40" s="114" t="s">
        <v>184</v>
      </c>
      <c r="N40" s="114">
        <v>4.6300000000000001E-2</v>
      </c>
      <c r="O40" s="114" t="s">
        <v>184</v>
      </c>
      <c r="P40" s="114">
        <v>-6.6299999999999998E-2</v>
      </c>
      <c r="Q40" s="114" t="s">
        <v>184</v>
      </c>
      <c r="R40" s="114">
        <v>10.114000000000001</v>
      </c>
      <c r="S40" s="114">
        <v>9.4908999999999999</v>
      </c>
      <c r="T40" s="114">
        <v>1.085</v>
      </c>
      <c r="U40" s="114">
        <v>0.47539999999999999</v>
      </c>
      <c r="V40" s="149">
        <v>28.286899999999999</v>
      </c>
      <c r="W40" s="114">
        <v>7.2439</v>
      </c>
      <c r="X40" s="114">
        <v>0.27579999999999999</v>
      </c>
      <c r="Y40" s="114">
        <v>19.5489</v>
      </c>
      <c r="AA40" s="228"/>
      <c r="AB40" s="228"/>
      <c r="AC40" s="228"/>
    </row>
    <row r="41" spans="1:29" ht="20.25" customHeight="1" x14ac:dyDescent="0.35">
      <c r="A41" s="100" t="s">
        <v>323</v>
      </c>
      <c r="B41" s="115">
        <v>27.017499999999998</v>
      </c>
      <c r="C41" s="114">
        <v>1.4953000000000001</v>
      </c>
      <c r="D41" s="149">
        <v>25.522300000000001</v>
      </c>
      <c r="E41" s="114">
        <v>8.0067000000000004</v>
      </c>
      <c r="F41" s="114">
        <v>0.2215</v>
      </c>
      <c r="G41" s="114">
        <v>10.1732</v>
      </c>
      <c r="H41" s="114">
        <v>6.8445999999999998</v>
      </c>
      <c r="I41" s="114">
        <v>0.2918</v>
      </c>
      <c r="J41" s="114" t="s">
        <v>184</v>
      </c>
      <c r="K41" s="114" t="s">
        <v>184</v>
      </c>
      <c r="L41" s="114" t="s">
        <v>184</v>
      </c>
      <c r="M41" s="114" t="s">
        <v>184</v>
      </c>
      <c r="N41" s="114">
        <v>3.95E-2</v>
      </c>
      <c r="O41" s="114" t="s">
        <v>184</v>
      </c>
      <c r="P41" s="114">
        <v>-5.5E-2</v>
      </c>
      <c r="Q41" s="114" t="s">
        <v>184</v>
      </c>
      <c r="R41" s="114">
        <v>9.5021000000000004</v>
      </c>
      <c r="S41" s="114">
        <v>8.9494000000000007</v>
      </c>
      <c r="T41" s="114">
        <v>1.1951000000000001</v>
      </c>
      <c r="U41" s="114">
        <v>0.57899999999999996</v>
      </c>
      <c r="V41" s="149">
        <v>27.296399999999998</v>
      </c>
      <c r="W41" s="114">
        <v>7.1759000000000004</v>
      </c>
      <c r="X41" s="114">
        <v>0.33129999999999998</v>
      </c>
      <c r="Y41" s="114">
        <v>18.401299999999999</v>
      </c>
      <c r="AA41" s="228"/>
      <c r="AB41" s="228"/>
      <c r="AC41" s="228"/>
    </row>
    <row r="42" spans="1:29" ht="20.25" customHeight="1" x14ac:dyDescent="0.35">
      <c r="A42" s="100" t="s">
        <v>324</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184</v>
      </c>
      <c r="K42" s="114" t="s">
        <v>184</v>
      </c>
      <c r="L42" s="114" t="s">
        <v>184</v>
      </c>
      <c r="M42" s="114" t="s">
        <v>184</v>
      </c>
      <c r="N42" s="114">
        <v>4.99E-2</v>
      </c>
      <c r="O42" s="114" t="s">
        <v>184</v>
      </c>
      <c r="P42" s="114">
        <v>-7.3499999999999996E-2</v>
      </c>
      <c r="Q42" s="114" t="s">
        <v>184</v>
      </c>
      <c r="R42" s="114">
        <v>9.8168000000000006</v>
      </c>
      <c r="S42" s="114">
        <v>10.153700000000001</v>
      </c>
      <c r="T42" s="114">
        <v>1.0777000000000001</v>
      </c>
      <c r="U42" s="114">
        <v>0.61599999999999999</v>
      </c>
      <c r="V42" s="149">
        <v>28.843599999999999</v>
      </c>
      <c r="W42" s="114">
        <v>7.3037000000000001</v>
      </c>
      <c r="X42" s="114">
        <v>0.47439999999999999</v>
      </c>
      <c r="Y42" s="114">
        <v>19.919699999999999</v>
      </c>
      <c r="AA42" s="228"/>
      <c r="AB42" s="228"/>
      <c r="AC42" s="228"/>
    </row>
    <row r="43" spans="1:29" ht="20.25" customHeight="1" x14ac:dyDescent="0.35">
      <c r="A43" s="100" t="s">
        <v>325</v>
      </c>
      <c r="B43" s="115">
        <v>34.673000000000002</v>
      </c>
      <c r="C43" s="114">
        <v>1.8371999999999999</v>
      </c>
      <c r="D43" s="149">
        <v>32.835999999999999</v>
      </c>
      <c r="E43" s="114">
        <v>11.3825</v>
      </c>
      <c r="F43" s="114">
        <v>0.3261</v>
      </c>
      <c r="G43" s="114">
        <v>13.206</v>
      </c>
      <c r="H43" s="114">
        <v>7.2827000000000002</v>
      </c>
      <c r="I43" s="114">
        <v>0.67559999999999998</v>
      </c>
      <c r="J43" s="114" t="s">
        <v>184</v>
      </c>
      <c r="K43" s="114" t="s">
        <v>184</v>
      </c>
      <c r="L43" s="114" t="s">
        <v>184</v>
      </c>
      <c r="M43" s="114" t="s">
        <v>184</v>
      </c>
      <c r="N43" s="114">
        <v>5.5500000000000001E-2</v>
      </c>
      <c r="O43" s="114" t="s">
        <v>184</v>
      </c>
      <c r="P43" s="114">
        <v>-9.2499999999999999E-2</v>
      </c>
      <c r="Q43" s="114" t="s">
        <v>184</v>
      </c>
      <c r="R43" s="114">
        <v>12.9084</v>
      </c>
      <c r="S43" s="114">
        <v>12.074400000000001</v>
      </c>
      <c r="T43" s="114">
        <v>1.3472</v>
      </c>
      <c r="U43" s="114">
        <v>0.745</v>
      </c>
      <c r="V43" s="149">
        <v>34.928100000000001</v>
      </c>
      <c r="W43" s="114">
        <v>8.0137999999999998</v>
      </c>
      <c r="X43" s="114">
        <v>0.73109999999999997</v>
      </c>
      <c r="Y43" s="114">
        <v>24.9147</v>
      </c>
      <c r="AA43" s="228"/>
      <c r="AB43" s="228"/>
      <c r="AC43" s="228"/>
    </row>
    <row r="44" spans="1:29" ht="20.25" customHeight="1" x14ac:dyDescent="0.35">
      <c r="A44" s="100" t="s">
        <v>326</v>
      </c>
      <c r="B44" s="115">
        <v>30.921299999999999</v>
      </c>
      <c r="C44" s="114">
        <v>1.6637</v>
      </c>
      <c r="D44" s="149">
        <v>29.2576</v>
      </c>
      <c r="E44" s="114">
        <v>10.4983</v>
      </c>
      <c r="F44" s="114">
        <v>0.2407</v>
      </c>
      <c r="G44" s="114">
        <v>10.841799999999999</v>
      </c>
      <c r="H44" s="114">
        <v>7.0761000000000003</v>
      </c>
      <c r="I44" s="114">
        <v>0.62539999999999996</v>
      </c>
      <c r="J44" s="114" t="s">
        <v>184</v>
      </c>
      <c r="K44" s="114" t="s">
        <v>184</v>
      </c>
      <c r="L44" s="114" t="s">
        <v>184</v>
      </c>
      <c r="M44" s="114" t="s">
        <v>184</v>
      </c>
      <c r="N44" s="114">
        <v>5.3100000000000001E-2</v>
      </c>
      <c r="O44" s="114" t="s">
        <v>184</v>
      </c>
      <c r="P44" s="114">
        <v>-7.7799999999999994E-2</v>
      </c>
      <c r="Q44" s="114" t="s">
        <v>184</v>
      </c>
      <c r="R44" s="114">
        <v>11.7821</v>
      </c>
      <c r="S44" s="114">
        <v>9.8559999999999999</v>
      </c>
      <c r="T44" s="114">
        <v>0.78690000000000004</v>
      </c>
      <c r="U44" s="114">
        <v>0.70109999999999995</v>
      </c>
      <c r="V44" s="149">
        <v>30.7456</v>
      </c>
      <c r="W44" s="114">
        <v>7.7545999999999999</v>
      </c>
      <c r="X44" s="114">
        <v>0.67849999999999999</v>
      </c>
      <c r="Y44" s="114">
        <v>21.5808</v>
      </c>
      <c r="AA44" s="228"/>
      <c r="AB44" s="228"/>
      <c r="AC44" s="228"/>
    </row>
    <row r="45" spans="1:29" ht="20.25" customHeight="1" x14ac:dyDescent="0.35">
      <c r="A45" s="100" t="s">
        <v>327</v>
      </c>
      <c r="B45" s="115">
        <v>29.751300000000001</v>
      </c>
      <c r="C45" s="114">
        <v>1.5728</v>
      </c>
      <c r="D45" s="149">
        <v>28.1785</v>
      </c>
      <c r="E45" s="114">
        <v>10.092499999999999</v>
      </c>
      <c r="F45" s="114">
        <v>0.19739999999999999</v>
      </c>
      <c r="G45" s="114">
        <v>10.769399999999999</v>
      </c>
      <c r="H45" s="114">
        <v>6.5072000000000001</v>
      </c>
      <c r="I45" s="114">
        <v>0.63219999999999998</v>
      </c>
      <c r="J45" s="114" t="s">
        <v>184</v>
      </c>
      <c r="K45" s="114" t="s">
        <v>184</v>
      </c>
      <c r="L45" s="114" t="s">
        <v>184</v>
      </c>
      <c r="M45" s="114" t="s">
        <v>184</v>
      </c>
      <c r="N45" s="114">
        <v>5.5E-2</v>
      </c>
      <c r="O45" s="114" t="s">
        <v>184</v>
      </c>
      <c r="P45" s="114">
        <v>-7.51E-2</v>
      </c>
      <c r="Q45" s="114" t="s">
        <v>184</v>
      </c>
      <c r="R45" s="114">
        <v>11.305400000000001</v>
      </c>
      <c r="S45" s="114">
        <v>9.8111999999999995</v>
      </c>
      <c r="T45" s="114">
        <v>1.0458000000000001</v>
      </c>
      <c r="U45" s="114">
        <v>0.67530000000000001</v>
      </c>
      <c r="V45" s="149">
        <v>29.8996</v>
      </c>
      <c r="W45" s="114">
        <v>7.1943000000000001</v>
      </c>
      <c r="X45" s="114">
        <v>0.68720000000000003</v>
      </c>
      <c r="Y45" s="114">
        <v>21.0593</v>
      </c>
      <c r="AA45" s="228"/>
      <c r="AB45" s="228"/>
      <c r="AC45" s="228"/>
    </row>
    <row r="46" spans="1:29" ht="20.25" customHeight="1" x14ac:dyDescent="0.35">
      <c r="A46" s="100" t="s">
        <v>328</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184</v>
      </c>
      <c r="K46" s="114" t="s">
        <v>184</v>
      </c>
      <c r="L46" s="114" t="s">
        <v>184</v>
      </c>
      <c r="M46" s="114" t="s">
        <v>184</v>
      </c>
      <c r="N46" s="114">
        <v>5.0799999999999998E-2</v>
      </c>
      <c r="O46" s="114" t="s">
        <v>184</v>
      </c>
      <c r="P46" s="114">
        <v>-9.0300000000000005E-2</v>
      </c>
      <c r="Q46" s="114" t="s">
        <v>184</v>
      </c>
      <c r="R46" s="114">
        <v>10.9831</v>
      </c>
      <c r="S46" s="114">
        <v>12.303000000000001</v>
      </c>
      <c r="T46" s="114">
        <v>1.4047000000000001</v>
      </c>
      <c r="U46" s="114">
        <v>0.75129999999999997</v>
      </c>
      <c r="V46" s="149">
        <v>33.507100000000001</v>
      </c>
      <c r="W46" s="114">
        <v>8.2089999999999996</v>
      </c>
      <c r="X46" s="114">
        <v>0.63700000000000001</v>
      </c>
      <c r="Y46" s="114">
        <v>23.232299999999999</v>
      </c>
      <c r="AA46" s="228"/>
      <c r="AB46" s="228"/>
      <c r="AC46" s="228"/>
    </row>
    <row r="47" spans="1:29" ht="20.25" customHeight="1" x14ac:dyDescent="0.35">
      <c r="A47" s="100" t="s">
        <v>329</v>
      </c>
      <c r="B47" s="115">
        <v>27.001799999999999</v>
      </c>
      <c r="C47" s="114">
        <v>1.4057999999999999</v>
      </c>
      <c r="D47" s="149">
        <v>25.596</v>
      </c>
      <c r="E47" s="114">
        <v>8.6430000000000007</v>
      </c>
      <c r="F47" s="114">
        <v>0.1565</v>
      </c>
      <c r="G47" s="114">
        <v>10.242599999999999</v>
      </c>
      <c r="H47" s="114">
        <v>6.3042999999999996</v>
      </c>
      <c r="I47" s="114">
        <v>0.2717</v>
      </c>
      <c r="J47" s="114" t="s">
        <v>184</v>
      </c>
      <c r="K47" s="114" t="s">
        <v>184</v>
      </c>
      <c r="L47" s="114" t="s">
        <v>184</v>
      </c>
      <c r="M47" s="114" t="s">
        <v>184</v>
      </c>
      <c r="N47" s="114">
        <v>3.85E-2</v>
      </c>
      <c r="O47" s="114" t="s">
        <v>184</v>
      </c>
      <c r="P47" s="114">
        <v>-6.0499999999999998E-2</v>
      </c>
      <c r="Q47" s="114" t="s">
        <v>184</v>
      </c>
      <c r="R47" s="114">
        <v>9.6798000000000002</v>
      </c>
      <c r="S47" s="114">
        <v>9.4097000000000008</v>
      </c>
      <c r="T47" s="114">
        <v>1.0243</v>
      </c>
      <c r="U47" s="114">
        <v>0.57289999999999996</v>
      </c>
      <c r="V47" s="149">
        <v>27.193200000000001</v>
      </c>
      <c r="W47" s="114">
        <v>6.6144999999999996</v>
      </c>
      <c r="X47" s="114">
        <v>0.31019999999999998</v>
      </c>
      <c r="Y47" s="114">
        <v>19.042100000000001</v>
      </c>
      <c r="AA47" s="228"/>
      <c r="AB47" s="228"/>
      <c r="AC47" s="228"/>
    </row>
    <row r="48" spans="1:29" ht="20.25" customHeight="1" x14ac:dyDescent="0.35">
      <c r="A48" s="100" t="s">
        <v>330</v>
      </c>
      <c r="B48" s="115">
        <v>25.7821</v>
      </c>
      <c r="C48" s="114">
        <v>1.4463999999999999</v>
      </c>
      <c r="D48" s="149">
        <v>24.335699999999999</v>
      </c>
      <c r="E48" s="114">
        <v>8.1039999999999992</v>
      </c>
      <c r="F48" s="114">
        <v>0.18659999999999999</v>
      </c>
      <c r="G48" s="114">
        <v>9.3087999999999997</v>
      </c>
      <c r="H48" s="114">
        <v>6.6025</v>
      </c>
      <c r="I48" s="114">
        <v>0.14000000000000001</v>
      </c>
      <c r="J48" s="114" t="s">
        <v>184</v>
      </c>
      <c r="K48" s="114" t="s">
        <v>184</v>
      </c>
      <c r="L48" s="114" t="s">
        <v>184</v>
      </c>
      <c r="M48" s="114" t="s">
        <v>184</v>
      </c>
      <c r="N48" s="114">
        <v>5.9299999999999999E-2</v>
      </c>
      <c r="O48" s="114" t="s">
        <v>184</v>
      </c>
      <c r="P48" s="114">
        <v>-6.5500000000000003E-2</v>
      </c>
      <c r="Q48" s="114" t="s">
        <v>184</v>
      </c>
      <c r="R48" s="114">
        <v>9.4695</v>
      </c>
      <c r="S48" s="114">
        <v>8.1804000000000006</v>
      </c>
      <c r="T48" s="114">
        <v>1.2890999999999999</v>
      </c>
      <c r="U48" s="114">
        <v>0.54469999999999996</v>
      </c>
      <c r="V48" s="149">
        <v>26.169499999999999</v>
      </c>
      <c r="W48" s="114">
        <v>6.8018000000000001</v>
      </c>
      <c r="X48" s="114">
        <v>0.1993</v>
      </c>
      <c r="Y48" s="114">
        <v>17.599399999999999</v>
      </c>
      <c r="AA48" s="228"/>
      <c r="AB48" s="228"/>
      <c r="AC48" s="228"/>
    </row>
    <row r="49" spans="1:29" ht="20.25" customHeight="1" x14ac:dyDescent="0.35">
      <c r="A49" s="100" t="s">
        <v>331</v>
      </c>
      <c r="B49" s="115">
        <v>27.238099999999999</v>
      </c>
      <c r="C49" s="114">
        <v>1.5421</v>
      </c>
      <c r="D49" s="149">
        <v>25.696000000000002</v>
      </c>
      <c r="E49" s="114">
        <v>8.0069999999999997</v>
      </c>
      <c r="F49" s="114">
        <v>0.1447</v>
      </c>
      <c r="G49" s="114">
        <v>10.955399999999999</v>
      </c>
      <c r="H49" s="114">
        <v>6.4992000000000001</v>
      </c>
      <c r="I49" s="114">
        <v>0.12820000000000001</v>
      </c>
      <c r="J49" s="114" t="s">
        <v>184</v>
      </c>
      <c r="K49" s="114" t="s">
        <v>184</v>
      </c>
      <c r="L49" s="114" t="s">
        <v>184</v>
      </c>
      <c r="M49" s="114" t="s">
        <v>184</v>
      </c>
      <c r="N49" s="114">
        <v>5.2400000000000002E-2</v>
      </c>
      <c r="O49" s="114" t="s">
        <v>184</v>
      </c>
      <c r="P49" s="114">
        <v>-9.0999999999999998E-2</v>
      </c>
      <c r="Q49" s="114" t="s">
        <v>184</v>
      </c>
      <c r="R49" s="114">
        <v>9.1783999999999999</v>
      </c>
      <c r="S49" s="114">
        <v>9.9777000000000005</v>
      </c>
      <c r="T49" s="114">
        <v>1.4661</v>
      </c>
      <c r="U49" s="114">
        <v>0.57509999999999994</v>
      </c>
      <c r="V49" s="149">
        <v>27.737200000000001</v>
      </c>
      <c r="W49" s="114">
        <v>6.6798000000000002</v>
      </c>
      <c r="X49" s="114">
        <v>0.18060000000000001</v>
      </c>
      <c r="Y49" s="114">
        <v>19.107199999999999</v>
      </c>
      <c r="AA49" s="228"/>
      <c r="AB49" s="228"/>
      <c r="AC49" s="228"/>
    </row>
    <row r="50" spans="1:29" ht="20.25" customHeight="1" x14ac:dyDescent="0.35">
      <c r="A50" s="100" t="s">
        <v>332</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184</v>
      </c>
      <c r="K50" s="114" t="s">
        <v>184</v>
      </c>
      <c r="L50" s="114" t="s">
        <v>184</v>
      </c>
      <c r="M50" s="114" t="s">
        <v>184</v>
      </c>
      <c r="N50" s="114">
        <v>6.25E-2</v>
      </c>
      <c r="O50" s="114" t="s">
        <v>184</v>
      </c>
      <c r="P50" s="114">
        <v>-5.8999999999999997E-2</v>
      </c>
      <c r="Q50" s="114" t="s">
        <v>184</v>
      </c>
      <c r="R50" s="114">
        <v>8.0042000000000009</v>
      </c>
      <c r="S50" s="114">
        <v>8.7898999999999994</v>
      </c>
      <c r="T50" s="114">
        <v>1.1059000000000001</v>
      </c>
      <c r="U50" s="114">
        <v>0.57709999999999995</v>
      </c>
      <c r="V50" s="149">
        <v>24.276299999999999</v>
      </c>
      <c r="W50" s="114">
        <v>5.9039000000000001</v>
      </c>
      <c r="X50" s="114">
        <v>0.15939999999999999</v>
      </c>
      <c r="Y50" s="114">
        <v>16.7484</v>
      </c>
      <c r="AA50" s="228"/>
      <c r="AB50" s="228"/>
      <c r="AC50" s="228"/>
    </row>
    <row r="51" spans="1:29" ht="20.25" customHeight="1" x14ac:dyDescent="0.35">
      <c r="A51" s="100" t="s">
        <v>333</v>
      </c>
      <c r="B51" s="115">
        <v>23.923300000000001</v>
      </c>
      <c r="C51" s="114">
        <v>1.3609</v>
      </c>
      <c r="D51" s="149">
        <v>22.5624</v>
      </c>
      <c r="E51" s="114">
        <v>7.3139000000000003</v>
      </c>
      <c r="F51" s="114">
        <v>0.1283</v>
      </c>
      <c r="G51" s="114">
        <v>8.8422999999999998</v>
      </c>
      <c r="H51" s="114">
        <v>6.1615000000000002</v>
      </c>
      <c r="I51" s="114">
        <v>0.12509999999999999</v>
      </c>
      <c r="J51" s="114" t="s">
        <v>184</v>
      </c>
      <c r="K51" s="114" t="s">
        <v>184</v>
      </c>
      <c r="L51" s="114" t="s">
        <v>184</v>
      </c>
      <c r="M51" s="114" t="s">
        <v>184</v>
      </c>
      <c r="N51" s="114">
        <v>5.6800000000000003E-2</v>
      </c>
      <c r="O51" s="114" t="s">
        <v>184</v>
      </c>
      <c r="P51" s="114">
        <v>-6.5500000000000003E-2</v>
      </c>
      <c r="Q51" s="114" t="s">
        <v>184</v>
      </c>
      <c r="R51" s="114">
        <v>8.5991</v>
      </c>
      <c r="S51" s="114">
        <v>7.7331000000000003</v>
      </c>
      <c r="T51" s="114">
        <v>1.2221</v>
      </c>
      <c r="U51" s="114">
        <v>0.57630000000000003</v>
      </c>
      <c r="V51" s="149">
        <v>24.360800000000001</v>
      </c>
      <c r="W51" s="114">
        <v>6.3433999999999999</v>
      </c>
      <c r="X51" s="114">
        <v>0.18190000000000001</v>
      </c>
      <c r="Y51" s="114">
        <v>16.284500000000001</v>
      </c>
      <c r="AA51" s="228"/>
      <c r="AB51" s="228"/>
      <c r="AC51" s="228"/>
    </row>
    <row r="52" spans="1:29" ht="20.25" customHeight="1" x14ac:dyDescent="0.35">
      <c r="A52" s="100" t="s">
        <v>334</v>
      </c>
      <c r="B52" s="115">
        <v>28.637</v>
      </c>
      <c r="C52" s="114">
        <v>1.5436000000000001</v>
      </c>
      <c r="D52" s="149">
        <v>27.093399999999999</v>
      </c>
      <c r="E52" s="114">
        <v>9.5884999999999998</v>
      </c>
      <c r="F52" s="114">
        <v>0.2152</v>
      </c>
      <c r="G52" s="114">
        <v>10.83</v>
      </c>
      <c r="H52" s="114">
        <v>6.2408000000000001</v>
      </c>
      <c r="I52" s="114">
        <v>0.24199999999999999</v>
      </c>
      <c r="J52" s="114" t="s">
        <v>184</v>
      </c>
      <c r="K52" s="114" t="s">
        <v>184</v>
      </c>
      <c r="L52" s="114" t="s">
        <v>184</v>
      </c>
      <c r="M52" s="114" t="s">
        <v>184</v>
      </c>
      <c r="N52" s="114">
        <v>5.0200000000000002E-2</v>
      </c>
      <c r="O52" s="114" t="s">
        <v>184</v>
      </c>
      <c r="P52" s="114">
        <v>-7.3400000000000007E-2</v>
      </c>
      <c r="Q52" s="114" t="s">
        <v>184</v>
      </c>
      <c r="R52" s="114">
        <v>10.695</v>
      </c>
      <c r="S52" s="114">
        <v>9.9771000000000001</v>
      </c>
      <c r="T52" s="114">
        <v>1.3927</v>
      </c>
      <c r="U52" s="114">
        <v>0.69199999999999995</v>
      </c>
      <c r="V52" s="149">
        <v>29.178100000000001</v>
      </c>
      <c r="W52" s="114">
        <v>6.5331000000000001</v>
      </c>
      <c r="X52" s="114">
        <v>0.2923</v>
      </c>
      <c r="Y52" s="114">
        <v>20.633700000000001</v>
      </c>
      <c r="AA52" s="228"/>
      <c r="AB52" s="228"/>
      <c r="AC52" s="228"/>
    </row>
    <row r="53" spans="1:29" ht="20.25" customHeight="1" x14ac:dyDescent="0.35">
      <c r="A53" s="100" t="s">
        <v>335</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184</v>
      </c>
      <c r="K53" s="114" t="s">
        <v>184</v>
      </c>
      <c r="L53" s="114" t="s">
        <v>184</v>
      </c>
      <c r="M53" s="114" t="s">
        <v>184</v>
      </c>
      <c r="N53" s="114">
        <v>5.5300000000000002E-2</v>
      </c>
      <c r="O53" s="114" t="s">
        <v>184</v>
      </c>
      <c r="P53" s="114">
        <v>-6.6500000000000004E-2</v>
      </c>
      <c r="Q53" s="114" t="s">
        <v>184</v>
      </c>
      <c r="R53" s="114">
        <v>11.1027</v>
      </c>
      <c r="S53" s="114">
        <v>8.7934999999999999</v>
      </c>
      <c r="T53" s="114">
        <v>1.0096000000000001</v>
      </c>
      <c r="U53" s="114">
        <v>0.76939999999999997</v>
      </c>
      <c r="V53" s="149">
        <v>27.886500000000002</v>
      </c>
      <c r="W53" s="114">
        <v>6.3390000000000004</v>
      </c>
      <c r="X53" s="114">
        <v>0.47449999999999998</v>
      </c>
      <c r="Y53" s="114">
        <v>19.835000000000001</v>
      </c>
      <c r="AA53" s="228"/>
      <c r="AB53" s="228"/>
      <c r="AC53" s="228"/>
    </row>
    <row r="54" spans="1:29" ht="20.25" customHeight="1" x14ac:dyDescent="0.35">
      <c r="A54" s="100" t="s">
        <v>336</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184</v>
      </c>
      <c r="K54" s="114" t="s">
        <v>184</v>
      </c>
      <c r="L54" s="114" t="s">
        <v>184</v>
      </c>
      <c r="M54" s="114" t="s">
        <v>184</v>
      </c>
      <c r="N54" s="114">
        <v>5.0099999999999999E-2</v>
      </c>
      <c r="O54" s="114" t="s">
        <v>184</v>
      </c>
      <c r="P54" s="114">
        <v>-8.0299999999999996E-2</v>
      </c>
      <c r="Q54" s="114" t="s">
        <v>184</v>
      </c>
      <c r="R54" s="114">
        <v>11.9535</v>
      </c>
      <c r="S54" s="114">
        <v>9.4201999999999995</v>
      </c>
      <c r="T54" s="114">
        <v>1.0737000000000001</v>
      </c>
      <c r="U54" s="114">
        <v>0.83089999999999997</v>
      </c>
      <c r="V54" s="149">
        <v>30.098400000000002</v>
      </c>
      <c r="W54" s="114">
        <v>6.9633000000000003</v>
      </c>
      <c r="X54" s="114">
        <v>0.5091</v>
      </c>
      <c r="Y54" s="114">
        <v>21.3109</v>
      </c>
      <c r="AA54" s="228"/>
      <c r="AB54" s="228"/>
      <c r="AC54" s="228"/>
    </row>
    <row r="55" spans="1:29" ht="20.25" customHeight="1" x14ac:dyDescent="0.35">
      <c r="A55" s="100" t="s">
        <v>337</v>
      </c>
      <c r="B55" s="115">
        <v>34.1633</v>
      </c>
      <c r="C55" s="114">
        <v>1.7963</v>
      </c>
      <c r="D55" s="149">
        <v>32.366999999999997</v>
      </c>
      <c r="E55" s="114">
        <v>11.7256</v>
      </c>
      <c r="F55" s="114">
        <v>0.23449999999999999</v>
      </c>
      <c r="G55" s="114">
        <v>12.544499999999999</v>
      </c>
      <c r="H55" s="114">
        <v>7.3070000000000004</v>
      </c>
      <c r="I55" s="114">
        <v>0.58989999999999998</v>
      </c>
      <c r="J55" s="114" t="s">
        <v>184</v>
      </c>
      <c r="K55" s="114" t="s">
        <v>184</v>
      </c>
      <c r="L55" s="114" t="s">
        <v>184</v>
      </c>
      <c r="M55" s="114" t="s">
        <v>184</v>
      </c>
      <c r="N55" s="114">
        <v>5.6099999999999997E-2</v>
      </c>
      <c r="O55" s="114" t="s">
        <v>184</v>
      </c>
      <c r="P55" s="114">
        <v>-9.0700000000000003E-2</v>
      </c>
      <c r="Q55" s="114" t="s">
        <v>184</v>
      </c>
      <c r="R55" s="114">
        <v>12.715299999999999</v>
      </c>
      <c r="S55" s="114">
        <v>11.8584</v>
      </c>
      <c r="T55" s="114">
        <v>1.3533999999999999</v>
      </c>
      <c r="U55" s="114">
        <v>0.95389999999999997</v>
      </c>
      <c r="V55" s="149">
        <v>34.674300000000002</v>
      </c>
      <c r="W55" s="114">
        <v>7.9530000000000003</v>
      </c>
      <c r="X55" s="114">
        <v>0.64600000000000002</v>
      </c>
      <c r="Y55" s="114">
        <v>24.5046</v>
      </c>
      <c r="AA55" s="228"/>
      <c r="AB55" s="228"/>
      <c r="AC55" s="228"/>
    </row>
    <row r="56" spans="1:29" ht="20.25" customHeight="1" x14ac:dyDescent="0.35">
      <c r="A56" s="100" t="s">
        <v>338</v>
      </c>
      <c r="B56" s="115">
        <v>33.3765</v>
      </c>
      <c r="C56" s="114">
        <v>1.8242</v>
      </c>
      <c r="D56" s="149">
        <v>31.552299999999999</v>
      </c>
      <c r="E56" s="114">
        <v>12.841100000000001</v>
      </c>
      <c r="F56" s="114">
        <v>0.26369999999999999</v>
      </c>
      <c r="G56" s="114">
        <v>11.032</v>
      </c>
      <c r="H56" s="114">
        <v>7.1147</v>
      </c>
      <c r="I56" s="114">
        <v>0.32300000000000001</v>
      </c>
      <c r="J56" s="114" t="s">
        <v>184</v>
      </c>
      <c r="K56" s="114" t="s">
        <v>184</v>
      </c>
      <c r="L56" s="114" t="s">
        <v>184</v>
      </c>
      <c r="M56" s="114" t="s">
        <v>184</v>
      </c>
      <c r="N56" s="114">
        <v>5.8799999999999998E-2</v>
      </c>
      <c r="O56" s="114" t="s">
        <v>184</v>
      </c>
      <c r="P56" s="114">
        <v>-8.1000000000000003E-2</v>
      </c>
      <c r="Q56" s="114" t="s">
        <v>184</v>
      </c>
      <c r="R56" s="114">
        <v>13.9039</v>
      </c>
      <c r="S56" s="114">
        <v>10.291600000000001</v>
      </c>
      <c r="T56" s="114">
        <v>1.0065999999999999</v>
      </c>
      <c r="U56" s="114">
        <v>0.78800000000000003</v>
      </c>
      <c r="V56" s="149">
        <v>33.346899999999998</v>
      </c>
      <c r="W56" s="114">
        <v>7.4965000000000002</v>
      </c>
      <c r="X56" s="114">
        <v>0.38179999999999997</v>
      </c>
      <c r="Y56" s="114">
        <v>24.136700000000001</v>
      </c>
      <c r="AA56" s="228"/>
      <c r="AB56" s="228"/>
      <c r="AC56" s="228"/>
    </row>
    <row r="57" spans="1:29" ht="20.25" customHeight="1" x14ac:dyDescent="0.35">
      <c r="A57" s="100" t="s">
        <v>339</v>
      </c>
      <c r="B57" s="115">
        <v>31.072099999999999</v>
      </c>
      <c r="C57" s="114">
        <v>1.7170000000000001</v>
      </c>
      <c r="D57" s="149">
        <v>29.355</v>
      </c>
      <c r="E57" s="114">
        <v>11.879</v>
      </c>
      <c r="F57" s="114">
        <v>0.21629999999999999</v>
      </c>
      <c r="G57" s="114">
        <v>10.3568</v>
      </c>
      <c r="H57" s="114">
        <v>6.6512000000000002</v>
      </c>
      <c r="I57" s="114">
        <v>0.27360000000000001</v>
      </c>
      <c r="J57" s="114" t="s">
        <v>184</v>
      </c>
      <c r="K57" s="114" t="s">
        <v>184</v>
      </c>
      <c r="L57" s="114" t="s">
        <v>184</v>
      </c>
      <c r="M57" s="114" t="s">
        <v>184</v>
      </c>
      <c r="N57" s="114">
        <v>5.2900000000000003E-2</v>
      </c>
      <c r="O57" s="114" t="s">
        <v>184</v>
      </c>
      <c r="P57" s="114">
        <v>-7.4700000000000003E-2</v>
      </c>
      <c r="Q57" s="114" t="s">
        <v>184</v>
      </c>
      <c r="R57" s="114">
        <v>12.8308</v>
      </c>
      <c r="S57" s="114">
        <v>9.6743000000000006</v>
      </c>
      <c r="T57" s="114">
        <v>0.96599999999999997</v>
      </c>
      <c r="U57" s="114">
        <v>0.73309999999999997</v>
      </c>
      <c r="V57" s="149">
        <v>31.054200000000002</v>
      </c>
      <c r="W57" s="114">
        <v>6.9775999999999998</v>
      </c>
      <c r="X57" s="114">
        <v>0.32640000000000002</v>
      </c>
      <c r="Y57" s="114">
        <v>22.452200000000001</v>
      </c>
      <c r="AA57" s="228"/>
      <c r="AB57" s="228"/>
      <c r="AC57" s="228"/>
    </row>
    <row r="58" spans="1:29" ht="20.25" customHeight="1" x14ac:dyDescent="0.35">
      <c r="A58" s="100" t="s">
        <v>340</v>
      </c>
      <c r="B58" s="115">
        <v>34.612099999999998</v>
      </c>
      <c r="C58" s="114">
        <v>1.8920999999999999</v>
      </c>
      <c r="D58" s="149">
        <v>32.72</v>
      </c>
      <c r="E58" s="114">
        <v>13.3529</v>
      </c>
      <c r="F58" s="114">
        <v>0.3473</v>
      </c>
      <c r="G58" s="114">
        <v>11.635300000000001</v>
      </c>
      <c r="H58" s="114">
        <v>7.2169999999999996</v>
      </c>
      <c r="I58" s="114">
        <v>0.22770000000000001</v>
      </c>
      <c r="J58" s="114" t="s">
        <v>184</v>
      </c>
      <c r="K58" s="114" t="s">
        <v>184</v>
      </c>
      <c r="L58" s="114" t="s">
        <v>184</v>
      </c>
      <c r="M58" s="114" t="s">
        <v>184</v>
      </c>
      <c r="N58" s="114">
        <v>4.82E-2</v>
      </c>
      <c r="O58" s="114" t="s">
        <v>184</v>
      </c>
      <c r="P58" s="114">
        <v>-0.1084</v>
      </c>
      <c r="Q58" s="114" t="s">
        <v>184</v>
      </c>
      <c r="R58" s="114">
        <v>14.5007</v>
      </c>
      <c r="S58" s="114">
        <v>10.882999999999999</v>
      </c>
      <c r="T58" s="114">
        <v>1.2658</v>
      </c>
      <c r="U58" s="114">
        <v>0.81710000000000005</v>
      </c>
      <c r="V58" s="149">
        <v>34.802900000000001</v>
      </c>
      <c r="W58" s="114">
        <v>7.4928999999999997</v>
      </c>
      <c r="X58" s="114">
        <v>0.27589999999999998</v>
      </c>
      <c r="Y58" s="114">
        <v>25.3355</v>
      </c>
      <c r="AA58" s="228"/>
      <c r="AB58" s="228"/>
      <c r="AC58" s="228"/>
    </row>
    <row r="59" spans="1:29" ht="20.25" customHeight="1" x14ac:dyDescent="0.35">
      <c r="A59" s="100" t="s">
        <v>341</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184</v>
      </c>
      <c r="K59" s="114" t="s">
        <v>184</v>
      </c>
      <c r="L59" s="114" t="s">
        <v>184</v>
      </c>
      <c r="M59" s="114" t="s">
        <v>184</v>
      </c>
      <c r="N59" s="114">
        <v>4.7600000000000003E-2</v>
      </c>
      <c r="O59" s="114" t="s">
        <v>184</v>
      </c>
      <c r="P59" s="114">
        <v>-4.7800000000000002E-2</v>
      </c>
      <c r="Q59" s="114" t="s">
        <v>184</v>
      </c>
      <c r="R59" s="114">
        <v>10.7026</v>
      </c>
      <c r="S59" s="114">
        <v>9.9152000000000005</v>
      </c>
      <c r="T59" s="114">
        <v>0.76880000000000004</v>
      </c>
      <c r="U59" s="114">
        <v>0.69899999999999995</v>
      </c>
      <c r="V59" s="149">
        <v>28.7942</v>
      </c>
      <c r="W59" s="114">
        <v>6.8040000000000003</v>
      </c>
      <c r="X59" s="114">
        <v>0.2344</v>
      </c>
      <c r="Y59" s="114">
        <v>20.5703</v>
      </c>
      <c r="AA59" s="228"/>
      <c r="AB59" s="228"/>
      <c r="AC59" s="228"/>
    </row>
    <row r="60" spans="1:29" ht="20.25" customHeight="1" x14ac:dyDescent="0.35">
      <c r="A60" s="100" t="s">
        <v>342</v>
      </c>
      <c r="B60" s="115">
        <v>25.831600000000002</v>
      </c>
      <c r="C60" s="114">
        <v>1.2982</v>
      </c>
      <c r="D60" s="149">
        <v>24.5335</v>
      </c>
      <c r="E60" s="114">
        <v>8.6405999999999992</v>
      </c>
      <c r="F60" s="114">
        <v>0.13270000000000001</v>
      </c>
      <c r="G60" s="114">
        <v>9.8129000000000008</v>
      </c>
      <c r="H60" s="114">
        <v>5.8384</v>
      </c>
      <c r="I60" s="114">
        <v>0.1091</v>
      </c>
      <c r="J60" s="114" t="s">
        <v>184</v>
      </c>
      <c r="K60" s="114" t="s">
        <v>184</v>
      </c>
      <c r="L60" s="114" t="s">
        <v>184</v>
      </c>
      <c r="M60" s="114" t="s">
        <v>184</v>
      </c>
      <c r="N60" s="114">
        <v>4.6399999999999997E-2</v>
      </c>
      <c r="O60" s="114" t="s">
        <v>184</v>
      </c>
      <c r="P60" s="114">
        <v>-4.6600000000000003E-2</v>
      </c>
      <c r="Q60" s="114" t="s">
        <v>184</v>
      </c>
      <c r="R60" s="114">
        <v>9.4595000000000002</v>
      </c>
      <c r="S60" s="114">
        <v>9.1730999999999998</v>
      </c>
      <c r="T60" s="114">
        <v>0.83069999999999999</v>
      </c>
      <c r="U60" s="114">
        <v>0.62749999999999995</v>
      </c>
      <c r="V60" s="149">
        <v>25.991700000000002</v>
      </c>
      <c r="W60" s="114">
        <v>5.9939999999999998</v>
      </c>
      <c r="X60" s="114">
        <v>0.1555</v>
      </c>
      <c r="Y60" s="114">
        <v>18.586099999999998</v>
      </c>
      <c r="AA60" s="228"/>
      <c r="AB60" s="228"/>
      <c r="AC60" s="228"/>
    </row>
    <row r="61" spans="1:29" ht="20.25" customHeight="1" x14ac:dyDescent="0.35">
      <c r="A61" s="100" t="s">
        <v>343</v>
      </c>
      <c r="B61" s="115">
        <v>27.2058</v>
      </c>
      <c r="C61" s="114">
        <v>1.4034</v>
      </c>
      <c r="D61" s="149">
        <v>25.802499999999998</v>
      </c>
      <c r="E61" s="114">
        <v>8.4242000000000008</v>
      </c>
      <c r="F61" s="114">
        <v>0.13150000000000001</v>
      </c>
      <c r="G61" s="114">
        <v>10.949400000000001</v>
      </c>
      <c r="H61" s="114">
        <v>6.1830999999999996</v>
      </c>
      <c r="I61" s="114">
        <v>0.1163</v>
      </c>
      <c r="J61" s="114" t="s">
        <v>184</v>
      </c>
      <c r="K61" s="114" t="s">
        <v>184</v>
      </c>
      <c r="L61" s="114" t="s">
        <v>184</v>
      </c>
      <c r="M61" s="114" t="s">
        <v>184</v>
      </c>
      <c r="N61" s="114">
        <v>6.0299999999999999E-2</v>
      </c>
      <c r="O61" s="114" t="s">
        <v>184</v>
      </c>
      <c r="P61" s="114">
        <v>-6.2300000000000001E-2</v>
      </c>
      <c r="Q61" s="114" t="s">
        <v>184</v>
      </c>
      <c r="R61" s="114">
        <v>9.3491</v>
      </c>
      <c r="S61" s="114">
        <v>10.2164</v>
      </c>
      <c r="T61" s="114">
        <v>1.0297000000000001</v>
      </c>
      <c r="U61" s="114">
        <v>0.65990000000000004</v>
      </c>
      <c r="V61" s="149">
        <v>27.492100000000001</v>
      </c>
      <c r="W61" s="114">
        <v>6.3597000000000001</v>
      </c>
      <c r="X61" s="114">
        <v>0.17660000000000001</v>
      </c>
      <c r="Y61" s="114">
        <v>19.505099999999999</v>
      </c>
      <c r="AA61" s="228"/>
      <c r="AB61" s="228"/>
      <c r="AC61" s="228"/>
    </row>
    <row r="62" spans="1:29" ht="20.25" customHeight="1" x14ac:dyDescent="0.35">
      <c r="A62" s="100" t="s">
        <v>344</v>
      </c>
      <c r="B62" s="115">
        <v>24.873899999999999</v>
      </c>
      <c r="C62" s="114">
        <v>1.3090999999999999</v>
      </c>
      <c r="D62" s="149">
        <v>23.564800000000002</v>
      </c>
      <c r="E62" s="114">
        <v>7.5650000000000004</v>
      </c>
      <c r="F62" s="114">
        <v>0.127</v>
      </c>
      <c r="G62" s="114">
        <v>9.3963000000000001</v>
      </c>
      <c r="H62" s="114">
        <v>6.3346</v>
      </c>
      <c r="I62" s="114">
        <v>0.1263</v>
      </c>
      <c r="J62" s="114" t="s">
        <v>184</v>
      </c>
      <c r="K62" s="114" t="s">
        <v>184</v>
      </c>
      <c r="L62" s="114" t="s">
        <v>184</v>
      </c>
      <c r="M62" s="114" t="s">
        <v>184</v>
      </c>
      <c r="N62" s="114">
        <v>6.0299999999999999E-2</v>
      </c>
      <c r="O62" s="114" t="s">
        <v>184</v>
      </c>
      <c r="P62" s="114">
        <v>-4.48E-2</v>
      </c>
      <c r="Q62" s="114" t="s">
        <v>184</v>
      </c>
      <c r="R62" s="114">
        <v>8.3221000000000007</v>
      </c>
      <c r="S62" s="114">
        <v>8.8267000000000007</v>
      </c>
      <c r="T62" s="114">
        <v>0.83899999999999997</v>
      </c>
      <c r="U62" s="114">
        <v>0.64349999999999996</v>
      </c>
      <c r="V62" s="149">
        <v>25.0473</v>
      </c>
      <c r="W62" s="114">
        <v>6.5213000000000001</v>
      </c>
      <c r="X62" s="114">
        <v>0.1867</v>
      </c>
      <c r="Y62" s="114">
        <v>17.0884</v>
      </c>
      <c r="AA62" s="228"/>
      <c r="AB62" s="228"/>
      <c r="AC62" s="228"/>
    </row>
    <row r="63" spans="1:29" ht="20.25" customHeight="1" x14ac:dyDescent="0.35">
      <c r="A63" s="100" t="s">
        <v>345</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184</v>
      </c>
      <c r="K63" s="114" t="s">
        <v>184</v>
      </c>
      <c r="L63" s="114" t="s">
        <v>184</v>
      </c>
      <c r="M63" s="114" t="s">
        <v>184</v>
      </c>
      <c r="N63" s="114">
        <v>5.7299999999999997E-2</v>
      </c>
      <c r="O63" s="114" t="s">
        <v>184</v>
      </c>
      <c r="P63" s="114">
        <v>-7.6899999999999996E-2</v>
      </c>
      <c r="Q63" s="114" t="s">
        <v>184</v>
      </c>
      <c r="R63" s="114">
        <v>8.1386000000000003</v>
      </c>
      <c r="S63" s="114">
        <v>8.0550999999999995</v>
      </c>
      <c r="T63" s="114">
        <v>1.0283</v>
      </c>
      <c r="U63" s="114">
        <v>0.63380000000000003</v>
      </c>
      <c r="V63" s="149">
        <v>24.870100000000001</v>
      </c>
      <c r="W63" s="114">
        <v>7.1485000000000003</v>
      </c>
      <c r="X63" s="114">
        <v>0.2114</v>
      </c>
      <c r="Y63" s="114">
        <v>16.136399999999998</v>
      </c>
      <c r="AA63" s="228"/>
      <c r="AB63" s="228"/>
      <c r="AC63" s="228"/>
    </row>
    <row r="64" spans="1:29" ht="20.25" customHeight="1" x14ac:dyDescent="0.35">
      <c r="A64" s="100" t="s">
        <v>346</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184</v>
      </c>
      <c r="K64" s="114" t="s">
        <v>184</v>
      </c>
      <c r="L64" s="114" t="s">
        <v>184</v>
      </c>
      <c r="M64" s="114" t="s">
        <v>184</v>
      </c>
      <c r="N64" s="114">
        <v>6.4699999999999994E-2</v>
      </c>
      <c r="O64" s="114" t="s">
        <v>184</v>
      </c>
      <c r="P64" s="114">
        <v>-7.6399999999999996E-2</v>
      </c>
      <c r="Q64" s="114" t="s">
        <v>184</v>
      </c>
      <c r="R64" s="114">
        <v>9.9436999999999998</v>
      </c>
      <c r="S64" s="114">
        <v>9.7042000000000002</v>
      </c>
      <c r="T64" s="114">
        <v>0.77429999999999999</v>
      </c>
      <c r="U64" s="114">
        <v>0.7399</v>
      </c>
      <c r="V64" s="149">
        <v>28.611000000000001</v>
      </c>
      <c r="W64" s="114">
        <v>7.59</v>
      </c>
      <c r="X64" s="114">
        <v>0.24410000000000001</v>
      </c>
      <c r="Y64" s="114">
        <v>19.583200000000001</v>
      </c>
      <c r="AA64" s="228"/>
      <c r="AB64" s="228"/>
      <c r="AC64" s="228"/>
    </row>
    <row r="65" spans="1:29" ht="20.25" customHeight="1" x14ac:dyDescent="0.35">
      <c r="A65" s="100" t="s">
        <v>347</v>
      </c>
      <c r="B65" s="115">
        <v>27.533200000000001</v>
      </c>
      <c r="C65" s="114">
        <v>1.5375000000000001</v>
      </c>
      <c r="D65" s="149">
        <v>25.995699999999999</v>
      </c>
      <c r="E65" s="114">
        <v>8.1509999999999998</v>
      </c>
      <c r="F65" s="114">
        <v>0.114</v>
      </c>
      <c r="G65" s="114">
        <v>9.9009999999999998</v>
      </c>
      <c r="H65" s="114">
        <v>7.3106</v>
      </c>
      <c r="I65" s="114">
        <v>0.53920000000000001</v>
      </c>
      <c r="J65" s="114" t="s">
        <v>184</v>
      </c>
      <c r="K65" s="114" t="s">
        <v>184</v>
      </c>
      <c r="L65" s="114" t="s">
        <v>184</v>
      </c>
      <c r="M65" s="114" t="s">
        <v>184</v>
      </c>
      <c r="N65" s="114">
        <v>5.3199999999999997E-2</v>
      </c>
      <c r="O65" s="114" t="s">
        <v>184</v>
      </c>
      <c r="P65" s="114">
        <v>-7.3400000000000007E-2</v>
      </c>
      <c r="Q65" s="114" t="s">
        <v>184</v>
      </c>
      <c r="R65" s="114">
        <v>8.9901</v>
      </c>
      <c r="S65" s="114">
        <v>9.2292000000000005</v>
      </c>
      <c r="T65" s="114">
        <v>0.94830000000000003</v>
      </c>
      <c r="U65" s="114">
        <v>0.72350000000000003</v>
      </c>
      <c r="V65" s="149">
        <v>27.6676</v>
      </c>
      <c r="W65" s="114">
        <v>7.9029999999999996</v>
      </c>
      <c r="X65" s="114">
        <v>0.59250000000000003</v>
      </c>
      <c r="Y65" s="114">
        <v>18.1661</v>
      </c>
      <c r="AA65" s="228"/>
      <c r="AB65" s="228"/>
      <c r="AC65" s="228"/>
    </row>
    <row r="66" spans="1:29" ht="20.25" customHeight="1" x14ac:dyDescent="0.35">
      <c r="A66" s="100" t="s">
        <v>348</v>
      </c>
      <c r="B66" s="115">
        <v>30.8157</v>
      </c>
      <c r="C66" s="114">
        <v>1.7107000000000001</v>
      </c>
      <c r="D66" s="149">
        <v>29.105</v>
      </c>
      <c r="E66" s="114">
        <v>10.743499999999999</v>
      </c>
      <c r="F66" s="114">
        <v>0.14130000000000001</v>
      </c>
      <c r="G66" s="114">
        <v>10.471500000000001</v>
      </c>
      <c r="H66" s="114">
        <v>7.2492999999999999</v>
      </c>
      <c r="I66" s="114">
        <v>0.505</v>
      </c>
      <c r="J66" s="114" t="s">
        <v>184</v>
      </c>
      <c r="K66" s="114" t="s">
        <v>184</v>
      </c>
      <c r="L66" s="114" t="s">
        <v>184</v>
      </c>
      <c r="M66" s="114" t="s">
        <v>184</v>
      </c>
      <c r="N66" s="114">
        <v>6.3700000000000007E-2</v>
      </c>
      <c r="O66" s="114" t="s">
        <v>184</v>
      </c>
      <c r="P66" s="114">
        <v>-6.9099999999999995E-2</v>
      </c>
      <c r="Q66" s="114" t="s">
        <v>184</v>
      </c>
      <c r="R66" s="114">
        <v>11.680899999999999</v>
      </c>
      <c r="S66" s="114">
        <v>9.7390000000000008</v>
      </c>
      <c r="T66" s="114">
        <v>0.4753</v>
      </c>
      <c r="U66" s="114">
        <v>0.81</v>
      </c>
      <c r="V66" s="149">
        <v>30.3904</v>
      </c>
      <c r="W66" s="114">
        <v>7.8178999999999998</v>
      </c>
      <c r="X66" s="114">
        <v>0.56869999999999998</v>
      </c>
      <c r="Y66" s="114">
        <v>21.356200000000001</v>
      </c>
      <c r="AA66" s="228"/>
      <c r="AB66" s="228"/>
      <c r="AC66" s="228"/>
    </row>
    <row r="67" spans="1:29" ht="20.25" customHeight="1" x14ac:dyDescent="0.35">
      <c r="A67" s="100" t="s">
        <v>349</v>
      </c>
      <c r="B67" s="115">
        <v>35.588099999999997</v>
      </c>
      <c r="C67" s="114">
        <v>2.0674999999999999</v>
      </c>
      <c r="D67" s="149">
        <v>33.520499999999998</v>
      </c>
      <c r="E67" s="114">
        <v>13.6295</v>
      </c>
      <c r="F67" s="114">
        <v>0.24010000000000001</v>
      </c>
      <c r="G67" s="114">
        <v>10.993</v>
      </c>
      <c r="H67" s="114">
        <v>8.2335999999999991</v>
      </c>
      <c r="I67" s="114">
        <v>0.46279999999999999</v>
      </c>
      <c r="J67" s="114" t="s">
        <v>184</v>
      </c>
      <c r="K67" s="114" t="s">
        <v>184</v>
      </c>
      <c r="L67" s="114" t="s">
        <v>184</v>
      </c>
      <c r="M67" s="114" t="s">
        <v>184</v>
      </c>
      <c r="N67" s="114">
        <v>7.0000000000000007E-2</v>
      </c>
      <c r="O67" s="114" t="s">
        <v>184</v>
      </c>
      <c r="P67" s="114">
        <v>-0.1085</v>
      </c>
      <c r="Q67" s="114" t="s">
        <v>184</v>
      </c>
      <c r="R67" s="114">
        <v>14.746700000000001</v>
      </c>
      <c r="S67" s="114">
        <v>10.1859</v>
      </c>
      <c r="T67" s="114">
        <v>0.46689999999999998</v>
      </c>
      <c r="U67" s="114">
        <v>0.93279999999999996</v>
      </c>
      <c r="V67" s="149">
        <v>34.920200000000001</v>
      </c>
      <c r="W67" s="114">
        <v>8.7665000000000006</v>
      </c>
      <c r="X67" s="114">
        <v>0.53290000000000004</v>
      </c>
      <c r="Y67" s="114">
        <v>24.8626</v>
      </c>
      <c r="AA67" s="228"/>
      <c r="AB67" s="228"/>
      <c r="AC67" s="228"/>
    </row>
    <row r="68" spans="1:29" ht="20.25" customHeight="1" x14ac:dyDescent="0.35">
      <c r="A68" s="100" t="s">
        <v>350</v>
      </c>
      <c r="B68" s="115">
        <v>31.848700000000001</v>
      </c>
      <c r="C68" s="114">
        <v>1.7801</v>
      </c>
      <c r="D68" s="149">
        <v>30.0686</v>
      </c>
      <c r="E68" s="114">
        <v>12.605600000000001</v>
      </c>
      <c r="F68" s="114">
        <v>9.2700000000000005E-2</v>
      </c>
      <c r="G68" s="114">
        <v>9.7830999999999992</v>
      </c>
      <c r="H68" s="114">
        <v>7.0961999999999996</v>
      </c>
      <c r="I68" s="114">
        <v>0.50600000000000001</v>
      </c>
      <c r="J68" s="114" t="s">
        <v>184</v>
      </c>
      <c r="K68" s="114" t="s">
        <v>184</v>
      </c>
      <c r="L68" s="114" t="s">
        <v>184</v>
      </c>
      <c r="M68" s="114" t="s">
        <v>184</v>
      </c>
      <c r="N68" s="114">
        <v>7.3300000000000004E-2</v>
      </c>
      <c r="O68" s="114" t="s">
        <v>184</v>
      </c>
      <c r="P68" s="114">
        <v>-8.8099999999999998E-2</v>
      </c>
      <c r="Q68" s="114" t="s">
        <v>184</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A68" s="228"/>
      <c r="AB68" s="228"/>
      <c r="AC68" s="228"/>
    </row>
    <row r="69" spans="1:29" ht="20.25" customHeight="1" x14ac:dyDescent="0.35">
      <c r="A69" s="100" t="s">
        <v>351</v>
      </c>
      <c r="B69" s="115">
        <v>30.261700000000001</v>
      </c>
      <c r="C69" s="114">
        <v>1.6823999999999999</v>
      </c>
      <c r="D69" s="149">
        <v>28.5794</v>
      </c>
      <c r="E69" s="114">
        <v>10.5159</v>
      </c>
      <c r="F69" s="114">
        <v>0.13869999999999999</v>
      </c>
      <c r="G69" s="114">
        <v>10.069699999999999</v>
      </c>
      <c r="H69" s="114">
        <v>7.2210999999999999</v>
      </c>
      <c r="I69" s="114">
        <v>0.64119999999999999</v>
      </c>
      <c r="J69" s="114" t="s">
        <v>184</v>
      </c>
      <c r="K69" s="114" t="s">
        <v>184</v>
      </c>
      <c r="L69" s="114" t="s">
        <v>184</v>
      </c>
      <c r="M69" s="114" t="s">
        <v>184</v>
      </c>
      <c r="N69" s="114">
        <v>6.7199999999999996E-2</v>
      </c>
      <c r="O69" s="114" t="s">
        <v>184</v>
      </c>
      <c r="P69" s="114">
        <v>-7.4300000000000005E-2</v>
      </c>
      <c r="Q69" s="114" t="s">
        <v>184</v>
      </c>
      <c r="R69" s="114">
        <v>11.573</v>
      </c>
      <c r="S69" s="114">
        <v>9.2182999999999993</v>
      </c>
      <c r="T69" s="114">
        <v>0.56410000000000005</v>
      </c>
      <c r="U69" s="114">
        <v>0.64049999999999996</v>
      </c>
      <c r="V69" s="149">
        <v>29.783899999999999</v>
      </c>
      <c r="W69" s="114">
        <v>7.9295</v>
      </c>
      <c r="X69" s="114">
        <v>0.70840000000000003</v>
      </c>
      <c r="Y69" s="114">
        <v>20.7242</v>
      </c>
      <c r="AA69" s="228"/>
      <c r="AB69" s="228"/>
      <c r="AC69" s="228"/>
    </row>
    <row r="70" spans="1:29" ht="20.25" customHeight="1" x14ac:dyDescent="0.35">
      <c r="A70" s="100" t="s">
        <v>352</v>
      </c>
      <c r="B70" s="115">
        <v>35.855600000000003</v>
      </c>
      <c r="C70" s="114">
        <v>1.8792</v>
      </c>
      <c r="D70" s="149">
        <v>33.976500000000001</v>
      </c>
      <c r="E70" s="114">
        <v>11.646000000000001</v>
      </c>
      <c r="F70" s="114">
        <v>0.15390000000000001</v>
      </c>
      <c r="G70" s="114">
        <v>13.3096</v>
      </c>
      <c r="H70" s="114">
        <v>8.3439999999999994</v>
      </c>
      <c r="I70" s="114">
        <v>0.53359999999999996</v>
      </c>
      <c r="J70" s="114" t="s">
        <v>184</v>
      </c>
      <c r="K70" s="114" t="s">
        <v>184</v>
      </c>
      <c r="L70" s="114" t="s">
        <v>184</v>
      </c>
      <c r="M70" s="114" t="s">
        <v>184</v>
      </c>
      <c r="N70" s="114">
        <v>6.8699999999999997E-2</v>
      </c>
      <c r="O70" s="114" t="s">
        <v>184</v>
      </c>
      <c r="P70" s="114">
        <v>-7.9299999999999995E-2</v>
      </c>
      <c r="Q70" s="114" t="s">
        <v>184</v>
      </c>
      <c r="R70" s="114">
        <v>12.927099999999999</v>
      </c>
      <c r="S70" s="114">
        <v>12.250999999999999</v>
      </c>
      <c r="T70" s="114">
        <v>0.83660000000000001</v>
      </c>
      <c r="U70" s="114">
        <v>0.76139999999999997</v>
      </c>
      <c r="V70" s="149">
        <v>35.5745</v>
      </c>
      <c r="W70" s="114">
        <v>8.9463000000000008</v>
      </c>
      <c r="X70" s="114">
        <v>0.60229999999999995</v>
      </c>
      <c r="Y70" s="114">
        <v>25.109500000000001</v>
      </c>
      <c r="AA70" s="228"/>
      <c r="AB70" s="228"/>
      <c r="AC70" s="228"/>
    </row>
    <row r="71" spans="1:29" ht="20.25" customHeight="1" x14ac:dyDescent="0.35">
      <c r="A71" s="100" t="s">
        <v>353</v>
      </c>
      <c r="B71" s="115">
        <v>26.589500000000001</v>
      </c>
      <c r="C71" s="114">
        <v>1.4043000000000001</v>
      </c>
      <c r="D71" s="149">
        <v>25.185199999999998</v>
      </c>
      <c r="E71" s="114">
        <v>7.0761000000000003</v>
      </c>
      <c r="F71" s="114">
        <v>0.12139999999999999</v>
      </c>
      <c r="G71" s="114">
        <v>10.8285</v>
      </c>
      <c r="H71" s="114">
        <v>6.8933</v>
      </c>
      <c r="I71" s="114">
        <v>0.27289999999999998</v>
      </c>
      <c r="J71" s="114" t="s">
        <v>184</v>
      </c>
      <c r="K71" s="114" t="s">
        <v>184</v>
      </c>
      <c r="L71" s="114" t="s">
        <v>184</v>
      </c>
      <c r="M71" s="114" t="s">
        <v>184</v>
      </c>
      <c r="N71" s="114">
        <v>5.21E-2</v>
      </c>
      <c r="O71" s="114" t="s">
        <v>184</v>
      </c>
      <c r="P71" s="114">
        <v>-5.8999999999999997E-2</v>
      </c>
      <c r="Q71" s="114" t="s">
        <v>184</v>
      </c>
      <c r="R71" s="114">
        <v>8.2004999999999999</v>
      </c>
      <c r="S71" s="114">
        <v>9.8775999999999993</v>
      </c>
      <c r="T71" s="114">
        <v>0.65059999999999996</v>
      </c>
      <c r="U71" s="114">
        <v>0.56299999999999994</v>
      </c>
      <c r="V71" s="149">
        <v>26.398800000000001</v>
      </c>
      <c r="W71" s="114">
        <v>7.2182000000000004</v>
      </c>
      <c r="X71" s="114">
        <v>0.32500000000000001</v>
      </c>
      <c r="Y71" s="114">
        <v>18.026</v>
      </c>
      <c r="AA71" s="228"/>
      <c r="AB71" s="228"/>
      <c r="AC71" s="228"/>
    </row>
    <row r="72" spans="1:29" ht="20.25" customHeight="1" x14ac:dyDescent="0.35">
      <c r="A72" s="100" t="s">
        <v>354</v>
      </c>
      <c r="B72" s="115">
        <v>25.258700000000001</v>
      </c>
      <c r="C72" s="114">
        <v>1.3676999999999999</v>
      </c>
      <c r="D72" s="149">
        <v>23.890899999999998</v>
      </c>
      <c r="E72" s="114">
        <v>7.2058</v>
      </c>
      <c r="F72" s="114">
        <v>0.1077</v>
      </c>
      <c r="G72" s="114">
        <v>10.552099999999999</v>
      </c>
      <c r="H72" s="114">
        <v>5.7167000000000003</v>
      </c>
      <c r="I72" s="114">
        <v>0.31259999999999999</v>
      </c>
      <c r="J72" s="114" t="s">
        <v>184</v>
      </c>
      <c r="K72" s="114" t="s">
        <v>184</v>
      </c>
      <c r="L72" s="114" t="s">
        <v>184</v>
      </c>
      <c r="M72" s="114" t="s">
        <v>184</v>
      </c>
      <c r="N72" s="114">
        <v>6.4199999999999993E-2</v>
      </c>
      <c r="O72" s="114" t="s">
        <v>184</v>
      </c>
      <c r="P72" s="114">
        <v>-6.8099999999999994E-2</v>
      </c>
      <c r="Q72" s="114" t="s">
        <v>184</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A72" s="228"/>
      <c r="AB72" s="228"/>
      <c r="AC72" s="228"/>
    </row>
    <row r="73" spans="1:29" ht="20.25" customHeight="1" x14ac:dyDescent="0.35">
      <c r="A73" s="100" t="s">
        <v>355</v>
      </c>
      <c r="B73" s="115">
        <v>29.6554</v>
      </c>
      <c r="C73" s="114">
        <v>1.6233</v>
      </c>
      <c r="D73" s="149">
        <v>28.0321</v>
      </c>
      <c r="E73" s="114">
        <v>8.1483000000000008</v>
      </c>
      <c r="F73" s="114">
        <v>0.1174</v>
      </c>
      <c r="G73" s="114">
        <v>12.155900000000001</v>
      </c>
      <c r="H73" s="114">
        <v>7.2819000000000003</v>
      </c>
      <c r="I73" s="114">
        <v>0.34200000000000003</v>
      </c>
      <c r="J73" s="114" t="s">
        <v>184</v>
      </c>
      <c r="K73" s="114" t="s">
        <v>184</v>
      </c>
      <c r="L73" s="114" t="s">
        <v>184</v>
      </c>
      <c r="M73" s="114" t="s">
        <v>184</v>
      </c>
      <c r="N73" s="114">
        <v>7.0900000000000005E-2</v>
      </c>
      <c r="O73" s="114" t="s">
        <v>184</v>
      </c>
      <c r="P73" s="114">
        <v>-8.4199999999999997E-2</v>
      </c>
      <c r="Q73" s="114" t="s">
        <v>184</v>
      </c>
      <c r="R73" s="114">
        <v>9.3102</v>
      </c>
      <c r="S73" s="114">
        <v>11.1823</v>
      </c>
      <c r="T73" s="114">
        <v>0.98709999999999998</v>
      </c>
      <c r="U73" s="114">
        <v>0.62660000000000005</v>
      </c>
      <c r="V73" s="149">
        <v>29.645900000000001</v>
      </c>
      <c r="W73" s="114">
        <v>7.6947000000000001</v>
      </c>
      <c r="X73" s="114">
        <v>0.4128</v>
      </c>
      <c r="Y73" s="114">
        <v>20.421600000000002</v>
      </c>
      <c r="AA73" s="228"/>
      <c r="AB73" s="228"/>
      <c r="AC73" s="228"/>
    </row>
    <row r="74" spans="1:29" ht="20.25" customHeight="1" x14ac:dyDescent="0.35">
      <c r="A74" s="100" t="s">
        <v>356</v>
      </c>
      <c r="B74" s="115">
        <v>25.477599999999999</v>
      </c>
      <c r="C74" s="114">
        <v>1.3809</v>
      </c>
      <c r="D74" s="149">
        <v>24.096699999999998</v>
      </c>
      <c r="E74" s="114">
        <v>7.3642000000000003</v>
      </c>
      <c r="F74" s="114">
        <v>8.7800000000000003E-2</v>
      </c>
      <c r="G74" s="114">
        <v>10.4597</v>
      </c>
      <c r="H74" s="114">
        <v>5.9909999999999997</v>
      </c>
      <c r="I74" s="114">
        <v>0.1988</v>
      </c>
      <c r="J74" s="114" t="s">
        <v>184</v>
      </c>
      <c r="K74" s="114" t="s">
        <v>184</v>
      </c>
      <c r="L74" s="114" t="s">
        <v>184</v>
      </c>
      <c r="M74" s="114" t="s">
        <v>184</v>
      </c>
      <c r="N74" s="114">
        <v>6.2799999999999995E-2</v>
      </c>
      <c r="O74" s="114" t="s">
        <v>184</v>
      </c>
      <c r="P74" s="114">
        <v>-6.7500000000000004E-2</v>
      </c>
      <c r="Q74" s="114" t="s">
        <v>184</v>
      </c>
      <c r="R74" s="114">
        <v>8.3777000000000008</v>
      </c>
      <c r="S74" s="114">
        <v>9.5967000000000002</v>
      </c>
      <c r="T74" s="114">
        <v>7.2700000000000001E-2</v>
      </c>
      <c r="U74" s="114">
        <v>0.50560000000000005</v>
      </c>
      <c r="V74" s="149">
        <v>24.675000000000001</v>
      </c>
      <c r="W74" s="114">
        <v>6.2525000000000004</v>
      </c>
      <c r="X74" s="114">
        <v>0.2616</v>
      </c>
      <c r="Y74" s="114">
        <v>17.9117</v>
      </c>
      <c r="AA74" s="228"/>
      <c r="AB74" s="228"/>
      <c r="AC74" s="228"/>
    </row>
    <row r="75" spans="1:29" ht="20.25" customHeight="1" x14ac:dyDescent="0.35">
      <c r="A75" s="100" t="s">
        <v>357</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184</v>
      </c>
      <c r="K75" s="114" t="s">
        <v>184</v>
      </c>
      <c r="L75" s="114" t="s">
        <v>184</v>
      </c>
      <c r="M75" s="114" t="s">
        <v>184</v>
      </c>
      <c r="N75" s="114">
        <v>5.8500000000000003E-2</v>
      </c>
      <c r="O75" s="114" t="s">
        <v>184</v>
      </c>
      <c r="P75" s="114">
        <v>-6.6600000000000006E-2</v>
      </c>
      <c r="Q75" s="114" t="s">
        <v>184</v>
      </c>
      <c r="R75" s="114">
        <v>7.4359999999999999</v>
      </c>
      <c r="S75" s="114">
        <v>9.4974000000000007</v>
      </c>
      <c r="T75" s="114">
        <v>0.22259999999999999</v>
      </c>
      <c r="U75" s="114">
        <v>0.48799999999999999</v>
      </c>
      <c r="V75" s="149">
        <v>23.9648</v>
      </c>
      <c r="W75" s="114">
        <v>6.4459999999999997</v>
      </c>
      <c r="X75" s="114">
        <v>0.1898</v>
      </c>
      <c r="Y75" s="114">
        <v>16.8748</v>
      </c>
      <c r="AA75" s="228"/>
      <c r="AB75" s="228"/>
      <c r="AC75" s="228"/>
    </row>
    <row r="76" spans="1:29" ht="20.25" customHeight="1" x14ac:dyDescent="0.35">
      <c r="A76" s="100" t="s">
        <v>358</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184</v>
      </c>
      <c r="K76" s="114" t="s">
        <v>184</v>
      </c>
      <c r="L76" s="114" t="s">
        <v>184</v>
      </c>
      <c r="M76" s="114" t="s">
        <v>184</v>
      </c>
      <c r="N76" s="114">
        <v>7.0400000000000004E-2</v>
      </c>
      <c r="O76" s="114" t="s">
        <v>184</v>
      </c>
      <c r="P76" s="114">
        <v>-8.6300000000000002E-2</v>
      </c>
      <c r="Q76" s="114" t="s">
        <v>184</v>
      </c>
      <c r="R76" s="114">
        <v>10.5062</v>
      </c>
      <c r="S76" s="114">
        <v>11.5014</v>
      </c>
      <c r="T76" s="114">
        <v>0.3508</v>
      </c>
      <c r="U76" s="114">
        <v>0.60550000000000004</v>
      </c>
      <c r="V76" s="149">
        <v>29.813400000000001</v>
      </c>
      <c r="W76" s="114">
        <v>7.0061999999999998</v>
      </c>
      <c r="X76" s="114">
        <v>0.2165</v>
      </c>
      <c r="Y76" s="114">
        <v>21.937200000000001</v>
      </c>
      <c r="AA76" s="228"/>
      <c r="AB76" s="228"/>
      <c r="AC76" s="228"/>
    </row>
    <row r="77" spans="1:29" ht="20.25" customHeight="1" x14ac:dyDescent="0.35">
      <c r="A77" s="100" t="s">
        <v>359</v>
      </c>
      <c r="B77" s="115">
        <v>28.000399999999999</v>
      </c>
      <c r="C77" s="114">
        <v>1.5078</v>
      </c>
      <c r="D77" s="149">
        <v>26.4925</v>
      </c>
      <c r="E77" s="114">
        <v>10.6312</v>
      </c>
      <c r="F77" s="114">
        <v>0.16120000000000001</v>
      </c>
      <c r="G77" s="114">
        <v>10.209899999999999</v>
      </c>
      <c r="H77" s="114">
        <v>5.3166000000000002</v>
      </c>
      <c r="I77" s="114">
        <v>0.17949999999999999</v>
      </c>
      <c r="J77" s="114" t="s">
        <v>184</v>
      </c>
      <c r="K77" s="114" t="s">
        <v>184</v>
      </c>
      <c r="L77" s="114" t="s">
        <v>184</v>
      </c>
      <c r="M77" s="114" t="s">
        <v>184</v>
      </c>
      <c r="N77" s="114">
        <v>6.5500000000000003E-2</v>
      </c>
      <c r="O77" s="114" t="s">
        <v>184</v>
      </c>
      <c r="P77" s="114">
        <v>-7.1199999999999999E-2</v>
      </c>
      <c r="Q77" s="114" t="s">
        <v>184</v>
      </c>
      <c r="R77" s="114">
        <v>11.7239</v>
      </c>
      <c r="S77" s="114">
        <v>9.3438999999999997</v>
      </c>
      <c r="T77" s="114">
        <v>0.60340000000000005</v>
      </c>
      <c r="U77" s="114">
        <v>0.64249999999999996</v>
      </c>
      <c r="V77" s="149">
        <v>27.738399999999999</v>
      </c>
      <c r="W77" s="114">
        <v>5.5616000000000003</v>
      </c>
      <c r="X77" s="114">
        <v>0.245</v>
      </c>
      <c r="Y77" s="114">
        <v>21.002199999999998</v>
      </c>
      <c r="AA77" s="228"/>
      <c r="AB77" s="228"/>
      <c r="AC77" s="228"/>
    </row>
    <row r="78" spans="1:29" ht="20.25" customHeight="1" x14ac:dyDescent="0.35">
      <c r="A78" s="100" t="s">
        <v>360</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184</v>
      </c>
      <c r="K78" s="114" t="s">
        <v>184</v>
      </c>
      <c r="L78" s="114" t="s">
        <v>184</v>
      </c>
      <c r="M78" s="114" t="s">
        <v>184</v>
      </c>
      <c r="N78" s="114">
        <v>7.3899999999999993E-2</v>
      </c>
      <c r="O78" s="114" t="s">
        <v>184</v>
      </c>
      <c r="P78" s="114">
        <v>-6.6900000000000001E-2</v>
      </c>
      <c r="Q78" s="114" t="s">
        <v>184</v>
      </c>
      <c r="R78" s="114">
        <v>12.4262</v>
      </c>
      <c r="S78" s="114">
        <v>9.4177</v>
      </c>
      <c r="T78" s="114">
        <v>1.2064999999999999</v>
      </c>
      <c r="U78" s="114">
        <v>0.67849999999999999</v>
      </c>
      <c r="V78" s="149">
        <v>29.863800000000001</v>
      </c>
      <c r="W78" s="114">
        <v>6.2756999999999996</v>
      </c>
      <c r="X78" s="114">
        <v>0.45519999999999999</v>
      </c>
      <c r="Y78" s="114">
        <v>21.770099999999999</v>
      </c>
      <c r="AA78" s="228"/>
      <c r="AB78" s="228"/>
      <c r="AC78" s="228"/>
    </row>
    <row r="79" spans="1:29" ht="20.25" customHeight="1" x14ac:dyDescent="0.35">
      <c r="A79" s="100" t="s">
        <v>361</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184</v>
      </c>
      <c r="K79" s="114" t="s">
        <v>184</v>
      </c>
      <c r="L79" s="114" t="s">
        <v>184</v>
      </c>
      <c r="M79" s="114" t="s">
        <v>184</v>
      </c>
      <c r="N79" s="114">
        <v>7.4200000000000002E-2</v>
      </c>
      <c r="O79" s="114" t="s">
        <v>184</v>
      </c>
      <c r="P79" s="114">
        <v>-8.9300000000000004E-2</v>
      </c>
      <c r="Q79" s="114" t="s">
        <v>184</v>
      </c>
      <c r="R79" s="114">
        <v>14.4695</v>
      </c>
      <c r="S79" s="114">
        <v>11.3606</v>
      </c>
      <c r="T79" s="114">
        <v>1.3584000000000001</v>
      </c>
      <c r="U79" s="114">
        <v>0.83350000000000002</v>
      </c>
      <c r="V79" s="149">
        <v>36.564599999999999</v>
      </c>
      <c r="W79" s="114">
        <v>8.7058999999999997</v>
      </c>
      <c r="X79" s="114">
        <v>0.34289999999999998</v>
      </c>
      <c r="Y79" s="114">
        <v>25.756</v>
      </c>
      <c r="AA79" s="228"/>
      <c r="AB79" s="228"/>
      <c r="AC79" s="228"/>
    </row>
    <row r="80" spans="1:29" ht="20.25" customHeight="1" x14ac:dyDescent="0.35">
      <c r="A80" s="100" t="s">
        <v>362</v>
      </c>
      <c r="B80" s="115">
        <v>31.859200000000001</v>
      </c>
      <c r="C80" s="114">
        <v>1.7889999999999999</v>
      </c>
      <c r="D80" s="149">
        <v>30.0702</v>
      </c>
      <c r="E80" s="114">
        <v>11.926600000000001</v>
      </c>
      <c r="F80" s="114">
        <v>0.2402</v>
      </c>
      <c r="G80" s="114">
        <v>10.2463</v>
      </c>
      <c r="H80" s="114">
        <v>7.3196000000000003</v>
      </c>
      <c r="I80" s="114">
        <v>0.3044</v>
      </c>
      <c r="J80" s="114" t="s">
        <v>184</v>
      </c>
      <c r="K80" s="114" t="s">
        <v>184</v>
      </c>
      <c r="L80" s="114" t="s">
        <v>184</v>
      </c>
      <c r="M80" s="114" t="s">
        <v>184</v>
      </c>
      <c r="N80" s="114">
        <v>0.1031</v>
      </c>
      <c r="O80" s="114" t="s">
        <v>184</v>
      </c>
      <c r="P80" s="114">
        <v>-7.0000000000000007E-2</v>
      </c>
      <c r="Q80" s="114" t="s">
        <v>184</v>
      </c>
      <c r="R80" s="114">
        <v>13.1433</v>
      </c>
      <c r="S80" s="114">
        <v>9.3729999999999993</v>
      </c>
      <c r="T80" s="114">
        <v>0.60909999999999997</v>
      </c>
      <c r="U80" s="114">
        <v>1.0189999999999999</v>
      </c>
      <c r="V80" s="149">
        <v>31.6983</v>
      </c>
      <c r="W80" s="114">
        <v>7.7271000000000001</v>
      </c>
      <c r="X80" s="114">
        <v>0.40760000000000002</v>
      </c>
      <c r="Y80" s="114">
        <v>22.4131</v>
      </c>
      <c r="AA80" s="228"/>
      <c r="AB80" s="228"/>
      <c r="AC80" s="228"/>
    </row>
    <row r="81" spans="1:29" ht="20.25" customHeight="1" x14ac:dyDescent="0.35">
      <c r="A81" s="100" t="s">
        <v>363</v>
      </c>
      <c r="B81" s="115">
        <v>32.016399999999997</v>
      </c>
      <c r="C81" s="114">
        <v>1.8113999999999999</v>
      </c>
      <c r="D81" s="149">
        <v>30.204999999999998</v>
      </c>
      <c r="E81" s="114">
        <v>12.6075</v>
      </c>
      <c r="F81" s="114">
        <v>0.21990000000000001</v>
      </c>
      <c r="G81" s="114">
        <v>9.8797999999999995</v>
      </c>
      <c r="H81" s="114">
        <v>7.234</v>
      </c>
      <c r="I81" s="114">
        <v>0.2535</v>
      </c>
      <c r="J81" s="114" t="s">
        <v>184</v>
      </c>
      <c r="K81" s="114" t="s">
        <v>184</v>
      </c>
      <c r="L81" s="114" t="s">
        <v>184</v>
      </c>
      <c r="M81" s="114" t="s">
        <v>184</v>
      </c>
      <c r="N81" s="114">
        <v>8.9899999999999994E-2</v>
      </c>
      <c r="O81" s="114" t="s">
        <v>184</v>
      </c>
      <c r="P81" s="114">
        <v>-7.9600000000000004E-2</v>
      </c>
      <c r="Q81" s="114" t="s">
        <v>184</v>
      </c>
      <c r="R81" s="114">
        <v>13.6241</v>
      </c>
      <c r="S81" s="114">
        <v>9.1730999999999998</v>
      </c>
      <c r="T81" s="114">
        <v>0.13289999999999999</v>
      </c>
      <c r="U81" s="114">
        <v>1.0235000000000001</v>
      </c>
      <c r="V81" s="149">
        <v>31.3614</v>
      </c>
      <c r="W81" s="114">
        <v>7.5773000000000001</v>
      </c>
      <c r="X81" s="114">
        <v>0.34339999999999998</v>
      </c>
      <c r="Y81" s="114">
        <v>22.7072</v>
      </c>
      <c r="AA81" s="228"/>
      <c r="AB81" s="228"/>
      <c r="AC81" s="228"/>
    </row>
    <row r="82" spans="1:29" ht="20.25" customHeight="1" x14ac:dyDescent="0.35">
      <c r="A82" s="100" t="s">
        <v>364</v>
      </c>
      <c r="B82" s="115">
        <v>35.118000000000002</v>
      </c>
      <c r="C82" s="114">
        <v>1.9276</v>
      </c>
      <c r="D82" s="149">
        <v>33.190399999999997</v>
      </c>
      <c r="E82" s="114">
        <v>13.1526</v>
      </c>
      <c r="F82" s="114">
        <v>0.1386</v>
      </c>
      <c r="G82" s="114">
        <v>11.5723</v>
      </c>
      <c r="H82" s="114">
        <v>8.0912000000000006</v>
      </c>
      <c r="I82" s="114">
        <v>0.22770000000000001</v>
      </c>
      <c r="J82" s="114" t="s">
        <v>184</v>
      </c>
      <c r="K82" s="114" t="s">
        <v>184</v>
      </c>
      <c r="L82" s="114" t="s">
        <v>184</v>
      </c>
      <c r="M82" s="114" t="s">
        <v>184</v>
      </c>
      <c r="N82" s="114">
        <v>8.6599999999999996E-2</v>
      </c>
      <c r="O82" s="114" t="s">
        <v>184</v>
      </c>
      <c r="P82" s="114">
        <v>-7.8600000000000003E-2</v>
      </c>
      <c r="Q82" s="114" t="s">
        <v>184</v>
      </c>
      <c r="R82" s="114">
        <v>14.347200000000001</v>
      </c>
      <c r="S82" s="114">
        <v>10.603</v>
      </c>
      <c r="T82" s="114">
        <v>5.7200000000000001E-2</v>
      </c>
      <c r="U82" s="114">
        <v>1.1247</v>
      </c>
      <c r="V82" s="149">
        <v>34.372399999999999</v>
      </c>
      <c r="W82" s="114">
        <v>8.4055</v>
      </c>
      <c r="X82" s="114">
        <v>0.31430000000000002</v>
      </c>
      <c r="Y82" s="114">
        <v>24.863499999999998</v>
      </c>
      <c r="AA82" s="228"/>
      <c r="AB82" s="228"/>
      <c r="AC82" s="228"/>
    </row>
    <row r="83" spans="1:29" ht="20.25" customHeight="1" x14ac:dyDescent="0.35">
      <c r="A83" s="100" t="s">
        <v>365</v>
      </c>
      <c r="B83" s="115">
        <v>27.825099999999999</v>
      </c>
      <c r="C83" s="114">
        <v>1.5728</v>
      </c>
      <c r="D83" s="149">
        <v>26.252300000000002</v>
      </c>
      <c r="E83" s="114">
        <v>10.3651</v>
      </c>
      <c r="F83" s="114">
        <v>0.27910000000000001</v>
      </c>
      <c r="G83" s="114">
        <v>8.9103999999999992</v>
      </c>
      <c r="H83" s="114">
        <v>6.5765000000000002</v>
      </c>
      <c r="I83" s="114">
        <v>8.6900000000000005E-2</v>
      </c>
      <c r="J83" s="114" t="s">
        <v>184</v>
      </c>
      <c r="K83" s="114" t="s">
        <v>184</v>
      </c>
      <c r="L83" s="114" t="s">
        <v>184</v>
      </c>
      <c r="M83" s="114" t="s">
        <v>184</v>
      </c>
      <c r="N83" s="114">
        <v>9.3100000000000002E-2</v>
      </c>
      <c r="O83" s="114" t="s">
        <v>184</v>
      </c>
      <c r="P83" s="114">
        <v>-5.8799999999999998E-2</v>
      </c>
      <c r="Q83" s="114" t="s">
        <v>184</v>
      </c>
      <c r="R83" s="114">
        <v>11.462400000000001</v>
      </c>
      <c r="S83" s="114">
        <v>8.1852</v>
      </c>
      <c r="T83" s="114">
        <v>0.115</v>
      </c>
      <c r="U83" s="114">
        <v>0.91069999999999995</v>
      </c>
      <c r="V83" s="149">
        <v>27.277999999999999</v>
      </c>
      <c r="W83" s="114">
        <v>6.7565</v>
      </c>
      <c r="X83" s="114">
        <v>0.18</v>
      </c>
      <c r="Y83" s="114">
        <v>19.554600000000001</v>
      </c>
      <c r="AA83" s="228"/>
      <c r="AB83" s="228"/>
      <c r="AC83" s="228"/>
    </row>
    <row r="84" spans="1:29" ht="20.25" customHeight="1" x14ac:dyDescent="0.35">
      <c r="A84" s="100" t="s">
        <v>366</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184</v>
      </c>
      <c r="K84" s="114" t="s">
        <v>184</v>
      </c>
      <c r="L84" s="114" t="s">
        <v>184</v>
      </c>
      <c r="M84" s="114" t="s">
        <v>184</v>
      </c>
      <c r="N84" s="114">
        <v>8.2600000000000007E-2</v>
      </c>
      <c r="O84" s="114" t="s">
        <v>184</v>
      </c>
      <c r="P84" s="114">
        <v>-5.8700000000000002E-2</v>
      </c>
      <c r="Q84" s="114" t="s">
        <v>184</v>
      </c>
      <c r="R84" s="114">
        <v>9.2750000000000004</v>
      </c>
      <c r="S84" s="114">
        <v>8.6903000000000006</v>
      </c>
      <c r="T84" s="114">
        <v>0.2979</v>
      </c>
      <c r="U84" s="114">
        <v>0.85509999999999997</v>
      </c>
      <c r="V84" s="149">
        <v>25.8018</v>
      </c>
      <c r="W84" s="114">
        <v>6.8247999999999998</v>
      </c>
      <c r="X84" s="114">
        <v>0.37030000000000002</v>
      </c>
      <c r="Y84" s="114">
        <v>17.8827</v>
      </c>
      <c r="AA84" s="228"/>
      <c r="AB84" s="228"/>
      <c r="AC84" s="228"/>
    </row>
    <row r="85" spans="1:29" ht="20.25" customHeight="1" x14ac:dyDescent="0.35">
      <c r="A85" s="100" t="s">
        <v>367</v>
      </c>
      <c r="B85" s="115">
        <v>30.491399999999999</v>
      </c>
      <c r="C85" s="114">
        <v>1.7025999999999999</v>
      </c>
      <c r="D85" s="149">
        <v>28.788799999999998</v>
      </c>
      <c r="E85" s="114">
        <v>8.8628</v>
      </c>
      <c r="F85" s="114">
        <v>0.1114</v>
      </c>
      <c r="G85" s="114">
        <v>11.9688</v>
      </c>
      <c r="H85" s="114">
        <v>7.6985999999999999</v>
      </c>
      <c r="I85" s="114">
        <v>0.1477</v>
      </c>
      <c r="J85" s="114" t="s">
        <v>184</v>
      </c>
      <c r="K85" s="114" t="s">
        <v>184</v>
      </c>
      <c r="L85" s="114" t="s">
        <v>184</v>
      </c>
      <c r="M85" s="114" t="s">
        <v>184</v>
      </c>
      <c r="N85" s="114">
        <v>7.5700000000000003E-2</v>
      </c>
      <c r="O85" s="114" t="s">
        <v>184</v>
      </c>
      <c r="P85" s="114">
        <v>-7.6200000000000004E-2</v>
      </c>
      <c r="Q85" s="114" t="s">
        <v>184</v>
      </c>
      <c r="R85" s="114">
        <v>9.9907000000000004</v>
      </c>
      <c r="S85" s="114">
        <v>11.028</v>
      </c>
      <c r="T85" s="114">
        <v>-0.1062</v>
      </c>
      <c r="U85" s="114">
        <v>0.99870000000000003</v>
      </c>
      <c r="V85" s="149">
        <v>29.6813</v>
      </c>
      <c r="W85" s="114">
        <v>7.9219999999999997</v>
      </c>
      <c r="X85" s="114">
        <v>0.22339999999999999</v>
      </c>
      <c r="Y85" s="114">
        <v>20.943000000000001</v>
      </c>
      <c r="AA85" s="228"/>
      <c r="AB85" s="228"/>
      <c r="AC85" s="228"/>
    </row>
    <row r="86" spans="1:29" ht="20.25" customHeight="1" x14ac:dyDescent="0.35">
      <c r="A86" s="100" t="s">
        <v>368</v>
      </c>
      <c r="B86" s="115">
        <v>25.7776</v>
      </c>
      <c r="C86" s="114">
        <v>1.4652000000000001</v>
      </c>
      <c r="D86" s="149">
        <v>24.3124</v>
      </c>
      <c r="E86" s="114">
        <v>8.5833999999999993</v>
      </c>
      <c r="F86" s="114">
        <v>0.1152</v>
      </c>
      <c r="G86" s="114">
        <v>10.017899999999999</v>
      </c>
      <c r="H86" s="114">
        <v>5.4600999999999997</v>
      </c>
      <c r="I86" s="114">
        <v>0.13489999999999999</v>
      </c>
      <c r="J86" s="114" t="s">
        <v>184</v>
      </c>
      <c r="K86" s="114" t="s">
        <v>184</v>
      </c>
      <c r="L86" s="114" t="s">
        <v>184</v>
      </c>
      <c r="M86" s="114" t="s">
        <v>184</v>
      </c>
      <c r="N86" s="114">
        <v>7.8E-2</v>
      </c>
      <c r="O86" s="114" t="s">
        <v>184</v>
      </c>
      <c r="P86" s="114">
        <v>-7.7100000000000002E-2</v>
      </c>
      <c r="Q86" s="114" t="s">
        <v>184</v>
      </c>
      <c r="R86" s="114">
        <v>9.6915999999999993</v>
      </c>
      <c r="S86" s="114">
        <v>9.1029</v>
      </c>
      <c r="T86" s="114">
        <v>4.7300000000000002E-2</v>
      </c>
      <c r="U86" s="114">
        <v>0.79020000000000001</v>
      </c>
      <c r="V86" s="149">
        <v>25.149799999999999</v>
      </c>
      <c r="W86" s="114">
        <v>5.6729000000000003</v>
      </c>
      <c r="X86" s="114">
        <v>0.21279999999999999</v>
      </c>
      <c r="Y86" s="114">
        <v>18.7165</v>
      </c>
      <c r="AA86" s="228"/>
      <c r="AB86" s="228"/>
      <c r="AC86" s="228"/>
    </row>
    <row r="87" spans="1:29" ht="20.25" customHeight="1" x14ac:dyDescent="0.35">
      <c r="A87" s="100" t="s">
        <v>369</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184</v>
      </c>
      <c r="K87" s="114" t="s">
        <v>184</v>
      </c>
      <c r="L87" s="114" t="s">
        <v>184</v>
      </c>
      <c r="M87" s="114" t="s">
        <v>184</v>
      </c>
      <c r="N87" s="114">
        <v>7.3200000000000001E-2</v>
      </c>
      <c r="O87" s="114" t="s">
        <v>184</v>
      </c>
      <c r="P87" s="114">
        <v>-8.6699999999999999E-2</v>
      </c>
      <c r="Q87" s="114" t="s">
        <v>184</v>
      </c>
      <c r="R87" s="114">
        <v>8.4117999999999995</v>
      </c>
      <c r="S87" s="114">
        <v>9.2704000000000004</v>
      </c>
      <c r="T87" s="114">
        <v>0.28460000000000002</v>
      </c>
      <c r="U87" s="114">
        <v>0.76280000000000003</v>
      </c>
      <c r="V87" s="149">
        <v>24.516400000000001</v>
      </c>
      <c r="W87" s="114">
        <v>5.9467999999999996</v>
      </c>
      <c r="X87" s="114">
        <v>0.2026</v>
      </c>
      <c r="Y87" s="114">
        <v>17.609000000000002</v>
      </c>
      <c r="AA87" s="228"/>
      <c r="AB87" s="228"/>
      <c r="AC87" s="228"/>
    </row>
    <row r="88" spans="1:29" ht="20.25" customHeight="1" x14ac:dyDescent="0.35">
      <c r="A88" s="100" t="s">
        <v>370</v>
      </c>
      <c r="B88" s="115">
        <v>31.617999999999999</v>
      </c>
      <c r="C88" s="114">
        <v>1.7934000000000001</v>
      </c>
      <c r="D88" s="149">
        <v>29.8246</v>
      </c>
      <c r="E88" s="114">
        <v>8.6896000000000004</v>
      </c>
      <c r="F88" s="114">
        <v>0.11799999999999999</v>
      </c>
      <c r="G88" s="114">
        <v>12.8725</v>
      </c>
      <c r="H88" s="114">
        <v>8.0363000000000007</v>
      </c>
      <c r="I88" s="114">
        <v>0.1167</v>
      </c>
      <c r="J88" s="114" t="s">
        <v>184</v>
      </c>
      <c r="K88" s="114" t="s">
        <v>184</v>
      </c>
      <c r="L88" s="114" t="s">
        <v>184</v>
      </c>
      <c r="M88" s="114" t="s">
        <v>184</v>
      </c>
      <c r="N88" s="114">
        <v>8.0299999999999996E-2</v>
      </c>
      <c r="O88" s="114" t="s">
        <v>184</v>
      </c>
      <c r="P88" s="114">
        <v>-8.8900000000000007E-2</v>
      </c>
      <c r="Q88" s="114" t="s">
        <v>184</v>
      </c>
      <c r="R88" s="114">
        <v>9.5983000000000001</v>
      </c>
      <c r="S88" s="114">
        <v>12.162100000000001</v>
      </c>
      <c r="T88" s="114">
        <v>-0.55640000000000001</v>
      </c>
      <c r="U88" s="114">
        <v>0.96930000000000005</v>
      </c>
      <c r="V88" s="149">
        <v>30.237500000000001</v>
      </c>
      <c r="W88" s="114">
        <v>8.2333999999999996</v>
      </c>
      <c r="X88" s="114">
        <v>0.1971</v>
      </c>
      <c r="Y88" s="114">
        <v>21.680099999999999</v>
      </c>
      <c r="AA88" s="228"/>
      <c r="AB88" s="228"/>
      <c r="AC88" s="228"/>
    </row>
    <row r="89" spans="1:29" ht="20.25" customHeight="1" x14ac:dyDescent="0.35">
      <c r="A89" s="100" t="s">
        <v>371</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184</v>
      </c>
      <c r="K89" s="114" t="s">
        <v>184</v>
      </c>
      <c r="L89" s="114" t="s">
        <v>184</v>
      </c>
      <c r="M89" s="114" t="s">
        <v>184</v>
      </c>
      <c r="N89" s="114">
        <v>9.3700000000000006E-2</v>
      </c>
      <c r="O89" s="114" t="s">
        <v>184</v>
      </c>
      <c r="P89" s="114">
        <v>-7.6200000000000004E-2</v>
      </c>
      <c r="Q89" s="114" t="s">
        <v>184</v>
      </c>
      <c r="R89" s="114">
        <v>12.2034</v>
      </c>
      <c r="S89" s="114">
        <v>9.6850000000000005</v>
      </c>
      <c r="T89" s="114">
        <v>-5.3E-3</v>
      </c>
      <c r="U89" s="114">
        <v>1.0487</v>
      </c>
      <c r="V89" s="149">
        <v>28.767700000000001</v>
      </c>
      <c r="W89" s="114">
        <v>6.0058999999999996</v>
      </c>
      <c r="X89" s="114">
        <v>0.27279999999999999</v>
      </c>
      <c r="Y89" s="114">
        <v>21.794599999999999</v>
      </c>
      <c r="AA89" s="228"/>
      <c r="AB89" s="228"/>
      <c r="AC89" s="228"/>
    </row>
    <row r="90" spans="1:29" ht="20.25" customHeight="1" x14ac:dyDescent="0.35">
      <c r="A90" s="100" t="s">
        <v>372</v>
      </c>
      <c r="B90" s="115">
        <v>30.295500000000001</v>
      </c>
      <c r="C90" s="114">
        <v>1.6505000000000001</v>
      </c>
      <c r="D90" s="149">
        <v>28.645</v>
      </c>
      <c r="E90" s="114">
        <v>11.6891</v>
      </c>
      <c r="F90" s="114">
        <v>0.14910000000000001</v>
      </c>
      <c r="G90" s="114">
        <v>10.5785</v>
      </c>
      <c r="H90" s="114">
        <v>5.93</v>
      </c>
      <c r="I90" s="114">
        <v>0.2707</v>
      </c>
      <c r="J90" s="114" t="s">
        <v>184</v>
      </c>
      <c r="K90" s="114" t="s">
        <v>184</v>
      </c>
      <c r="L90" s="114" t="s">
        <v>184</v>
      </c>
      <c r="M90" s="114" t="s">
        <v>184</v>
      </c>
      <c r="N90" s="114">
        <v>9.4299999999999995E-2</v>
      </c>
      <c r="O90" s="114" t="s">
        <v>184</v>
      </c>
      <c r="P90" s="114">
        <v>-6.6699999999999995E-2</v>
      </c>
      <c r="Q90" s="114" t="s">
        <v>184</v>
      </c>
      <c r="R90" s="114">
        <v>12.7483</v>
      </c>
      <c r="S90" s="114">
        <v>9.7627000000000006</v>
      </c>
      <c r="T90" s="114">
        <v>0.3352</v>
      </c>
      <c r="U90" s="114">
        <v>1.0834999999999999</v>
      </c>
      <c r="V90" s="149">
        <v>30.063800000000001</v>
      </c>
      <c r="W90" s="114">
        <v>6.2949999999999999</v>
      </c>
      <c r="X90" s="114">
        <v>0.36499999999999999</v>
      </c>
      <c r="Y90" s="114">
        <v>22.416699999999999</v>
      </c>
      <c r="AA90" s="228"/>
      <c r="AB90" s="228"/>
      <c r="AC90" s="228"/>
    </row>
    <row r="91" spans="1:29" ht="20.25" customHeight="1" x14ac:dyDescent="0.35">
      <c r="A91" s="100" t="s">
        <v>373</v>
      </c>
      <c r="B91" s="115">
        <v>37.232500000000002</v>
      </c>
      <c r="C91" s="114">
        <v>2.0554000000000001</v>
      </c>
      <c r="D91" s="149">
        <v>35.177100000000003</v>
      </c>
      <c r="E91" s="114">
        <v>14.4641</v>
      </c>
      <c r="F91" s="114">
        <v>0.2671</v>
      </c>
      <c r="G91" s="114">
        <v>12.370799999999999</v>
      </c>
      <c r="H91" s="114">
        <v>7.6333000000000002</v>
      </c>
      <c r="I91" s="114">
        <v>0.42</v>
      </c>
      <c r="J91" s="114" t="s">
        <v>184</v>
      </c>
      <c r="K91" s="114" t="s">
        <v>184</v>
      </c>
      <c r="L91" s="114" t="s">
        <v>184</v>
      </c>
      <c r="M91" s="114" t="s">
        <v>184</v>
      </c>
      <c r="N91" s="114">
        <v>0.1086</v>
      </c>
      <c r="O91" s="114" t="s">
        <v>184</v>
      </c>
      <c r="P91" s="114">
        <v>-8.6800000000000002E-2</v>
      </c>
      <c r="Q91" s="114" t="s">
        <v>184</v>
      </c>
      <c r="R91" s="114">
        <v>15.700200000000001</v>
      </c>
      <c r="S91" s="114">
        <v>11.510400000000001</v>
      </c>
      <c r="T91" s="114">
        <v>0.94899999999999995</v>
      </c>
      <c r="U91" s="114">
        <v>1.3306</v>
      </c>
      <c r="V91" s="149">
        <v>37.456699999999998</v>
      </c>
      <c r="W91" s="114">
        <v>8.1618999999999993</v>
      </c>
      <c r="X91" s="114">
        <v>0.52859999999999996</v>
      </c>
      <c r="Y91" s="114">
        <v>27.102</v>
      </c>
      <c r="AA91" s="228"/>
      <c r="AB91" s="228"/>
      <c r="AC91" s="228"/>
    </row>
    <row r="92" spans="1:29" ht="20.25" customHeight="1" x14ac:dyDescent="0.35">
      <c r="A92" s="100" t="s">
        <v>374</v>
      </c>
      <c r="B92" s="115">
        <v>31.9678</v>
      </c>
      <c r="C92" s="114">
        <v>1.7188000000000001</v>
      </c>
      <c r="D92" s="149">
        <v>30.248899999999999</v>
      </c>
      <c r="E92" s="114">
        <v>12.5282</v>
      </c>
      <c r="F92" s="114">
        <v>0.16650000000000001</v>
      </c>
      <c r="G92" s="114">
        <v>10.320600000000001</v>
      </c>
      <c r="H92" s="114">
        <v>6.6310000000000002</v>
      </c>
      <c r="I92" s="114">
        <v>0.54059999999999997</v>
      </c>
      <c r="J92" s="114" t="s">
        <v>184</v>
      </c>
      <c r="K92" s="114" t="s">
        <v>184</v>
      </c>
      <c r="L92" s="114" t="s">
        <v>184</v>
      </c>
      <c r="M92" s="114" t="s">
        <v>184</v>
      </c>
      <c r="N92" s="114">
        <v>0.13489999999999999</v>
      </c>
      <c r="O92" s="114" t="s">
        <v>184</v>
      </c>
      <c r="P92" s="114">
        <v>-7.2800000000000004E-2</v>
      </c>
      <c r="Q92" s="114" t="s">
        <v>184</v>
      </c>
      <c r="R92" s="114">
        <v>13.231999999999999</v>
      </c>
      <c r="S92" s="114">
        <v>9.9182000000000006</v>
      </c>
      <c r="T92" s="114">
        <v>0.70569999999999999</v>
      </c>
      <c r="U92" s="114">
        <v>0.85650000000000004</v>
      </c>
      <c r="V92" s="149">
        <v>31.8111</v>
      </c>
      <c r="W92" s="114">
        <v>7.3064999999999998</v>
      </c>
      <c r="X92" s="114">
        <v>0.67549999999999999</v>
      </c>
      <c r="Y92" s="114">
        <v>23.0153</v>
      </c>
      <c r="AA92" s="228"/>
      <c r="AB92" s="228"/>
      <c r="AC92" s="228"/>
    </row>
    <row r="93" spans="1:29" ht="20.25" customHeight="1" x14ac:dyDescent="0.35">
      <c r="A93" s="100" t="s">
        <v>375</v>
      </c>
      <c r="B93" s="115">
        <v>31.786999999999999</v>
      </c>
      <c r="C93" s="114">
        <v>1.7084999999999999</v>
      </c>
      <c r="D93" s="149">
        <v>30.078399999999998</v>
      </c>
      <c r="E93" s="114">
        <v>11.982100000000001</v>
      </c>
      <c r="F93" s="114">
        <v>0.1193</v>
      </c>
      <c r="G93" s="114">
        <v>10.96</v>
      </c>
      <c r="H93" s="114">
        <v>6.5519999999999996</v>
      </c>
      <c r="I93" s="114">
        <v>0.42770000000000002</v>
      </c>
      <c r="J93" s="114" t="s">
        <v>184</v>
      </c>
      <c r="K93" s="114" t="s">
        <v>184</v>
      </c>
      <c r="L93" s="114" t="s">
        <v>184</v>
      </c>
      <c r="M93" s="114" t="s">
        <v>184</v>
      </c>
      <c r="N93" s="114">
        <v>0.12139999999999999</v>
      </c>
      <c r="O93" s="114" t="s">
        <v>184</v>
      </c>
      <c r="P93" s="114">
        <v>-8.4099999999999994E-2</v>
      </c>
      <c r="Q93" s="114" t="s">
        <v>184</v>
      </c>
      <c r="R93" s="114">
        <v>12.5932</v>
      </c>
      <c r="S93" s="114">
        <v>10.589700000000001</v>
      </c>
      <c r="T93" s="114">
        <v>0.55420000000000003</v>
      </c>
      <c r="U93" s="114">
        <v>0.85160000000000002</v>
      </c>
      <c r="V93" s="149">
        <v>31.484200000000001</v>
      </c>
      <c r="W93" s="114">
        <v>7.1010999999999997</v>
      </c>
      <c r="X93" s="114">
        <v>0.54910000000000003</v>
      </c>
      <c r="Y93" s="114">
        <v>23.061499999999999</v>
      </c>
      <c r="AA93" s="228"/>
      <c r="AB93" s="228"/>
      <c r="AC93" s="228"/>
    </row>
    <row r="94" spans="1:29" ht="20.25" customHeight="1" x14ac:dyDescent="0.35">
      <c r="A94" s="100" t="s">
        <v>376</v>
      </c>
      <c r="B94" s="115">
        <v>37.831200000000003</v>
      </c>
      <c r="C94" s="114">
        <v>2.0598000000000001</v>
      </c>
      <c r="D94" s="149">
        <v>35.7714</v>
      </c>
      <c r="E94" s="114">
        <v>14.0404</v>
      </c>
      <c r="F94" s="114">
        <v>0.1545</v>
      </c>
      <c r="G94" s="114">
        <v>12.7494</v>
      </c>
      <c r="H94" s="114">
        <v>8.4943000000000008</v>
      </c>
      <c r="I94" s="114">
        <v>0.29360000000000003</v>
      </c>
      <c r="J94" s="114" t="s">
        <v>184</v>
      </c>
      <c r="K94" s="114" t="s">
        <v>184</v>
      </c>
      <c r="L94" s="114" t="s">
        <v>184</v>
      </c>
      <c r="M94" s="114" t="s">
        <v>184</v>
      </c>
      <c r="N94" s="114">
        <v>0.13059999999999999</v>
      </c>
      <c r="O94" s="114" t="s">
        <v>184</v>
      </c>
      <c r="P94" s="114">
        <v>-9.1399999999999995E-2</v>
      </c>
      <c r="Q94" s="114" t="s">
        <v>184</v>
      </c>
      <c r="R94" s="114">
        <v>14.8904</v>
      </c>
      <c r="S94" s="114">
        <v>12.1845</v>
      </c>
      <c r="T94" s="114">
        <v>2.6800000000000001E-2</v>
      </c>
      <c r="U94" s="114">
        <v>1.0125999999999999</v>
      </c>
      <c r="V94" s="149">
        <v>36.8108</v>
      </c>
      <c r="W94" s="114">
        <v>8.9184999999999999</v>
      </c>
      <c r="X94" s="114">
        <v>0.42420000000000002</v>
      </c>
      <c r="Y94" s="114">
        <v>26.944299999999998</v>
      </c>
      <c r="AA94" s="228"/>
      <c r="AB94" s="228"/>
      <c r="AC94" s="228"/>
    </row>
    <row r="95" spans="1:29" ht="20.25" customHeight="1" x14ac:dyDescent="0.35">
      <c r="A95" s="100" t="s">
        <v>377</v>
      </c>
      <c r="B95" s="115">
        <v>27.534700000000001</v>
      </c>
      <c r="C95" s="114">
        <v>1.4409000000000001</v>
      </c>
      <c r="D95" s="149">
        <v>26.093800000000002</v>
      </c>
      <c r="E95" s="114">
        <v>9.1050000000000004</v>
      </c>
      <c r="F95" s="114">
        <v>0.10589999999999999</v>
      </c>
      <c r="G95" s="114">
        <v>10.7447</v>
      </c>
      <c r="H95" s="114">
        <v>5.8544</v>
      </c>
      <c r="I95" s="114">
        <v>0.2427</v>
      </c>
      <c r="J95" s="114" t="s">
        <v>184</v>
      </c>
      <c r="K95" s="114" t="s">
        <v>184</v>
      </c>
      <c r="L95" s="114" t="s">
        <v>184</v>
      </c>
      <c r="M95" s="114" t="s">
        <v>184</v>
      </c>
      <c r="N95" s="114">
        <v>0.10299999999999999</v>
      </c>
      <c r="O95" s="114" t="s">
        <v>184</v>
      </c>
      <c r="P95" s="114">
        <v>-6.1899999999999997E-2</v>
      </c>
      <c r="Q95" s="114" t="s">
        <v>184</v>
      </c>
      <c r="R95" s="114">
        <v>9.9586000000000006</v>
      </c>
      <c r="S95" s="114">
        <v>10.100099999999999</v>
      </c>
      <c r="T95" s="114">
        <v>0.52459999999999996</v>
      </c>
      <c r="U95" s="114">
        <v>0.84289999999999998</v>
      </c>
      <c r="V95" s="149">
        <v>27.461300000000001</v>
      </c>
      <c r="W95" s="114">
        <v>6.2</v>
      </c>
      <c r="X95" s="114">
        <v>0.34570000000000001</v>
      </c>
      <c r="Y95" s="114">
        <v>19.9556</v>
      </c>
      <c r="AA95" s="228"/>
      <c r="AB95" s="228"/>
      <c r="AC95" s="228"/>
    </row>
    <row r="96" spans="1:29" ht="20.25" customHeight="1" x14ac:dyDescent="0.35">
      <c r="A96" s="100" t="s">
        <v>378</v>
      </c>
      <c r="B96" s="115">
        <v>25.6297</v>
      </c>
      <c r="C96" s="114">
        <v>1.3543000000000001</v>
      </c>
      <c r="D96" s="149">
        <v>24.275500000000001</v>
      </c>
      <c r="E96" s="114">
        <v>7.7304000000000004</v>
      </c>
      <c r="F96" s="114">
        <v>0.1053</v>
      </c>
      <c r="G96" s="114">
        <v>10.9351</v>
      </c>
      <c r="H96" s="114">
        <v>5.3053999999999997</v>
      </c>
      <c r="I96" s="114">
        <v>0.16420000000000001</v>
      </c>
      <c r="J96" s="114" t="s">
        <v>184</v>
      </c>
      <c r="K96" s="114" t="s">
        <v>184</v>
      </c>
      <c r="L96" s="114" t="s">
        <v>184</v>
      </c>
      <c r="M96" s="114" t="s">
        <v>184</v>
      </c>
      <c r="N96" s="114">
        <v>0.1086</v>
      </c>
      <c r="O96" s="114" t="s">
        <v>184</v>
      </c>
      <c r="P96" s="114">
        <v>-7.3499999999999996E-2</v>
      </c>
      <c r="Q96" s="114" t="s">
        <v>184</v>
      </c>
      <c r="R96" s="114">
        <v>8.4298999999999999</v>
      </c>
      <c r="S96" s="114">
        <v>10.4495</v>
      </c>
      <c r="T96" s="114">
        <v>0.40870000000000001</v>
      </c>
      <c r="U96" s="114">
        <v>0.78410000000000002</v>
      </c>
      <c r="V96" s="149">
        <v>25.4682</v>
      </c>
      <c r="W96" s="114">
        <v>5.5781000000000001</v>
      </c>
      <c r="X96" s="114">
        <v>0.2727</v>
      </c>
      <c r="Y96" s="114">
        <v>18.770900000000001</v>
      </c>
      <c r="AA96" s="228"/>
      <c r="AB96" s="228"/>
      <c r="AC96" s="228"/>
    </row>
    <row r="97" spans="1:29" ht="20.25" customHeight="1" x14ac:dyDescent="0.35">
      <c r="A97" s="100" t="s">
        <v>379</v>
      </c>
      <c r="B97" s="115">
        <v>25.752400000000002</v>
      </c>
      <c r="C97" s="114">
        <v>1.4484999999999999</v>
      </c>
      <c r="D97" s="149">
        <v>24.303899999999999</v>
      </c>
      <c r="E97" s="114">
        <v>6.7386999999999997</v>
      </c>
      <c r="F97" s="114">
        <v>0.1089</v>
      </c>
      <c r="G97" s="114">
        <v>11.3421</v>
      </c>
      <c r="H97" s="114">
        <v>5.9740000000000002</v>
      </c>
      <c r="I97" s="114">
        <v>0.1242</v>
      </c>
      <c r="J97" s="114" t="s">
        <v>184</v>
      </c>
      <c r="K97" s="114" t="s">
        <v>184</v>
      </c>
      <c r="L97" s="114" t="s">
        <v>184</v>
      </c>
      <c r="M97" s="114" t="s">
        <v>184</v>
      </c>
      <c r="N97" s="114">
        <v>9.5500000000000002E-2</v>
      </c>
      <c r="O97" s="114" t="s">
        <v>184</v>
      </c>
      <c r="P97" s="114">
        <v>-7.9500000000000001E-2</v>
      </c>
      <c r="Q97" s="114" t="s">
        <v>184</v>
      </c>
      <c r="R97" s="114">
        <v>7.7061999999999999</v>
      </c>
      <c r="S97" s="114">
        <v>10.5791</v>
      </c>
      <c r="T97" s="114">
        <v>0.98760000000000003</v>
      </c>
      <c r="U97" s="114">
        <v>0.78500000000000003</v>
      </c>
      <c r="V97" s="149">
        <v>26.076499999999999</v>
      </c>
      <c r="W97" s="114">
        <v>6.1936999999999998</v>
      </c>
      <c r="X97" s="114">
        <v>0.2198</v>
      </c>
      <c r="Y97" s="114">
        <v>18.189699999999998</v>
      </c>
      <c r="AA97" s="228"/>
      <c r="AB97" s="228"/>
      <c r="AC97" s="228"/>
    </row>
    <row r="98" spans="1:29" ht="20.25" customHeight="1" x14ac:dyDescent="0.35">
      <c r="A98" s="100" t="s">
        <v>380</v>
      </c>
      <c r="B98" s="115">
        <v>26.8765</v>
      </c>
      <c r="C98" s="114">
        <v>1.4555</v>
      </c>
      <c r="D98" s="149">
        <v>25.420999999999999</v>
      </c>
      <c r="E98" s="114">
        <v>6.9085000000000001</v>
      </c>
      <c r="F98" s="114">
        <v>0.1076</v>
      </c>
      <c r="G98" s="114">
        <v>12.3454</v>
      </c>
      <c r="H98" s="114">
        <v>5.9071999999999996</v>
      </c>
      <c r="I98" s="114">
        <v>0.14549999999999999</v>
      </c>
      <c r="J98" s="114" t="s">
        <v>184</v>
      </c>
      <c r="K98" s="114" t="s">
        <v>184</v>
      </c>
      <c r="L98" s="114" t="s">
        <v>184</v>
      </c>
      <c r="M98" s="114" t="s">
        <v>184</v>
      </c>
      <c r="N98" s="114">
        <v>8.9599999999999999E-2</v>
      </c>
      <c r="O98" s="114" t="s">
        <v>184</v>
      </c>
      <c r="P98" s="114">
        <v>-8.2900000000000001E-2</v>
      </c>
      <c r="Q98" s="114" t="s">
        <v>184</v>
      </c>
      <c r="R98" s="114">
        <v>7.9924999999999997</v>
      </c>
      <c r="S98" s="114">
        <v>11.458600000000001</v>
      </c>
      <c r="T98" s="114">
        <v>0.75349999999999995</v>
      </c>
      <c r="U98" s="114">
        <v>0.72799999999999998</v>
      </c>
      <c r="V98" s="149">
        <v>26.9025</v>
      </c>
      <c r="W98" s="114">
        <v>6.1424000000000003</v>
      </c>
      <c r="X98" s="114">
        <v>0.2351</v>
      </c>
      <c r="Y98" s="114">
        <v>19.361499999999999</v>
      </c>
      <c r="AA98" s="228"/>
      <c r="AB98" s="228"/>
      <c r="AC98" s="228"/>
    </row>
    <row r="99" spans="1:29" ht="20.25" customHeight="1" x14ac:dyDescent="0.35">
      <c r="A99" s="100" t="s">
        <v>381</v>
      </c>
      <c r="B99" s="115">
        <v>27.1096</v>
      </c>
      <c r="C99" s="114">
        <v>1.4275</v>
      </c>
      <c r="D99" s="149">
        <v>25.682099999999998</v>
      </c>
      <c r="E99" s="114">
        <v>7.7051999999999996</v>
      </c>
      <c r="F99" s="114">
        <v>0.11990000000000001</v>
      </c>
      <c r="G99" s="114">
        <v>12.017200000000001</v>
      </c>
      <c r="H99" s="114">
        <v>5.5910000000000002</v>
      </c>
      <c r="I99" s="114">
        <v>0.2329</v>
      </c>
      <c r="J99" s="114" t="s">
        <v>184</v>
      </c>
      <c r="K99" s="114" t="s">
        <v>184</v>
      </c>
      <c r="L99" s="114" t="s">
        <v>184</v>
      </c>
      <c r="M99" s="114" t="s">
        <v>184</v>
      </c>
      <c r="N99" s="114">
        <v>9.69E-2</v>
      </c>
      <c r="O99" s="114" t="s">
        <v>184</v>
      </c>
      <c r="P99" s="114">
        <v>-8.1100000000000005E-2</v>
      </c>
      <c r="Q99" s="114" t="s">
        <v>184</v>
      </c>
      <c r="R99" s="114">
        <v>8.8605</v>
      </c>
      <c r="S99" s="114">
        <v>11.0787</v>
      </c>
      <c r="T99" s="114">
        <v>0.72050000000000003</v>
      </c>
      <c r="U99" s="114">
        <v>0.73550000000000004</v>
      </c>
      <c r="V99" s="149">
        <v>27.138100000000001</v>
      </c>
      <c r="W99" s="114">
        <v>5.9208999999999996</v>
      </c>
      <c r="X99" s="114">
        <v>0.32979999999999998</v>
      </c>
      <c r="Y99" s="114">
        <v>19.842300000000002</v>
      </c>
      <c r="AA99" s="228"/>
      <c r="AB99" s="228"/>
      <c r="AC99" s="228"/>
    </row>
    <row r="100" spans="1:29" ht="20.25" customHeight="1" x14ac:dyDescent="0.35">
      <c r="A100" s="100" t="s">
        <v>382</v>
      </c>
      <c r="B100" s="115">
        <v>27.3963</v>
      </c>
      <c r="C100" s="114">
        <v>1.4059999999999999</v>
      </c>
      <c r="D100" s="149">
        <v>25.990300000000001</v>
      </c>
      <c r="E100" s="114">
        <v>9.3719999999999999</v>
      </c>
      <c r="F100" s="114">
        <v>8.14E-2</v>
      </c>
      <c r="G100" s="114">
        <v>10.4152</v>
      </c>
      <c r="H100" s="114">
        <v>5.6981000000000002</v>
      </c>
      <c r="I100" s="114">
        <v>0.37630000000000002</v>
      </c>
      <c r="J100" s="114" t="s">
        <v>184</v>
      </c>
      <c r="K100" s="114" t="s">
        <v>184</v>
      </c>
      <c r="L100" s="114" t="s">
        <v>184</v>
      </c>
      <c r="M100" s="114" t="s">
        <v>184</v>
      </c>
      <c r="N100" s="114">
        <v>0.1099</v>
      </c>
      <c r="O100" s="114" t="s">
        <v>184</v>
      </c>
      <c r="P100" s="114">
        <v>-6.2799999999999995E-2</v>
      </c>
      <c r="Q100" s="114" t="s">
        <v>184</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A100" s="228"/>
      <c r="AB100" s="228"/>
      <c r="AC100" s="228"/>
    </row>
    <row r="101" spans="1:29" ht="20.25" customHeight="1" x14ac:dyDescent="0.35">
      <c r="A101" s="100" t="s">
        <v>383</v>
      </c>
      <c r="B101" s="115">
        <v>30.2424</v>
      </c>
      <c r="C101" s="114">
        <v>1.5551999999999999</v>
      </c>
      <c r="D101" s="149">
        <v>28.687200000000001</v>
      </c>
      <c r="E101" s="114">
        <v>9.9695</v>
      </c>
      <c r="F101" s="114">
        <v>0.1668</v>
      </c>
      <c r="G101" s="114">
        <v>12.4976</v>
      </c>
      <c r="H101" s="114">
        <v>5.5255000000000001</v>
      </c>
      <c r="I101" s="114">
        <v>0.49769999999999998</v>
      </c>
      <c r="J101" s="114" t="s">
        <v>184</v>
      </c>
      <c r="K101" s="114" t="s">
        <v>184</v>
      </c>
      <c r="L101" s="114" t="s">
        <v>184</v>
      </c>
      <c r="M101" s="114" t="s">
        <v>184</v>
      </c>
      <c r="N101" s="114">
        <v>0.1087</v>
      </c>
      <c r="O101" s="114" t="s">
        <v>184</v>
      </c>
      <c r="P101" s="114">
        <v>-7.8600000000000003E-2</v>
      </c>
      <c r="Q101" s="114" t="s">
        <v>184</v>
      </c>
      <c r="R101" s="114">
        <v>11.209</v>
      </c>
      <c r="S101" s="114">
        <v>11.5336</v>
      </c>
      <c r="T101" s="114">
        <v>1.1151</v>
      </c>
      <c r="U101" s="114">
        <v>0.85950000000000004</v>
      </c>
      <c r="V101" s="149">
        <v>30.661799999999999</v>
      </c>
      <c r="W101" s="114">
        <v>6.1318999999999999</v>
      </c>
      <c r="X101" s="114">
        <v>0.60640000000000005</v>
      </c>
      <c r="Y101" s="114">
        <v>22.633900000000001</v>
      </c>
      <c r="AA101" s="228"/>
      <c r="AB101" s="228"/>
      <c r="AC101" s="228"/>
    </row>
    <row r="102" spans="1:29" ht="20.25" customHeight="1" x14ac:dyDescent="0.35">
      <c r="A102" s="100" t="s">
        <v>384</v>
      </c>
      <c r="B102" s="115">
        <v>32.207000000000001</v>
      </c>
      <c r="C102" s="114">
        <v>1.681</v>
      </c>
      <c r="D102" s="149">
        <v>30.526</v>
      </c>
      <c r="E102" s="114">
        <v>12.2127</v>
      </c>
      <c r="F102" s="114">
        <v>0.15640000000000001</v>
      </c>
      <c r="G102" s="114">
        <v>12.105600000000001</v>
      </c>
      <c r="H102" s="114">
        <v>5.6185999999999998</v>
      </c>
      <c r="I102" s="114">
        <v>0.38500000000000001</v>
      </c>
      <c r="J102" s="114" t="s">
        <v>184</v>
      </c>
      <c r="K102" s="114" t="s">
        <v>184</v>
      </c>
      <c r="L102" s="114" t="s">
        <v>184</v>
      </c>
      <c r="M102" s="114" t="s">
        <v>184</v>
      </c>
      <c r="N102" s="114">
        <v>0.12920000000000001</v>
      </c>
      <c r="O102" s="114" t="s">
        <v>184</v>
      </c>
      <c r="P102" s="114">
        <v>-8.14E-2</v>
      </c>
      <c r="Q102" s="114" t="s">
        <v>184</v>
      </c>
      <c r="R102" s="114">
        <v>13.5389</v>
      </c>
      <c r="S102" s="114">
        <v>11.0649</v>
      </c>
      <c r="T102" s="114">
        <v>0.64710000000000001</v>
      </c>
      <c r="U102" s="114">
        <v>0.91449999999999998</v>
      </c>
      <c r="V102" s="149">
        <v>32.087600000000002</v>
      </c>
      <c r="W102" s="114">
        <v>6.1327999999999996</v>
      </c>
      <c r="X102" s="114">
        <v>0.51419999999999999</v>
      </c>
      <c r="Y102" s="114">
        <v>24.474599999999999</v>
      </c>
      <c r="AA102" s="228"/>
      <c r="AB102" s="228"/>
      <c r="AC102" s="228"/>
    </row>
    <row r="103" spans="1:29" ht="20.25" customHeight="1" x14ac:dyDescent="0.35">
      <c r="A103" s="100" t="s">
        <v>385</v>
      </c>
      <c r="B103" s="115">
        <v>33.978900000000003</v>
      </c>
      <c r="C103" s="114">
        <v>1.8229</v>
      </c>
      <c r="D103" s="149">
        <v>32.156100000000002</v>
      </c>
      <c r="E103" s="114">
        <v>13.6439</v>
      </c>
      <c r="F103" s="114">
        <v>0.1358</v>
      </c>
      <c r="G103" s="114">
        <v>11.3246</v>
      </c>
      <c r="H103" s="114">
        <v>6.5301</v>
      </c>
      <c r="I103" s="114">
        <v>0.47120000000000001</v>
      </c>
      <c r="J103" s="114" t="s">
        <v>184</v>
      </c>
      <c r="K103" s="114" t="s">
        <v>184</v>
      </c>
      <c r="L103" s="114" t="s">
        <v>184</v>
      </c>
      <c r="M103" s="114" t="s">
        <v>184</v>
      </c>
      <c r="N103" s="114">
        <v>0.13869999999999999</v>
      </c>
      <c r="O103" s="114" t="s">
        <v>184</v>
      </c>
      <c r="P103" s="114">
        <v>-8.8200000000000001E-2</v>
      </c>
      <c r="Q103" s="114" t="s">
        <v>184</v>
      </c>
      <c r="R103" s="114">
        <v>14.987399999999999</v>
      </c>
      <c r="S103" s="114">
        <v>10.255599999999999</v>
      </c>
      <c r="T103" s="114">
        <v>0.70030000000000003</v>
      </c>
      <c r="U103" s="114">
        <v>0.96340000000000003</v>
      </c>
      <c r="V103" s="149">
        <v>33.819800000000001</v>
      </c>
      <c r="W103" s="114">
        <v>7.14</v>
      </c>
      <c r="X103" s="114">
        <v>0.6099</v>
      </c>
      <c r="Y103" s="114">
        <v>25.104299999999999</v>
      </c>
      <c r="AA103" s="228"/>
      <c r="AB103" s="228"/>
      <c r="AC103" s="228"/>
    </row>
    <row r="104" spans="1:29" ht="20.25" customHeight="1" x14ac:dyDescent="0.35">
      <c r="A104" s="100" t="s">
        <v>386</v>
      </c>
      <c r="B104" s="115">
        <v>34.2819</v>
      </c>
      <c r="C104" s="114">
        <v>1.8561000000000001</v>
      </c>
      <c r="D104" s="149">
        <v>32.425800000000002</v>
      </c>
      <c r="E104" s="114">
        <v>12.8385</v>
      </c>
      <c r="F104" s="114">
        <v>0.14510000000000001</v>
      </c>
      <c r="G104" s="114">
        <v>11.0036</v>
      </c>
      <c r="H104" s="114">
        <v>7.6479999999999997</v>
      </c>
      <c r="I104" s="114">
        <v>0.60799999999999998</v>
      </c>
      <c r="J104" s="114" t="s">
        <v>184</v>
      </c>
      <c r="K104" s="114" t="s">
        <v>184</v>
      </c>
      <c r="L104" s="114" t="s">
        <v>184</v>
      </c>
      <c r="M104" s="114" t="s">
        <v>184</v>
      </c>
      <c r="N104" s="114">
        <v>0.26129999999999998</v>
      </c>
      <c r="O104" s="114" t="s">
        <v>184</v>
      </c>
      <c r="P104" s="114">
        <v>-7.8600000000000003E-2</v>
      </c>
      <c r="Q104" s="114" t="s">
        <v>184</v>
      </c>
      <c r="R104" s="114">
        <v>13.7746</v>
      </c>
      <c r="S104" s="114">
        <v>10.4739</v>
      </c>
      <c r="T104" s="114">
        <v>0.60270000000000001</v>
      </c>
      <c r="U104" s="114">
        <v>0.78739999999999999</v>
      </c>
      <c r="V104" s="149">
        <v>33.815899999999999</v>
      </c>
      <c r="W104" s="114">
        <v>8.5173000000000005</v>
      </c>
      <c r="X104" s="114">
        <v>0.86929999999999996</v>
      </c>
      <c r="Y104" s="114">
        <v>23.987200000000001</v>
      </c>
      <c r="AA104" s="228"/>
      <c r="AB104" s="228"/>
      <c r="AC104" s="228"/>
    </row>
    <row r="105" spans="1:29" ht="20.25" customHeight="1" x14ac:dyDescent="0.35">
      <c r="A105" s="100" t="s">
        <v>387</v>
      </c>
      <c r="B105" s="115">
        <v>32.320300000000003</v>
      </c>
      <c r="C105" s="114">
        <v>1.7987</v>
      </c>
      <c r="D105" s="149">
        <v>30.521599999999999</v>
      </c>
      <c r="E105" s="114">
        <v>13.347300000000001</v>
      </c>
      <c r="F105" s="114">
        <v>0.2296</v>
      </c>
      <c r="G105" s="114">
        <v>10.0008</v>
      </c>
      <c r="H105" s="114">
        <v>6.3573000000000004</v>
      </c>
      <c r="I105" s="114">
        <v>0.40550000000000003</v>
      </c>
      <c r="J105" s="114" t="s">
        <v>184</v>
      </c>
      <c r="K105" s="114" t="s">
        <v>184</v>
      </c>
      <c r="L105" s="114" t="s">
        <v>184</v>
      </c>
      <c r="M105" s="114" t="s">
        <v>184</v>
      </c>
      <c r="N105" s="114">
        <v>0.25659999999999999</v>
      </c>
      <c r="O105" s="114" t="s">
        <v>184</v>
      </c>
      <c r="P105" s="114">
        <v>-7.5499999999999998E-2</v>
      </c>
      <c r="Q105" s="114" t="s">
        <v>184</v>
      </c>
      <c r="R105" s="114">
        <v>14.2941</v>
      </c>
      <c r="S105" s="114">
        <v>9.5402000000000005</v>
      </c>
      <c r="T105" s="114">
        <v>0.26119999999999999</v>
      </c>
      <c r="U105" s="114">
        <v>0.7409</v>
      </c>
      <c r="V105" s="149">
        <v>31.523700000000002</v>
      </c>
      <c r="W105" s="114">
        <v>7.0194000000000001</v>
      </c>
      <c r="X105" s="114">
        <v>0.66220000000000001</v>
      </c>
      <c r="Y105" s="114">
        <v>23.5777</v>
      </c>
      <c r="AA105" s="228"/>
      <c r="AB105" s="228"/>
      <c r="AC105" s="228"/>
    </row>
    <row r="106" spans="1:29" ht="20.25" customHeight="1" x14ac:dyDescent="0.35">
      <c r="A106" s="100" t="s">
        <v>388</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184</v>
      </c>
      <c r="K106" s="114" t="s">
        <v>184</v>
      </c>
      <c r="L106" s="114" t="s">
        <v>184</v>
      </c>
      <c r="M106" s="114" t="s">
        <v>184</v>
      </c>
      <c r="N106" s="114">
        <v>0.2571</v>
      </c>
      <c r="O106" s="114" t="s">
        <v>184</v>
      </c>
      <c r="P106" s="114">
        <v>-8.8099999999999998E-2</v>
      </c>
      <c r="Q106" s="114" t="s">
        <v>184</v>
      </c>
      <c r="R106" s="114">
        <v>14.4907</v>
      </c>
      <c r="S106" s="114">
        <v>10.3127</v>
      </c>
      <c r="T106" s="114">
        <v>0.53559999999999997</v>
      </c>
      <c r="U106" s="114">
        <v>0.76980000000000004</v>
      </c>
      <c r="V106" s="149">
        <v>33.020800000000001</v>
      </c>
      <c r="W106" s="114">
        <v>7.2572000000000001</v>
      </c>
      <c r="X106" s="114">
        <v>0.57489999999999997</v>
      </c>
      <c r="Y106" s="114">
        <v>24.546299999999999</v>
      </c>
      <c r="AA106" s="228"/>
      <c r="AB106" s="228"/>
      <c r="AC106" s="228"/>
    </row>
    <row r="107" spans="1:29" ht="20.25" customHeight="1" x14ac:dyDescent="0.35">
      <c r="A107" s="100" t="s">
        <v>389</v>
      </c>
      <c r="B107" s="115">
        <v>29.732299999999999</v>
      </c>
      <c r="C107" s="114">
        <v>1.5445</v>
      </c>
      <c r="D107" s="149">
        <v>28.1877</v>
      </c>
      <c r="E107" s="114">
        <v>10.08</v>
      </c>
      <c r="F107" s="114">
        <v>6.8199999999999997E-2</v>
      </c>
      <c r="G107" s="114">
        <v>11.8812</v>
      </c>
      <c r="H107" s="114">
        <v>5.7550999999999997</v>
      </c>
      <c r="I107" s="114">
        <v>0.29210000000000003</v>
      </c>
      <c r="J107" s="114" t="s">
        <v>184</v>
      </c>
      <c r="K107" s="114" t="s">
        <v>184</v>
      </c>
      <c r="L107" s="114" t="s">
        <v>184</v>
      </c>
      <c r="M107" s="114" t="s">
        <v>184</v>
      </c>
      <c r="N107" s="114">
        <v>0.2084</v>
      </c>
      <c r="O107" s="114" t="s">
        <v>184</v>
      </c>
      <c r="P107" s="114">
        <v>-9.7100000000000006E-2</v>
      </c>
      <c r="Q107" s="114" t="s">
        <v>184</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A107" s="228"/>
      <c r="AB107" s="228"/>
      <c r="AC107" s="228"/>
    </row>
    <row r="108" spans="1:29" ht="20.25" customHeight="1" x14ac:dyDescent="0.35">
      <c r="A108" s="100" t="s">
        <v>390</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184</v>
      </c>
      <c r="K108" s="114" t="s">
        <v>184</v>
      </c>
      <c r="L108" s="114" t="s">
        <v>184</v>
      </c>
      <c r="M108" s="114" t="s">
        <v>184</v>
      </c>
      <c r="N108" s="114">
        <v>0.18049999999999999</v>
      </c>
      <c r="O108" s="114" t="s">
        <v>184</v>
      </c>
      <c r="P108" s="114">
        <v>-5.8999999999999997E-2</v>
      </c>
      <c r="Q108" s="114" t="s">
        <v>184</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A108" s="228"/>
      <c r="AB108" s="228"/>
      <c r="AC108" s="228"/>
    </row>
    <row r="109" spans="1:29" ht="20.25" customHeight="1" x14ac:dyDescent="0.35">
      <c r="A109" s="100" t="s">
        <v>391</v>
      </c>
      <c r="B109" s="115">
        <v>26.9877</v>
      </c>
      <c r="C109" s="114">
        <v>1.5074000000000001</v>
      </c>
      <c r="D109" s="149">
        <v>25.4803</v>
      </c>
      <c r="E109" s="114">
        <v>7.5265000000000004</v>
      </c>
      <c r="F109" s="114">
        <v>0.1045</v>
      </c>
      <c r="G109" s="114">
        <v>11.178699999999999</v>
      </c>
      <c r="H109" s="114">
        <v>6.3611000000000004</v>
      </c>
      <c r="I109" s="114">
        <v>0.22539999999999999</v>
      </c>
      <c r="J109" s="114" t="s">
        <v>184</v>
      </c>
      <c r="K109" s="114" t="s">
        <v>184</v>
      </c>
      <c r="L109" s="114" t="s">
        <v>184</v>
      </c>
      <c r="M109" s="114" t="s">
        <v>184</v>
      </c>
      <c r="N109" s="114">
        <v>0.1542</v>
      </c>
      <c r="O109" s="114" t="s">
        <v>184</v>
      </c>
      <c r="P109" s="114">
        <v>-7.0099999999999996E-2</v>
      </c>
      <c r="Q109" s="114" t="s">
        <v>184</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A109" s="228"/>
      <c r="AB109" s="228"/>
      <c r="AC109" s="228"/>
    </row>
    <row r="110" spans="1:29" ht="20.25" customHeight="1" x14ac:dyDescent="0.35">
      <c r="A110" s="100" t="s">
        <v>392</v>
      </c>
      <c r="B110" s="115">
        <v>27.076499999999999</v>
      </c>
      <c r="C110" s="114">
        <v>1.4411</v>
      </c>
      <c r="D110" s="149">
        <v>25.6355</v>
      </c>
      <c r="E110" s="114">
        <v>6.6829000000000001</v>
      </c>
      <c r="F110" s="114">
        <v>8.5900000000000004E-2</v>
      </c>
      <c r="G110" s="114">
        <v>12.242000000000001</v>
      </c>
      <c r="H110" s="114">
        <v>6.4088000000000003</v>
      </c>
      <c r="I110" s="114">
        <v>0.126</v>
      </c>
      <c r="J110" s="114" t="s">
        <v>184</v>
      </c>
      <c r="K110" s="114" t="s">
        <v>184</v>
      </c>
      <c r="L110" s="114" t="s">
        <v>184</v>
      </c>
      <c r="M110" s="114" t="s">
        <v>184</v>
      </c>
      <c r="N110" s="114">
        <v>0.1542</v>
      </c>
      <c r="O110" s="114" t="s">
        <v>184</v>
      </c>
      <c r="P110" s="114">
        <v>-6.4199999999999993E-2</v>
      </c>
      <c r="Q110" s="114" t="s">
        <v>184</v>
      </c>
      <c r="R110" s="114">
        <v>7.5206</v>
      </c>
      <c r="S110" s="114">
        <v>11.644399999999999</v>
      </c>
      <c r="T110" s="114">
        <v>0.56879999999999997</v>
      </c>
      <c r="U110" s="114">
        <v>0.67789999999999995</v>
      </c>
      <c r="V110" s="149">
        <v>26.882200000000001</v>
      </c>
      <c r="W110" s="114">
        <v>6.6890000000000001</v>
      </c>
      <c r="X110" s="114">
        <v>0.2802</v>
      </c>
      <c r="Y110" s="114">
        <v>19.0107</v>
      </c>
      <c r="AA110" s="228"/>
      <c r="AB110" s="228"/>
      <c r="AC110" s="228"/>
    </row>
    <row r="111" spans="1:29" ht="20.25" customHeight="1" x14ac:dyDescent="0.35">
      <c r="A111" s="100" t="s">
        <v>393</v>
      </c>
      <c r="B111" s="115">
        <v>26.558900000000001</v>
      </c>
      <c r="C111" s="114">
        <v>1.452</v>
      </c>
      <c r="D111" s="149">
        <v>25.106999999999999</v>
      </c>
      <c r="E111" s="114">
        <v>6.7054</v>
      </c>
      <c r="F111" s="114">
        <v>6.5299999999999997E-2</v>
      </c>
      <c r="G111" s="114">
        <v>11.201700000000001</v>
      </c>
      <c r="H111" s="114">
        <v>6.9114000000000004</v>
      </c>
      <c r="I111" s="114">
        <v>0.1336</v>
      </c>
      <c r="J111" s="114" t="s">
        <v>184</v>
      </c>
      <c r="K111" s="114" t="s">
        <v>184</v>
      </c>
      <c r="L111" s="114" t="s">
        <v>184</v>
      </c>
      <c r="M111" s="114" t="s">
        <v>184</v>
      </c>
      <c r="N111" s="114">
        <v>0.14749999999999999</v>
      </c>
      <c r="O111" s="114" t="s">
        <v>184</v>
      </c>
      <c r="P111" s="114">
        <v>-5.79E-2</v>
      </c>
      <c r="Q111" s="114" t="s">
        <v>184</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A111" s="228"/>
      <c r="AB111" s="228"/>
      <c r="AC111" s="228"/>
    </row>
    <row r="112" spans="1:29" ht="20.25" customHeight="1" x14ac:dyDescent="0.35">
      <c r="A112" s="100" t="s">
        <v>394</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184</v>
      </c>
      <c r="K112" s="114" t="s">
        <v>184</v>
      </c>
      <c r="L112" s="114" t="s">
        <v>184</v>
      </c>
      <c r="M112" s="114" t="s">
        <v>184</v>
      </c>
      <c r="N112" s="114">
        <v>0.16109999999999999</v>
      </c>
      <c r="O112" s="114" t="s">
        <v>184</v>
      </c>
      <c r="P112" s="114">
        <v>-6.5299999999999997E-2</v>
      </c>
      <c r="Q112" s="114" t="s">
        <v>184</v>
      </c>
      <c r="R112" s="114">
        <v>7.7904</v>
      </c>
      <c r="S112" s="114">
        <v>12.269</v>
      </c>
      <c r="T112" s="114">
        <v>0.38229999999999997</v>
      </c>
      <c r="U112" s="114">
        <v>0.6794</v>
      </c>
      <c r="V112" s="149">
        <v>26.745799999999999</v>
      </c>
      <c r="W112" s="114">
        <v>5.851</v>
      </c>
      <c r="X112" s="114">
        <v>0.40639999999999998</v>
      </c>
      <c r="Y112" s="114">
        <v>19.898399999999999</v>
      </c>
      <c r="AA112" s="228"/>
      <c r="AB112" s="228"/>
      <c r="AC112" s="228"/>
    </row>
    <row r="113" spans="1:29" ht="20.25" customHeight="1" x14ac:dyDescent="0.35">
      <c r="A113" s="100" t="s">
        <v>395</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184</v>
      </c>
      <c r="K113" s="114" t="s">
        <v>184</v>
      </c>
      <c r="L113" s="114" t="s">
        <v>184</v>
      </c>
      <c r="M113" s="114" t="s">
        <v>184</v>
      </c>
      <c r="N113" s="114">
        <v>0.18440000000000001</v>
      </c>
      <c r="O113" s="114" t="s">
        <v>184</v>
      </c>
      <c r="P113" s="114">
        <v>-8.2799999999999999E-2</v>
      </c>
      <c r="Q113" s="114" t="s">
        <v>184</v>
      </c>
      <c r="R113" s="114">
        <v>10.115399999999999</v>
      </c>
      <c r="S113" s="114">
        <v>12.2362</v>
      </c>
      <c r="T113" s="114">
        <v>0.9032</v>
      </c>
      <c r="U113" s="114">
        <v>0.68579999999999997</v>
      </c>
      <c r="V113" s="149">
        <v>29.3904</v>
      </c>
      <c r="W113" s="114">
        <v>5.7171000000000003</v>
      </c>
      <c r="X113" s="114">
        <v>0.5857</v>
      </c>
      <c r="Y113" s="114">
        <v>22.167100000000001</v>
      </c>
      <c r="AA113" s="228"/>
      <c r="AB113" s="228"/>
      <c r="AC113" s="228"/>
    </row>
    <row r="114" spans="1:29" ht="20.25" customHeight="1" x14ac:dyDescent="0.35">
      <c r="A114" s="100" t="s">
        <v>396</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184</v>
      </c>
      <c r="K114" s="114" t="s">
        <v>184</v>
      </c>
      <c r="L114" s="114" t="s">
        <v>184</v>
      </c>
      <c r="M114" s="114" t="s">
        <v>184</v>
      </c>
      <c r="N114" s="114">
        <v>0.24690000000000001</v>
      </c>
      <c r="O114" s="114" t="s">
        <v>184</v>
      </c>
      <c r="P114" s="114">
        <v>-7.8799999999999995E-2</v>
      </c>
      <c r="Q114" s="114" t="s">
        <v>184</v>
      </c>
      <c r="R114" s="114">
        <v>15.113300000000001</v>
      </c>
      <c r="S114" s="114">
        <v>9.4941999999999993</v>
      </c>
      <c r="T114" s="114">
        <v>1.0153000000000001</v>
      </c>
      <c r="U114" s="114">
        <v>0.76070000000000004</v>
      </c>
      <c r="V114" s="149">
        <v>32.6143</v>
      </c>
      <c r="W114" s="114">
        <v>6.5564999999999998</v>
      </c>
      <c r="X114" s="114">
        <v>0.70899999999999996</v>
      </c>
      <c r="Y114" s="114">
        <v>24.360600000000002</v>
      </c>
      <c r="AA114" s="228"/>
      <c r="AB114" s="228"/>
      <c r="AC114" s="228"/>
    </row>
    <row r="115" spans="1:29" ht="20.25" customHeight="1" x14ac:dyDescent="0.35">
      <c r="A115" s="100" t="s">
        <v>397</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184</v>
      </c>
      <c r="K115" s="114" t="s">
        <v>184</v>
      </c>
      <c r="L115" s="114" t="s">
        <v>184</v>
      </c>
      <c r="M115" s="114" t="s">
        <v>184</v>
      </c>
      <c r="N115" s="114">
        <v>0.27410000000000001</v>
      </c>
      <c r="O115" s="114" t="s">
        <v>184</v>
      </c>
      <c r="P115" s="114">
        <v>-0.1132</v>
      </c>
      <c r="Q115" s="114" t="s">
        <v>184</v>
      </c>
      <c r="R115" s="114">
        <v>17.583200000000001</v>
      </c>
      <c r="S115" s="114">
        <v>8.1532</v>
      </c>
      <c r="T115" s="114">
        <v>0.93569999999999998</v>
      </c>
      <c r="U115" s="114">
        <v>0.80089999999999995</v>
      </c>
      <c r="V115" s="149">
        <v>34.207599999999999</v>
      </c>
      <c r="W115" s="114">
        <v>7.1219000000000001</v>
      </c>
      <c r="X115" s="114">
        <v>0.61660000000000004</v>
      </c>
      <c r="Y115" s="114">
        <v>25.462199999999999</v>
      </c>
      <c r="AA115" s="228"/>
      <c r="AB115" s="228"/>
      <c r="AC115" s="228"/>
    </row>
    <row r="116" spans="1:29" ht="20.25" customHeight="1" x14ac:dyDescent="0.35">
      <c r="A116" s="100" t="s">
        <v>398</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184</v>
      </c>
      <c r="K116" s="114" t="s">
        <v>184</v>
      </c>
      <c r="L116" s="114" t="s">
        <v>184</v>
      </c>
      <c r="M116" s="114" t="s">
        <v>184</v>
      </c>
      <c r="N116" s="114">
        <v>0.29859999999999998</v>
      </c>
      <c r="O116" s="114" t="s">
        <v>184</v>
      </c>
      <c r="P116" s="114">
        <v>-0.1099</v>
      </c>
      <c r="Q116" s="114" t="s">
        <v>184</v>
      </c>
      <c r="R116" s="114">
        <v>17.260400000000001</v>
      </c>
      <c r="S116" s="114">
        <v>8.7881</v>
      </c>
      <c r="T116" s="114">
        <v>0.75960000000000005</v>
      </c>
      <c r="U116" s="114">
        <v>0.8841</v>
      </c>
      <c r="V116" s="149">
        <v>35.058100000000003</v>
      </c>
      <c r="W116" s="114">
        <v>7.7744999999999997</v>
      </c>
      <c r="X116" s="114">
        <v>0.68030000000000002</v>
      </c>
      <c r="Y116" s="114">
        <v>25.7499</v>
      </c>
      <c r="AA116" s="228"/>
      <c r="AB116" s="228"/>
      <c r="AC116" s="228"/>
    </row>
    <row r="117" spans="1:29" ht="20.25" customHeight="1" x14ac:dyDescent="0.35">
      <c r="A117" s="100" t="s">
        <v>399</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184</v>
      </c>
      <c r="K117" s="114" t="s">
        <v>184</v>
      </c>
      <c r="L117" s="114" t="s">
        <v>184</v>
      </c>
      <c r="M117" s="114" t="s">
        <v>184</v>
      </c>
      <c r="N117" s="114">
        <v>0.26419999999999999</v>
      </c>
      <c r="O117" s="114" t="s">
        <v>184</v>
      </c>
      <c r="P117" s="114">
        <v>-0.107</v>
      </c>
      <c r="Q117" s="114" t="s">
        <v>184</v>
      </c>
      <c r="R117" s="114">
        <v>15.4529</v>
      </c>
      <c r="S117" s="114">
        <v>8.4957999999999991</v>
      </c>
      <c r="T117" s="114">
        <v>0.22459999999999999</v>
      </c>
      <c r="U117" s="114">
        <v>0.80830000000000002</v>
      </c>
      <c r="V117" s="149">
        <v>31.374400000000001</v>
      </c>
      <c r="W117" s="114">
        <v>6.7641</v>
      </c>
      <c r="X117" s="114">
        <v>0.51149999999999995</v>
      </c>
      <c r="Y117" s="114">
        <v>23.6845</v>
      </c>
      <c r="AA117" s="228"/>
      <c r="AB117" s="228"/>
      <c r="AC117" s="228"/>
    </row>
    <row r="118" spans="1:29" ht="20.25" customHeight="1" x14ac:dyDescent="0.35">
      <c r="A118" s="100" t="s">
        <v>400</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184</v>
      </c>
      <c r="K118" s="114" t="s">
        <v>184</v>
      </c>
      <c r="L118" s="114" t="s">
        <v>184</v>
      </c>
      <c r="M118" s="114" t="s">
        <v>184</v>
      </c>
      <c r="N118" s="114">
        <v>0.28699999999999998</v>
      </c>
      <c r="O118" s="114" t="s">
        <v>184</v>
      </c>
      <c r="P118" s="114">
        <v>-0.11890000000000001</v>
      </c>
      <c r="Q118" s="114" t="s">
        <v>184</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A118" s="228"/>
      <c r="AB118" s="228"/>
      <c r="AC118" s="228"/>
    </row>
    <row r="119" spans="1:29" ht="20.25" customHeight="1" x14ac:dyDescent="0.35">
      <c r="A119" s="100" t="s">
        <v>401</v>
      </c>
      <c r="B119" s="115">
        <v>28.203700000000001</v>
      </c>
      <c r="C119" s="114">
        <v>1.6536</v>
      </c>
      <c r="D119" s="149">
        <v>26.55</v>
      </c>
      <c r="E119" s="114">
        <v>9.7704000000000004</v>
      </c>
      <c r="F119" s="114">
        <v>0.18720000000000001</v>
      </c>
      <c r="G119" s="114">
        <v>9.8162000000000003</v>
      </c>
      <c r="H119" s="114">
        <v>6.3369999999999997</v>
      </c>
      <c r="I119" s="114">
        <v>0.3135</v>
      </c>
      <c r="J119" s="114" t="s">
        <v>184</v>
      </c>
      <c r="K119" s="114" t="s">
        <v>184</v>
      </c>
      <c r="L119" s="114" t="s">
        <v>184</v>
      </c>
      <c r="M119" s="114" t="s">
        <v>184</v>
      </c>
      <c r="N119" s="114">
        <v>0.19550000000000001</v>
      </c>
      <c r="O119" s="114" t="s">
        <v>184</v>
      </c>
      <c r="P119" s="114">
        <v>-6.9699999999999998E-2</v>
      </c>
      <c r="Q119" s="114" t="s">
        <v>184</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A119" s="228"/>
      <c r="AB119" s="228"/>
      <c r="AC119" s="228"/>
    </row>
    <row r="120" spans="1:29" ht="20.25" customHeight="1" x14ac:dyDescent="0.35">
      <c r="A120" s="100" t="s">
        <v>402</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184</v>
      </c>
      <c r="K120" s="114" t="s">
        <v>184</v>
      </c>
      <c r="L120" s="114" t="s">
        <v>184</v>
      </c>
      <c r="M120" s="114" t="s">
        <v>184</v>
      </c>
      <c r="N120" s="114">
        <v>0.2016</v>
      </c>
      <c r="O120" s="114" t="s">
        <v>184</v>
      </c>
      <c r="P120" s="114">
        <v>-9.2100000000000001E-2</v>
      </c>
      <c r="Q120" s="114" t="s">
        <v>184</v>
      </c>
      <c r="R120" s="114">
        <v>10.845000000000001</v>
      </c>
      <c r="S120" s="114">
        <v>8.7335999999999991</v>
      </c>
      <c r="T120" s="114">
        <v>1.1428</v>
      </c>
      <c r="U120" s="114">
        <v>0.77390000000000003</v>
      </c>
      <c r="V120" s="149">
        <v>27.911100000000001</v>
      </c>
      <c r="W120" s="114">
        <v>6.7095000000000002</v>
      </c>
      <c r="X120" s="114">
        <v>0.4748</v>
      </c>
      <c r="Y120" s="114">
        <v>19.376999999999999</v>
      </c>
      <c r="AA120" s="228"/>
      <c r="AB120" s="228"/>
      <c r="AC120" s="228"/>
    </row>
    <row r="121" spans="1:29" ht="20.25" customHeight="1" x14ac:dyDescent="0.35">
      <c r="A121" s="100" t="s">
        <v>403</v>
      </c>
      <c r="B121" s="115">
        <v>26.481200000000001</v>
      </c>
      <c r="C121" s="114">
        <v>1.5987</v>
      </c>
      <c r="D121" s="149">
        <v>24.8826</v>
      </c>
      <c r="E121" s="114">
        <v>8.1961999999999993</v>
      </c>
      <c r="F121" s="114">
        <v>0.16739999999999999</v>
      </c>
      <c r="G121" s="114">
        <v>10.632300000000001</v>
      </c>
      <c r="H121" s="114">
        <v>5.6334</v>
      </c>
      <c r="I121" s="114">
        <v>0.17050000000000001</v>
      </c>
      <c r="J121" s="114" t="s">
        <v>184</v>
      </c>
      <c r="K121" s="114" t="s">
        <v>184</v>
      </c>
      <c r="L121" s="114" t="s">
        <v>184</v>
      </c>
      <c r="M121" s="114" t="s">
        <v>184</v>
      </c>
      <c r="N121" s="114">
        <v>0.1734</v>
      </c>
      <c r="O121" s="114" t="s">
        <v>184</v>
      </c>
      <c r="P121" s="114">
        <v>-9.06E-2</v>
      </c>
      <c r="Q121" s="114" t="s">
        <v>184</v>
      </c>
      <c r="R121" s="114">
        <v>9.4177</v>
      </c>
      <c r="S121" s="114">
        <v>9.7515999999999998</v>
      </c>
      <c r="T121" s="114">
        <v>0.52700000000000002</v>
      </c>
      <c r="U121" s="114">
        <v>0.74060000000000004</v>
      </c>
      <c r="V121" s="149">
        <v>26.150099999999998</v>
      </c>
      <c r="W121" s="114">
        <v>5.9772999999999996</v>
      </c>
      <c r="X121" s="114">
        <v>0.34389999999999998</v>
      </c>
      <c r="Y121" s="114">
        <v>18.995899999999999</v>
      </c>
      <c r="AA121" s="228"/>
      <c r="AB121" s="228"/>
      <c r="AC121" s="228"/>
    </row>
    <row r="122" spans="1:29" ht="20.25" customHeight="1" x14ac:dyDescent="0.35">
      <c r="A122" s="100" t="s">
        <v>404</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184</v>
      </c>
      <c r="K122" s="114" t="s">
        <v>184</v>
      </c>
      <c r="L122" s="114" t="s">
        <v>184</v>
      </c>
      <c r="M122" s="114" t="s">
        <v>184</v>
      </c>
      <c r="N122" s="114">
        <v>0.1767</v>
      </c>
      <c r="O122" s="114" t="s">
        <v>184</v>
      </c>
      <c r="P122" s="114">
        <v>-0.11799999999999999</v>
      </c>
      <c r="Q122" s="114" t="s">
        <v>184</v>
      </c>
      <c r="R122" s="114">
        <v>10.4636</v>
      </c>
      <c r="S122" s="114">
        <v>9.2410999999999994</v>
      </c>
      <c r="T122" s="114">
        <v>0.50309999999999999</v>
      </c>
      <c r="U122" s="114">
        <v>0.75270000000000004</v>
      </c>
      <c r="V122" s="149">
        <v>26.8063</v>
      </c>
      <c r="W122" s="114">
        <v>6.1403999999999996</v>
      </c>
      <c r="X122" s="114">
        <v>0.30020000000000002</v>
      </c>
      <c r="Y122" s="114">
        <v>19.528099999999998</v>
      </c>
      <c r="AA122" s="228"/>
      <c r="AB122" s="228"/>
      <c r="AC122" s="228"/>
    </row>
    <row r="123" spans="1:29" ht="20.25" customHeight="1" x14ac:dyDescent="0.35">
      <c r="A123" s="100" t="s">
        <v>405</v>
      </c>
      <c r="B123" s="115">
        <v>26.645299999999999</v>
      </c>
      <c r="C123" s="114">
        <v>1.6501999999999999</v>
      </c>
      <c r="D123" s="149">
        <v>24.995200000000001</v>
      </c>
      <c r="E123" s="114">
        <v>8.1994000000000007</v>
      </c>
      <c r="F123" s="114">
        <v>0.1221</v>
      </c>
      <c r="G123" s="114">
        <v>10.279500000000001</v>
      </c>
      <c r="H123" s="114">
        <v>6.2141000000000002</v>
      </c>
      <c r="I123" s="114">
        <v>0.1236</v>
      </c>
      <c r="J123" s="114" t="s">
        <v>184</v>
      </c>
      <c r="K123" s="114" t="s">
        <v>184</v>
      </c>
      <c r="L123" s="114" t="s">
        <v>184</v>
      </c>
      <c r="M123" s="114" t="s">
        <v>184</v>
      </c>
      <c r="N123" s="114">
        <v>0.15540000000000001</v>
      </c>
      <c r="O123" s="114" t="s">
        <v>184</v>
      </c>
      <c r="P123" s="114">
        <v>-9.9000000000000005E-2</v>
      </c>
      <c r="Q123" s="114" t="s">
        <v>184</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A123" s="228"/>
      <c r="AB123" s="228"/>
      <c r="AC123" s="228"/>
    </row>
    <row r="124" spans="1:29" ht="20.25" customHeight="1" x14ac:dyDescent="0.35">
      <c r="A124" s="100" t="s">
        <v>406</v>
      </c>
      <c r="B124" s="115">
        <v>27.6816</v>
      </c>
      <c r="C124" s="114">
        <v>1.6094999999999999</v>
      </c>
      <c r="D124" s="149">
        <v>26.072099999999999</v>
      </c>
      <c r="E124" s="114">
        <v>8.6647999999999996</v>
      </c>
      <c r="F124" s="114">
        <v>0.12609999999999999</v>
      </c>
      <c r="G124" s="114">
        <v>11.754099999999999</v>
      </c>
      <c r="H124" s="114">
        <v>5.1898</v>
      </c>
      <c r="I124" s="114">
        <v>0.2666</v>
      </c>
      <c r="J124" s="114" t="s">
        <v>184</v>
      </c>
      <c r="K124" s="114" t="s">
        <v>184</v>
      </c>
      <c r="L124" s="114" t="s">
        <v>184</v>
      </c>
      <c r="M124" s="114" t="s">
        <v>184</v>
      </c>
      <c r="N124" s="114">
        <v>0.1648</v>
      </c>
      <c r="O124" s="114" t="s">
        <v>184</v>
      </c>
      <c r="P124" s="114">
        <v>-9.4100000000000003E-2</v>
      </c>
      <c r="Q124" s="114" t="s">
        <v>184</v>
      </c>
      <c r="R124" s="114">
        <v>9.6961999999999993</v>
      </c>
      <c r="S124" s="114">
        <v>11.0137</v>
      </c>
      <c r="T124" s="114">
        <v>0.39589999999999997</v>
      </c>
      <c r="U124" s="114">
        <v>0.76200000000000001</v>
      </c>
      <c r="V124" s="149">
        <v>27.229900000000001</v>
      </c>
      <c r="W124" s="114">
        <v>5.6212</v>
      </c>
      <c r="X124" s="114">
        <v>0.43140000000000001</v>
      </c>
      <c r="Y124" s="114">
        <v>20.545000000000002</v>
      </c>
      <c r="AA124" s="228"/>
      <c r="AB124" s="228"/>
      <c r="AC124" s="228"/>
    </row>
    <row r="125" spans="1:29" ht="20.25" customHeight="1" x14ac:dyDescent="0.35">
      <c r="A125" s="100" t="s">
        <v>407</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184</v>
      </c>
      <c r="K125" s="114" t="s">
        <v>184</v>
      </c>
      <c r="L125" s="114" t="s">
        <v>184</v>
      </c>
      <c r="M125" s="114" t="s">
        <v>184</v>
      </c>
      <c r="N125" s="114">
        <v>0.1825</v>
      </c>
      <c r="O125" s="114" t="s">
        <v>184</v>
      </c>
      <c r="P125" s="114">
        <v>-0.10390000000000001</v>
      </c>
      <c r="Q125" s="114" t="s">
        <v>184</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A125" s="228"/>
      <c r="AB125" s="228"/>
      <c r="AC125" s="228"/>
    </row>
    <row r="126" spans="1:29" ht="20.25" customHeight="1" x14ac:dyDescent="0.35">
      <c r="A126" s="100" t="s">
        <v>408</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184</v>
      </c>
      <c r="K126" s="114" t="s">
        <v>184</v>
      </c>
      <c r="L126" s="114" t="s">
        <v>184</v>
      </c>
      <c r="M126" s="114" t="s">
        <v>184</v>
      </c>
      <c r="N126" s="114">
        <v>0.26690000000000003</v>
      </c>
      <c r="O126" s="114" t="s">
        <v>184</v>
      </c>
      <c r="P126" s="114">
        <v>-9.9099999999999994E-2</v>
      </c>
      <c r="Q126" s="114" t="s">
        <v>184</v>
      </c>
      <c r="R126" s="114">
        <v>15.285</v>
      </c>
      <c r="S126" s="114">
        <v>9.9625000000000004</v>
      </c>
      <c r="T126" s="114">
        <v>0.70950000000000002</v>
      </c>
      <c r="U126" s="114">
        <v>0.94640000000000002</v>
      </c>
      <c r="V126" s="149">
        <v>31.631</v>
      </c>
      <c r="W126" s="114">
        <v>5.0934999999999997</v>
      </c>
      <c r="X126" s="114">
        <v>0.77700000000000002</v>
      </c>
      <c r="Y126" s="114">
        <v>24.980599999999999</v>
      </c>
      <c r="AA126" s="228"/>
      <c r="AB126" s="228"/>
      <c r="AC126" s="228"/>
    </row>
    <row r="127" spans="1:29" ht="20.25" customHeight="1" x14ac:dyDescent="0.35">
      <c r="A127" s="100" t="s">
        <v>409</v>
      </c>
      <c r="B127" s="115">
        <v>33.525500000000001</v>
      </c>
      <c r="C127" s="114">
        <v>1.9198</v>
      </c>
      <c r="D127" s="149">
        <v>31.605699999999999</v>
      </c>
      <c r="E127" s="114">
        <v>14.219099999999999</v>
      </c>
      <c r="F127" s="114">
        <v>0.2268</v>
      </c>
      <c r="G127" s="114">
        <v>11.4377</v>
      </c>
      <c r="H127" s="114">
        <v>4.9035000000000002</v>
      </c>
      <c r="I127" s="114">
        <v>0.63549999999999995</v>
      </c>
      <c r="J127" s="114" t="s">
        <v>184</v>
      </c>
      <c r="K127" s="114" t="s">
        <v>184</v>
      </c>
      <c r="L127" s="114" t="s">
        <v>184</v>
      </c>
      <c r="M127" s="114" t="s">
        <v>184</v>
      </c>
      <c r="N127" s="114">
        <v>0.27660000000000001</v>
      </c>
      <c r="O127" s="114" t="s">
        <v>184</v>
      </c>
      <c r="P127" s="114">
        <v>-9.35E-2</v>
      </c>
      <c r="Q127" s="114" t="s">
        <v>184</v>
      </c>
      <c r="R127" s="114">
        <v>15.5108</v>
      </c>
      <c r="S127" s="114">
        <v>10.6494</v>
      </c>
      <c r="T127" s="114">
        <v>0.18679999999999999</v>
      </c>
      <c r="U127" s="114">
        <v>0.99939999999999996</v>
      </c>
      <c r="V127" s="149">
        <v>32.791899999999998</v>
      </c>
      <c r="W127" s="114">
        <v>5.8156999999999996</v>
      </c>
      <c r="X127" s="114">
        <v>0.91220000000000001</v>
      </c>
      <c r="Y127" s="114">
        <v>25.883600000000001</v>
      </c>
      <c r="AA127" s="228"/>
      <c r="AB127" s="228"/>
      <c r="AC127" s="228"/>
    </row>
    <row r="128" spans="1:29" ht="20.25" customHeight="1" x14ac:dyDescent="0.35">
      <c r="A128" s="100" t="s">
        <v>410</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184</v>
      </c>
      <c r="L128" s="114" t="s">
        <v>184</v>
      </c>
      <c r="M128" s="114" t="s">
        <v>184</v>
      </c>
      <c r="N128" s="114">
        <v>0.23449999999999999</v>
      </c>
      <c r="O128" s="114" t="s">
        <v>184</v>
      </c>
      <c r="P128" s="114">
        <v>-9.1999999999999998E-2</v>
      </c>
      <c r="Q128" s="114" t="s">
        <v>184</v>
      </c>
      <c r="R128" s="114">
        <v>15.7563</v>
      </c>
      <c r="S128" s="114">
        <v>10.866099999999999</v>
      </c>
      <c r="T128" s="114">
        <v>0.2999</v>
      </c>
      <c r="U128" s="114">
        <v>1.1484000000000001</v>
      </c>
      <c r="V128" s="149">
        <v>34.138599999999997</v>
      </c>
      <c r="W128" s="114">
        <v>6.3944999999999999</v>
      </c>
      <c r="X128" s="114">
        <v>1.3658999999999999</v>
      </c>
      <c r="Y128" s="114">
        <v>26.387799999999999</v>
      </c>
      <c r="AA128" s="228"/>
      <c r="AB128" s="228"/>
      <c r="AC128" s="228"/>
    </row>
    <row r="129" spans="1:29" ht="20.25" customHeight="1" x14ac:dyDescent="0.35">
      <c r="A129" s="100" t="s">
        <v>411</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184</v>
      </c>
      <c r="L129" s="114" t="s">
        <v>184</v>
      </c>
      <c r="M129" s="114" t="s">
        <v>184</v>
      </c>
      <c r="N129" s="114">
        <v>0.2089</v>
      </c>
      <c r="O129" s="114" t="s">
        <v>184</v>
      </c>
      <c r="P129" s="114">
        <v>-9.5200000000000007E-2</v>
      </c>
      <c r="Q129" s="114" t="s">
        <v>184</v>
      </c>
      <c r="R129" s="114">
        <v>11.961600000000001</v>
      </c>
      <c r="S129" s="114">
        <v>12.382199999999999</v>
      </c>
      <c r="T129" s="114">
        <v>0.24429999999999999</v>
      </c>
      <c r="U129" s="114">
        <v>1.0343</v>
      </c>
      <c r="V129" s="149">
        <v>30.719200000000001</v>
      </c>
      <c r="W129" s="114">
        <v>5.4009</v>
      </c>
      <c r="X129" s="114">
        <v>0.91390000000000005</v>
      </c>
      <c r="Y129" s="114">
        <v>24.134899999999998</v>
      </c>
      <c r="AA129" s="228"/>
      <c r="AB129" s="228"/>
      <c r="AC129" s="228"/>
    </row>
    <row r="130" spans="1:29" ht="20.25" customHeight="1" x14ac:dyDescent="0.35">
      <c r="A130" s="100" t="s">
        <v>412</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184</v>
      </c>
      <c r="L130" s="114" t="s">
        <v>184</v>
      </c>
      <c r="M130" s="114" t="s">
        <v>184</v>
      </c>
      <c r="N130" s="114">
        <v>0.22309999999999999</v>
      </c>
      <c r="O130" s="114" t="s">
        <v>184</v>
      </c>
      <c r="P130" s="114">
        <v>-8.9499999999999996E-2</v>
      </c>
      <c r="Q130" s="114" t="s">
        <v>184</v>
      </c>
      <c r="R130" s="114">
        <v>12.225199999999999</v>
      </c>
      <c r="S130" s="114">
        <v>12.9856</v>
      </c>
      <c r="T130" s="114">
        <v>0.57699999999999996</v>
      </c>
      <c r="U130" s="114">
        <v>1.0777000000000001</v>
      </c>
      <c r="V130" s="149">
        <v>32.332299999999996</v>
      </c>
      <c r="W130" s="114">
        <v>5.7793999999999999</v>
      </c>
      <c r="X130" s="114">
        <v>1.173</v>
      </c>
      <c r="Y130" s="114">
        <v>24.9877</v>
      </c>
      <c r="AA130" s="228"/>
      <c r="AB130" s="228"/>
      <c r="AC130" s="228"/>
    </row>
    <row r="131" spans="1:29" ht="20.25" customHeight="1" x14ac:dyDescent="0.35">
      <c r="A131" s="100" t="s">
        <v>413</v>
      </c>
      <c r="B131" s="115">
        <v>28.209900000000001</v>
      </c>
      <c r="C131" s="114">
        <v>1.5041</v>
      </c>
      <c r="D131" s="149">
        <v>26.7058</v>
      </c>
      <c r="E131" s="114">
        <v>7.4470999999999998</v>
      </c>
      <c r="F131" s="114">
        <v>0.1401</v>
      </c>
      <c r="G131" s="114">
        <v>14.2567</v>
      </c>
      <c r="H131" s="114">
        <v>4.3647</v>
      </c>
      <c r="I131" s="114">
        <v>0.22919999999999999</v>
      </c>
      <c r="J131" s="114">
        <v>0.1988</v>
      </c>
      <c r="K131" s="114" t="s">
        <v>184</v>
      </c>
      <c r="L131" s="114" t="s">
        <v>184</v>
      </c>
      <c r="M131" s="114" t="s">
        <v>184</v>
      </c>
      <c r="N131" s="114">
        <v>0.15290000000000001</v>
      </c>
      <c r="O131" s="114" t="s">
        <v>184</v>
      </c>
      <c r="P131" s="114">
        <v>-8.3699999999999997E-2</v>
      </c>
      <c r="Q131" s="114" t="s">
        <v>184</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A131" s="228"/>
      <c r="AB131" s="228"/>
      <c r="AC131" s="228"/>
    </row>
    <row r="132" spans="1:29" ht="20.25" customHeight="1" x14ac:dyDescent="0.35">
      <c r="A132" s="100" t="s">
        <v>414</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184</v>
      </c>
      <c r="L132" s="114" t="s">
        <v>184</v>
      </c>
      <c r="M132" s="114" t="s">
        <v>184</v>
      </c>
      <c r="N132" s="114">
        <v>0.1547</v>
      </c>
      <c r="O132" s="114" t="s">
        <v>184</v>
      </c>
      <c r="P132" s="114">
        <v>-9.5699999999999993E-2</v>
      </c>
      <c r="Q132" s="114" t="s">
        <v>184</v>
      </c>
      <c r="R132" s="114">
        <v>10.1083</v>
      </c>
      <c r="S132" s="114">
        <v>11.8063</v>
      </c>
      <c r="T132" s="114">
        <v>0.2792</v>
      </c>
      <c r="U132" s="114">
        <v>0.99460000000000004</v>
      </c>
      <c r="V132" s="149">
        <v>28.0229</v>
      </c>
      <c r="W132" s="114">
        <v>5.085</v>
      </c>
      <c r="X132" s="114">
        <v>0.65900000000000003</v>
      </c>
      <c r="Y132" s="114">
        <v>21.759899999999998</v>
      </c>
      <c r="AA132" s="228"/>
      <c r="AB132" s="228"/>
      <c r="AC132" s="228"/>
    </row>
    <row r="133" spans="1:29" ht="20.25" customHeight="1" x14ac:dyDescent="0.35">
      <c r="A133" s="100" t="s">
        <v>415</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184</v>
      </c>
      <c r="L133" s="114" t="s">
        <v>184</v>
      </c>
      <c r="M133" s="114" t="s">
        <v>184</v>
      </c>
      <c r="N133" s="114">
        <v>0.1391</v>
      </c>
      <c r="O133" s="114" t="s">
        <v>184</v>
      </c>
      <c r="P133" s="114">
        <v>-0.1008</v>
      </c>
      <c r="Q133" s="114" t="s">
        <v>184</v>
      </c>
      <c r="R133" s="114">
        <v>7.7542999999999997</v>
      </c>
      <c r="S133" s="114">
        <v>11.968</v>
      </c>
      <c r="T133" s="114">
        <v>0.7016</v>
      </c>
      <c r="U133" s="114">
        <v>0.92620000000000002</v>
      </c>
      <c r="V133" s="149">
        <v>26.537199999999999</v>
      </c>
      <c r="W133" s="114">
        <v>5.4269999999999996</v>
      </c>
      <c r="X133" s="114">
        <v>0.48770000000000002</v>
      </c>
      <c r="Y133" s="114">
        <v>19.583200000000001</v>
      </c>
      <c r="AA133" s="228"/>
      <c r="AB133" s="228"/>
      <c r="AC133" s="228"/>
    </row>
    <row r="134" spans="1:29" ht="20.25" customHeight="1" x14ac:dyDescent="0.35">
      <c r="A134" s="100" t="s">
        <v>416</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184</v>
      </c>
      <c r="L134" s="114" t="s">
        <v>184</v>
      </c>
      <c r="M134" s="114" t="s">
        <v>184</v>
      </c>
      <c r="N134" s="114">
        <v>0.14649999999999999</v>
      </c>
      <c r="O134" s="114" t="s">
        <v>184</v>
      </c>
      <c r="P134" s="114">
        <v>-0.1095</v>
      </c>
      <c r="Q134" s="114" t="s">
        <v>184</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A134" s="228"/>
      <c r="AB134" s="228"/>
      <c r="AC134" s="228"/>
    </row>
    <row r="135" spans="1:29" ht="20.25" customHeight="1" x14ac:dyDescent="0.35">
      <c r="A135" s="100" t="s">
        <v>417</v>
      </c>
      <c r="B135" s="115">
        <v>26.57</v>
      </c>
      <c r="C135" s="114">
        <v>1.6894</v>
      </c>
      <c r="D135" s="149">
        <v>24.880600000000001</v>
      </c>
      <c r="E135" s="114">
        <v>8.1723999999999997</v>
      </c>
      <c r="F135" s="114">
        <v>0.1656</v>
      </c>
      <c r="G135" s="114">
        <v>11.0168</v>
      </c>
      <c r="H135" s="114">
        <v>4.9885000000000002</v>
      </c>
      <c r="I135" s="114">
        <v>0.2495</v>
      </c>
      <c r="J135" s="114">
        <v>0.27729999999999999</v>
      </c>
      <c r="K135" s="114" t="s">
        <v>184</v>
      </c>
      <c r="L135" s="114" t="s">
        <v>184</v>
      </c>
      <c r="M135" s="114" t="s">
        <v>184</v>
      </c>
      <c r="N135" s="114">
        <v>0.1295</v>
      </c>
      <c r="O135" s="114" t="s">
        <v>184</v>
      </c>
      <c r="P135" s="114">
        <v>-0.1191</v>
      </c>
      <c r="Q135" s="114" t="s">
        <v>184</v>
      </c>
      <c r="R135" s="114">
        <v>9.2509999999999994</v>
      </c>
      <c r="S135" s="114">
        <v>10.2333</v>
      </c>
      <c r="T135" s="114">
        <v>1.0646</v>
      </c>
      <c r="U135" s="114">
        <v>0.95609999999999995</v>
      </c>
      <c r="V135" s="149">
        <v>26.901199999999999</v>
      </c>
      <c r="W135" s="114">
        <v>5.6448999999999998</v>
      </c>
      <c r="X135" s="114">
        <v>0.65639999999999998</v>
      </c>
      <c r="Y135" s="114">
        <v>19.354700000000001</v>
      </c>
      <c r="AA135" s="228"/>
      <c r="AB135" s="228"/>
      <c r="AC135" s="228"/>
    </row>
    <row r="136" spans="1:29" ht="20.25" customHeight="1" x14ac:dyDescent="0.35">
      <c r="A136" s="100" t="s">
        <v>418</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184</v>
      </c>
      <c r="L136" s="114" t="s">
        <v>184</v>
      </c>
      <c r="M136" s="114" t="s">
        <v>184</v>
      </c>
      <c r="N136" s="114">
        <v>0.14169999999999999</v>
      </c>
      <c r="O136" s="114" t="s">
        <v>184</v>
      </c>
      <c r="P136" s="114">
        <v>-9.98E-2</v>
      </c>
      <c r="Q136" s="114" t="s">
        <v>184</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A136" s="228"/>
      <c r="AB136" s="228"/>
      <c r="AC136" s="228"/>
    </row>
    <row r="137" spans="1:29" ht="20.25" customHeight="1" x14ac:dyDescent="0.35">
      <c r="A137" s="100" t="s">
        <v>419</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184</v>
      </c>
      <c r="L137" s="114" t="s">
        <v>184</v>
      </c>
      <c r="M137" s="114" t="s">
        <v>184</v>
      </c>
      <c r="N137" s="114">
        <v>0.15379999999999999</v>
      </c>
      <c r="O137" s="114" t="s">
        <v>184</v>
      </c>
      <c r="P137" s="114">
        <v>-0.1159</v>
      </c>
      <c r="Q137" s="114" t="s">
        <v>184</v>
      </c>
      <c r="R137" s="114">
        <v>12.4815</v>
      </c>
      <c r="S137" s="114">
        <v>11.8193</v>
      </c>
      <c r="T137" s="114">
        <v>0.3407</v>
      </c>
      <c r="U137" s="114">
        <v>1.1063000000000001</v>
      </c>
      <c r="V137" s="149">
        <v>30.598199999999999</v>
      </c>
      <c r="W137" s="114">
        <v>5.1201999999999996</v>
      </c>
      <c r="X137" s="114">
        <v>0.63160000000000005</v>
      </c>
      <c r="Y137" s="114">
        <v>24.146999999999998</v>
      </c>
      <c r="AA137" s="228"/>
      <c r="AB137" s="228"/>
      <c r="AC137" s="228"/>
    </row>
    <row r="138" spans="1:29" ht="20.25" customHeight="1" x14ac:dyDescent="0.35">
      <c r="A138" s="100" t="s">
        <v>420</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184</v>
      </c>
      <c r="L138" s="114" t="s">
        <v>184</v>
      </c>
      <c r="M138" s="114" t="s">
        <v>184</v>
      </c>
      <c r="N138" s="114">
        <v>0.2094</v>
      </c>
      <c r="O138" s="114" t="s">
        <v>184</v>
      </c>
      <c r="P138" s="114">
        <v>-0.1033</v>
      </c>
      <c r="Q138" s="114" t="s">
        <v>184</v>
      </c>
      <c r="R138" s="114">
        <v>15.5665</v>
      </c>
      <c r="S138" s="114">
        <v>10.7433</v>
      </c>
      <c r="T138" s="114">
        <v>0.34510000000000002</v>
      </c>
      <c r="U138" s="114">
        <v>1.1933</v>
      </c>
      <c r="V138" s="149">
        <v>32.9848</v>
      </c>
      <c r="W138" s="114">
        <v>5.4492000000000003</v>
      </c>
      <c r="X138" s="114">
        <v>0.90739999999999998</v>
      </c>
      <c r="Y138" s="114">
        <v>26.1004</v>
      </c>
      <c r="AA138" s="228"/>
      <c r="AB138" s="228"/>
      <c r="AC138" s="228"/>
    </row>
    <row r="139" spans="1:29" ht="20.25" customHeight="1" x14ac:dyDescent="0.35">
      <c r="A139" s="100" t="s">
        <v>421</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184</v>
      </c>
      <c r="L139" s="114" t="s">
        <v>184</v>
      </c>
      <c r="M139" s="114" t="s">
        <v>184</v>
      </c>
      <c r="N139" s="114">
        <v>0.21229999999999999</v>
      </c>
      <c r="O139" s="114" t="s">
        <v>184</v>
      </c>
      <c r="P139" s="114">
        <v>-0.12089999999999999</v>
      </c>
      <c r="Q139" s="114" t="s">
        <v>184</v>
      </c>
      <c r="R139" s="114">
        <v>16.722799999999999</v>
      </c>
      <c r="S139" s="114">
        <v>10.6609</v>
      </c>
      <c r="T139" s="114">
        <v>-0.1444</v>
      </c>
      <c r="U139" s="114">
        <v>1.2450000000000001</v>
      </c>
      <c r="V139" s="149">
        <v>33.908000000000001</v>
      </c>
      <c r="W139" s="114">
        <v>5.7568999999999999</v>
      </c>
      <c r="X139" s="114">
        <v>1.1248</v>
      </c>
      <c r="Y139" s="114">
        <v>27.171399999999998</v>
      </c>
      <c r="AA139" s="228"/>
      <c r="AB139" s="228"/>
      <c r="AC139" s="228"/>
    </row>
    <row r="140" spans="1:29" ht="20.25" customHeight="1" x14ac:dyDescent="0.35">
      <c r="A140" s="100" t="s">
        <v>422</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184</v>
      </c>
      <c r="L140" s="114" t="s">
        <v>184</v>
      </c>
      <c r="M140" s="114" t="s">
        <v>184</v>
      </c>
      <c r="N140" s="114">
        <v>0.2039</v>
      </c>
      <c r="O140" s="114" t="s">
        <v>184</v>
      </c>
      <c r="P140" s="114">
        <v>-9.98E-2</v>
      </c>
      <c r="Q140" s="114" t="s">
        <v>184</v>
      </c>
      <c r="R140" s="114">
        <v>11.9833</v>
      </c>
      <c r="S140" s="114">
        <v>14.807600000000001</v>
      </c>
      <c r="T140" s="114">
        <v>0.93210000000000004</v>
      </c>
      <c r="U140" s="114">
        <v>1.2616000000000001</v>
      </c>
      <c r="V140" s="149">
        <v>34.756799999999998</v>
      </c>
      <c r="W140" s="114">
        <v>6.0757000000000003</v>
      </c>
      <c r="X140" s="114">
        <v>1.4675</v>
      </c>
      <c r="Y140" s="114">
        <v>26.5871</v>
      </c>
      <c r="AA140" s="228"/>
      <c r="AB140" s="228"/>
      <c r="AC140" s="228"/>
    </row>
    <row r="141" spans="1:29" ht="20.25" customHeight="1" x14ac:dyDescent="0.35">
      <c r="A141" s="100" t="s">
        <v>423</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184</v>
      </c>
      <c r="L141" s="114" t="s">
        <v>184</v>
      </c>
      <c r="M141" s="114" t="s">
        <v>184</v>
      </c>
      <c r="N141" s="114">
        <v>0.216</v>
      </c>
      <c r="O141" s="114" t="s">
        <v>184</v>
      </c>
      <c r="P141" s="114">
        <v>-9.3299999999999994E-2</v>
      </c>
      <c r="Q141" s="114" t="s">
        <v>184</v>
      </c>
      <c r="R141" s="114">
        <v>10.7193</v>
      </c>
      <c r="S141" s="114">
        <v>14.090199999999999</v>
      </c>
      <c r="T141" s="114">
        <v>0.80840000000000001</v>
      </c>
      <c r="U141" s="114">
        <v>1.1695</v>
      </c>
      <c r="V141" s="149">
        <v>32.1633</v>
      </c>
      <c r="W141" s="114">
        <v>5.6852999999999998</v>
      </c>
      <c r="X141" s="114">
        <v>1.2071000000000001</v>
      </c>
      <c r="Y141" s="114">
        <v>24.593399999999999</v>
      </c>
      <c r="AA141" s="228"/>
      <c r="AB141" s="228"/>
      <c r="AC141" s="228"/>
    </row>
    <row r="142" spans="1:29" ht="20.25" customHeight="1" x14ac:dyDescent="0.35">
      <c r="A142" s="100" t="s">
        <v>424</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184</v>
      </c>
      <c r="L142" s="114" t="s">
        <v>184</v>
      </c>
      <c r="M142" s="114" t="s">
        <v>184</v>
      </c>
      <c r="N142" s="114">
        <v>0.1827</v>
      </c>
      <c r="O142" s="114" t="s">
        <v>184</v>
      </c>
      <c r="P142" s="114">
        <v>-0.1007</v>
      </c>
      <c r="Q142" s="114" t="s">
        <v>184</v>
      </c>
      <c r="R142" s="114">
        <v>11.2509</v>
      </c>
      <c r="S142" s="114">
        <v>14.606199999999999</v>
      </c>
      <c r="T142" s="114">
        <v>0.67469999999999997</v>
      </c>
      <c r="U142" s="114">
        <v>1.1978</v>
      </c>
      <c r="V142" s="149">
        <v>32.787799999999997</v>
      </c>
      <c r="W142" s="114">
        <v>5.3414999999999999</v>
      </c>
      <c r="X142" s="114">
        <v>1.2887999999999999</v>
      </c>
      <c r="Y142" s="114">
        <v>25.674600000000002</v>
      </c>
      <c r="AA142" s="228"/>
      <c r="AB142" s="228"/>
      <c r="AC142" s="228"/>
    </row>
    <row r="143" spans="1:29" ht="20.25" customHeight="1" x14ac:dyDescent="0.35">
      <c r="A143" s="100" t="s">
        <v>425</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184</v>
      </c>
      <c r="L143" s="114" t="s">
        <v>184</v>
      </c>
      <c r="M143" s="114" t="s">
        <v>184</v>
      </c>
      <c r="N143" s="114">
        <v>0.20469999999999999</v>
      </c>
      <c r="O143" s="114" t="s">
        <v>184</v>
      </c>
      <c r="P143" s="114">
        <v>-9.2499999999999999E-2</v>
      </c>
      <c r="Q143" s="114" t="s">
        <v>184</v>
      </c>
      <c r="R143" s="114">
        <v>11.6576</v>
      </c>
      <c r="S143" s="114">
        <v>12.9002</v>
      </c>
      <c r="T143" s="114">
        <v>0.89180000000000004</v>
      </c>
      <c r="U143" s="114">
        <v>1.1509</v>
      </c>
      <c r="V143" s="149">
        <v>30.4572</v>
      </c>
      <c r="W143" s="114">
        <v>4.1536999999999997</v>
      </c>
      <c r="X143" s="114">
        <v>0.93899999999999995</v>
      </c>
      <c r="Y143" s="114">
        <v>24.353200000000001</v>
      </c>
      <c r="AA143" s="228"/>
      <c r="AB143" s="228"/>
      <c r="AC143" s="228"/>
    </row>
    <row r="144" spans="1:29" ht="20.25" customHeight="1" x14ac:dyDescent="0.35">
      <c r="A144" s="100" t="s">
        <v>426</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184</v>
      </c>
      <c r="L144" s="114" t="s">
        <v>184</v>
      </c>
      <c r="M144" s="114" t="s">
        <v>184</v>
      </c>
      <c r="N144" s="114">
        <v>0.18640000000000001</v>
      </c>
      <c r="O144" s="114" t="s">
        <v>184</v>
      </c>
      <c r="P144" s="114">
        <v>-0.1033</v>
      </c>
      <c r="Q144" s="114" t="s">
        <v>184</v>
      </c>
      <c r="R144" s="114">
        <v>7.9492000000000003</v>
      </c>
      <c r="S144" s="114">
        <v>12.8748</v>
      </c>
      <c r="T144" s="114">
        <v>1.3963000000000001</v>
      </c>
      <c r="U144" s="114">
        <v>1.0172000000000001</v>
      </c>
      <c r="V144" s="149">
        <v>27.527200000000001</v>
      </c>
      <c r="W144" s="114">
        <v>4.5795000000000003</v>
      </c>
      <c r="X144" s="114">
        <v>0.63460000000000005</v>
      </c>
      <c r="Y144" s="114">
        <v>20.637499999999999</v>
      </c>
      <c r="AA144" s="228"/>
      <c r="AB144" s="228"/>
      <c r="AC144" s="228"/>
    </row>
    <row r="145" spans="1:29" ht="20.25" customHeight="1" x14ac:dyDescent="0.35">
      <c r="A145" s="100" t="s">
        <v>427</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184</v>
      </c>
      <c r="L145" s="114" t="s">
        <v>184</v>
      </c>
      <c r="M145" s="114" t="s">
        <v>184</v>
      </c>
      <c r="N145" s="114">
        <v>0.17929999999999999</v>
      </c>
      <c r="O145" s="114" t="s">
        <v>184</v>
      </c>
      <c r="P145" s="114">
        <v>-0.1077</v>
      </c>
      <c r="Q145" s="114" t="s">
        <v>184</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A145" s="228"/>
      <c r="AB145" s="228"/>
      <c r="AC145" s="228"/>
    </row>
    <row r="146" spans="1:29" ht="20.25" customHeight="1" x14ac:dyDescent="0.35">
      <c r="A146" s="100" t="s">
        <v>428</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184</v>
      </c>
      <c r="L146" s="114" t="s">
        <v>184</v>
      </c>
      <c r="M146" s="114" t="s">
        <v>184</v>
      </c>
      <c r="N146" s="114">
        <v>0.17430000000000001</v>
      </c>
      <c r="O146" s="114" t="s">
        <v>184</v>
      </c>
      <c r="P146" s="114">
        <v>-0.1222</v>
      </c>
      <c r="Q146" s="114" t="s">
        <v>184</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A146" s="228"/>
      <c r="AB146" s="228"/>
      <c r="AC146" s="228"/>
    </row>
    <row r="147" spans="1:29" ht="20.25" customHeight="1" x14ac:dyDescent="0.35">
      <c r="A147" s="100" t="s">
        <v>429</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184</v>
      </c>
      <c r="L147" s="114" t="s">
        <v>184</v>
      </c>
      <c r="M147" s="114" t="s">
        <v>184</v>
      </c>
      <c r="N147" s="114">
        <v>0.1699</v>
      </c>
      <c r="O147" s="114" t="s">
        <v>184</v>
      </c>
      <c r="P147" s="114">
        <v>-0.1134</v>
      </c>
      <c r="Q147" s="114" t="s">
        <v>184</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A147" s="228"/>
      <c r="AB147" s="228"/>
      <c r="AC147" s="228"/>
    </row>
    <row r="148" spans="1:29" ht="20.25" customHeight="1" x14ac:dyDescent="0.35">
      <c r="A148" s="100" t="s">
        <v>430</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184</v>
      </c>
      <c r="L148" s="114" t="s">
        <v>184</v>
      </c>
      <c r="M148" s="114" t="s">
        <v>184</v>
      </c>
      <c r="N148" s="114">
        <v>0.17799999999999999</v>
      </c>
      <c r="O148" s="114" t="s">
        <v>184</v>
      </c>
      <c r="P148" s="114">
        <v>-0.11509999999999999</v>
      </c>
      <c r="Q148" s="114" t="s">
        <v>184</v>
      </c>
      <c r="R148" s="114">
        <v>8.8518000000000008</v>
      </c>
      <c r="S148" s="114">
        <v>12.2653</v>
      </c>
      <c r="T148" s="114">
        <v>1.1055999999999999</v>
      </c>
      <c r="U148" s="114">
        <v>1.0568</v>
      </c>
      <c r="V148" s="149">
        <v>27.179400000000001</v>
      </c>
      <c r="W148" s="114">
        <v>4.1931000000000003</v>
      </c>
      <c r="X148" s="114">
        <v>0.72509999999999997</v>
      </c>
      <c r="Y148" s="114">
        <v>20.9392</v>
      </c>
      <c r="AA148" s="228"/>
      <c r="AB148" s="228"/>
      <c r="AC148" s="228"/>
    </row>
    <row r="149" spans="1:29" ht="20.25" customHeight="1" x14ac:dyDescent="0.35">
      <c r="A149" s="100" t="s">
        <v>431</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184</v>
      </c>
      <c r="L149" s="114" t="s">
        <v>184</v>
      </c>
      <c r="M149" s="114" t="s">
        <v>184</v>
      </c>
      <c r="N149" s="114">
        <v>0.21540000000000001</v>
      </c>
      <c r="O149" s="114" t="s">
        <v>184</v>
      </c>
      <c r="P149" s="114">
        <v>-0.1154</v>
      </c>
      <c r="Q149" s="114" t="s">
        <v>184</v>
      </c>
      <c r="R149" s="114">
        <v>11.039400000000001</v>
      </c>
      <c r="S149" s="114">
        <v>12.6172</v>
      </c>
      <c r="T149" s="114">
        <v>0.57769999999999999</v>
      </c>
      <c r="U149" s="114">
        <v>1.2161</v>
      </c>
      <c r="V149" s="149">
        <v>30.254000000000001</v>
      </c>
      <c r="W149" s="114">
        <v>5.1345000000000001</v>
      </c>
      <c r="X149" s="114">
        <v>1.2811999999999999</v>
      </c>
      <c r="Y149" s="114">
        <v>23.441099999999999</v>
      </c>
      <c r="AA149" s="228"/>
      <c r="AB149" s="228"/>
      <c r="AC149" s="228"/>
    </row>
    <row r="150" spans="1:29" ht="20.25" customHeight="1" x14ac:dyDescent="0.35">
      <c r="A150" s="100" t="s">
        <v>432</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184</v>
      </c>
      <c r="L150" s="114" t="s">
        <v>184</v>
      </c>
      <c r="M150" s="114" t="s">
        <v>184</v>
      </c>
      <c r="N150" s="114">
        <v>0.1996</v>
      </c>
      <c r="O150" s="114" t="s">
        <v>184</v>
      </c>
      <c r="P150" s="114">
        <v>-0.11459999999999999</v>
      </c>
      <c r="Q150" s="114" t="s">
        <v>184</v>
      </c>
      <c r="R150" s="114">
        <v>12.7492</v>
      </c>
      <c r="S150" s="114">
        <v>11.8094</v>
      </c>
      <c r="T150" s="114">
        <v>0.55669999999999997</v>
      </c>
      <c r="U150" s="114">
        <v>1.2535000000000001</v>
      </c>
      <c r="V150" s="149">
        <v>31.146000000000001</v>
      </c>
      <c r="W150" s="114">
        <v>5.0914000000000001</v>
      </c>
      <c r="X150" s="114">
        <v>1.2394000000000001</v>
      </c>
      <c r="Y150" s="114">
        <v>24.358899999999998</v>
      </c>
      <c r="AA150" s="228"/>
      <c r="AB150" s="228"/>
      <c r="AC150" s="228"/>
    </row>
    <row r="151" spans="1:29" ht="20.25" customHeight="1" x14ac:dyDescent="0.35">
      <c r="A151" s="100" t="s">
        <v>433</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184</v>
      </c>
      <c r="L151" s="114" t="s">
        <v>184</v>
      </c>
      <c r="M151" s="114" t="s">
        <v>184</v>
      </c>
      <c r="N151" s="114">
        <v>0.2361</v>
      </c>
      <c r="O151" s="114" t="s">
        <v>184</v>
      </c>
      <c r="P151" s="114">
        <v>-0.1186</v>
      </c>
      <c r="Q151" s="114" t="s">
        <v>184</v>
      </c>
      <c r="R151" s="114">
        <v>14.227600000000001</v>
      </c>
      <c r="S151" s="114">
        <v>11.7879</v>
      </c>
      <c r="T151" s="114">
        <v>0.19719999999999999</v>
      </c>
      <c r="U151" s="114">
        <v>1.3527</v>
      </c>
      <c r="V151" s="149">
        <v>33.206400000000002</v>
      </c>
      <c r="W151" s="114">
        <v>5.9958999999999998</v>
      </c>
      <c r="X151" s="114">
        <v>1.2105999999999999</v>
      </c>
      <c r="Y151" s="114">
        <v>25.779199999999999</v>
      </c>
      <c r="AA151" s="228"/>
      <c r="AB151" s="228"/>
      <c r="AC151" s="228"/>
    </row>
    <row r="152" spans="1:29" ht="20.25" customHeight="1" x14ac:dyDescent="0.35">
      <c r="A152" s="100" t="s">
        <v>434</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184</v>
      </c>
      <c r="L152" s="114" t="s">
        <v>184</v>
      </c>
      <c r="M152" s="114" t="s">
        <v>184</v>
      </c>
      <c r="N152" s="114">
        <v>0.24340000000000001</v>
      </c>
      <c r="O152" s="114" t="s">
        <v>184</v>
      </c>
      <c r="P152" s="114">
        <v>-0.1149</v>
      </c>
      <c r="Q152" s="114" t="s">
        <v>184</v>
      </c>
      <c r="R152" s="114">
        <v>15.165699999999999</v>
      </c>
      <c r="S152" s="114">
        <v>11.507</v>
      </c>
      <c r="T152" s="114">
        <v>7.7799999999999994E-2</v>
      </c>
      <c r="U152" s="114">
        <v>1.5145</v>
      </c>
      <c r="V152" s="149">
        <v>34.069600000000001</v>
      </c>
      <c r="W152" s="114">
        <v>5.4680999999999997</v>
      </c>
      <c r="X152" s="114">
        <v>1.4411</v>
      </c>
      <c r="Y152" s="114">
        <v>27.123999999999999</v>
      </c>
      <c r="AA152" s="228"/>
      <c r="AB152" s="228"/>
      <c r="AC152" s="228"/>
    </row>
    <row r="153" spans="1:29" ht="20.25" customHeight="1" x14ac:dyDescent="0.35">
      <c r="A153" s="100" t="s">
        <v>435</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184</v>
      </c>
      <c r="L153" s="114" t="s">
        <v>184</v>
      </c>
      <c r="M153" s="114" t="s">
        <v>184</v>
      </c>
      <c r="N153" s="114">
        <v>0.2331</v>
      </c>
      <c r="O153" s="114" t="s">
        <v>184</v>
      </c>
      <c r="P153" s="114">
        <v>-0.109</v>
      </c>
      <c r="Q153" s="114" t="s">
        <v>184</v>
      </c>
      <c r="R153" s="114">
        <v>12.483000000000001</v>
      </c>
      <c r="S153" s="114">
        <v>10.1591</v>
      </c>
      <c r="T153" s="114">
        <v>0.19589999999999999</v>
      </c>
      <c r="U153" s="114">
        <v>1.353</v>
      </c>
      <c r="V153" s="149">
        <v>30.562100000000001</v>
      </c>
      <c r="W153" s="114">
        <v>6.2549000000000001</v>
      </c>
      <c r="X153" s="114">
        <v>1.0302</v>
      </c>
      <c r="Y153" s="114">
        <v>22.8672</v>
      </c>
      <c r="AA153" s="228"/>
      <c r="AB153" s="228"/>
      <c r="AC153" s="228"/>
    </row>
    <row r="154" spans="1:29" ht="20.25" customHeight="1" x14ac:dyDescent="0.35">
      <c r="A154" s="100" t="s">
        <v>436</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184</v>
      </c>
      <c r="L154" s="114" t="s">
        <v>184</v>
      </c>
      <c r="M154" s="114" t="s">
        <v>184</v>
      </c>
      <c r="N154" s="114">
        <v>0.24909999999999999</v>
      </c>
      <c r="O154" s="114" t="s">
        <v>184</v>
      </c>
      <c r="P154" s="114">
        <v>-0.10539999999999999</v>
      </c>
      <c r="Q154" s="114" t="s">
        <v>184</v>
      </c>
      <c r="R154" s="114">
        <v>9.6835000000000004</v>
      </c>
      <c r="S154" s="114">
        <v>11.7502</v>
      </c>
      <c r="T154" s="114">
        <v>0.29199999999999998</v>
      </c>
      <c r="U154" s="114">
        <v>1.3636999999999999</v>
      </c>
      <c r="V154" s="149">
        <v>30.898700000000002</v>
      </c>
      <c r="W154" s="114">
        <v>7.5561999999999996</v>
      </c>
      <c r="X154" s="114">
        <v>1.4094</v>
      </c>
      <c r="Y154" s="114">
        <v>21.792100000000001</v>
      </c>
      <c r="AA154" s="228"/>
      <c r="AB154" s="228"/>
      <c r="AC154" s="228"/>
    </row>
    <row r="155" spans="1:29" ht="20.25" customHeight="1" x14ac:dyDescent="0.35">
      <c r="A155" s="100" t="s">
        <v>437</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184</v>
      </c>
      <c r="L155" s="114" t="s">
        <v>184</v>
      </c>
      <c r="M155" s="114" t="s">
        <v>184</v>
      </c>
      <c r="N155" s="114">
        <v>0.1885</v>
      </c>
      <c r="O155" s="114" t="s">
        <v>184</v>
      </c>
      <c r="P155" s="114">
        <v>-7.2499999999999995E-2</v>
      </c>
      <c r="Q155" s="114" t="s">
        <v>184</v>
      </c>
      <c r="R155" s="114">
        <v>6.3413000000000004</v>
      </c>
      <c r="S155" s="114">
        <v>11.417</v>
      </c>
      <c r="T155" s="114">
        <v>0.85189999999999999</v>
      </c>
      <c r="U155" s="114">
        <v>1.2425999999999999</v>
      </c>
      <c r="V155" s="149">
        <v>26.811599999999999</v>
      </c>
      <c r="W155" s="114">
        <v>6.7823000000000002</v>
      </c>
      <c r="X155" s="114">
        <v>0.92069999999999996</v>
      </c>
      <c r="Y155" s="114">
        <v>18.007200000000001</v>
      </c>
      <c r="AA155" s="228"/>
      <c r="AB155" s="228"/>
      <c r="AC155" s="228"/>
    </row>
    <row r="156" spans="1:29" ht="20.25" customHeight="1" x14ac:dyDescent="0.35">
      <c r="A156" s="100" t="s">
        <v>438</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184</v>
      </c>
      <c r="L156" s="114" t="s">
        <v>184</v>
      </c>
      <c r="M156" s="114" t="s">
        <v>184</v>
      </c>
      <c r="N156" s="114">
        <v>0.1898</v>
      </c>
      <c r="O156" s="114" t="s">
        <v>184</v>
      </c>
      <c r="P156" s="114">
        <v>-9.2799999999999994E-2</v>
      </c>
      <c r="Q156" s="114" t="s">
        <v>184</v>
      </c>
      <c r="R156" s="114">
        <v>5.76</v>
      </c>
      <c r="S156" s="114">
        <v>11.9636</v>
      </c>
      <c r="T156" s="114">
        <v>1.2206999999999999</v>
      </c>
      <c r="U156" s="114">
        <v>1.2074</v>
      </c>
      <c r="V156" s="149">
        <v>26.443300000000001</v>
      </c>
      <c r="W156" s="114">
        <v>6.0080999999999998</v>
      </c>
      <c r="X156" s="114">
        <v>1.0952</v>
      </c>
      <c r="Y156" s="114">
        <v>18.099900000000002</v>
      </c>
      <c r="AA156" s="228"/>
      <c r="AB156" s="228"/>
      <c r="AC156" s="228"/>
    </row>
    <row r="157" spans="1:29" ht="20.25" customHeight="1" x14ac:dyDescent="0.35">
      <c r="A157" s="100" t="s">
        <v>439</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184</v>
      </c>
      <c r="L157" s="114" t="s">
        <v>184</v>
      </c>
      <c r="M157" s="114" t="s">
        <v>184</v>
      </c>
      <c r="N157" s="114">
        <v>0.17879999999999999</v>
      </c>
      <c r="O157" s="114" t="s">
        <v>184</v>
      </c>
      <c r="P157" s="114">
        <v>-9.3299999999999994E-2</v>
      </c>
      <c r="Q157" s="114" t="s">
        <v>184</v>
      </c>
      <c r="R157" s="114">
        <v>6.0435999999999996</v>
      </c>
      <c r="S157" s="114">
        <v>11.4199</v>
      </c>
      <c r="T157" s="114">
        <v>0.70809999999999995</v>
      </c>
      <c r="U157" s="114">
        <v>1.1991000000000001</v>
      </c>
      <c r="V157" s="149">
        <v>25.757999999999999</v>
      </c>
      <c r="W157" s="114">
        <v>6.3377999999999997</v>
      </c>
      <c r="X157" s="114">
        <v>0.66149999999999998</v>
      </c>
      <c r="Y157" s="114">
        <v>17.606300000000001</v>
      </c>
      <c r="AA157" s="228"/>
      <c r="AB157" s="228"/>
      <c r="AC157" s="228"/>
    </row>
    <row r="158" spans="1:29" ht="20.25" customHeight="1" x14ac:dyDescent="0.35">
      <c r="A158" s="100" t="s">
        <v>440</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184</v>
      </c>
      <c r="L158" s="114" t="s">
        <v>184</v>
      </c>
      <c r="M158" s="114" t="s">
        <v>184</v>
      </c>
      <c r="N158" s="114">
        <v>0.17660000000000001</v>
      </c>
      <c r="O158" s="114" t="s">
        <v>184</v>
      </c>
      <c r="P158" s="114">
        <v>-9.9599999999999994E-2</v>
      </c>
      <c r="Q158" s="114" t="s">
        <v>184</v>
      </c>
      <c r="R158" s="114">
        <v>5.5883000000000003</v>
      </c>
      <c r="S158" s="114">
        <v>12.3436</v>
      </c>
      <c r="T158" s="114">
        <v>0.6643</v>
      </c>
      <c r="U158" s="114">
        <v>1.4009</v>
      </c>
      <c r="V158" s="149">
        <v>26.148599999999998</v>
      </c>
      <c r="W158" s="114">
        <v>6.4344000000000001</v>
      </c>
      <c r="X158" s="114">
        <v>0.71430000000000005</v>
      </c>
      <c r="Y158" s="114">
        <v>17.7485</v>
      </c>
      <c r="AA158" s="228"/>
      <c r="AB158" s="228"/>
      <c r="AC158" s="228"/>
    </row>
    <row r="159" spans="1:29" ht="20.25" customHeight="1" x14ac:dyDescent="0.35">
      <c r="A159" s="100" t="s">
        <v>441</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184</v>
      </c>
      <c r="L159" s="114" t="s">
        <v>184</v>
      </c>
      <c r="M159" s="114" t="s">
        <v>184</v>
      </c>
      <c r="N159" s="114">
        <v>0.17399999999999999</v>
      </c>
      <c r="O159" s="114" t="s">
        <v>184</v>
      </c>
      <c r="P159" s="114">
        <v>-9.0800000000000006E-2</v>
      </c>
      <c r="Q159" s="114" t="s">
        <v>184</v>
      </c>
      <c r="R159" s="114">
        <v>4.9728000000000003</v>
      </c>
      <c r="S159" s="114">
        <v>12.781700000000001</v>
      </c>
      <c r="T159" s="114">
        <v>0.3674</v>
      </c>
      <c r="U159" s="114">
        <v>1.4007000000000001</v>
      </c>
      <c r="V159" s="149">
        <v>25.8476</v>
      </c>
      <c r="W159" s="114">
        <v>6.5968999999999998</v>
      </c>
      <c r="X159" s="114">
        <v>1.0649999999999999</v>
      </c>
      <c r="Y159" s="114">
        <v>17.573499999999999</v>
      </c>
      <c r="AA159" s="228"/>
      <c r="AB159" s="228"/>
      <c r="AC159" s="228"/>
    </row>
    <row r="160" spans="1:29" ht="20.25" customHeight="1" x14ac:dyDescent="0.35">
      <c r="A160" s="100" t="s">
        <v>442</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184</v>
      </c>
      <c r="L160" s="114" t="s">
        <v>184</v>
      </c>
      <c r="M160" s="114" t="s">
        <v>184</v>
      </c>
      <c r="N160" s="114">
        <v>0.1308</v>
      </c>
      <c r="O160" s="114" t="s">
        <v>184</v>
      </c>
      <c r="P160" s="114">
        <v>-9.8000000000000004E-2</v>
      </c>
      <c r="Q160" s="114" t="s">
        <v>184</v>
      </c>
      <c r="R160" s="114">
        <v>5.7759</v>
      </c>
      <c r="S160" s="114">
        <v>13.107900000000001</v>
      </c>
      <c r="T160" s="114">
        <v>-0.22009999999999999</v>
      </c>
      <c r="U160" s="114">
        <v>1.4311</v>
      </c>
      <c r="V160" s="149">
        <v>25.8139</v>
      </c>
      <c r="W160" s="114">
        <v>5.9541000000000004</v>
      </c>
      <c r="X160" s="114">
        <v>1.103</v>
      </c>
      <c r="Y160" s="114">
        <v>18.7468</v>
      </c>
      <c r="AA160" s="228"/>
      <c r="AB160" s="228"/>
      <c r="AC160" s="228"/>
    </row>
    <row r="161" spans="1:29" ht="20.25" customHeight="1" x14ac:dyDescent="0.35">
      <c r="A161" s="100" t="s">
        <v>443</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184</v>
      </c>
      <c r="L161" s="114" t="s">
        <v>184</v>
      </c>
      <c r="M161" s="114" t="s">
        <v>184</v>
      </c>
      <c r="N161" s="114">
        <v>0.17599999999999999</v>
      </c>
      <c r="O161" s="114" t="s">
        <v>184</v>
      </c>
      <c r="P161" s="114">
        <v>-9.8000000000000004E-2</v>
      </c>
      <c r="Q161" s="114" t="s">
        <v>184</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A161" s="228"/>
      <c r="AB161" s="228"/>
      <c r="AC161" s="228"/>
    </row>
    <row r="162" spans="1:29" ht="20.25" customHeight="1" x14ac:dyDescent="0.35">
      <c r="A162" s="100" t="s">
        <v>444</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184</v>
      </c>
      <c r="L162" s="114" t="s">
        <v>184</v>
      </c>
      <c r="M162" s="114" t="s">
        <v>184</v>
      </c>
      <c r="N162" s="114">
        <v>0.2354</v>
      </c>
      <c r="O162" s="114" t="s">
        <v>184</v>
      </c>
      <c r="P162" s="114">
        <v>-8.5300000000000001E-2</v>
      </c>
      <c r="Q162" s="114" t="s">
        <v>184</v>
      </c>
      <c r="R162" s="114">
        <v>7.8251999999999997</v>
      </c>
      <c r="S162" s="114">
        <v>14.1751</v>
      </c>
      <c r="T162" s="114">
        <v>-0.30709999999999998</v>
      </c>
      <c r="U162" s="114">
        <v>1.4743999999999999</v>
      </c>
      <c r="V162" s="149">
        <v>29.4375</v>
      </c>
      <c r="W162" s="114">
        <v>6.5975999999999999</v>
      </c>
      <c r="X162" s="114">
        <v>1.5396000000000001</v>
      </c>
      <c r="Y162" s="114">
        <v>21.7578</v>
      </c>
      <c r="AA162" s="228"/>
      <c r="AB162" s="228"/>
      <c r="AC162" s="228"/>
    </row>
    <row r="163" spans="1:29" ht="20.25" customHeight="1" x14ac:dyDescent="0.35">
      <c r="A163" s="100" t="s">
        <v>445</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184</v>
      </c>
      <c r="L163" s="114" t="s">
        <v>184</v>
      </c>
      <c r="M163" s="114" t="s">
        <v>184</v>
      </c>
      <c r="N163" s="114">
        <v>0.22620000000000001</v>
      </c>
      <c r="O163" s="114" t="s">
        <v>184</v>
      </c>
      <c r="P163" s="114">
        <v>-0.1109</v>
      </c>
      <c r="Q163" s="114" t="s">
        <v>184</v>
      </c>
      <c r="R163" s="114">
        <v>9.8770000000000007</v>
      </c>
      <c r="S163" s="114">
        <v>14.7089</v>
      </c>
      <c r="T163" s="114">
        <v>-0.31290000000000001</v>
      </c>
      <c r="U163" s="114">
        <v>1.5984</v>
      </c>
      <c r="V163" s="149">
        <v>31.933900000000001</v>
      </c>
      <c r="W163" s="114">
        <v>6.4063999999999997</v>
      </c>
      <c r="X163" s="114">
        <v>1.1778</v>
      </c>
      <c r="Y163" s="114">
        <v>24.352799999999998</v>
      </c>
      <c r="AA163" s="228"/>
      <c r="AB163" s="228"/>
      <c r="AC163" s="228"/>
    </row>
    <row r="164" spans="1:29" ht="20.25" customHeight="1" x14ac:dyDescent="0.35">
      <c r="A164" s="100" t="s">
        <v>446</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184</v>
      </c>
      <c r="N164" s="114">
        <v>0.30049999999999999</v>
      </c>
      <c r="O164" s="114" t="s">
        <v>184</v>
      </c>
      <c r="P164" s="114">
        <v>-0.108</v>
      </c>
      <c r="Q164" s="114" t="s">
        <v>184</v>
      </c>
      <c r="R164" s="114">
        <v>12.4354</v>
      </c>
      <c r="S164" s="114">
        <v>14.5434</v>
      </c>
      <c r="T164" s="114">
        <v>-0.73160000000000003</v>
      </c>
      <c r="U164" s="114">
        <v>1.4812000000000001</v>
      </c>
      <c r="V164" s="149">
        <v>34.557899999999997</v>
      </c>
      <c r="W164" s="114">
        <v>7.0140000000000002</v>
      </c>
      <c r="X164" s="114">
        <v>1.2445999999999999</v>
      </c>
      <c r="Y164" s="114">
        <v>26.9023</v>
      </c>
      <c r="AA164" s="228"/>
      <c r="AB164" s="228"/>
      <c r="AC164" s="228"/>
    </row>
    <row r="165" spans="1:29" ht="20.25" customHeight="1" x14ac:dyDescent="0.35">
      <c r="A165" s="100" t="s">
        <v>447</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184</v>
      </c>
      <c r="N165" s="114">
        <v>0.23680000000000001</v>
      </c>
      <c r="O165" s="114" t="s">
        <v>184</v>
      </c>
      <c r="P165" s="114">
        <v>-0.1007</v>
      </c>
      <c r="Q165" s="114" t="s">
        <v>184</v>
      </c>
      <c r="R165" s="114">
        <v>10.7547</v>
      </c>
      <c r="S165" s="114">
        <v>13.192600000000001</v>
      </c>
      <c r="T165" s="114">
        <v>-0.5514</v>
      </c>
      <c r="U165" s="114">
        <v>1.2968999999999999</v>
      </c>
      <c r="V165" s="149">
        <v>30.358899999999998</v>
      </c>
      <c r="W165" s="114">
        <v>5.8239000000000001</v>
      </c>
      <c r="X165" s="114">
        <v>0.8337</v>
      </c>
      <c r="Y165" s="114">
        <v>23.8902</v>
      </c>
      <c r="AA165" s="228"/>
      <c r="AB165" s="228"/>
      <c r="AC165" s="228"/>
    </row>
    <row r="166" spans="1:29" ht="20.25" customHeight="1" x14ac:dyDescent="0.35">
      <c r="A166" s="100" t="s">
        <v>448</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184</v>
      </c>
      <c r="N166" s="114">
        <v>0.2702</v>
      </c>
      <c r="O166" s="114" t="s">
        <v>184</v>
      </c>
      <c r="P166" s="114">
        <v>-8.3699999999999997E-2</v>
      </c>
      <c r="Q166" s="114" t="s">
        <v>184</v>
      </c>
      <c r="R166" s="114">
        <v>8.0094999999999992</v>
      </c>
      <c r="S166" s="114">
        <v>15.6189</v>
      </c>
      <c r="T166" s="114">
        <v>-0.4083</v>
      </c>
      <c r="U166" s="114">
        <v>1.3359000000000001</v>
      </c>
      <c r="V166" s="149">
        <v>31.421399999999998</v>
      </c>
      <c r="W166" s="114">
        <v>6.9702999999999999</v>
      </c>
      <c r="X166" s="114">
        <v>1.2077</v>
      </c>
      <c r="Y166" s="114">
        <v>23.607099999999999</v>
      </c>
      <c r="AA166" s="228"/>
      <c r="AB166" s="228"/>
      <c r="AC166" s="228"/>
    </row>
    <row r="167" spans="1:29" ht="20.25" customHeight="1" x14ac:dyDescent="0.35">
      <c r="A167" s="100" t="s">
        <v>449</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184</v>
      </c>
      <c r="N167" s="114">
        <v>0.24879999999999999</v>
      </c>
      <c r="O167" s="114" t="s">
        <v>184</v>
      </c>
      <c r="P167" s="114">
        <v>-8.6800000000000002E-2</v>
      </c>
      <c r="Q167" s="114" t="s">
        <v>184</v>
      </c>
      <c r="R167" s="114">
        <v>6.4143999999999997</v>
      </c>
      <c r="S167" s="114">
        <v>13.932399999999999</v>
      </c>
      <c r="T167" s="114">
        <v>4.4499999999999998E-2</v>
      </c>
      <c r="U167" s="114">
        <v>1.2318</v>
      </c>
      <c r="V167" s="149">
        <v>27.145399999999999</v>
      </c>
      <c r="W167" s="114">
        <v>5.6908000000000003</v>
      </c>
      <c r="X167" s="114">
        <v>1.0286</v>
      </c>
      <c r="Y167" s="114">
        <v>20.2652</v>
      </c>
      <c r="AA167" s="228"/>
      <c r="AB167" s="228"/>
      <c r="AC167" s="228"/>
    </row>
    <row r="168" spans="1:29" ht="20.25" customHeight="1" x14ac:dyDescent="0.35">
      <c r="A168" s="100" t="s">
        <v>450</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184</v>
      </c>
      <c r="N168" s="114">
        <v>0.2261</v>
      </c>
      <c r="O168" s="114" t="s">
        <v>184</v>
      </c>
      <c r="P168" s="114">
        <v>-9.4200000000000006E-2</v>
      </c>
      <c r="Q168" s="114" t="s">
        <v>184</v>
      </c>
      <c r="R168" s="114">
        <v>6.0555000000000003</v>
      </c>
      <c r="S168" s="114">
        <v>14.538</v>
      </c>
      <c r="T168" s="114">
        <v>0.42509999999999998</v>
      </c>
      <c r="U168" s="114">
        <v>1.1996</v>
      </c>
      <c r="V168" s="149">
        <v>26.824200000000001</v>
      </c>
      <c r="W168" s="114">
        <v>4.7735000000000003</v>
      </c>
      <c r="X168" s="114">
        <v>0.74150000000000005</v>
      </c>
      <c r="Y168" s="114">
        <v>20.520099999999999</v>
      </c>
      <c r="AA168" s="228"/>
      <c r="AB168" s="228"/>
      <c r="AC168" s="228"/>
    </row>
    <row r="169" spans="1:29" ht="20.25" customHeight="1" x14ac:dyDescent="0.35">
      <c r="A169" s="100" t="s">
        <v>451</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184</v>
      </c>
      <c r="N169" s="114">
        <v>0.25929999999999997</v>
      </c>
      <c r="O169" s="114" t="s">
        <v>184</v>
      </c>
      <c r="P169" s="114">
        <v>-8.4699999999999998E-2</v>
      </c>
      <c r="Q169" s="114" t="s">
        <v>184</v>
      </c>
      <c r="R169" s="114">
        <v>6.0103</v>
      </c>
      <c r="S169" s="114">
        <v>12.768599999999999</v>
      </c>
      <c r="T169" s="114">
        <v>0.9486</v>
      </c>
      <c r="U169" s="114">
        <v>1.1021000000000001</v>
      </c>
      <c r="V169" s="149">
        <v>25.2028</v>
      </c>
      <c r="W169" s="114">
        <v>4.5976999999999997</v>
      </c>
      <c r="X169" s="114">
        <v>0.68479999999999996</v>
      </c>
      <c r="Y169" s="114">
        <v>18.638999999999999</v>
      </c>
      <c r="AA169" s="228"/>
      <c r="AB169" s="228"/>
      <c r="AC169" s="228"/>
    </row>
    <row r="170" spans="1:29" ht="20.25" customHeight="1" x14ac:dyDescent="0.35">
      <c r="A170" s="100" t="s">
        <v>452</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184</v>
      </c>
      <c r="N170" s="114">
        <v>0.27339999999999998</v>
      </c>
      <c r="O170" s="114" t="s">
        <v>184</v>
      </c>
      <c r="P170" s="114">
        <v>-7.6499999999999999E-2</v>
      </c>
      <c r="Q170" s="114" t="s">
        <v>184</v>
      </c>
      <c r="R170" s="114">
        <v>6.5388000000000002</v>
      </c>
      <c r="S170" s="114">
        <v>12.0397</v>
      </c>
      <c r="T170" s="114">
        <v>1.0091000000000001</v>
      </c>
      <c r="U170" s="114">
        <v>1.2021999999999999</v>
      </c>
      <c r="V170" s="149">
        <v>25.8095</v>
      </c>
      <c r="W170" s="114">
        <v>5.1532</v>
      </c>
      <c r="X170" s="114">
        <v>1.1734</v>
      </c>
      <c r="Y170" s="114">
        <v>18.5215</v>
      </c>
      <c r="AA170" s="228"/>
      <c r="AB170" s="228"/>
      <c r="AC170" s="228"/>
    </row>
    <row r="171" spans="1:29" ht="20.25" customHeight="1" x14ac:dyDescent="0.35">
      <c r="A171" s="100" t="s">
        <v>453</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184</v>
      </c>
      <c r="N171" s="114">
        <v>0.3291</v>
      </c>
      <c r="O171" s="114" t="s">
        <v>184</v>
      </c>
      <c r="P171" s="114">
        <v>-7.9399999999999998E-2</v>
      </c>
      <c r="Q171" s="114" t="s">
        <v>184</v>
      </c>
      <c r="R171" s="114">
        <v>5.2896000000000001</v>
      </c>
      <c r="S171" s="114">
        <v>12.4917</v>
      </c>
      <c r="T171" s="114">
        <v>1.2567999999999999</v>
      </c>
      <c r="U171" s="114">
        <v>1.1639999999999999</v>
      </c>
      <c r="V171" s="149">
        <v>25.2774</v>
      </c>
      <c r="W171" s="114">
        <v>5.1985999999999999</v>
      </c>
      <c r="X171" s="114">
        <v>1.1352</v>
      </c>
      <c r="Y171" s="114">
        <v>17.737500000000001</v>
      </c>
      <c r="AA171" s="228"/>
      <c r="AB171" s="228"/>
      <c r="AC171" s="228"/>
    </row>
    <row r="172" spans="1:29" ht="20.25" customHeight="1" x14ac:dyDescent="0.35">
      <c r="A172" s="100" t="s">
        <v>454</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184</v>
      </c>
      <c r="N172" s="114">
        <v>0.30249999999999999</v>
      </c>
      <c r="O172" s="114" t="s">
        <v>184</v>
      </c>
      <c r="P172" s="114">
        <v>-7.7899999999999997E-2</v>
      </c>
      <c r="Q172" s="114" t="s">
        <v>184</v>
      </c>
      <c r="R172" s="114">
        <v>6.9682000000000004</v>
      </c>
      <c r="S172" s="114">
        <v>12.097300000000001</v>
      </c>
      <c r="T172" s="114">
        <v>0.4929</v>
      </c>
      <c r="U172" s="114">
        <v>1.2306999999999999</v>
      </c>
      <c r="V172" s="149">
        <v>25.881</v>
      </c>
      <c r="W172" s="114">
        <v>5.1666999999999996</v>
      </c>
      <c r="X172" s="114">
        <v>1.3864000000000001</v>
      </c>
      <c r="Y172" s="114">
        <v>19.0686</v>
      </c>
      <c r="AA172" s="228"/>
      <c r="AB172" s="228"/>
      <c r="AC172" s="228"/>
    </row>
    <row r="173" spans="1:29" ht="20.25" customHeight="1" x14ac:dyDescent="0.35">
      <c r="A173" s="100" t="s">
        <v>455</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184</v>
      </c>
      <c r="N173" s="114">
        <v>0.33579999999999999</v>
      </c>
      <c r="O173" s="114" t="s">
        <v>184</v>
      </c>
      <c r="P173" s="114">
        <v>-7.7399999999999997E-2</v>
      </c>
      <c r="Q173" s="114" t="s">
        <v>184</v>
      </c>
      <c r="R173" s="114">
        <v>8.8884000000000007</v>
      </c>
      <c r="S173" s="114">
        <v>11.659599999999999</v>
      </c>
      <c r="T173" s="114">
        <v>-0.35389999999999999</v>
      </c>
      <c r="U173" s="114">
        <v>1.1897</v>
      </c>
      <c r="V173" s="149">
        <v>28.429200000000002</v>
      </c>
      <c r="W173" s="114">
        <v>7.0514999999999999</v>
      </c>
      <c r="X173" s="114">
        <v>1.7603</v>
      </c>
      <c r="Y173" s="114">
        <v>20.619299999999999</v>
      </c>
      <c r="AA173" s="228"/>
      <c r="AB173" s="228"/>
      <c r="AC173" s="228"/>
    </row>
    <row r="174" spans="1:29" ht="20.25" customHeight="1" x14ac:dyDescent="0.35">
      <c r="A174" s="100" t="s">
        <v>456</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184</v>
      </c>
      <c r="N174" s="114">
        <v>0.32979999999999998</v>
      </c>
      <c r="O174" s="114" t="s">
        <v>184</v>
      </c>
      <c r="P174" s="114">
        <v>-9.1200000000000003E-2</v>
      </c>
      <c r="Q174" s="114" t="s">
        <v>184</v>
      </c>
      <c r="R174" s="114">
        <v>10.7804</v>
      </c>
      <c r="S174" s="114">
        <v>12.3073</v>
      </c>
      <c r="T174" s="114">
        <v>0.1925</v>
      </c>
      <c r="U174" s="114">
        <v>1.2637</v>
      </c>
      <c r="V174" s="149">
        <v>30.771000000000001</v>
      </c>
      <c r="W174" s="114">
        <v>6.2606999999999999</v>
      </c>
      <c r="X174" s="114">
        <v>1.7688999999999999</v>
      </c>
      <c r="Y174" s="114">
        <v>23.145399999999999</v>
      </c>
      <c r="AA174" s="228"/>
      <c r="AB174" s="228"/>
      <c r="AC174" s="228"/>
    </row>
    <row r="175" spans="1:29" ht="20.25" customHeight="1" x14ac:dyDescent="0.35">
      <c r="A175" s="100" t="s">
        <v>457</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184</v>
      </c>
      <c r="N175" s="114">
        <v>0.2908</v>
      </c>
      <c r="O175" s="114" t="s">
        <v>184</v>
      </c>
      <c r="P175" s="114">
        <v>-0.11210000000000001</v>
      </c>
      <c r="Q175" s="114" t="s">
        <v>184</v>
      </c>
      <c r="R175" s="114">
        <v>14.020300000000001</v>
      </c>
      <c r="S175" s="114">
        <v>12.6288</v>
      </c>
      <c r="T175" s="114">
        <v>0.3372</v>
      </c>
      <c r="U175" s="114">
        <v>1.4362999999999999</v>
      </c>
      <c r="V175" s="149">
        <v>35.109900000000003</v>
      </c>
      <c r="W175" s="114">
        <v>6.8070000000000004</v>
      </c>
      <c r="X175" s="114">
        <v>1.1011</v>
      </c>
      <c r="Y175" s="114">
        <v>26.641400000000001</v>
      </c>
      <c r="AA175" s="228"/>
      <c r="AB175" s="228"/>
      <c r="AC175" s="228"/>
    </row>
    <row r="176" spans="1:29" ht="20.25" customHeight="1" x14ac:dyDescent="0.35">
      <c r="A176" s="100" t="s">
        <v>458</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184</v>
      </c>
      <c r="N176" s="114">
        <v>0.44650000000000001</v>
      </c>
      <c r="O176" s="114" t="s">
        <v>184</v>
      </c>
      <c r="P176" s="114">
        <v>-8.6199999999999999E-2</v>
      </c>
      <c r="Q176" s="114" t="s">
        <v>184</v>
      </c>
      <c r="R176" s="114">
        <v>11.6867</v>
      </c>
      <c r="S176" s="114">
        <v>12.6637</v>
      </c>
      <c r="T176" s="114">
        <v>0.47570000000000001</v>
      </c>
      <c r="U176" s="114">
        <v>1.4126000000000001</v>
      </c>
      <c r="V176" s="149">
        <v>33.779499999999999</v>
      </c>
      <c r="W176" s="114">
        <v>7.7003000000000004</v>
      </c>
      <c r="X176" s="114">
        <v>1.7226999999999999</v>
      </c>
      <c r="Y176" s="114">
        <v>24.277100000000001</v>
      </c>
      <c r="AA176" s="228"/>
      <c r="AB176" s="228"/>
      <c r="AC176" s="228"/>
    </row>
    <row r="177" spans="1:29" ht="20.25" customHeight="1" x14ac:dyDescent="0.35">
      <c r="A177" s="100" t="s">
        <v>459</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184</v>
      </c>
      <c r="N177" s="114">
        <v>0.32100000000000001</v>
      </c>
      <c r="O177" s="114" t="s">
        <v>184</v>
      </c>
      <c r="P177" s="114">
        <v>-7.5600000000000001E-2</v>
      </c>
      <c r="Q177" s="114" t="s">
        <v>184</v>
      </c>
      <c r="R177" s="114">
        <v>10.1478</v>
      </c>
      <c r="S177" s="114">
        <v>10.4152</v>
      </c>
      <c r="T177" s="114">
        <v>0.23089999999999999</v>
      </c>
      <c r="U177" s="114">
        <v>1.2310000000000001</v>
      </c>
      <c r="V177" s="149">
        <v>29.255500000000001</v>
      </c>
      <c r="W177" s="114">
        <v>7.2671000000000001</v>
      </c>
      <c r="X177" s="114">
        <v>1.8077000000000001</v>
      </c>
      <c r="Y177" s="114">
        <v>20.6021</v>
      </c>
      <c r="AA177" s="228"/>
      <c r="AB177" s="228"/>
      <c r="AC177" s="228"/>
    </row>
    <row r="178" spans="1:29" ht="20.25" customHeight="1" x14ac:dyDescent="0.35">
      <c r="A178" s="100" t="s">
        <v>460</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184</v>
      </c>
      <c r="N178" s="114">
        <v>0.32229999999999998</v>
      </c>
      <c r="O178" s="114" t="s">
        <v>184</v>
      </c>
      <c r="P178" s="114">
        <v>-9.4200000000000006E-2</v>
      </c>
      <c r="Q178" s="114" t="s">
        <v>184</v>
      </c>
      <c r="R178" s="114">
        <v>11.392899999999999</v>
      </c>
      <c r="S178" s="114">
        <v>10.5779</v>
      </c>
      <c r="T178" s="114">
        <v>0.35749999999999998</v>
      </c>
      <c r="U178" s="114">
        <v>1.2996000000000001</v>
      </c>
      <c r="V178" s="149">
        <v>30.998200000000001</v>
      </c>
      <c r="W178" s="114">
        <v>7.5479000000000003</v>
      </c>
      <c r="X178" s="114">
        <v>1.3169</v>
      </c>
      <c r="Y178" s="114">
        <v>21.8874</v>
      </c>
      <c r="AA178" s="228"/>
      <c r="AB178" s="228"/>
      <c r="AC178" s="228"/>
    </row>
    <row r="179" spans="1:29" ht="20.25" customHeight="1" x14ac:dyDescent="0.35">
      <c r="A179" s="100" t="s">
        <v>461</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184</v>
      </c>
      <c r="N179" s="114">
        <v>0.3145</v>
      </c>
      <c r="O179" s="114" t="s">
        <v>184</v>
      </c>
      <c r="P179" s="114">
        <v>-7.4999999999999997E-2</v>
      </c>
      <c r="Q179" s="114" t="s">
        <v>184</v>
      </c>
      <c r="R179" s="114">
        <v>5.5746000000000002</v>
      </c>
      <c r="S179" s="114">
        <v>11.070600000000001</v>
      </c>
      <c r="T179" s="114">
        <v>0.6532</v>
      </c>
      <c r="U179" s="114">
        <v>1.2824</v>
      </c>
      <c r="V179" s="149">
        <v>25.902899999999999</v>
      </c>
      <c r="W179" s="114">
        <v>7.4157999999999999</v>
      </c>
      <c r="X179" s="114">
        <v>1.4933000000000001</v>
      </c>
      <c r="Y179" s="114">
        <v>16.6265</v>
      </c>
      <c r="AA179" s="228"/>
      <c r="AB179" s="228"/>
      <c r="AC179" s="228"/>
    </row>
    <row r="180" spans="1:29" ht="20.25" customHeight="1" x14ac:dyDescent="0.35">
      <c r="A180" s="100" t="s">
        <v>462</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184</v>
      </c>
      <c r="N180" s="114">
        <v>0.27079999999999999</v>
      </c>
      <c r="O180" s="114" t="s">
        <v>184</v>
      </c>
      <c r="P180" s="114">
        <v>-6.4699999999999994E-2</v>
      </c>
      <c r="Q180" s="114" t="s">
        <v>184</v>
      </c>
      <c r="R180" s="114">
        <v>5.5098000000000003</v>
      </c>
      <c r="S180" s="114">
        <v>11.1709</v>
      </c>
      <c r="T180" s="114">
        <v>0.1313</v>
      </c>
      <c r="U180" s="114">
        <v>1.3203</v>
      </c>
      <c r="V180" s="149">
        <v>26.1356</v>
      </c>
      <c r="W180" s="114">
        <v>7.8559999999999999</v>
      </c>
      <c r="X180" s="114">
        <v>1.9875</v>
      </c>
      <c r="Y180" s="114">
        <v>16.892700000000001</v>
      </c>
      <c r="AA180" s="228"/>
      <c r="AB180" s="228"/>
      <c r="AC180" s="228"/>
    </row>
    <row r="181" spans="1:29" ht="20.25" customHeight="1" x14ac:dyDescent="0.35">
      <c r="A181" s="100" t="s">
        <v>463</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184</v>
      </c>
      <c r="N181" s="114">
        <v>0.31280000000000002</v>
      </c>
      <c r="O181" s="114" t="s">
        <v>184</v>
      </c>
      <c r="P181" s="114">
        <v>-7.8799999999999995E-2</v>
      </c>
      <c r="Q181" s="114" t="s">
        <v>184</v>
      </c>
      <c r="R181" s="114">
        <v>6.1273999999999997</v>
      </c>
      <c r="S181" s="114">
        <v>10.501099999999999</v>
      </c>
      <c r="T181" s="114">
        <v>0.745</v>
      </c>
      <c r="U181" s="114">
        <v>1.2551000000000001</v>
      </c>
      <c r="V181" s="149">
        <v>25.460599999999999</v>
      </c>
      <c r="W181" s="114">
        <v>6.8930999999999996</v>
      </c>
      <c r="X181" s="114">
        <v>1.286</v>
      </c>
      <c r="Y181" s="114">
        <v>16.646100000000001</v>
      </c>
      <c r="AA181" s="228"/>
      <c r="AB181" s="228"/>
      <c r="AC181" s="228"/>
    </row>
    <row r="182" spans="1:29" ht="20.25" customHeight="1" x14ac:dyDescent="0.35">
      <c r="A182" s="100" t="s">
        <v>464</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184</v>
      </c>
      <c r="N182" s="114">
        <v>0.35589999999999999</v>
      </c>
      <c r="O182" s="114" t="s">
        <v>184</v>
      </c>
      <c r="P182" s="114">
        <v>-7.6700000000000004E-2</v>
      </c>
      <c r="Q182" s="114" t="s">
        <v>184</v>
      </c>
      <c r="R182" s="114">
        <v>5.3743999999999996</v>
      </c>
      <c r="S182" s="114">
        <v>11.6813</v>
      </c>
      <c r="T182" s="114">
        <v>1.0009999999999999</v>
      </c>
      <c r="U182" s="114">
        <v>1.2018</v>
      </c>
      <c r="V182" s="149">
        <v>25.380600000000001</v>
      </c>
      <c r="W182" s="114">
        <v>6.2801</v>
      </c>
      <c r="X182" s="114">
        <v>1.1552</v>
      </c>
      <c r="Y182" s="114">
        <v>16.974299999999999</v>
      </c>
      <c r="AA182" s="228"/>
      <c r="AB182" s="228"/>
      <c r="AC182" s="228"/>
    </row>
    <row r="183" spans="1:29" ht="20.25" customHeight="1" x14ac:dyDescent="0.35">
      <c r="A183" s="100" t="s">
        <v>465</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184</v>
      </c>
      <c r="N183" s="114">
        <v>0.36909999999999998</v>
      </c>
      <c r="O183" s="114" t="s">
        <v>184</v>
      </c>
      <c r="P183" s="114">
        <v>-8.5599999999999996E-2</v>
      </c>
      <c r="Q183" s="114" t="s">
        <v>184</v>
      </c>
      <c r="R183" s="114">
        <v>6.0358000000000001</v>
      </c>
      <c r="S183" s="114">
        <v>11.325200000000001</v>
      </c>
      <c r="T183" s="114">
        <v>0.9173</v>
      </c>
      <c r="U183" s="114">
        <v>1.2181</v>
      </c>
      <c r="V183" s="149">
        <v>25.625599999999999</v>
      </c>
      <c r="W183" s="114">
        <v>6.2807000000000004</v>
      </c>
      <c r="X183" s="114">
        <v>1.3392999999999999</v>
      </c>
      <c r="Y183" s="114">
        <v>17.295100000000001</v>
      </c>
      <c r="AA183" s="228"/>
      <c r="AB183" s="228"/>
      <c r="AC183" s="228"/>
    </row>
    <row r="184" spans="1:29" ht="20.25" customHeight="1" x14ac:dyDescent="0.35">
      <c r="A184" s="100" t="s">
        <v>466</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184</v>
      </c>
      <c r="N184" s="114">
        <v>0.33789999999999998</v>
      </c>
      <c r="O184" s="114" t="s">
        <v>184</v>
      </c>
      <c r="P184" s="114">
        <v>-7.0599999999999996E-2</v>
      </c>
      <c r="Q184" s="114" t="s">
        <v>184</v>
      </c>
      <c r="R184" s="114">
        <v>6.2241999999999997</v>
      </c>
      <c r="S184" s="114">
        <v>11.5984</v>
      </c>
      <c r="T184" s="114">
        <v>0.44069999999999998</v>
      </c>
      <c r="U184" s="114">
        <v>1.2518</v>
      </c>
      <c r="V184" s="149">
        <v>25.832899999999999</v>
      </c>
      <c r="W184" s="114">
        <v>6.2313000000000001</v>
      </c>
      <c r="X184" s="114">
        <v>1.9843999999999999</v>
      </c>
      <c r="Y184" s="114">
        <v>17.979700000000001</v>
      </c>
      <c r="AA184" s="228"/>
      <c r="AB184" s="228"/>
      <c r="AC184" s="228"/>
    </row>
    <row r="185" spans="1:29" ht="20.25" customHeight="1" x14ac:dyDescent="0.35">
      <c r="A185" s="100" t="s">
        <v>467</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184</v>
      </c>
      <c r="N185" s="114">
        <v>0.3846</v>
      </c>
      <c r="O185" s="114" t="s">
        <v>184</v>
      </c>
      <c r="P185" s="114">
        <v>-7.85E-2</v>
      </c>
      <c r="Q185" s="114" t="s">
        <v>184</v>
      </c>
      <c r="R185" s="114">
        <v>8.1788000000000007</v>
      </c>
      <c r="S185" s="114">
        <v>11.2439</v>
      </c>
      <c r="T185" s="114">
        <v>0.21659999999999999</v>
      </c>
      <c r="U185" s="114">
        <v>1.2948</v>
      </c>
      <c r="V185" s="149">
        <v>27.4847</v>
      </c>
      <c r="W185" s="114">
        <v>6.4551999999999996</v>
      </c>
      <c r="X185" s="114">
        <v>2.3982000000000001</v>
      </c>
      <c r="Y185" s="114">
        <v>19.596499999999999</v>
      </c>
      <c r="AA185" s="228"/>
      <c r="AB185" s="228"/>
      <c r="AC185" s="228"/>
    </row>
    <row r="186" spans="1:29" ht="20.25" customHeight="1" x14ac:dyDescent="0.35">
      <c r="A186" s="100" t="s">
        <v>468</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184</v>
      </c>
      <c r="N186" s="114">
        <v>0.3851</v>
      </c>
      <c r="O186" s="114" t="s">
        <v>184</v>
      </c>
      <c r="P186" s="114">
        <v>-7.7899999999999997E-2</v>
      </c>
      <c r="Q186" s="114" t="s">
        <v>184</v>
      </c>
      <c r="R186" s="114">
        <v>11.750400000000001</v>
      </c>
      <c r="S186" s="114">
        <v>9.4610000000000003</v>
      </c>
      <c r="T186" s="114">
        <v>-0.13819999999999999</v>
      </c>
      <c r="U186" s="114">
        <v>1.3853</v>
      </c>
      <c r="V186" s="149">
        <v>29.033000000000001</v>
      </c>
      <c r="W186" s="114">
        <v>6.4874999999999998</v>
      </c>
      <c r="X186" s="114">
        <v>2.2860999999999998</v>
      </c>
      <c r="Y186" s="114">
        <v>21.3764</v>
      </c>
      <c r="AA186" s="228"/>
      <c r="AB186" s="228"/>
      <c r="AC186" s="228"/>
    </row>
    <row r="187" spans="1:29" ht="20.25" customHeight="1" x14ac:dyDescent="0.35">
      <c r="A187" s="100" t="s">
        <v>469</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184</v>
      </c>
      <c r="N187" s="114">
        <v>0.35859999999999997</v>
      </c>
      <c r="O187" s="114" t="s">
        <v>184</v>
      </c>
      <c r="P187" s="114">
        <v>-8.4000000000000005E-2</v>
      </c>
      <c r="Q187" s="114" t="s">
        <v>184</v>
      </c>
      <c r="R187" s="114">
        <v>12.299799999999999</v>
      </c>
      <c r="S187" s="114">
        <v>7.9593999999999996</v>
      </c>
      <c r="T187" s="114">
        <v>1.1921999999999999</v>
      </c>
      <c r="U187" s="114">
        <v>1.4215</v>
      </c>
      <c r="V187" s="149">
        <v>31.125599999999999</v>
      </c>
      <c r="W187" s="114">
        <v>7.9147999999999996</v>
      </c>
      <c r="X187" s="114">
        <v>2.8973</v>
      </c>
      <c r="Y187" s="114">
        <v>20.681100000000001</v>
      </c>
      <c r="AA187" s="228"/>
      <c r="AB187" s="228"/>
      <c r="AC187" s="228"/>
    </row>
    <row r="188" spans="1:29" ht="20.25" customHeight="1" x14ac:dyDescent="0.35">
      <c r="A188" s="100" t="s">
        <v>470</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184</v>
      </c>
      <c r="N188" s="114">
        <v>0.66320000000000001</v>
      </c>
      <c r="O188" s="114" t="s">
        <v>184</v>
      </c>
      <c r="P188" s="114">
        <v>-7.7600000000000002E-2</v>
      </c>
      <c r="Q188" s="114" t="s">
        <v>184</v>
      </c>
      <c r="R188" s="114">
        <v>13.136900000000001</v>
      </c>
      <c r="S188" s="114">
        <v>7.976</v>
      </c>
      <c r="T188" s="114">
        <v>1.4095</v>
      </c>
      <c r="U188" s="114">
        <v>1.4016999999999999</v>
      </c>
      <c r="V188" s="149">
        <v>31.737200000000001</v>
      </c>
      <c r="W188" s="114">
        <v>8.5927000000000007</v>
      </c>
      <c r="X188" s="114">
        <v>3.0695000000000001</v>
      </c>
      <c r="Y188" s="114">
        <v>20.411000000000001</v>
      </c>
      <c r="AA188" s="228"/>
      <c r="AB188" s="228"/>
      <c r="AC188" s="228"/>
    </row>
    <row r="189" spans="1:29" ht="20.25" customHeight="1" x14ac:dyDescent="0.35">
      <c r="A189" s="100" t="s">
        <v>471</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184</v>
      </c>
      <c r="N189" s="114">
        <v>0.57289999999999996</v>
      </c>
      <c r="O189" s="114" t="s">
        <v>184</v>
      </c>
      <c r="P189" s="114">
        <v>-8.8599999999999998E-2</v>
      </c>
      <c r="Q189" s="114" t="s">
        <v>184</v>
      </c>
      <c r="R189" s="114">
        <v>14.4473</v>
      </c>
      <c r="S189" s="114">
        <v>7.8052000000000001</v>
      </c>
      <c r="T189" s="114">
        <v>-0.5232</v>
      </c>
      <c r="U189" s="114">
        <v>1.4379</v>
      </c>
      <c r="V189" s="149">
        <v>30.590900000000001</v>
      </c>
      <c r="W189" s="114">
        <v>8.1205999999999996</v>
      </c>
      <c r="X189" s="114">
        <v>2.504</v>
      </c>
      <c r="Y189" s="114">
        <v>21.644200000000001</v>
      </c>
      <c r="AA189" s="228"/>
      <c r="AB189" s="228"/>
      <c r="AC189" s="228"/>
    </row>
    <row r="190" spans="1:29" ht="20.25" customHeight="1" x14ac:dyDescent="0.35">
      <c r="A190" s="100" t="s">
        <v>472</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184</v>
      </c>
      <c r="N190" s="114">
        <v>0.35499999999999998</v>
      </c>
      <c r="O190" s="114" t="s">
        <v>184</v>
      </c>
      <c r="P190" s="114">
        <v>-9.06E-2</v>
      </c>
      <c r="Q190" s="114" t="s">
        <v>184</v>
      </c>
      <c r="R190" s="114">
        <v>13.808400000000001</v>
      </c>
      <c r="S190" s="114">
        <v>7.1631</v>
      </c>
      <c r="T190" s="114">
        <v>1.1013999999999999</v>
      </c>
      <c r="U190" s="114">
        <v>1.3007</v>
      </c>
      <c r="V190" s="149">
        <v>29.247699999999998</v>
      </c>
      <c r="W190" s="114">
        <v>6.3403</v>
      </c>
      <c r="X190" s="114">
        <v>1.8582000000000001</v>
      </c>
      <c r="Y190" s="114">
        <v>20.596</v>
      </c>
      <c r="AA190" s="228"/>
      <c r="AB190" s="228"/>
      <c r="AC190" s="228"/>
    </row>
    <row r="191" spans="1:29" ht="20.25" customHeight="1" x14ac:dyDescent="0.35">
      <c r="A191" s="100" t="s">
        <v>473</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184</v>
      </c>
      <c r="N191" s="114">
        <v>0.26519999999999999</v>
      </c>
      <c r="O191" s="114" t="s">
        <v>184</v>
      </c>
      <c r="P191" s="114">
        <v>-8.4199999999999997E-2</v>
      </c>
      <c r="Q191" s="114" t="s">
        <v>184</v>
      </c>
      <c r="R191" s="114">
        <v>11.5944</v>
      </c>
      <c r="S191" s="114">
        <v>6.4158999999999997</v>
      </c>
      <c r="T191" s="114">
        <v>1.0628</v>
      </c>
      <c r="U191" s="114">
        <v>1.4279999999999999</v>
      </c>
      <c r="V191" s="149">
        <v>27.380800000000001</v>
      </c>
      <c r="W191" s="114">
        <v>7.2610999999999999</v>
      </c>
      <c r="X191" s="114">
        <v>1.6339999999999999</v>
      </c>
      <c r="Y191" s="114">
        <v>17.713000000000001</v>
      </c>
      <c r="AA191" s="228"/>
      <c r="AB191" s="228"/>
      <c r="AC191" s="228"/>
    </row>
    <row r="192" spans="1:29" ht="20.25" customHeight="1" x14ac:dyDescent="0.35">
      <c r="A192" s="100" t="s">
        <v>474</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184</v>
      </c>
      <c r="N192" s="114">
        <v>0.27960000000000002</v>
      </c>
      <c r="O192" s="114" t="s">
        <v>184</v>
      </c>
      <c r="P192" s="114">
        <v>-7.8299999999999995E-2</v>
      </c>
      <c r="Q192" s="114" t="s">
        <v>184</v>
      </c>
      <c r="R192" s="114">
        <v>10.0794</v>
      </c>
      <c r="S192" s="114">
        <v>7.5831</v>
      </c>
      <c r="T192" s="114">
        <v>1.1117999999999999</v>
      </c>
      <c r="U192" s="114">
        <v>1.4078999999999999</v>
      </c>
      <c r="V192" s="149">
        <v>27.057600000000001</v>
      </c>
      <c r="W192" s="114">
        <v>7.2645999999999997</v>
      </c>
      <c r="X192" s="114">
        <v>1.5317000000000001</v>
      </c>
      <c r="Y192" s="114">
        <v>17.351500000000001</v>
      </c>
      <c r="AA192" s="228"/>
      <c r="AB192" s="228"/>
      <c r="AC192" s="228"/>
    </row>
    <row r="193" spans="1:29" ht="20.25" customHeight="1" x14ac:dyDescent="0.35">
      <c r="A193" s="100" t="s">
        <v>475</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184</v>
      </c>
      <c r="N193" s="114">
        <v>0.26779999999999998</v>
      </c>
      <c r="O193" s="114" t="s">
        <v>184</v>
      </c>
      <c r="P193" s="114">
        <v>-8.1799999999999998E-2</v>
      </c>
      <c r="Q193" s="114" t="s">
        <v>184</v>
      </c>
      <c r="R193" s="114">
        <v>8.4273000000000007</v>
      </c>
      <c r="S193" s="114">
        <v>7.4093</v>
      </c>
      <c r="T193" s="114">
        <v>0.94840000000000002</v>
      </c>
      <c r="U193" s="114">
        <v>1.2912999999999999</v>
      </c>
      <c r="V193" s="149">
        <v>24.7455</v>
      </c>
      <c r="W193" s="114">
        <v>7.056</v>
      </c>
      <c r="X193" s="114">
        <v>1.5891</v>
      </c>
      <c r="Y193" s="114">
        <v>15.531599999999999</v>
      </c>
      <c r="AA193" s="228"/>
      <c r="AB193" s="228"/>
      <c r="AC193" s="228"/>
    </row>
    <row r="194" spans="1:29" ht="20.25" customHeight="1" x14ac:dyDescent="0.35">
      <c r="A194" s="100" t="s">
        <v>476</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184</v>
      </c>
      <c r="N194" s="114">
        <v>0.36580000000000001</v>
      </c>
      <c r="O194" s="114" t="s">
        <v>184</v>
      </c>
      <c r="P194" s="114">
        <v>-8.5199999999999998E-2</v>
      </c>
      <c r="Q194" s="114" t="s">
        <v>184</v>
      </c>
      <c r="R194" s="114">
        <v>9.1412999999999993</v>
      </c>
      <c r="S194" s="114">
        <v>7.4386999999999999</v>
      </c>
      <c r="T194" s="114">
        <v>1.3692</v>
      </c>
      <c r="U194" s="114">
        <v>1.2959000000000001</v>
      </c>
      <c r="V194" s="149">
        <v>25.400700000000001</v>
      </c>
      <c r="W194" s="114">
        <v>6.6486999999999998</v>
      </c>
      <c r="X194" s="114">
        <v>1.5019</v>
      </c>
      <c r="Y194" s="114">
        <v>16.1721</v>
      </c>
      <c r="AA194" s="228"/>
      <c r="AB194" s="228"/>
      <c r="AC194" s="228"/>
    </row>
    <row r="195" spans="1:29" ht="20.25" customHeight="1" x14ac:dyDescent="0.35">
      <c r="A195" s="100" t="s">
        <v>477</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184</v>
      </c>
      <c r="N195" s="114">
        <v>0.37319999999999998</v>
      </c>
      <c r="O195" s="114" t="s">
        <v>184</v>
      </c>
      <c r="P195" s="114">
        <v>-8.2600000000000007E-2</v>
      </c>
      <c r="Q195" s="114" t="s">
        <v>184</v>
      </c>
      <c r="R195" s="114">
        <v>8.9253</v>
      </c>
      <c r="S195" s="114">
        <v>6.7271000000000001</v>
      </c>
      <c r="T195" s="114">
        <v>1.2891999999999999</v>
      </c>
      <c r="U195" s="114">
        <v>1.2949999999999999</v>
      </c>
      <c r="V195" s="149">
        <v>25.301200000000001</v>
      </c>
      <c r="W195" s="114">
        <v>7.5621</v>
      </c>
      <c r="X195" s="114">
        <v>1.6072</v>
      </c>
      <c r="Y195" s="114">
        <v>15.237500000000001</v>
      </c>
      <c r="AA195" s="228"/>
      <c r="AB195" s="228"/>
      <c r="AC195" s="228"/>
    </row>
    <row r="196" spans="1:29" ht="20.25" customHeight="1" x14ac:dyDescent="0.35">
      <c r="A196" s="100" t="s">
        <v>478</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184</v>
      </c>
      <c r="N196" s="114">
        <v>0.51970000000000005</v>
      </c>
      <c r="O196" s="114" t="s">
        <v>184</v>
      </c>
      <c r="P196" s="114">
        <v>-8.09E-2</v>
      </c>
      <c r="Q196" s="114" t="s">
        <v>184</v>
      </c>
      <c r="R196" s="114">
        <v>10.385400000000001</v>
      </c>
      <c r="S196" s="114">
        <v>5.0019</v>
      </c>
      <c r="T196" s="114">
        <v>1.3982000000000001</v>
      </c>
      <c r="U196" s="114">
        <v>1.2956000000000001</v>
      </c>
      <c r="V196" s="149">
        <v>25.422000000000001</v>
      </c>
      <c r="W196" s="114">
        <v>7.9829999999999997</v>
      </c>
      <c r="X196" s="114">
        <v>2.7071999999999998</v>
      </c>
      <c r="Y196" s="114">
        <v>14.8262</v>
      </c>
      <c r="AA196" s="228"/>
      <c r="AB196" s="228"/>
      <c r="AC196" s="228"/>
    </row>
    <row r="197" spans="1:29" ht="20.25" customHeight="1" x14ac:dyDescent="0.35">
      <c r="A197" s="100" t="s">
        <v>479</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184</v>
      </c>
      <c r="N197" s="114">
        <v>0.55940000000000001</v>
      </c>
      <c r="O197" s="114" t="s">
        <v>184</v>
      </c>
      <c r="P197" s="114">
        <v>-8.9599999999999999E-2</v>
      </c>
      <c r="Q197" s="114" t="s">
        <v>184</v>
      </c>
      <c r="R197" s="114">
        <v>13.0459</v>
      </c>
      <c r="S197" s="114">
        <v>6.9603000000000002</v>
      </c>
      <c r="T197" s="114">
        <v>0.65080000000000005</v>
      </c>
      <c r="U197" s="114">
        <v>1.3485</v>
      </c>
      <c r="V197" s="149">
        <v>28.5139</v>
      </c>
      <c r="W197" s="114">
        <v>7.1948999999999996</v>
      </c>
      <c r="X197" s="114">
        <v>2.2953000000000001</v>
      </c>
      <c r="Y197" s="114">
        <v>19.409300000000002</v>
      </c>
      <c r="AA197" s="228"/>
      <c r="AB197" s="228"/>
      <c r="AC197" s="228"/>
    </row>
    <row r="198" spans="1:29" ht="20.25" customHeight="1" x14ac:dyDescent="0.35">
      <c r="A198" s="100" t="s">
        <v>480</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184</v>
      </c>
      <c r="N198" s="114">
        <v>0.64159999999999995</v>
      </c>
      <c r="O198" s="114" t="s">
        <v>184</v>
      </c>
      <c r="P198" s="114">
        <v>-9.0800000000000006E-2</v>
      </c>
      <c r="Q198" s="114" t="s">
        <v>184</v>
      </c>
      <c r="R198" s="114">
        <v>13.387700000000001</v>
      </c>
      <c r="S198" s="114">
        <v>7.0358999999999998</v>
      </c>
      <c r="T198" s="114">
        <v>1.0888</v>
      </c>
      <c r="U198" s="114">
        <v>1.3823000000000001</v>
      </c>
      <c r="V198" s="149">
        <v>29.648800000000001</v>
      </c>
      <c r="W198" s="114">
        <v>7.5247999999999999</v>
      </c>
      <c r="X198" s="114">
        <v>3.0042</v>
      </c>
      <c r="Y198" s="114">
        <v>19.7438</v>
      </c>
      <c r="AA198" s="228"/>
      <c r="AB198" s="228"/>
      <c r="AC198" s="228"/>
    </row>
    <row r="199" spans="1:29" ht="20.25" customHeight="1" x14ac:dyDescent="0.35">
      <c r="A199" s="100" t="s">
        <v>481</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184</v>
      </c>
      <c r="N199" s="114">
        <v>0.63580000000000003</v>
      </c>
      <c r="O199" s="114" t="s">
        <v>184</v>
      </c>
      <c r="P199" s="114">
        <v>-9.1300000000000006E-2</v>
      </c>
      <c r="Q199" s="114" t="s">
        <v>184</v>
      </c>
      <c r="R199" s="114">
        <v>14.051600000000001</v>
      </c>
      <c r="S199" s="114">
        <v>6.6901000000000002</v>
      </c>
      <c r="T199" s="114">
        <v>0.95699999999999996</v>
      </c>
      <c r="U199" s="114">
        <v>1.4852000000000001</v>
      </c>
      <c r="V199" s="149">
        <v>31.640999999999998</v>
      </c>
      <c r="W199" s="114">
        <v>9.2248000000000001</v>
      </c>
      <c r="X199" s="114">
        <v>3.5221</v>
      </c>
      <c r="Y199" s="114">
        <v>20.065200000000001</v>
      </c>
      <c r="AA199" s="228"/>
      <c r="AB199" s="228"/>
      <c r="AC199" s="228"/>
    </row>
    <row r="200" spans="1:29" ht="20.25" customHeight="1" x14ac:dyDescent="0.35">
      <c r="A200" s="100" t="s">
        <v>482</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184</v>
      </c>
      <c r="N200" s="114">
        <v>0.61880000000000002</v>
      </c>
      <c r="O200" s="114">
        <v>4.1799999999999997E-2</v>
      </c>
      <c r="P200" s="114">
        <v>-8.2600000000000007E-2</v>
      </c>
      <c r="Q200" s="114" t="s">
        <v>184</v>
      </c>
      <c r="R200" s="114">
        <v>14.4474</v>
      </c>
      <c r="S200" s="114">
        <v>7.3273000000000001</v>
      </c>
      <c r="T200" s="114">
        <v>0.83530000000000004</v>
      </c>
      <c r="U200" s="114">
        <v>1.103</v>
      </c>
      <c r="V200" s="149">
        <v>32.426099999999998</v>
      </c>
      <c r="W200" s="114">
        <v>9.4144000000000005</v>
      </c>
      <c r="X200" s="114">
        <v>3.1208999999999998</v>
      </c>
      <c r="Y200" s="114">
        <v>21.114100000000001</v>
      </c>
      <c r="AA200" s="228"/>
      <c r="AB200" s="228"/>
      <c r="AC200" s="228"/>
    </row>
    <row r="201" spans="1:29" ht="20.25" customHeight="1" x14ac:dyDescent="0.35">
      <c r="A201" s="100" t="s">
        <v>483</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184</v>
      </c>
      <c r="N201" s="114">
        <v>0.51270000000000004</v>
      </c>
      <c r="O201" s="114">
        <v>3.7900000000000003E-2</v>
      </c>
      <c r="P201" s="114">
        <v>-8.5400000000000004E-2</v>
      </c>
      <c r="Q201" s="114" t="s">
        <v>184</v>
      </c>
      <c r="R201" s="114">
        <v>12.9537</v>
      </c>
      <c r="S201" s="114">
        <v>7.5614999999999997</v>
      </c>
      <c r="T201" s="114">
        <v>0.78939999999999999</v>
      </c>
      <c r="U201" s="114">
        <v>0.99890000000000001</v>
      </c>
      <c r="V201" s="149">
        <v>29.3917</v>
      </c>
      <c r="W201" s="114">
        <v>7.6863000000000001</v>
      </c>
      <c r="X201" s="114">
        <v>2.6080999999999999</v>
      </c>
      <c r="Y201" s="114">
        <v>19.964600000000001</v>
      </c>
      <c r="AA201" s="228"/>
      <c r="AB201" s="228"/>
      <c r="AC201" s="228"/>
    </row>
    <row r="202" spans="1:29" ht="20.25" customHeight="1" x14ac:dyDescent="0.35">
      <c r="A202" s="100" t="s">
        <v>484</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184</v>
      </c>
      <c r="N202" s="114">
        <v>0.68140000000000001</v>
      </c>
      <c r="O202" s="114">
        <v>3.9899999999999998E-2</v>
      </c>
      <c r="P202" s="114">
        <v>-0.10100000000000001</v>
      </c>
      <c r="Q202" s="114" t="s">
        <v>184</v>
      </c>
      <c r="R202" s="114">
        <v>14.1221</v>
      </c>
      <c r="S202" s="114">
        <v>8.0731999999999999</v>
      </c>
      <c r="T202" s="114">
        <v>1.1892</v>
      </c>
      <c r="U202" s="114">
        <v>1.0669</v>
      </c>
      <c r="V202" s="149">
        <v>31.743600000000001</v>
      </c>
      <c r="W202" s="114">
        <v>8.0747999999999998</v>
      </c>
      <c r="X202" s="114">
        <v>2.8382999999999998</v>
      </c>
      <c r="Y202" s="114">
        <v>21.4739</v>
      </c>
      <c r="AA202" s="228"/>
      <c r="AB202" s="228"/>
      <c r="AC202" s="228"/>
    </row>
    <row r="203" spans="1:29" ht="20.25" customHeight="1" x14ac:dyDescent="0.35">
      <c r="A203" s="100" t="s">
        <v>485</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184</v>
      </c>
      <c r="N203" s="114">
        <v>0.85589999999999999</v>
      </c>
      <c r="O203" s="114">
        <v>3.73E-2</v>
      </c>
      <c r="P203" s="114">
        <v>-8.6199999999999999E-2</v>
      </c>
      <c r="Q203" s="114" t="s">
        <v>184</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A203" s="228"/>
      <c r="AB203" s="228"/>
      <c r="AC203" s="228"/>
    </row>
    <row r="204" spans="1:29" ht="20.25" customHeight="1" x14ac:dyDescent="0.35">
      <c r="A204" s="100" t="s">
        <v>486</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184</v>
      </c>
      <c r="N204" s="114">
        <v>0.96299999999999997</v>
      </c>
      <c r="O204" s="114">
        <v>3.8199999999999998E-2</v>
      </c>
      <c r="P204" s="114">
        <v>-8.6300000000000002E-2</v>
      </c>
      <c r="Q204" s="114" t="s">
        <v>184</v>
      </c>
      <c r="R204" s="114">
        <v>10.649100000000001</v>
      </c>
      <c r="S204" s="114">
        <v>6.4958999999999998</v>
      </c>
      <c r="T204" s="114">
        <v>1.2332000000000001</v>
      </c>
      <c r="U204" s="114">
        <v>1.1507000000000001</v>
      </c>
      <c r="V204" s="149">
        <v>25.986499999999999</v>
      </c>
      <c r="W204" s="114">
        <v>7.5071000000000003</v>
      </c>
      <c r="X204" s="114">
        <v>3.2277</v>
      </c>
      <c r="Y204" s="114">
        <v>16.143699999999999</v>
      </c>
      <c r="AA204" s="228"/>
      <c r="AB204" s="228"/>
      <c r="AC204" s="228"/>
    </row>
    <row r="205" spans="1:29" ht="20.25" customHeight="1" x14ac:dyDescent="0.35">
      <c r="A205" s="100" t="s">
        <v>487</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184</v>
      </c>
      <c r="N205" s="114">
        <v>0.74150000000000005</v>
      </c>
      <c r="O205" s="114">
        <v>3.3300000000000003E-2</v>
      </c>
      <c r="P205" s="114">
        <v>-8.5400000000000004E-2</v>
      </c>
      <c r="Q205" s="114" t="s">
        <v>184</v>
      </c>
      <c r="R205" s="114">
        <v>8.1891999999999996</v>
      </c>
      <c r="S205" s="114">
        <v>7.68</v>
      </c>
      <c r="T205" s="114">
        <v>1.1581999999999999</v>
      </c>
      <c r="U205" s="114">
        <v>1.0598000000000001</v>
      </c>
      <c r="V205" s="149">
        <v>23.956099999999999</v>
      </c>
      <c r="W205" s="114">
        <v>6.6958000000000002</v>
      </c>
      <c r="X205" s="114">
        <v>2.2907999999999999</v>
      </c>
      <c r="Y205" s="114">
        <v>15.0944</v>
      </c>
      <c r="AA205" s="228"/>
      <c r="AB205" s="228"/>
      <c r="AC205" s="228"/>
    </row>
    <row r="206" spans="1:29" ht="20.25" customHeight="1" x14ac:dyDescent="0.35">
      <c r="A206" s="100" t="s">
        <v>488</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184</v>
      </c>
      <c r="N206" s="114">
        <v>0.85809999999999997</v>
      </c>
      <c r="O206" s="114">
        <v>4.1000000000000002E-2</v>
      </c>
      <c r="P206" s="114">
        <v>-8.09E-2</v>
      </c>
      <c r="Q206" s="114" t="s">
        <v>184</v>
      </c>
      <c r="R206" s="114">
        <v>8.7103000000000002</v>
      </c>
      <c r="S206" s="114">
        <v>6.7926000000000002</v>
      </c>
      <c r="T206" s="114">
        <v>1.7657</v>
      </c>
      <c r="U206" s="114">
        <v>1.0641</v>
      </c>
      <c r="V206" s="149">
        <v>25.022200000000002</v>
      </c>
      <c r="W206" s="114">
        <v>7.6285999999999996</v>
      </c>
      <c r="X206" s="114">
        <v>1.9225000000000001</v>
      </c>
      <c r="Y206" s="114">
        <v>14.6038</v>
      </c>
      <c r="AA206" s="228"/>
      <c r="AB206" s="228"/>
      <c r="AC206" s="228"/>
    </row>
    <row r="207" spans="1:29" ht="20.25" customHeight="1" x14ac:dyDescent="0.35">
      <c r="A207" s="100" t="s">
        <v>489</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184</v>
      </c>
      <c r="N207" s="114">
        <v>0.55610000000000004</v>
      </c>
      <c r="O207" s="114">
        <v>4.2000000000000003E-2</v>
      </c>
      <c r="P207" s="114">
        <v>-8.8300000000000003E-2</v>
      </c>
      <c r="Q207" s="114" t="s">
        <v>184</v>
      </c>
      <c r="R207" s="114">
        <v>8.9733999999999998</v>
      </c>
      <c r="S207" s="114">
        <v>5.3723999999999998</v>
      </c>
      <c r="T207" s="114">
        <v>1.5121</v>
      </c>
      <c r="U207" s="114">
        <v>1.0532999999999999</v>
      </c>
      <c r="V207" s="149">
        <v>24.533300000000001</v>
      </c>
      <c r="W207" s="114">
        <v>8.2665000000000006</v>
      </c>
      <c r="X207" s="114">
        <v>2.0442999999999998</v>
      </c>
      <c r="Y207" s="114">
        <v>13.7477</v>
      </c>
      <c r="AA207" s="228"/>
      <c r="AB207" s="228"/>
      <c r="AC207" s="228"/>
    </row>
    <row r="208" spans="1:29" ht="20.25" customHeight="1" x14ac:dyDescent="0.35">
      <c r="A208" s="100" t="s">
        <v>490</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184</v>
      </c>
      <c r="N208" s="114">
        <v>0.59130000000000005</v>
      </c>
      <c r="O208" s="114">
        <v>0.04</v>
      </c>
      <c r="P208" s="114">
        <v>-8.7800000000000003E-2</v>
      </c>
      <c r="Q208" s="114" t="s">
        <v>184</v>
      </c>
      <c r="R208" s="114">
        <v>9.8682999999999996</v>
      </c>
      <c r="S208" s="114">
        <v>6.0250000000000004</v>
      </c>
      <c r="T208" s="114">
        <v>1.3757999999999999</v>
      </c>
      <c r="U208" s="114">
        <v>1.0938000000000001</v>
      </c>
      <c r="V208" s="149">
        <v>25.2805</v>
      </c>
      <c r="W208" s="114">
        <v>7.5967000000000002</v>
      </c>
      <c r="X208" s="114">
        <v>2.5508999999999999</v>
      </c>
      <c r="Y208" s="114">
        <v>15.262</v>
      </c>
      <c r="AA208" s="228"/>
      <c r="AB208" s="228"/>
      <c r="AC208" s="228"/>
    </row>
    <row r="209" spans="1:29" ht="20.25" customHeight="1" x14ac:dyDescent="0.35">
      <c r="A209" s="100" t="s">
        <v>491</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184</v>
      </c>
      <c r="N209" s="114">
        <v>0.66039999999999999</v>
      </c>
      <c r="O209" s="114">
        <v>4.1799999999999997E-2</v>
      </c>
      <c r="P209" s="114">
        <v>-7.8700000000000006E-2</v>
      </c>
      <c r="Q209" s="114" t="s">
        <v>184</v>
      </c>
      <c r="R209" s="114">
        <v>10.956</v>
      </c>
      <c r="S209" s="114">
        <v>5.6913999999999998</v>
      </c>
      <c r="T209" s="114">
        <v>1.1736</v>
      </c>
      <c r="U209" s="114">
        <v>1.2255</v>
      </c>
      <c r="V209" s="149">
        <v>27.5229</v>
      </c>
      <c r="W209" s="114">
        <v>9.2155000000000005</v>
      </c>
      <c r="X209" s="114">
        <v>3.8132000000000001</v>
      </c>
      <c r="Y209" s="114">
        <v>15.9451</v>
      </c>
      <c r="AA209" s="228"/>
      <c r="AB209" s="228"/>
      <c r="AC209" s="228"/>
    </row>
    <row r="210" spans="1:29" ht="20.25" customHeight="1" x14ac:dyDescent="0.35">
      <c r="A210" s="100" t="s">
        <v>492</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184</v>
      </c>
      <c r="N210" s="114">
        <v>0.60899999999999999</v>
      </c>
      <c r="O210" s="114">
        <v>3.6799999999999999E-2</v>
      </c>
      <c r="P210" s="114">
        <v>-8.5400000000000004E-2</v>
      </c>
      <c r="Q210" s="114" t="s">
        <v>184</v>
      </c>
      <c r="R210" s="114">
        <v>11.3301</v>
      </c>
      <c r="S210" s="114">
        <v>7.5382999999999996</v>
      </c>
      <c r="T210" s="114">
        <v>1.3078000000000001</v>
      </c>
      <c r="U210" s="114">
        <v>1.3092999999999999</v>
      </c>
      <c r="V210" s="149">
        <v>29.456900000000001</v>
      </c>
      <c r="W210" s="114">
        <v>8.6659000000000006</v>
      </c>
      <c r="X210" s="114">
        <v>3.4154</v>
      </c>
      <c r="Y210" s="114">
        <v>18.2226</v>
      </c>
      <c r="AA210" s="228"/>
      <c r="AB210" s="228"/>
      <c r="AC210" s="228"/>
    </row>
    <row r="211" spans="1:29" ht="20.25" customHeight="1" x14ac:dyDescent="0.35">
      <c r="A211" s="100" t="s">
        <v>493</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184</v>
      </c>
      <c r="N211" s="114">
        <v>0.63829999999999998</v>
      </c>
      <c r="O211" s="114">
        <v>3.9699999999999999E-2</v>
      </c>
      <c r="P211" s="114">
        <v>-8.7800000000000003E-2</v>
      </c>
      <c r="Q211" s="114" t="s">
        <v>184</v>
      </c>
      <c r="R211" s="114">
        <v>11.708600000000001</v>
      </c>
      <c r="S211" s="114">
        <v>6.1490999999999998</v>
      </c>
      <c r="T211" s="114">
        <v>0.91810000000000003</v>
      </c>
      <c r="U211" s="114">
        <v>1.3546</v>
      </c>
      <c r="V211" s="149">
        <v>30.041</v>
      </c>
      <c r="W211" s="114">
        <v>10.6366</v>
      </c>
      <c r="X211" s="114">
        <v>4.7908999999999997</v>
      </c>
      <c r="Y211" s="114">
        <v>17.1798</v>
      </c>
      <c r="AA211" s="228"/>
      <c r="AB211" s="228"/>
      <c r="AC211" s="228"/>
    </row>
    <row r="212" spans="1:29" ht="20.25" customHeight="1" x14ac:dyDescent="0.35">
      <c r="A212" s="100" t="s">
        <v>494</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184</v>
      </c>
      <c r="N212" s="114">
        <v>0.65500000000000003</v>
      </c>
      <c r="O212" s="114">
        <v>0.04</v>
      </c>
      <c r="P212" s="114">
        <v>-9.4799999999999995E-2</v>
      </c>
      <c r="Q212" s="114" t="s">
        <v>184</v>
      </c>
      <c r="R212" s="114">
        <v>12.538</v>
      </c>
      <c r="S212" s="114">
        <v>6.2030000000000003</v>
      </c>
      <c r="T212" s="114">
        <v>1.7859</v>
      </c>
      <c r="U212" s="114">
        <v>1.3520000000000001</v>
      </c>
      <c r="V212" s="149">
        <v>31.1402</v>
      </c>
      <c r="W212" s="114">
        <v>10.011100000000001</v>
      </c>
      <c r="X212" s="114">
        <v>4.4680999999999997</v>
      </c>
      <c r="Y212" s="114">
        <v>18.045999999999999</v>
      </c>
      <c r="AA212" s="228"/>
      <c r="AB212" s="228"/>
      <c r="AC212" s="228"/>
    </row>
    <row r="213" spans="1:29" ht="20.25" customHeight="1" x14ac:dyDescent="0.35">
      <c r="A213" s="100" t="s">
        <v>495</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184</v>
      </c>
      <c r="N213" s="114">
        <v>0.52059999999999995</v>
      </c>
      <c r="O213" s="114">
        <v>3.4200000000000001E-2</v>
      </c>
      <c r="P213" s="114">
        <v>-8.5699999999999998E-2</v>
      </c>
      <c r="Q213" s="114" t="s">
        <v>184</v>
      </c>
      <c r="R213" s="114">
        <v>10.8201</v>
      </c>
      <c r="S213" s="114">
        <v>5.5244999999999997</v>
      </c>
      <c r="T213" s="114">
        <v>1.6576</v>
      </c>
      <c r="U213" s="114">
        <v>1.2048000000000001</v>
      </c>
      <c r="V213" s="149">
        <v>27.8169</v>
      </c>
      <c r="W213" s="114">
        <v>9.2162000000000006</v>
      </c>
      <c r="X213" s="114">
        <v>4.5693999999999999</v>
      </c>
      <c r="Y213" s="114">
        <v>15.7898</v>
      </c>
      <c r="AA213" s="228"/>
      <c r="AB213" s="228"/>
      <c r="AC213" s="228"/>
    </row>
    <row r="214" spans="1:29" ht="20.25" customHeight="1" x14ac:dyDescent="0.35">
      <c r="A214" s="100" t="s">
        <v>496</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184</v>
      </c>
      <c r="N214" s="114">
        <v>0.77839999999999998</v>
      </c>
      <c r="O214" s="114">
        <v>3.9E-2</v>
      </c>
      <c r="P214" s="114">
        <v>-8.1299999999999997E-2</v>
      </c>
      <c r="Q214" s="114" t="s">
        <v>184</v>
      </c>
      <c r="R214" s="114">
        <v>11.7165</v>
      </c>
      <c r="S214" s="114">
        <v>6.3825000000000003</v>
      </c>
      <c r="T214" s="114">
        <v>1.4487000000000001</v>
      </c>
      <c r="U214" s="114">
        <v>1.2604</v>
      </c>
      <c r="V214" s="149">
        <v>28.815200000000001</v>
      </c>
      <c r="W214" s="114">
        <v>8.8667999999999996</v>
      </c>
      <c r="X214" s="114">
        <v>4.0457999999999998</v>
      </c>
      <c r="Y214" s="114">
        <v>17.281600000000001</v>
      </c>
      <c r="AA214" s="228"/>
      <c r="AB214" s="228"/>
      <c r="AC214" s="228"/>
    </row>
    <row r="215" spans="1:29" ht="20.25" customHeight="1" x14ac:dyDescent="0.35">
      <c r="A215" s="100" t="s">
        <v>497</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184</v>
      </c>
      <c r="N215" s="114">
        <v>0.80549999999999999</v>
      </c>
      <c r="O215" s="114">
        <v>3.6200000000000003E-2</v>
      </c>
      <c r="P215" s="114">
        <v>-8.0299999999999996E-2</v>
      </c>
      <c r="Q215" s="114" t="s">
        <v>184</v>
      </c>
      <c r="R215" s="114">
        <v>10.0497</v>
      </c>
      <c r="S215" s="114">
        <v>5.0564</v>
      </c>
      <c r="T215" s="114">
        <v>1.7634000000000001</v>
      </c>
      <c r="U215" s="114">
        <v>1.2826</v>
      </c>
      <c r="V215" s="149">
        <v>25.5077</v>
      </c>
      <c r="W215" s="114">
        <v>8.2415000000000003</v>
      </c>
      <c r="X215" s="114">
        <v>3.1034999999999999</v>
      </c>
      <c r="Y215" s="114">
        <v>14.2644</v>
      </c>
      <c r="AA215" s="228"/>
      <c r="AB215" s="228"/>
      <c r="AC215" s="228"/>
    </row>
    <row r="216" spans="1:29" ht="20.25" customHeight="1" x14ac:dyDescent="0.35">
      <c r="A216" s="100" t="s">
        <v>498</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184</v>
      </c>
      <c r="N216" s="114">
        <v>0.85129999999999995</v>
      </c>
      <c r="O216" s="114">
        <v>3.7999999999999999E-2</v>
      </c>
      <c r="P216" s="114">
        <v>-8.5000000000000006E-2</v>
      </c>
      <c r="Q216" s="114" t="s">
        <v>184</v>
      </c>
      <c r="R216" s="114">
        <v>8.1885999999999992</v>
      </c>
      <c r="S216" s="114">
        <v>6.8596000000000004</v>
      </c>
      <c r="T216" s="114">
        <v>1.7647999999999999</v>
      </c>
      <c r="U216" s="114">
        <v>1.2567999999999999</v>
      </c>
      <c r="V216" s="149">
        <v>25.0321</v>
      </c>
      <c r="W216" s="114">
        <v>7.8986000000000001</v>
      </c>
      <c r="X216" s="114">
        <v>2.6667999999999998</v>
      </c>
      <c r="Y216" s="114">
        <v>14.158899999999999</v>
      </c>
      <c r="AA216" s="228"/>
      <c r="AB216" s="228"/>
      <c r="AC216" s="228"/>
    </row>
    <row r="217" spans="1:29" ht="20.25" customHeight="1" x14ac:dyDescent="0.35">
      <c r="A217" s="100" t="s">
        <v>499</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184</v>
      </c>
      <c r="N217" s="114">
        <v>1.0403</v>
      </c>
      <c r="O217" s="114">
        <v>3.61E-2</v>
      </c>
      <c r="P217" s="114">
        <v>-8.3900000000000002E-2</v>
      </c>
      <c r="Q217" s="114" t="s">
        <v>184</v>
      </c>
      <c r="R217" s="114">
        <v>5.6980000000000004</v>
      </c>
      <c r="S217" s="114">
        <v>8.5808999999999997</v>
      </c>
      <c r="T217" s="114">
        <v>1.5481</v>
      </c>
      <c r="U217" s="114">
        <v>1.1841999999999999</v>
      </c>
      <c r="V217" s="149">
        <v>23.471599999999999</v>
      </c>
      <c r="W217" s="114">
        <v>7.5846999999999998</v>
      </c>
      <c r="X217" s="114">
        <v>2.0562999999999998</v>
      </c>
      <c r="Y217" s="114">
        <v>13.202500000000001</v>
      </c>
      <c r="AA217" s="228"/>
      <c r="AB217" s="228"/>
      <c r="AC217" s="228"/>
    </row>
    <row r="218" spans="1:29" ht="20.25" customHeight="1" x14ac:dyDescent="0.35">
      <c r="A218" s="100" t="s">
        <v>500</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184</v>
      </c>
      <c r="N218" s="114">
        <v>1.0101</v>
      </c>
      <c r="O218" s="114">
        <v>4.4699999999999997E-2</v>
      </c>
      <c r="P218" s="114">
        <v>-8.2600000000000007E-2</v>
      </c>
      <c r="Q218" s="114" t="s">
        <v>184</v>
      </c>
      <c r="R218" s="114">
        <v>5.0000999999999998</v>
      </c>
      <c r="S218" s="114">
        <v>9.4324999999999992</v>
      </c>
      <c r="T218" s="114">
        <v>1.9384999999999999</v>
      </c>
      <c r="U218" s="114">
        <v>1.228</v>
      </c>
      <c r="V218" s="149">
        <v>24.1599</v>
      </c>
      <c r="W218" s="114">
        <v>7.6536</v>
      </c>
      <c r="X218" s="114">
        <v>2.3531</v>
      </c>
      <c r="Y218" s="114">
        <v>13.377800000000001</v>
      </c>
      <c r="AA218" s="228"/>
      <c r="AB218" s="228"/>
      <c r="AC218" s="228"/>
    </row>
    <row r="219" spans="1:29" ht="20.25" customHeight="1" x14ac:dyDescent="0.35">
      <c r="A219" s="100" t="s">
        <v>501</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184</v>
      </c>
      <c r="N219" s="114">
        <v>1.0647</v>
      </c>
      <c r="O219" s="114">
        <v>4.02E-2</v>
      </c>
      <c r="P219" s="114">
        <v>-7.2800000000000004E-2</v>
      </c>
      <c r="Q219" s="114" t="s">
        <v>184</v>
      </c>
      <c r="R219" s="114">
        <v>4.9244000000000003</v>
      </c>
      <c r="S219" s="114">
        <v>8.4678000000000004</v>
      </c>
      <c r="T219" s="114">
        <v>1.9178999999999999</v>
      </c>
      <c r="U219" s="114">
        <v>1.1942999999999999</v>
      </c>
      <c r="V219" s="149">
        <v>23.5303</v>
      </c>
      <c r="W219" s="114">
        <v>8.1633999999999993</v>
      </c>
      <c r="X219" s="114">
        <v>3.4777</v>
      </c>
      <c r="Y219" s="114">
        <v>12.2872</v>
      </c>
      <c r="AA219" s="228"/>
      <c r="AB219" s="228"/>
      <c r="AC219" s="228"/>
    </row>
    <row r="220" spans="1:29" ht="20.25" customHeight="1" x14ac:dyDescent="0.35">
      <c r="A220" s="100" t="s">
        <v>502</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184</v>
      </c>
      <c r="N220" s="114">
        <v>1.0293000000000001</v>
      </c>
      <c r="O220" s="114">
        <v>4.2999999999999997E-2</v>
      </c>
      <c r="P220" s="114">
        <v>-8.0600000000000005E-2</v>
      </c>
      <c r="Q220" s="114" t="s">
        <v>184</v>
      </c>
      <c r="R220" s="114">
        <v>8.6425000000000001</v>
      </c>
      <c r="S220" s="114">
        <v>7.7766999999999999</v>
      </c>
      <c r="T220" s="114">
        <v>1.5761000000000001</v>
      </c>
      <c r="U220" s="114">
        <v>1.2656000000000001</v>
      </c>
      <c r="V220" s="149">
        <v>24.4786</v>
      </c>
      <c r="W220" s="114">
        <v>6.3276000000000003</v>
      </c>
      <c r="X220" s="114">
        <v>2.0899000000000001</v>
      </c>
      <c r="Y220" s="114">
        <v>15.3469</v>
      </c>
      <c r="AA220" s="228"/>
      <c r="AB220" s="228"/>
      <c r="AC220" s="228"/>
    </row>
    <row r="221" spans="1:29" ht="20.25" customHeight="1" x14ac:dyDescent="0.35">
      <c r="A221" s="100" t="s">
        <v>503</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184</v>
      </c>
      <c r="N221" s="114">
        <v>1.2452000000000001</v>
      </c>
      <c r="O221" s="114">
        <v>3.95E-2</v>
      </c>
      <c r="P221" s="114">
        <v>-7.7200000000000005E-2</v>
      </c>
      <c r="Q221" s="114" t="s">
        <v>184</v>
      </c>
      <c r="R221" s="114">
        <v>9.1115999999999993</v>
      </c>
      <c r="S221" s="114">
        <v>7.8467000000000002</v>
      </c>
      <c r="T221" s="114">
        <v>1.4704999999999999</v>
      </c>
      <c r="U221" s="114">
        <v>1.2189000000000001</v>
      </c>
      <c r="V221" s="149">
        <v>26.608599999999999</v>
      </c>
      <c r="W221" s="114">
        <v>8.2832000000000008</v>
      </c>
      <c r="X221" s="114">
        <v>4.6294000000000004</v>
      </c>
      <c r="Y221" s="114">
        <v>15.6736</v>
      </c>
      <c r="AA221" s="228"/>
      <c r="AB221" s="228"/>
      <c r="AC221" s="228"/>
    </row>
    <row r="222" spans="1:29" ht="20.25" customHeight="1" x14ac:dyDescent="0.35">
      <c r="A222" s="100" t="s">
        <v>504</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184</v>
      </c>
      <c r="N222" s="114">
        <v>1.1897</v>
      </c>
      <c r="O222" s="114">
        <v>4.1700000000000001E-2</v>
      </c>
      <c r="P222" s="114">
        <v>-9.1999999999999998E-2</v>
      </c>
      <c r="Q222" s="114" t="s">
        <v>184</v>
      </c>
      <c r="R222" s="114">
        <v>10.5151</v>
      </c>
      <c r="S222" s="114">
        <v>8.0856999999999992</v>
      </c>
      <c r="T222" s="114">
        <v>1.8672</v>
      </c>
      <c r="U222" s="114">
        <v>1.2666999999999999</v>
      </c>
      <c r="V222" s="149">
        <v>27.9922</v>
      </c>
      <c r="W222" s="114">
        <v>7.5392000000000001</v>
      </c>
      <c r="X222" s="114">
        <v>3.9255</v>
      </c>
      <c r="Y222" s="114">
        <v>17.369299999999999</v>
      </c>
      <c r="AA222" s="228"/>
      <c r="AB222" s="228"/>
      <c r="AC222" s="228"/>
    </row>
    <row r="223" spans="1:29" ht="20.25" customHeight="1" x14ac:dyDescent="0.35">
      <c r="A223" s="100" t="s">
        <v>505</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184</v>
      </c>
      <c r="N223" s="114">
        <v>1.2327999999999999</v>
      </c>
      <c r="O223" s="114">
        <v>4.2299999999999997E-2</v>
      </c>
      <c r="P223" s="114">
        <v>-9.4500000000000001E-2</v>
      </c>
      <c r="Q223" s="114" t="s">
        <v>184</v>
      </c>
      <c r="R223" s="114">
        <v>10.740600000000001</v>
      </c>
      <c r="S223" s="114">
        <v>6.5590999999999999</v>
      </c>
      <c r="T223" s="114">
        <v>1.7810999999999999</v>
      </c>
      <c r="U223" s="114">
        <v>1.3696999999999999</v>
      </c>
      <c r="V223" s="149">
        <v>30.0306</v>
      </c>
      <c r="W223" s="114">
        <v>10.907400000000001</v>
      </c>
      <c r="X223" s="114">
        <v>5.4054000000000002</v>
      </c>
      <c r="Y223" s="114">
        <v>16.0246</v>
      </c>
      <c r="AA223" s="228"/>
      <c r="AB223" s="228"/>
      <c r="AC223" s="228"/>
    </row>
    <row r="224" spans="1:29" ht="20.25" customHeight="1" x14ac:dyDescent="0.35">
      <c r="A224" s="100" t="s">
        <v>506</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184</v>
      </c>
      <c r="R224" s="114">
        <v>11.0823</v>
      </c>
      <c r="S224" s="114">
        <v>6.68</v>
      </c>
      <c r="T224" s="114">
        <v>1.6832</v>
      </c>
      <c r="U224" s="114">
        <v>1.6089</v>
      </c>
      <c r="V224" s="149">
        <v>31.544</v>
      </c>
      <c r="W224" s="114">
        <v>11.8056</v>
      </c>
      <c r="X224" s="114">
        <v>5.7941000000000003</v>
      </c>
      <c r="Y224" s="114">
        <v>16.4939</v>
      </c>
      <c r="AA224" s="228"/>
      <c r="AB224" s="228"/>
      <c r="AC224" s="228"/>
    </row>
    <row r="225" spans="1:29" ht="20.25" customHeight="1" x14ac:dyDescent="0.35">
      <c r="A225" s="100" t="s">
        <v>507</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184</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A225" s="228"/>
      <c r="AB225" s="228"/>
      <c r="AC225" s="228"/>
    </row>
    <row r="226" spans="1:29" ht="20.25" customHeight="1" x14ac:dyDescent="0.35">
      <c r="A226" s="100" t="s">
        <v>508</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184</v>
      </c>
      <c r="R226" s="114">
        <v>10.6823</v>
      </c>
      <c r="S226" s="114">
        <v>6.4618000000000002</v>
      </c>
      <c r="T226" s="114">
        <v>1.7633000000000001</v>
      </c>
      <c r="U226" s="114">
        <v>1.4825999999999999</v>
      </c>
      <c r="V226" s="149">
        <v>29.288399999999999</v>
      </c>
      <c r="W226" s="114">
        <v>10.2667</v>
      </c>
      <c r="X226" s="114">
        <v>5.1104000000000003</v>
      </c>
      <c r="Y226" s="114">
        <v>15.8193</v>
      </c>
      <c r="AA226" s="228"/>
      <c r="AB226" s="228"/>
      <c r="AC226" s="228"/>
    </row>
    <row r="227" spans="1:29" ht="20.25" customHeight="1" x14ac:dyDescent="0.35">
      <c r="A227" s="100" t="s">
        <v>509</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184</v>
      </c>
      <c r="R227" s="114">
        <v>8.0298999999999996</v>
      </c>
      <c r="S227" s="114">
        <v>6.1825999999999999</v>
      </c>
      <c r="T227" s="114">
        <v>1.8925000000000001</v>
      </c>
      <c r="U227" s="114">
        <v>1.7361</v>
      </c>
      <c r="V227" s="149">
        <v>25.386500000000002</v>
      </c>
      <c r="W227" s="114">
        <v>8.8878000000000004</v>
      </c>
      <c r="X227" s="114">
        <v>3.7645</v>
      </c>
      <c r="Y227" s="114">
        <v>12.9039</v>
      </c>
      <c r="AA227" s="228"/>
      <c r="AB227" s="228"/>
      <c r="AC227" s="228"/>
    </row>
    <row r="228" spans="1:29" ht="20.25" customHeight="1" x14ac:dyDescent="0.35">
      <c r="A228" s="100" t="s">
        <v>510</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184</v>
      </c>
      <c r="R228" s="114">
        <v>5.9565999999999999</v>
      </c>
      <c r="S228" s="114">
        <v>6.6776999999999997</v>
      </c>
      <c r="T228" s="114">
        <v>1.8409</v>
      </c>
      <c r="U228" s="114">
        <v>1.7051000000000001</v>
      </c>
      <c r="V228" s="149">
        <v>24.9041</v>
      </c>
      <c r="W228" s="114">
        <v>10.029299999999999</v>
      </c>
      <c r="X228" s="114">
        <v>4.8163999999999998</v>
      </c>
      <c r="Y228" s="114">
        <v>11.3704</v>
      </c>
      <c r="AA228" s="228"/>
      <c r="AB228" s="228"/>
      <c r="AC228" s="228"/>
    </row>
    <row r="229" spans="1:29" ht="20.25" customHeight="1" x14ac:dyDescent="0.35">
      <c r="A229" s="100" t="s">
        <v>511</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184</v>
      </c>
      <c r="R229" s="114">
        <v>5.3083</v>
      </c>
      <c r="S229" s="114">
        <v>7.3556999999999997</v>
      </c>
      <c r="T229" s="114">
        <v>1.8674999999999999</v>
      </c>
      <c r="U229" s="114">
        <v>1.6057999999999999</v>
      </c>
      <c r="V229" s="149">
        <v>23.588999999999999</v>
      </c>
      <c r="W229" s="114">
        <v>8.7848000000000006</v>
      </c>
      <c r="X229" s="114">
        <v>3.7532000000000001</v>
      </c>
      <c r="Y229" s="114">
        <v>11.3729</v>
      </c>
      <c r="AA229" s="228"/>
      <c r="AB229" s="228"/>
      <c r="AC229" s="228"/>
    </row>
    <row r="230" spans="1:29" ht="20.25" customHeight="1" x14ac:dyDescent="0.35">
      <c r="A230" s="100" t="s">
        <v>512</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184</v>
      </c>
      <c r="R230" s="114">
        <v>5.2610999999999999</v>
      </c>
      <c r="S230" s="114">
        <v>7.3855000000000004</v>
      </c>
      <c r="T230" s="114">
        <v>2.0219</v>
      </c>
      <c r="U230" s="114">
        <v>1.5694999999999999</v>
      </c>
      <c r="V230" s="149">
        <v>24.063300000000002</v>
      </c>
      <c r="W230" s="114">
        <v>9.1258999999999997</v>
      </c>
      <c r="X230" s="114">
        <v>3.8963999999999999</v>
      </c>
      <c r="Y230" s="114">
        <v>11.362399999999999</v>
      </c>
      <c r="AA230" s="228"/>
      <c r="AB230" s="228"/>
      <c r="AC230" s="228"/>
    </row>
    <row r="231" spans="1:29" ht="20.25" customHeight="1" x14ac:dyDescent="0.35">
      <c r="A231" s="100" t="s">
        <v>513</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184</v>
      </c>
      <c r="R231" s="114">
        <v>5.4112</v>
      </c>
      <c r="S231" s="114">
        <v>7.4771999999999998</v>
      </c>
      <c r="T231" s="114">
        <v>1.9659</v>
      </c>
      <c r="U231" s="114">
        <v>1.5523</v>
      </c>
      <c r="V231" s="149">
        <v>23.742699999999999</v>
      </c>
      <c r="W231" s="114">
        <v>8.6672999999999991</v>
      </c>
      <c r="X231" s="114">
        <v>3.7315999999999998</v>
      </c>
      <c r="Y231" s="114">
        <v>11.579800000000001</v>
      </c>
      <c r="AA231" s="228"/>
      <c r="AB231" s="228"/>
      <c r="AC231" s="228"/>
    </row>
    <row r="232" spans="1:29" ht="20.25" customHeight="1" x14ac:dyDescent="0.35">
      <c r="A232" s="100" t="s">
        <v>514</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184</v>
      </c>
      <c r="R232" s="114">
        <v>5.7411000000000003</v>
      </c>
      <c r="S232" s="114">
        <v>8.2812999999999999</v>
      </c>
      <c r="T232" s="114">
        <v>1.9352</v>
      </c>
      <c r="U232" s="114">
        <v>1.6023000000000001</v>
      </c>
      <c r="V232" s="149">
        <v>24.452400000000001</v>
      </c>
      <c r="W232" s="114">
        <v>8.2500999999999998</v>
      </c>
      <c r="X232" s="114">
        <v>3.3719999999999999</v>
      </c>
      <c r="Y232" s="114">
        <v>12.6821</v>
      </c>
      <c r="AA232" s="228"/>
      <c r="AB232" s="228"/>
      <c r="AC232" s="228"/>
    </row>
    <row r="233" spans="1:29" ht="20.25" customHeight="1" x14ac:dyDescent="0.35">
      <c r="A233" s="100" t="s">
        <v>515</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184</v>
      </c>
      <c r="R233" s="114">
        <v>8.0836000000000006</v>
      </c>
      <c r="S233" s="114">
        <v>8.0058000000000007</v>
      </c>
      <c r="T233" s="114">
        <v>1.4857</v>
      </c>
      <c r="U233" s="114">
        <v>1.5335000000000001</v>
      </c>
      <c r="V233" s="149">
        <v>26.892800000000001</v>
      </c>
      <c r="W233" s="114">
        <v>9.4192</v>
      </c>
      <c r="X233" s="114">
        <v>3.7873999999999999</v>
      </c>
      <c r="Y233" s="114">
        <v>14.480700000000001</v>
      </c>
      <c r="AA233" s="228"/>
      <c r="AB233" s="228"/>
      <c r="AC233" s="228"/>
    </row>
    <row r="234" spans="1:29" ht="20.25" customHeight="1" x14ac:dyDescent="0.35">
      <c r="A234" s="100" t="s">
        <v>516</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184</v>
      </c>
      <c r="R234" s="114">
        <v>7.3163</v>
      </c>
      <c r="S234" s="114">
        <v>7.7939999999999996</v>
      </c>
      <c r="T234" s="114">
        <v>1.4464999999999999</v>
      </c>
      <c r="U234" s="114">
        <v>1.5986</v>
      </c>
      <c r="V234" s="149">
        <v>27.9148</v>
      </c>
      <c r="W234" s="114">
        <v>11.422499999999999</v>
      </c>
      <c r="X234" s="114">
        <v>6.0368000000000004</v>
      </c>
      <c r="Y234" s="114">
        <v>13.466100000000001</v>
      </c>
      <c r="AA234" s="228"/>
      <c r="AB234" s="228"/>
      <c r="AC234" s="228"/>
    </row>
    <row r="235" spans="1:29" ht="20.25" customHeight="1" x14ac:dyDescent="0.35">
      <c r="A235" s="100" t="s">
        <v>517</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184</v>
      </c>
      <c r="R235" s="114">
        <v>6.4240000000000004</v>
      </c>
      <c r="S235" s="114">
        <v>7.1304999999999996</v>
      </c>
      <c r="T235" s="114">
        <v>1.6894</v>
      </c>
      <c r="U235" s="114">
        <v>1.5978000000000001</v>
      </c>
      <c r="V235" s="149">
        <v>28.145399999999999</v>
      </c>
      <c r="W235" s="114">
        <v>12.9453</v>
      </c>
      <c r="X235" s="114">
        <v>6.9863999999999997</v>
      </c>
      <c r="Y235" s="114">
        <v>11.922000000000001</v>
      </c>
      <c r="AA235" s="228"/>
      <c r="AB235" s="228"/>
      <c r="AC235" s="228"/>
    </row>
    <row r="236" spans="1:29" ht="20.25" customHeight="1" x14ac:dyDescent="0.35">
      <c r="A236" s="100" t="s">
        <v>518</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184</v>
      </c>
      <c r="R236" s="114">
        <v>6.6543999999999999</v>
      </c>
      <c r="S236" s="114">
        <v>10.287800000000001</v>
      </c>
      <c r="T236" s="114">
        <v>1.8191999999999999</v>
      </c>
      <c r="U236" s="114">
        <v>1.6871</v>
      </c>
      <c r="V236" s="149">
        <v>30.4513</v>
      </c>
      <c r="W236" s="114">
        <v>11.7531</v>
      </c>
      <c r="X236" s="114">
        <v>6.2157</v>
      </c>
      <c r="Y236" s="114">
        <v>15.1831</v>
      </c>
      <c r="AA236" s="228"/>
      <c r="AB236" s="228"/>
      <c r="AC236" s="228"/>
    </row>
    <row r="237" spans="1:29" ht="20.25" customHeight="1" x14ac:dyDescent="0.35">
      <c r="A237" s="100" t="s">
        <v>519</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184</v>
      </c>
      <c r="R237" s="114">
        <v>6.7077</v>
      </c>
      <c r="S237" s="114">
        <v>9.2462</v>
      </c>
      <c r="T237" s="114">
        <v>2.0303</v>
      </c>
      <c r="U237" s="114">
        <v>1.5548</v>
      </c>
      <c r="V237" s="149">
        <v>28.417400000000001</v>
      </c>
      <c r="W237" s="114">
        <v>10.4857</v>
      </c>
      <c r="X237" s="114">
        <v>5.3958000000000004</v>
      </c>
      <c r="Y237" s="114">
        <v>14.352600000000001</v>
      </c>
      <c r="AA237" s="228"/>
      <c r="AB237" s="228"/>
      <c r="AC237" s="228"/>
    </row>
    <row r="238" spans="1:29" ht="20.25" customHeight="1" x14ac:dyDescent="0.35">
      <c r="A238" s="100" t="s">
        <v>520</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184</v>
      </c>
      <c r="R238" s="114">
        <v>5.9450000000000003</v>
      </c>
      <c r="S238" s="114">
        <v>11.0589</v>
      </c>
      <c r="T238" s="114">
        <v>2.1857000000000002</v>
      </c>
      <c r="U238" s="114">
        <v>1.5669999999999999</v>
      </c>
      <c r="V238" s="149">
        <v>28.779499999999999</v>
      </c>
      <c r="W238" s="114">
        <v>9.7233000000000001</v>
      </c>
      <c r="X238" s="114">
        <v>4.6022999999999996</v>
      </c>
      <c r="Y238" s="114">
        <v>15.3042</v>
      </c>
      <c r="AA238" s="228"/>
      <c r="AB238" s="228"/>
      <c r="AC238" s="228"/>
    </row>
    <row r="239" spans="1:29" ht="20.25" customHeight="1" x14ac:dyDescent="0.35">
      <c r="A239" s="100" t="s">
        <v>521</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184</v>
      </c>
      <c r="R239" s="114">
        <v>3.5026999999999999</v>
      </c>
      <c r="S239" s="114">
        <v>11.2311</v>
      </c>
      <c r="T239" s="114">
        <v>1.8180000000000001</v>
      </c>
      <c r="U239" s="114">
        <v>1.8946000000000001</v>
      </c>
      <c r="V239" s="149">
        <v>26.094000000000001</v>
      </c>
      <c r="W239" s="114">
        <v>9.2311999999999994</v>
      </c>
      <c r="X239" s="114">
        <v>4.3941999999999997</v>
      </c>
      <c r="Y239" s="114">
        <v>13.164999999999999</v>
      </c>
      <c r="AA239" s="228"/>
      <c r="AB239" s="228"/>
      <c r="AC239" s="228"/>
    </row>
    <row r="240" spans="1:29" ht="20.25" customHeight="1" x14ac:dyDescent="0.35">
      <c r="A240" s="100" t="s">
        <v>522</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184</v>
      </c>
      <c r="R240" s="114">
        <v>2.6835</v>
      </c>
      <c r="S240" s="114">
        <v>9.8933999999999997</v>
      </c>
      <c r="T240" s="114">
        <v>1.9104000000000001</v>
      </c>
      <c r="U240" s="114">
        <v>1.7210000000000001</v>
      </c>
      <c r="V240" s="149">
        <v>23.962399999999999</v>
      </c>
      <c r="W240" s="114">
        <v>9.3520000000000003</v>
      </c>
      <c r="X240" s="114">
        <v>4.3017000000000003</v>
      </c>
      <c r="Y240" s="114">
        <v>11.005000000000001</v>
      </c>
      <c r="AA240" s="228"/>
      <c r="AB240" s="228"/>
      <c r="AC240" s="228"/>
    </row>
    <row r="241" spans="1:34" ht="20.25" customHeight="1" x14ac:dyDescent="0.35">
      <c r="A241" s="100" t="s">
        <v>523</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184</v>
      </c>
      <c r="R241" s="114">
        <v>2.7574000000000001</v>
      </c>
      <c r="S241" s="114">
        <v>10.089399999999999</v>
      </c>
      <c r="T241" s="114">
        <v>1.629</v>
      </c>
      <c r="U241" s="114">
        <v>1.6637999999999999</v>
      </c>
      <c r="V241" s="149">
        <v>22.9482</v>
      </c>
      <c r="W241" s="114">
        <v>8.0768000000000004</v>
      </c>
      <c r="X241" s="114">
        <v>2.8338000000000001</v>
      </c>
      <c r="Y241" s="114">
        <v>11.62</v>
      </c>
      <c r="AA241" s="228"/>
      <c r="AB241" s="228"/>
      <c r="AC241" s="228"/>
      <c r="AF241" s="229"/>
      <c r="AG241" s="229"/>
      <c r="AH241" s="229"/>
    </row>
    <row r="242" spans="1:34" ht="20.25" customHeight="1" x14ac:dyDescent="0.35">
      <c r="A242" s="100" t="s">
        <v>524</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184</v>
      </c>
      <c r="R242" s="114">
        <v>1.9329000000000001</v>
      </c>
      <c r="S242" s="114">
        <v>9.5294000000000008</v>
      </c>
      <c r="T242" s="114">
        <v>1.7525999999999999</v>
      </c>
      <c r="U242" s="114">
        <v>1.7929999999999999</v>
      </c>
      <c r="V242" s="149">
        <v>23.239899999999999</v>
      </c>
      <c r="W242" s="114">
        <v>9.2062000000000008</v>
      </c>
      <c r="X242" s="114">
        <v>3.4020999999999999</v>
      </c>
      <c r="Y242" s="114">
        <v>10.4903</v>
      </c>
      <c r="AA242" s="228"/>
      <c r="AB242" s="228"/>
      <c r="AC242" s="228"/>
      <c r="AF242" s="229"/>
      <c r="AG242" s="229"/>
      <c r="AH242" s="229"/>
    </row>
    <row r="243" spans="1:34" ht="20.25" customHeight="1" x14ac:dyDescent="0.35">
      <c r="A243" s="100" t="s">
        <v>525</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184</v>
      </c>
      <c r="R243" s="114">
        <v>1.5792999999999999</v>
      </c>
      <c r="S243" s="114">
        <v>9.5046999999999997</v>
      </c>
      <c r="T243" s="114">
        <v>1.8182</v>
      </c>
      <c r="U243" s="114">
        <v>1.782</v>
      </c>
      <c r="V243" s="149">
        <v>23.174199999999999</v>
      </c>
      <c r="W243" s="114">
        <v>9.4091000000000005</v>
      </c>
      <c r="X243" s="114">
        <v>3.6966999999999999</v>
      </c>
      <c r="Y243" s="114">
        <v>10.176600000000001</v>
      </c>
      <c r="AA243" s="228"/>
      <c r="AB243" s="228"/>
      <c r="AC243" s="228"/>
      <c r="AF243" s="229"/>
      <c r="AG243" s="229"/>
      <c r="AH243" s="229"/>
    </row>
    <row r="244" spans="1:34" ht="20.25" customHeight="1" x14ac:dyDescent="0.35">
      <c r="A244" s="100" t="s">
        <v>526</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184</v>
      </c>
      <c r="R244" s="114">
        <v>2.3092999999999999</v>
      </c>
      <c r="S244" s="114">
        <v>10.049799999999999</v>
      </c>
      <c r="T244" s="114">
        <v>1.1740999999999999</v>
      </c>
      <c r="U244" s="114">
        <v>1.8953</v>
      </c>
      <c r="V244" s="149">
        <v>23.888300000000001</v>
      </c>
      <c r="W244" s="114">
        <v>9.5793999999999997</v>
      </c>
      <c r="X244" s="114">
        <v>3.9670000000000001</v>
      </c>
      <c r="Y244" s="114">
        <v>11.247999999999999</v>
      </c>
      <c r="AA244" s="228"/>
      <c r="AB244" s="228"/>
      <c r="AC244" s="228"/>
      <c r="AF244" s="229"/>
      <c r="AG244" s="229"/>
      <c r="AH244" s="229"/>
    </row>
    <row r="245" spans="1:34" ht="20.25" customHeight="1" x14ac:dyDescent="0.35">
      <c r="A245" s="100" t="s">
        <v>527</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184</v>
      </c>
      <c r="R245" s="114">
        <v>3.15</v>
      </c>
      <c r="S245" s="114">
        <v>12.6416</v>
      </c>
      <c r="T245" s="114">
        <v>0.51400000000000001</v>
      </c>
      <c r="U245" s="114">
        <v>1.4893000000000001</v>
      </c>
      <c r="V245" s="149">
        <v>25.949400000000001</v>
      </c>
      <c r="W245" s="114">
        <v>9.2292000000000005</v>
      </c>
      <c r="X245" s="114">
        <v>3.6741000000000001</v>
      </c>
      <c r="Y245" s="114">
        <v>14.7437</v>
      </c>
      <c r="AA245" s="228"/>
      <c r="AB245" s="228"/>
      <c r="AC245" s="228"/>
      <c r="AF245" s="229"/>
      <c r="AG245" s="229"/>
      <c r="AH245" s="229"/>
    </row>
    <row r="246" spans="1:34" ht="20.25" customHeight="1" x14ac:dyDescent="0.35">
      <c r="A246" s="100" t="s">
        <v>528</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184</v>
      </c>
      <c r="R246" s="114">
        <v>4.7054999999999998</v>
      </c>
      <c r="S246" s="114">
        <v>12.9239</v>
      </c>
      <c r="T246" s="114">
        <v>0.65269999999999995</v>
      </c>
      <c r="U246" s="114">
        <v>1.6471</v>
      </c>
      <c r="V246" s="149">
        <v>28.783200000000001</v>
      </c>
      <c r="W246" s="114">
        <v>10.2486</v>
      </c>
      <c r="X246" s="114">
        <v>4.4886999999999997</v>
      </c>
      <c r="Y246" s="114">
        <v>16.249400000000001</v>
      </c>
      <c r="AA246" s="228"/>
      <c r="AB246" s="228"/>
      <c r="AC246" s="228"/>
      <c r="AF246" s="229"/>
      <c r="AG246" s="229"/>
      <c r="AH246" s="229"/>
    </row>
    <row r="247" spans="1:34" ht="20.25" customHeight="1" x14ac:dyDescent="0.35">
      <c r="A247" s="100" t="s">
        <v>529</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184</v>
      </c>
      <c r="R247" s="114">
        <v>4.8167999999999997</v>
      </c>
      <c r="S247" s="114">
        <v>12.6127</v>
      </c>
      <c r="T247" s="114">
        <v>0.44090000000000001</v>
      </c>
      <c r="U247" s="114">
        <v>1.6745000000000001</v>
      </c>
      <c r="V247" s="149">
        <v>29.039300000000001</v>
      </c>
      <c r="W247" s="114">
        <v>11.192600000000001</v>
      </c>
      <c r="X247" s="114">
        <v>5.3658000000000001</v>
      </c>
      <c r="Y247" s="114">
        <v>15.7515</v>
      </c>
      <c r="AA247" s="228"/>
      <c r="AB247" s="228"/>
      <c r="AC247" s="228"/>
      <c r="AF247" s="229"/>
      <c r="AG247" s="229"/>
      <c r="AH247" s="229"/>
    </row>
    <row r="248" spans="1:34" ht="20.25" customHeight="1" x14ac:dyDescent="0.35">
      <c r="A248" s="100" t="s">
        <v>530</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A248" s="228"/>
      <c r="AB248" s="228"/>
      <c r="AC248" s="228"/>
      <c r="AF248" s="229"/>
      <c r="AG248" s="229"/>
      <c r="AH248" s="229"/>
    </row>
    <row r="249" spans="1:34" ht="20.25" customHeight="1" x14ac:dyDescent="0.35">
      <c r="A249" s="100" t="s">
        <v>531</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A249" s="228"/>
      <c r="AB249" s="228"/>
      <c r="AC249" s="228"/>
      <c r="AF249" s="229"/>
      <c r="AG249" s="229"/>
      <c r="AH249" s="229"/>
    </row>
    <row r="250" spans="1:34" ht="20.25" customHeight="1" x14ac:dyDescent="0.35">
      <c r="A250" s="100" t="s">
        <v>532</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A250" s="228"/>
      <c r="AB250" s="228"/>
      <c r="AC250" s="228"/>
      <c r="AF250" s="229"/>
      <c r="AG250" s="229"/>
      <c r="AH250" s="229"/>
    </row>
    <row r="251" spans="1:34" ht="20.25" customHeight="1" x14ac:dyDescent="0.35">
      <c r="A251" s="100" t="s">
        <v>533</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A251" s="228"/>
      <c r="AB251" s="228"/>
      <c r="AC251" s="228"/>
      <c r="AF251" s="229"/>
      <c r="AG251" s="229"/>
      <c r="AH251" s="229"/>
    </row>
    <row r="252" spans="1:34" ht="20.25" customHeight="1" x14ac:dyDescent="0.35">
      <c r="A252" s="100" t="s">
        <v>534</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A252" s="228"/>
      <c r="AB252" s="228"/>
      <c r="AC252" s="228"/>
      <c r="AF252" s="229"/>
      <c r="AG252" s="229"/>
      <c r="AH252" s="229"/>
    </row>
    <row r="253" spans="1:34" ht="20.25" customHeight="1" x14ac:dyDescent="0.35">
      <c r="A253" s="100" t="s">
        <v>535</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A253" s="228"/>
      <c r="AB253" s="228"/>
      <c r="AC253" s="228"/>
      <c r="AF253" s="229"/>
      <c r="AG253" s="229"/>
      <c r="AH253" s="229"/>
    </row>
    <row r="254" spans="1:34" ht="20.25" customHeight="1" x14ac:dyDescent="0.35">
      <c r="A254" s="100" t="s">
        <v>536</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A254" s="228"/>
      <c r="AB254" s="228"/>
      <c r="AC254" s="228"/>
      <c r="AF254" s="229"/>
      <c r="AG254" s="229"/>
      <c r="AH254" s="229"/>
    </row>
    <row r="255" spans="1:34" ht="20.25" customHeight="1" x14ac:dyDescent="0.35">
      <c r="A255" s="100" t="s">
        <v>537</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A255" s="228"/>
      <c r="AB255" s="228"/>
      <c r="AC255" s="228"/>
      <c r="AF255" s="229"/>
      <c r="AG255" s="229"/>
      <c r="AH255" s="229"/>
    </row>
    <row r="256" spans="1:34" ht="20.25" customHeight="1" x14ac:dyDescent="0.35">
      <c r="A256" s="100" t="s">
        <v>538</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A256" s="228"/>
      <c r="AB256" s="228"/>
      <c r="AC256" s="228"/>
      <c r="AF256" s="229"/>
      <c r="AG256" s="229"/>
      <c r="AH256" s="229"/>
    </row>
    <row r="257" spans="1:52" ht="20.25" customHeight="1" x14ac:dyDescent="0.35">
      <c r="A257" s="100" t="s">
        <v>539</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A257" s="228"/>
      <c r="AB257" s="228"/>
      <c r="AC257" s="228"/>
      <c r="AF257" s="229"/>
      <c r="AG257" s="229"/>
      <c r="AH257" s="229"/>
    </row>
    <row r="258" spans="1:52" ht="20.25" customHeight="1" x14ac:dyDescent="0.35">
      <c r="A258" s="100" t="s">
        <v>540</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A258" s="228"/>
      <c r="AB258" s="228"/>
      <c r="AC258" s="228"/>
      <c r="AF258" s="229"/>
      <c r="AG258" s="229"/>
      <c r="AH258" s="229"/>
    </row>
    <row r="259" spans="1:52" ht="20.25" customHeight="1" x14ac:dyDescent="0.35">
      <c r="A259" s="100" t="s">
        <v>541</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A259" s="228"/>
      <c r="AB259" s="228"/>
      <c r="AC259" s="228"/>
      <c r="AF259" s="229"/>
      <c r="AG259" s="229"/>
      <c r="AH259" s="229"/>
    </row>
    <row r="260" spans="1:52" ht="20.25" customHeight="1" x14ac:dyDescent="0.35">
      <c r="A260" s="100" t="s">
        <v>542</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228"/>
      <c r="AB260" s="228"/>
      <c r="AC260" s="228"/>
      <c r="AD260" s="193"/>
      <c r="AE260" s="193"/>
      <c r="AF260" s="229"/>
      <c r="AG260" s="229"/>
      <c r="AH260" s="229"/>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543</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228"/>
      <c r="AB261" s="228"/>
      <c r="AC261" s="228"/>
      <c r="AD261" s="193"/>
      <c r="AE261" s="193"/>
      <c r="AF261" s="229"/>
      <c r="AG261" s="229"/>
      <c r="AH261" s="229"/>
      <c r="AI261" s="193"/>
      <c r="AJ261" s="193"/>
      <c r="AK261" s="193"/>
      <c r="AL261" s="193"/>
      <c r="AM261" s="193"/>
      <c r="AN261" s="193"/>
      <c r="AO261" s="193"/>
      <c r="AP261" s="193"/>
      <c r="AQ261" s="193"/>
      <c r="AR261" s="193"/>
      <c r="AS261" s="193"/>
      <c r="AT261" s="193"/>
      <c r="AU261" s="193"/>
      <c r="AV261" s="193"/>
    </row>
    <row r="262" spans="1:52" ht="20.25" customHeight="1" x14ac:dyDescent="0.35">
      <c r="A262" s="100" t="s">
        <v>544</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228"/>
      <c r="AB262" s="228"/>
      <c r="AC262" s="228"/>
      <c r="AD262" s="193"/>
      <c r="AE262" s="193"/>
      <c r="AF262" s="229"/>
      <c r="AG262" s="229"/>
      <c r="AH262" s="229"/>
      <c r="AI262" s="193"/>
      <c r="AJ262" s="193"/>
      <c r="AK262" s="193"/>
      <c r="AL262" s="193"/>
      <c r="AM262" s="193"/>
      <c r="AN262" s="193"/>
      <c r="AO262" s="193"/>
      <c r="AP262" s="193"/>
      <c r="AQ262" s="193"/>
      <c r="AR262" s="193"/>
      <c r="AS262" s="193"/>
      <c r="AT262" s="193"/>
      <c r="AU262" s="193"/>
      <c r="AV262" s="193"/>
    </row>
    <row r="263" spans="1:52" ht="20.25" customHeight="1" x14ac:dyDescent="0.35">
      <c r="A263" s="100" t="s">
        <v>545</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228"/>
      <c r="AB263" s="228"/>
      <c r="AC263" s="228"/>
      <c r="AD263" s="193"/>
      <c r="AE263" s="193"/>
      <c r="AF263" s="229"/>
      <c r="AG263" s="229"/>
      <c r="AH263" s="229"/>
      <c r="AI263" s="193"/>
      <c r="AJ263" s="193"/>
      <c r="AK263" s="193"/>
      <c r="AL263" s="193"/>
      <c r="AM263" s="193"/>
      <c r="AN263" s="193"/>
      <c r="AO263" s="193"/>
      <c r="AP263" s="193"/>
      <c r="AQ263" s="193"/>
      <c r="AR263" s="193"/>
      <c r="AS263" s="193"/>
      <c r="AT263" s="193"/>
      <c r="AU263" s="193"/>
      <c r="AV263" s="193"/>
    </row>
    <row r="264" spans="1:52" ht="20.25" customHeight="1" x14ac:dyDescent="0.35">
      <c r="A264" s="100" t="s">
        <v>546</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228"/>
      <c r="AB264" s="228"/>
      <c r="AC264" s="228"/>
      <c r="AD264" s="193"/>
      <c r="AE264" s="193"/>
      <c r="AF264" s="229"/>
      <c r="AG264" s="229"/>
      <c r="AH264" s="229"/>
      <c r="AI264" s="193"/>
      <c r="AJ264" s="193"/>
      <c r="AK264" s="193"/>
      <c r="AL264" s="193"/>
      <c r="AM264" s="193"/>
      <c r="AN264" s="193"/>
      <c r="AO264" s="193"/>
      <c r="AP264" s="193"/>
      <c r="AQ264" s="193"/>
      <c r="AR264" s="193"/>
      <c r="AS264" s="193"/>
      <c r="AT264" s="193"/>
      <c r="AU264" s="193"/>
      <c r="AV264" s="193"/>
    </row>
    <row r="265" spans="1:52" ht="20.25" customHeight="1" x14ac:dyDescent="0.35">
      <c r="A265" s="100" t="s">
        <v>547</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228"/>
      <c r="AB265" s="228"/>
      <c r="AC265" s="228"/>
      <c r="AD265" s="193"/>
      <c r="AE265" s="193"/>
      <c r="AF265" s="229"/>
      <c r="AG265" s="229"/>
      <c r="AH265" s="229"/>
      <c r="AI265" s="193"/>
      <c r="AJ265" s="193"/>
      <c r="AK265" s="193"/>
      <c r="AL265" s="193"/>
      <c r="AM265" s="193"/>
      <c r="AN265" s="193"/>
      <c r="AO265" s="193"/>
      <c r="AP265" s="193"/>
      <c r="AQ265" s="193"/>
      <c r="AR265" s="193"/>
      <c r="AS265" s="193"/>
      <c r="AT265" s="193"/>
      <c r="AU265" s="193"/>
      <c r="AV265" s="193"/>
    </row>
    <row r="266" spans="1:52" ht="20.25" customHeight="1" x14ac:dyDescent="0.35">
      <c r="A266" s="100" t="s">
        <v>548</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228"/>
      <c r="AB266" s="228"/>
      <c r="AC266" s="228"/>
      <c r="AD266" s="193"/>
      <c r="AE266" s="193"/>
      <c r="AF266" s="229"/>
      <c r="AG266" s="229"/>
      <c r="AH266" s="229"/>
      <c r="AI266" s="193"/>
      <c r="AJ266" s="193"/>
      <c r="AK266" s="193"/>
      <c r="AL266" s="193"/>
      <c r="AM266" s="193"/>
      <c r="AN266" s="193"/>
      <c r="AO266" s="193"/>
      <c r="AP266" s="193"/>
      <c r="AQ266" s="193"/>
      <c r="AR266" s="193"/>
      <c r="AS266" s="193"/>
      <c r="AT266" s="193"/>
      <c r="AU266" s="193"/>
      <c r="AV266" s="193"/>
    </row>
    <row r="267" spans="1:52" ht="20.25" customHeight="1" x14ac:dyDescent="0.35">
      <c r="A267" s="100" t="s">
        <v>549</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228"/>
      <c r="AB267" s="228"/>
      <c r="AC267" s="228"/>
      <c r="AD267" s="193"/>
      <c r="AE267" s="193"/>
      <c r="AF267" s="229"/>
      <c r="AG267" s="229"/>
      <c r="AH267" s="229"/>
      <c r="AI267" s="193"/>
      <c r="AJ267" s="193"/>
      <c r="AK267" s="193"/>
      <c r="AL267" s="193"/>
      <c r="AM267" s="193"/>
      <c r="AN267" s="193"/>
      <c r="AO267" s="193"/>
      <c r="AP267" s="193"/>
      <c r="AQ267" s="193"/>
      <c r="AR267" s="193"/>
      <c r="AS267" s="193"/>
      <c r="AT267" s="193"/>
      <c r="AU267" s="193"/>
      <c r="AV267" s="193"/>
    </row>
    <row r="268" spans="1:52" ht="20.25" customHeight="1" x14ac:dyDescent="0.35">
      <c r="A268" s="100" t="s">
        <v>550</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228"/>
      <c r="AB268" s="228"/>
      <c r="AC268" s="228"/>
      <c r="AD268" s="193"/>
      <c r="AE268" s="193"/>
      <c r="AF268" s="229"/>
      <c r="AG268" s="229"/>
      <c r="AH268" s="229"/>
      <c r="AI268" s="193"/>
      <c r="AJ268" s="193"/>
      <c r="AK268" s="193"/>
      <c r="AL268" s="193"/>
      <c r="AM268" s="193"/>
      <c r="AN268" s="193"/>
      <c r="AO268" s="193"/>
      <c r="AP268" s="193"/>
      <c r="AQ268" s="193"/>
      <c r="AR268" s="193"/>
      <c r="AS268" s="193"/>
      <c r="AT268" s="193"/>
      <c r="AU268" s="193"/>
      <c r="AV268" s="193"/>
    </row>
    <row r="269" spans="1:52" ht="20.25" customHeight="1" x14ac:dyDescent="0.35">
      <c r="A269" s="100" t="s">
        <v>551</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228"/>
      <c r="AB269" s="228"/>
      <c r="AC269" s="228"/>
      <c r="AD269" s="193"/>
      <c r="AE269" s="193"/>
      <c r="AF269" s="229"/>
      <c r="AG269" s="229"/>
      <c r="AH269" s="229"/>
      <c r="AI269" s="193"/>
      <c r="AJ269" s="193"/>
      <c r="AK269" s="193"/>
      <c r="AL269" s="193"/>
      <c r="AM269" s="193"/>
      <c r="AN269" s="193"/>
      <c r="AO269" s="193"/>
      <c r="AP269" s="193"/>
      <c r="AQ269" s="193"/>
      <c r="AR269" s="193"/>
      <c r="AS269" s="193"/>
      <c r="AT269" s="193"/>
      <c r="AU269" s="193"/>
      <c r="AV269" s="193"/>
    </row>
    <row r="270" spans="1:52" ht="20.25" customHeight="1" x14ac:dyDescent="0.35">
      <c r="A270" s="100" t="s">
        <v>552</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228"/>
      <c r="AB270" s="228"/>
      <c r="AC270" s="228"/>
      <c r="AD270" s="193"/>
      <c r="AE270" s="193"/>
      <c r="AF270" s="229"/>
      <c r="AG270" s="229"/>
      <c r="AH270" s="229"/>
      <c r="AI270" s="193"/>
      <c r="AJ270" s="193"/>
      <c r="AK270" s="193"/>
      <c r="AL270" s="193"/>
      <c r="AM270" s="193"/>
      <c r="AN270" s="193"/>
      <c r="AO270" s="193"/>
      <c r="AP270" s="193"/>
      <c r="AQ270" s="193"/>
      <c r="AR270" s="193"/>
      <c r="AS270" s="193"/>
      <c r="AT270" s="193"/>
      <c r="AU270" s="193"/>
      <c r="AV270" s="193"/>
    </row>
    <row r="271" spans="1:52" ht="20.25" customHeight="1" x14ac:dyDescent="0.35">
      <c r="A271" s="100" t="s">
        <v>553</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228"/>
      <c r="AB271" s="228"/>
      <c r="AC271" s="228"/>
      <c r="AD271" s="193"/>
      <c r="AE271" s="193"/>
      <c r="AF271" s="229"/>
      <c r="AG271" s="229"/>
      <c r="AH271" s="229"/>
      <c r="AI271" s="193"/>
      <c r="AJ271" s="193"/>
      <c r="AK271" s="193"/>
      <c r="AL271" s="193"/>
      <c r="AM271" s="193"/>
      <c r="AN271" s="193"/>
      <c r="AO271" s="193"/>
      <c r="AP271" s="193"/>
      <c r="AQ271" s="193"/>
      <c r="AR271" s="193"/>
      <c r="AS271" s="193"/>
      <c r="AT271" s="193"/>
      <c r="AU271" s="193"/>
      <c r="AV271" s="193"/>
    </row>
    <row r="272" spans="1:52" ht="20.25" customHeight="1" x14ac:dyDescent="0.35">
      <c r="A272" s="100" t="s">
        <v>554</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228"/>
      <c r="AB272" s="228"/>
      <c r="AC272" s="228"/>
      <c r="AD272" s="193"/>
      <c r="AE272" s="193"/>
      <c r="AF272" s="229"/>
      <c r="AG272" s="229"/>
      <c r="AH272" s="229"/>
      <c r="AI272" s="193"/>
      <c r="AJ272" s="193"/>
      <c r="AK272" s="193"/>
      <c r="AL272" s="193"/>
      <c r="AM272" s="193"/>
      <c r="AN272" s="193"/>
      <c r="AO272" s="193"/>
      <c r="AP272" s="193"/>
      <c r="AQ272" s="193"/>
      <c r="AR272" s="193"/>
      <c r="AS272" s="193"/>
      <c r="AT272" s="193"/>
      <c r="AU272" s="193"/>
      <c r="AV272" s="193"/>
    </row>
    <row r="273" spans="1:48" ht="20.25" customHeight="1" x14ac:dyDescent="0.35">
      <c r="A273" s="100" t="s">
        <v>555</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228"/>
      <c r="AB273" s="228"/>
      <c r="AC273" s="228"/>
      <c r="AD273" s="193"/>
      <c r="AE273" s="193"/>
      <c r="AF273" s="229"/>
      <c r="AG273" s="229"/>
      <c r="AH273" s="229"/>
      <c r="AI273" s="193"/>
      <c r="AJ273" s="193"/>
      <c r="AK273" s="193"/>
      <c r="AL273" s="193"/>
      <c r="AM273" s="193"/>
      <c r="AN273" s="193"/>
      <c r="AO273" s="193"/>
      <c r="AP273" s="193"/>
      <c r="AQ273" s="193"/>
      <c r="AR273" s="193"/>
      <c r="AS273" s="193"/>
      <c r="AT273" s="193"/>
      <c r="AU273" s="193"/>
      <c r="AV273" s="193"/>
    </row>
    <row r="274" spans="1:48" ht="20.25" customHeight="1" x14ac:dyDescent="0.35">
      <c r="A274" s="100" t="s">
        <v>556</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228"/>
      <c r="AB274" s="228"/>
      <c r="AC274" s="228"/>
      <c r="AD274" s="193"/>
      <c r="AE274" s="193"/>
      <c r="AF274" s="229"/>
      <c r="AG274" s="229"/>
      <c r="AH274" s="229"/>
      <c r="AI274" s="193"/>
      <c r="AJ274" s="193"/>
      <c r="AK274" s="193"/>
      <c r="AL274" s="193"/>
      <c r="AM274" s="193"/>
      <c r="AN274" s="193"/>
      <c r="AO274" s="193"/>
      <c r="AP274" s="193"/>
      <c r="AQ274" s="193"/>
      <c r="AR274" s="193"/>
      <c r="AS274" s="193"/>
      <c r="AT274" s="193"/>
      <c r="AU274" s="193"/>
      <c r="AV274" s="193"/>
    </row>
    <row r="275" spans="1:48" ht="20.25" customHeight="1" x14ac:dyDescent="0.35">
      <c r="A275" s="100" t="s">
        <v>557</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228"/>
      <c r="AB275" s="228"/>
      <c r="AC275" s="228"/>
      <c r="AD275" s="193"/>
      <c r="AE275" s="193"/>
      <c r="AF275" s="229"/>
      <c r="AG275" s="229"/>
      <c r="AH275" s="229"/>
      <c r="AI275" s="193"/>
      <c r="AJ275" s="193"/>
      <c r="AK275" s="193"/>
      <c r="AL275" s="193"/>
      <c r="AM275" s="193"/>
      <c r="AN275" s="193"/>
      <c r="AO275" s="193"/>
      <c r="AP275" s="193"/>
      <c r="AQ275" s="193"/>
      <c r="AR275" s="193"/>
      <c r="AS275" s="193"/>
      <c r="AT275" s="193"/>
      <c r="AU275" s="193"/>
      <c r="AV275" s="193"/>
    </row>
    <row r="276" spans="1:48" ht="20.25" customHeight="1" x14ac:dyDescent="0.35">
      <c r="A276" s="100" t="s">
        <v>558</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228"/>
      <c r="AB276" s="228"/>
      <c r="AC276" s="228"/>
      <c r="AD276" s="193"/>
      <c r="AE276" s="193"/>
      <c r="AF276" s="229"/>
      <c r="AG276" s="229"/>
      <c r="AH276" s="229"/>
      <c r="AI276" s="193"/>
      <c r="AJ276" s="193"/>
      <c r="AK276" s="193"/>
      <c r="AL276" s="193"/>
      <c r="AM276" s="193"/>
      <c r="AN276" s="193"/>
      <c r="AO276" s="193"/>
      <c r="AP276" s="193"/>
      <c r="AQ276" s="193"/>
      <c r="AR276" s="193"/>
      <c r="AS276" s="193"/>
      <c r="AT276" s="193"/>
      <c r="AU276" s="193"/>
      <c r="AV276" s="193"/>
    </row>
    <row r="277" spans="1:48" ht="20.25" customHeight="1" x14ac:dyDescent="0.35">
      <c r="A277" s="100" t="s">
        <v>559</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228"/>
      <c r="AB277" s="228"/>
      <c r="AC277" s="228"/>
      <c r="AD277" s="193"/>
      <c r="AE277" s="193"/>
      <c r="AF277" s="229"/>
      <c r="AG277" s="229"/>
      <c r="AH277" s="229"/>
      <c r="AI277" s="193"/>
      <c r="AJ277" s="193"/>
      <c r="AK277" s="193"/>
      <c r="AL277" s="193"/>
      <c r="AM277" s="193"/>
      <c r="AN277" s="193"/>
      <c r="AO277" s="193"/>
      <c r="AP277" s="193"/>
      <c r="AQ277" s="193"/>
      <c r="AR277" s="193"/>
      <c r="AS277" s="193"/>
      <c r="AT277" s="193"/>
      <c r="AU277" s="193"/>
      <c r="AV277" s="193"/>
    </row>
    <row r="278" spans="1:48" ht="20.25" customHeight="1" x14ac:dyDescent="0.35">
      <c r="A278" s="100" t="s">
        <v>560</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228"/>
      <c r="AB278" s="228"/>
      <c r="AC278" s="228"/>
      <c r="AD278" s="193"/>
      <c r="AE278" s="193"/>
      <c r="AF278" s="229"/>
      <c r="AG278" s="229"/>
      <c r="AH278" s="229"/>
      <c r="AI278" s="193"/>
      <c r="AJ278" s="193"/>
      <c r="AK278" s="193"/>
      <c r="AL278" s="193"/>
      <c r="AM278" s="193"/>
      <c r="AN278" s="193"/>
      <c r="AO278" s="193"/>
      <c r="AP278" s="193"/>
      <c r="AQ278" s="193"/>
      <c r="AR278" s="193"/>
      <c r="AS278" s="193"/>
      <c r="AT278" s="193"/>
      <c r="AU278" s="193"/>
      <c r="AV278" s="193"/>
    </row>
    <row r="279" spans="1:48" ht="20.25" customHeight="1" x14ac:dyDescent="0.35">
      <c r="A279" s="100" t="s">
        <v>561</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228"/>
      <c r="AB279" s="228"/>
      <c r="AC279" s="228"/>
      <c r="AD279" s="193"/>
      <c r="AE279" s="193"/>
      <c r="AF279" s="229"/>
      <c r="AG279" s="229"/>
      <c r="AH279" s="229"/>
      <c r="AI279" s="193"/>
      <c r="AJ279" s="193"/>
      <c r="AK279" s="193"/>
      <c r="AL279" s="193"/>
      <c r="AM279" s="193"/>
      <c r="AN279" s="193"/>
      <c r="AO279" s="193"/>
      <c r="AP279" s="193"/>
      <c r="AQ279" s="193"/>
      <c r="AR279" s="193"/>
      <c r="AS279" s="193"/>
      <c r="AT279" s="193"/>
      <c r="AU279" s="193"/>
      <c r="AV279" s="193"/>
    </row>
    <row r="280" spans="1:48" ht="20.25" customHeight="1" x14ac:dyDescent="0.35">
      <c r="A280" s="100" t="s">
        <v>562</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228"/>
      <c r="AB280" s="228"/>
      <c r="AC280" s="228"/>
      <c r="AD280" s="193"/>
      <c r="AE280" s="193"/>
      <c r="AF280" s="229"/>
      <c r="AG280" s="229"/>
      <c r="AH280" s="229"/>
      <c r="AI280" s="193"/>
      <c r="AJ280" s="193"/>
      <c r="AK280" s="193"/>
      <c r="AL280" s="193"/>
      <c r="AM280" s="193"/>
      <c r="AN280" s="193"/>
      <c r="AO280" s="193"/>
      <c r="AP280" s="193"/>
      <c r="AQ280" s="193"/>
      <c r="AR280" s="193"/>
      <c r="AS280" s="193"/>
      <c r="AT280" s="193"/>
      <c r="AU280" s="193"/>
      <c r="AV280" s="193"/>
    </row>
    <row r="281" spans="1:48" ht="20.25" customHeight="1" x14ac:dyDescent="0.35">
      <c r="A281" s="100" t="s">
        <v>563</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228"/>
      <c r="AB281" s="228"/>
      <c r="AC281" s="228"/>
      <c r="AD281" s="193"/>
      <c r="AE281" s="193"/>
      <c r="AF281" s="229"/>
      <c r="AG281" s="229"/>
      <c r="AH281" s="229"/>
      <c r="AI281" s="193"/>
      <c r="AJ281" s="193"/>
      <c r="AK281" s="193"/>
      <c r="AL281" s="193"/>
      <c r="AM281" s="193"/>
      <c r="AN281" s="193"/>
      <c r="AO281" s="193"/>
      <c r="AP281" s="193"/>
      <c r="AQ281" s="193"/>
      <c r="AR281" s="193"/>
      <c r="AS281" s="193"/>
      <c r="AT281" s="193"/>
      <c r="AU281" s="193"/>
      <c r="AV281" s="193"/>
    </row>
    <row r="282" spans="1:48" ht="20.25" customHeight="1" x14ac:dyDescent="0.35">
      <c r="A282" s="100" t="s">
        <v>564</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228"/>
      <c r="AB282" s="228"/>
      <c r="AC282" s="228"/>
      <c r="AD282" s="193"/>
      <c r="AE282" s="193"/>
      <c r="AF282" s="229"/>
      <c r="AG282" s="229"/>
      <c r="AH282" s="229"/>
      <c r="AI282" s="193"/>
      <c r="AJ282" s="193"/>
      <c r="AK282" s="193"/>
      <c r="AL282" s="193"/>
      <c r="AM282" s="193"/>
      <c r="AN282" s="193"/>
      <c r="AO282" s="193"/>
      <c r="AP282" s="193"/>
      <c r="AQ282" s="193"/>
      <c r="AR282" s="193"/>
      <c r="AS282" s="193"/>
      <c r="AT282" s="193"/>
      <c r="AU282" s="193"/>
      <c r="AV282" s="193"/>
    </row>
    <row r="283" spans="1:48" ht="20.25" customHeight="1" x14ac:dyDescent="0.35">
      <c r="A283" s="100" t="s">
        <v>565</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228"/>
      <c r="AB283" s="228"/>
      <c r="AC283" s="228"/>
      <c r="AD283" s="193"/>
      <c r="AE283" s="193"/>
      <c r="AF283" s="229"/>
      <c r="AG283" s="229"/>
      <c r="AH283" s="229"/>
      <c r="AI283" s="193"/>
      <c r="AJ283" s="193"/>
      <c r="AK283" s="193"/>
      <c r="AL283" s="193"/>
      <c r="AM283" s="193"/>
      <c r="AN283" s="193"/>
      <c r="AO283" s="193"/>
      <c r="AP283" s="193"/>
      <c r="AQ283" s="193"/>
      <c r="AR283" s="193"/>
      <c r="AS283" s="193"/>
      <c r="AT283" s="193"/>
      <c r="AU283" s="193"/>
      <c r="AV283" s="193"/>
    </row>
    <row r="284" spans="1:48" ht="20.25" customHeight="1" x14ac:dyDescent="0.35">
      <c r="A284" s="100" t="s">
        <v>566</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228"/>
      <c r="AB284" s="228"/>
      <c r="AC284" s="228"/>
      <c r="AD284" s="193"/>
      <c r="AE284" s="193"/>
      <c r="AF284" s="229"/>
      <c r="AG284" s="229"/>
      <c r="AH284" s="229"/>
      <c r="AI284" s="193"/>
      <c r="AJ284" s="193"/>
      <c r="AK284" s="193"/>
      <c r="AL284" s="193"/>
      <c r="AM284" s="193"/>
      <c r="AN284" s="193"/>
      <c r="AO284" s="193"/>
      <c r="AP284" s="193"/>
      <c r="AQ284" s="193"/>
      <c r="AR284" s="193"/>
      <c r="AS284" s="193"/>
      <c r="AT284" s="193"/>
      <c r="AU284" s="193"/>
      <c r="AV284" s="193"/>
    </row>
    <row r="285" spans="1:48" ht="20.25" customHeight="1" x14ac:dyDescent="0.35">
      <c r="A285" s="100" t="s">
        <v>567</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228"/>
      <c r="AB285" s="228"/>
      <c r="AC285" s="228"/>
      <c r="AD285" s="193"/>
      <c r="AE285" s="193"/>
      <c r="AF285" s="229"/>
      <c r="AG285" s="229"/>
      <c r="AH285" s="229"/>
      <c r="AI285" s="193"/>
      <c r="AJ285" s="193"/>
      <c r="AK285" s="193"/>
      <c r="AL285" s="193"/>
      <c r="AM285" s="193"/>
      <c r="AN285" s="193"/>
      <c r="AO285" s="193"/>
      <c r="AP285" s="193"/>
      <c r="AQ285" s="193"/>
      <c r="AR285" s="193"/>
      <c r="AS285" s="193"/>
      <c r="AT285" s="193"/>
      <c r="AU285" s="193"/>
      <c r="AV285" s="193"/>
    </row>
    <row r="286" spans="1:48" ht="20.25" customHeight="1" x14ac:dyDescent="0.35">
      <c r="A286" s="100" t="s">
        <v>568</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228"/>
      <c r="AB286" s="228"/>
      <c r="AC286" s="228"/>
      <c r="AD286" s="193"/>
      <c r="AE286" s="193"/>
      <c r="AF286" s="229"/>
      <c r="AG286" s="229"/>
      <c r="AH286" s="229"/>
      <c r="AI286" s="193"/>
      <c r="AJ286" s="193"/>
      <c r="AK286" s="193"/>
      <c r="AL286" s="193"/>
      <c r="AM286" s="193"/>
      <c r="AN286" s="193"/>
      <c r="AO286" s="193"/>
      <c r="AP286" s="193"/>
      <c r="AQ286" s="193"/>
      <c r="AR286" s="193"/>
      <c r="AS286" s="193"/>
      <c r="AT286" s="193"/>
      <c r="AU286" s="193"/>
      <c r="AV286" s="193"/>
    </row>
    <row r="287" spans="1:48" ht="20.25" customHeight="1" x14ac:dyDescent="0.35">
      <c r="A287" s="100" t="s">
        <v>569</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228"/>
      <c r="AB287" s="228"/>
      <c r="AC287" s="228"/>
      <c r="AD287" s="193"/>
      <c r="AE287" s="193"/>
      <c r="AF287" s="229"/>
      <c r="AG287" s="229"/>
      <c r="AH287" s="229"/>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570</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228"/>
      <c r="AB288" s="228"/>
      <c r="AC288" s="228"/>
      <c r="AD288" s="193"/>
      <c r="AE288" s="193"/>
      <c r="AF288" s="229"/>
      <c r="AG288" s="229"/>
      <c r="AH288" s="229"/>
      <c r="AI288" s="193"/>
      <c r="AJ288" s="193"/>
      <c r="AK288" s="193"/>
      <c r="AL288" s="193"/>
      <c r="AM288" s="193"/>
      <c r="AN288" s="193"/>
      <c r="AO288" s="193"/>
      <c r="AP288" s="193"/>
      <c r="AQ288" s="193"/>
      <c r="AR288" s="193"/>
      <c r="AS288" s="193"/>
      <c r="AT288" s="193"/>
      <c r="AU288" s="193"/>
      <c r="AV288" s="193"/>
    </row>
    <row r="289" spans="1:48" ht="20.25" customHeight="1" x14ac:dyDescent="0.35">
      <c r="A289" s="100" t="s">
        <v>571</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228"/>
      <c r="AB289" s="228"/>
      <c r="AC289" s="228"/>
      <c r="AD289" s="193"/>
      <c r="AE289" s="193"/>
      <c r="AF289" s="229"/>
      <c r="AG289" s="229"/>
      <c r="AH289" s="229"/>
      <c r="AI289" s="193"/>
      <c r="AJ289" s="193"/>
      <c r="AK289" s="193"/>
      <c r="AL289" s="193"/>
      <c r="AM289" s="193"/>
      <c r="AN289" s="193"/>
      <c r="AO289" s="193"/>
      <c r="AP289" s="193"/>
      <c r="AQ289" s="193"/>
      <c r="AR289" s="193"/>
      <c r="AS289" s="193"/>
      <c r="AT289" s="193"/>
      <c r="AU289" s="193"/>
      <c r="AV289" s="193"/>
    </row>
    <row r="290" spans="1:48" ht="20.25" customHeight="1" x14ac:dyDescent="0.35">
      <c r="A290" s="100" t="s">
        <v>572</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228"/>
      <c r="AB290" s="228"/>
      <c r="AC290" s="228"/>
      <c r="AD290" s="193"/>
      <c r="AE290" s="193"/>
      <c r="AF290" s="229"/>
      <c r="AG290" s="229"/>
      <c r="AH290" s="229"/>
      <c r="AI290" s="193"/>
      <c r="AJ290" s="193"/>
      <c r="AK290" s="193"/>
      <c r="AL290" s="193"/>
      <c r="AM290" s="193"/>
      <c r="AN290" s="193"/>
      <c r="AO290" s="193"/>
      <c r="AP290" s="193"/>
      <c r="AQ290" s="193"/>
      <c r="AR290" s="193"/>
      <c r="AS290" s="193"/>
      <c r="AT290" s="193"/>
      <c r="AU290" s="193"/>
      <c r="AV290" s="193"/>
    </row>
    <row r="291" spans="1:48" ht="20.25" customHeight="1" x14ac:dyDescent="0.35">
      <c r="A291" s="100" t="s">
        <v>573</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228"/>
      <c r="AB291" s="228"/>
      <c r="AC291" s="228"/>
      <c r="AD291" s="193"/>
      <c r="AE291" s="193"/>
      <c r="AF291" s="229"/>
      <c r="AG291" s="229"/>
      <c r="AH291" s="229"/>
      <c r="AI291" s="193"/>
      <c r="AJ291" s="193"/>
      <c r="AK291" s="193"/>
      <c r="AL291" s="193"/>
      <c r="AM291" s="193"/>
      <c r="AN291" s="193"/>
      <c r="AO291" s="193"/>
      <c r="AP291" s="193"/>
      <c r="AQ291" s="193"/>
      <c r="AR291" s="193"/>
      <c r="AS291" s="193"/>
      <c r="AT291" s="193"/>
      <c r="AU291" s="193"/>
      <c r="AV291" s="193"/>
    </row>
    <row r="292" spans="1:48" ht="20.25" customHeight="1" x14ac:dyDescent="0.35">
      <c r="A292" s="100" t="s">
        <v>574</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228"/>
      <c r="AB292" s="228"/>
      <c r="AC292" s="228"/>
      <c r="AD292" s="193"/>
      <c r="AE292" s="193"/>
      <c r="AF292" s="229"/>
      <c r="AG292" s="229"/>
      <c r="AH292" s="229"/>
      <c r="AI292" s="193"/>
      <c r="AJ292" s="193"/>
      <c r="AK292" s="193"/>
      <c r="AL292" s="193"/>
      <c r="AM292" s="193"/>
      <c r="AN292" s="193"/>
      <c r="AO292" s="193"/>
      <c r="AP292" s="193"/>
      <c r="AQ292" s="193"/>
      <c r="AR292" s="193"/>
      <c r="AS292" s="193"/>
      <c r="AT292" s="193"/>
      <c r="AU292" s="193"/>
      <c r="AV292" s="193"/>
    </row>
    <row r="293" spans="1:48" ht="20.25" customHeight="1" x14ac:dyDescent="0.35">
      <c r="A293" s="100" t="s">
        <v>575</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228"/>
      <c r="AB293" s="228"/>
      <c r="AC293" s="228"/>
      <c r="AD293" s="193"/>
      <c r="AE293" s="193"/>
      <c r="AF293" s="229"/>
      <c r="AG293" s="229"/>
      <c r="AH293" s="229"/>
      <c r="AI293" s="193"/>
      <c r="AJ293" s="193"/>
      <c r="AK293" s="193"/>
      <c r="AL293" s="193"/>
      <c r="AM293" s="193"/>
      <c r="AN293" s="193"/>
      <c r="AO293" s="193"/>
      <c r="AP293" s="193"/>
      <c r="AQ293" s="193"/>
      <c r="AR293" s="193"/>
      <c r="AS293" s="193"/>
      <c r="AT293" s="193"/>
      <c r="AU293" s="193"/>
      <c r="AV293" s="193"/>
    </row>
    <row r="294" spans="1:48" ht="20.25" customHeight="1" x14ac:dyDescent="0.35">
      <c r="A294" s="100" t="s">
        <v>576</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228"/>
      <c r="AB294" s="228"/>
      <c r="AC294" s="228"/>
      <c r="AD294" s="193"/>
      <c r="AE294" s="193"/>
      <c r="AF294" s="229"/>
      <c r="AG294" s="229"/>
      <c r="AH294" s="229"/>
      <c r="AI294" s="193"/>
      <c r="AJ294" s="193"/>
      <c r="AK294" s="193"/>
      <c r="AL294" s="193"/>
      <c r="AM294" s="193"/>
      <c r="AN294" s="193"/>
      <c r="AO294" s="193"/>
      <c r="AP294" s="193"/>
      <c r="AQ294" s="193"/>
      <c r="AR294" s="193"/>
      <c r="AS294" s="193"/>
      <c r="AT294" s="193"/>
      <c r="AU294" s="193"/>
      <c r="AV294" s="193"/>
    </row>
    <row r="295" spans="1:48" ht="20.25" customHeight="1" x14ac:dyDescent="0.35">
      <c r="A295" s="100" t="s">
        <v>577</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228"/>
      <c r="AB295" s="228"/>
      <c r="AC295" s="228"/>
      <c r="AD295" s="193"/>
      <c r="AE295" s="193"/>
      <c r="AF295" s="229"/>
      <c r="AG295" s="229"/>
      <c r="AH295" s="229"/>
      <c r="AI295" s="193"/>
      <c r="AJ295" s="193"/>
      <c r="AK295" s="193"/>
      <c r="AL295" s="193"/>
      <c r="AM295" s="193"/>
      <c r="AN295" s="193"/>
      <c r="AO295" s="193"/>
      <c r="AP295" s="193"/>
      <c r="AQ295" s="193"/>
      <c r="AR295" s="193"/>
      <c r="AS295" s="193"/>
      <c r="AT295" s="193"/>
      <c r="AU295" s="193"/>
      <c r="AV295" s="193"/>
    </row>
    <row r="296" spans="1:48" ht="20.25" customHeight="1" x14ac:dyDescent="0.35">
      <c r="A296" s="100" t="s">
        <v>578</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228"/>
      <c r="AB296" s="228"/>
      <c r="AC296" s="228"/>
      <c r="AD296" s="193"/>
      <c r="AE296" s="213"/>
      <c r="AF296" s="229"/>
      <c r="AG296" s="229"/>
      <c r="AH296" s="229"/>
      <c r="AI296" s="193"/>
      <c r="AJ296" s="193"/>
      <c r="AK296" s="193"/>
      <c r="AL296" s="193"/>
      <c r="AM296" s="193"/>
      <c r="AN296" s="193"/>
      <c r="AO296" s="193"/>
      <c r="AP296" s="193"/>
      <c r="AQ296" s="193"/>
      <c r="AR296" s="193"/>
      <c r="AS296" s="193"/>
      <c r="AT296" s="193"/>
      <c r="AU296" s="193"/>
      <c r="AV296" s="193"/>
    </row>
    <row r="297" spans="1:48" ht="20.25" customHeight="1" x14ac:dyDescent="0.35">
      <c r="A297" s="100" t="s">
        <v>579</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228"/>
      <c r="AB297" s="228"/>
      <c r="AC297" s="228"/>
      <c r="AD297" s="193"/>
      <c r="AE297" s="213"/>
      <c r="AF297" s="229"/>
      <c r="AG297" s="229"/>
      <c r="AH297" s="229"/>
      <c r="AI297" s="193"/>
      <c r="AJ297" s="193"/>
      <c r="AK297" s="193"/>
      <c r="AL297" s="193"/>
      <c r="AM297" s="193"/>
      <c r="AN297" s="193"/>
      <c r="AO297" s="193"/>
      <c r="AP297" s="193"/>
      <c r="AQ297" s="193"/>
      <c r="AR297" s="193"/>
      <c r="AS297" s="193"/>
      <c r="AT297" s="193"/>
      <c r="AU297" s="193"/>
      <c r="AV297" s="193"/>
    </row>
    <row r="298" spans="1:48" ht="20.25" customHeight="1" x14ac:dyDescent="0.35">
      <c r="A298" s="100" t="s">
        <v>580</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228"/>
      <c r="AB298" s="228"/>
      <c r="AC298" s="228"/>
      <c r="AD298" s="193"/>
      <c r="AE298" s="213"/>
      <c r="AF298" s="229"/>
      <c r="AG298" s="229"/>
      <c r="AH298" s="229"/>
      <c r="AI298" s="193"/>
      <c r="AJ298" s="193"/>
      <c r="AK298" s="193"/>
      <c r="AL298" s="193"/>
      <c r="AM298" s="193"/>
      <c r="AN298" s="193"/>
      <c r="AO298" s="193"/>
      <c r="AP298" s="193"/>
      <c r="AQ298" s="193"/>
      <c r="AR298" s="193"/>
      <c r="AS298" s="193"/>
      <c r="AT298" s="193"/>
      <c r="AU298" s="193"/>
      <c r="AV298" s="193"/>
    </row>
    <row r="299" spans="1:48" ht="20.25" customHeight="1" x14ac:dyDescent="0.35">
      <c r="A299" s="100" t="s">
        <v>581</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228"/>
      <c r="AB299" s="228"/>
      <c r="AC299" s="228"/>
      <c r="AD299" s="193"/>
      <c r="AE299" s="213"/>
      <c r="AF299" s="229"/>
      <c r="AG299" s="229"/>
      <c r="AH299" s="229"/>
      <c r="AI299" s="193"/>
      <c r="AJ299" s="193"/>
      <c r="AK299" s="193"/>
      <c r="AL299" s="193"/>
      <c r="AM299" s="193"/>
      <c r="AN299" s="193"/>
      <c r="AO299" s="193"/>
      <c r="AP299" s="193"/>
      <c r="AQ299" s="193"/>
      <c r="AR299" s="193"/>
      <c r="AS299" s="193"/>
      <c r="AT299" s="193"/>
      <c r="AU299" s="193"/>
      <c r="AV299" s="193"/>
    </row>
    <row r="300" spans="1:48" ht="20.25" customHeight="1" x14ac:dyDescent="0.35">
      <c r="A300" s="100" t="s">
        <v>582</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228"/>
      <c r="AB300" s="228"/>
      <c r="AC300" s="228"/>
      <c r="AD300" s="193"/>
      <c r="AE300" s="213"/>
      <c r="AF300" s="229"/>
      <c r="AG300" s="229"/>
      <c r="AH300" s="229"/>
      <c r="AI300" s="193"/>
      <c r="AJ300" s="193"/>
      <c r="AK300" s="193"/>
      <c r="AL300" s="193"/>
      <c r="AM300" s="193"/>
      <c r="AN300" s="193"/>
      <c r="AO300" s="193"/>
      <c r="AP300" s="193"/>
      <c r="AQ300" s="193"/>
      <c r="AR300" s="193"/>
      <c r="AS300" s="193"/>
      <c r="AT300" s="193"/>
      <c r="AU300" s="193"/>
      <c r="AV300" s="193"/>
    </row>
    <row r="301" spans="1:48" ht="20.25" customHeight="1" x14ac:dyDescent="0.35">
      <c r="A301" s="100" t="s">
        <v>583</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228"/>
      <c r="AB301" s="228"/>
      <c r="AC301" s="228"/>
      <c r="AD301" s="193"/>
      <c r="AE301" s="213"/>
      <c r="AF301" s="229"/>
      <c r="AG301" s="229"/>
      <c r="AH301" s="229"/>
      <c r="AI301" s="193"/>
      <c r="AJ301" s="193"/>
      <c r="AK301" s="193"/>
      <c r="AL301" s="193"/>
      <c r="AM301" s="193"/>
      <c r="AN301" s="193"/>
      <c r="AO301" s="193"/>
      <c r="AP301" s="193"/>
      <c r="AQ301" s="193"/>
      <c r="AR301" s="193"/>
      <c r="AS301" s="193"/>
      <c r="AT301" s="193"/>
      <c r="AU301" s="193"/>
      <c r="AV301" s="193"/>
    </row>
    <row r="302" spans="1:48" ht="20.25" customHeight="1" x14ac:dyDescent="0.35">
      <c r="A302" s="100" t="s">
        <v>584</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228"/>
      <c r="AB302" s="228"/>
      <c r="AC302" s="228"/>
      <c r="AD302" s="193"/>
      <c r="AE302" s="213"/>
      <c r="AF302" s="229"/>
      <c r="AG302" s="229"/>
      <c r="AH302" s="229"/>
      <c r="AI302" s="193"/>
      <c r="AJ302" s="193"/>
      <c r="AK302" s="193"/>
      <c r="AL302" s="193"/>
      <c r="AM302" s="193"/>
      <c r="AN302" s="193"/>
      <c r="AO302" s="193"/>
      <c r="AP302" s="193"/>
      <c r="AQ302" s="193"/>
      <c r="AR302" s="193"/>
      <c r="AS302" s="193"/>
      <c r="AT302" s="193"/>
      <c r="AU302" s="193"/>
      <c r="AV302" s="193"/>
    </row>
    <row r="303" spans="1:48" ht="20.25" customHeight="1" x14ac:dyDescent="0.35">
      <c r="A303" s="153" t="s">
        <v>595</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228"/>
      <c r="AB303" s="228"/>
      <c r="AC303" s="228"/>
      <c r="AD303" s="193"/>
      <c r="AE303" s="213"/>
      <c r="AF303" s="229"/>
      <c r="AG303" s="229"/>
      <c r="AH303" s="229"/>
      <c r="AI303" s="193"/>
      <c r="AJ303" s="193"/>
      <c r="AK303" s="193"/>
      <c r="AL303" s="193"/>
      <c r="AM303" s="193"/>
      <c r="AN303" s="193"/>
      <c r="AO303" s="193"/>
      <c r="AP303" s="193"/>
      <c r="AQ303" s="193"/>
      <c r="AR303" s="193"/>
      <c r="AS303" s="193"/>
      <c r="AT303" s="193"/>
      <c r="AU303" s="193"/>
      <c r="AV303" s="193"/>
    </row>
    <row r="304" spans="1:48" ht="15.5" x14ac:dyDescent="0.35">
      <c r="A304" s="153" t="s">
        <v>610</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228"/>
      <c r="AB304" s="228"/>
      <c r="AC304" s="228"/>
      <c r="AD304" s="193"/>
      <c r="AE304" s="213"/>
      <c r="AF304" s="229"/>
      <c r="AG304" s="229"/>
      <c r="AH304" s="229"/>
      <c r="AI304" s="193"/>
      <c r="AJ304" s="193"/>
      <c r="AK304" s="193"/>
      <c r="AL304" s="193"/>
      <c r="AM304" s="193"/>
      <c r="AN304" s="193"/>
      <c r="AO304" s="193"/>
      <c r="AP304" s="193"/>
      <c r="AQ304" s="193"/>
      <c r="AR304" s="193"/>
      <c r="AS304" s="193"/>
      <c r="AT304" s="193"/>
      <c r="AU304" s="193"/>
      <c r="AV304" s="193"/>
    </row>
    <row r="305" spans="1:48" ht="15.5" x14ac:dyDescent="0.35">
      <c r="A305" s="153" t="s">
        <v>611</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228"/>
      <c r="AB305" s="228"/>
      <c r="AC305" s="228"/>
      <c r="AD305" s="193"/>
      <c r="AE305" s="213"/>
      <c r="AF305" s="229"/>
      <c r="AG305" s="229"/>
      <c r="AH305" s="229"/>
      <c r="AI305" s="193"/>
      <c r="AJ305" s="193"/>
      <c r="AK305" s="193"/>
      <c r="AL305" s="193"/>
      <c r="AM305" s="193"/>
      <c r="AN305" s="193"/>
      <c r="AO305" s="193"/>
      <c r="AP305" s="193"/>
      <c r="AQ305" s="193"/>
      <c r="AR305" s="193"/>
      <c r="AS305" s="193"/>
      <c r="AT305" s="193"/>
      <c r="AU305" s="193"/>
      <c r="AV305" s="193"/>
    </row>
    <row r="306" spans="1:48" ht="15.5" x14ac:dyDescent="0.35">
      <c r="A306" s="153" t="s">
        <v>612</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228"/>
      <c r="AB306" s="228"/>
      <c r="AC306" s="228"/>
      <c r="AD306" s="193"/>
      <c r="AE306" s="213"/>
      <c r="AF306" s="229"/>
      <c r="AG306" s="229"/>
      <c r="AH306" s="229"/>
      <c r="AI306" s="193"/>
      <c r="AJ306" s="193"/>
      <c r="AK306" s="193"/>
      <c r="AL306" s="193"/>
      <c r="AM306" s="193"/>
      <c r="AN306" s="193"/>
      <c r="AO306" s="193"/>
      <c r="AP306" s="193"/>
      <c r="AQ306" s="193"/>
      <c r="AR306" s="193"/>
      <c r="AS306" s="193"/>
      <c r="AT306" s="193"/>
      <c r="AU306" s="193"/>
      <c r="AV306" s="193"/>
    </row>
    <row r="307" spans="1:48" ht="15.5" x14ac:dyDescent="0.35">
      <c r="A307" s="153" t="s">
        <v>618</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228"/>
      <c r="AB307" s="228"/>
      <c r="AC307" s="228"/>
      <c r="AD307" s="193"/>
      <c r="AE307" s="213"/>
      <c r="AF307" s="229"/>
      <c r="AG307" s="229"/>
      <c r="AH307" s="229"/>
      <c r="AI307" s="193"/>
      <c r="AJ307" s="193"/>
      <c r="AK307" s="193"/>
      <c r="AL307" s="193"/>
      <c r="AM307" s="193"/>
      <c r="AN307" s="193"/>
      <c r="AO307" s="193"/>
      <c r="AP307" s="193"/>
      <c r="AQ307" s="193"/>
      <c r="AR307" s="193"/>
      <c r="AS307" s="193"/>
      <c r="AT307" s="193"/>
      <c r="AU307" s="193"/>
      <c r="AV307" s="193"/>
    </row>
    <row r="308" spans="1:48" ht="15.5" x14ac:dyDescent="0.35">
      <c r="A308" s="153" t="s">
        <v>619</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228"/>
      <c r="AB308" s="228"/>
      <c r="AC308" s="228"/>
      <c r="AD308" s="193"/>
      <c r="AE308" s="213"/>
      <c r="AF308" s="229"/>
      <c r="AG308" s="229"/>
      <c r="AH308" s="229"/>
      <c r="AI308" s="193"/>
      <c r="AJ308" s="193"/>
      <c r="AK308" s="193"/>
      <c r="AL308" s="193"/>
      <c r="AM308" s="193"/>
      <c r="AN308" s="193"/>
      <c r="AO308" s="193"/>
      <c r="AP308" s="193"/>
      <c r="AQ308" s="193"/>
      <c r="AR308" s="193"/>
      <c r="AS308" s="193"/>
      <c r="AT308" s="193"/>
      <c r="AU308" s="193"/>
      <c r="AV308" s="193"/>
    </row>
    <row r="309" spans="1:48" ht="15.5" x14ac:dyDescent="0.35">
      <c r="A309" s="153" t="s">
        <v>620</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228"/>
      <c r="AB309" s="228"/>
      <c r="AC309" s="228"/>
      <c r="AD309" s="193"/>
      <c r="AE309" s="213"/>
      <c r="AF309" s="229"/>
      <c r="AG309" s="229"/>
      <c r="AH309" s="229"/>
      <c r="AI309" s="193"/>
      <c r="AJ309" s="193"/>
      <c r="AK309" s="193"/>
      <c r="AL309" s="193"/>
      <c r="AM309" s="193"/>
      <c r="AN309" s="193"/>
      <c r="AO309" s="193"/>
      <c r="AP309" s="193"/>
      <c r="AQ309" s="193"/>
      <c r="AR309" s="193"/>
      <c r="AS309" s="193"/>
      <c r="AT309" s="193"/>
      <c r="AU309" s="193"/>
      <c r="AV309" s="193"/>
    </row>
    <row r="310" spans="1:48" ht="15.5" x14ac:dyDescent="0.35">
      <c r="A310" s="153" t="s">
        <v>622</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228"/>
      <c r="AB310" s="228"/>
      <c r="AC310" s="228"/>
      <c r="AD310" s="193"/>
      <c r="AE310" s="213"/>
      <c r="AF310" s="229"/>
      <c r="AG310" s="229"/>
      <c r="AH310" s="229"/>
      <c r="AI310" s="193"/>
      <c r="AJ310" s="193"/>
      <c r="AK310" s="193"/>
      <c r="AL310" s="193"/>
      <c r="AM310" s="193"/>
      <c r="AN310" s="193"/>
      <c r="AO310" s="193"/>
      <c r="AP310" s="193"/>
      <c r="AQ310" s="193"/>
      <c r="AR310" s="193"/>
      <c r="AS310" s="193"/>
      <c r="AT310" s="193"/>
      <c r="AU310" s="193"/>
      <c r="AV310" s="193"/>
    </row>
    <row r="311" spans="1:48" ht="15.5" x14ac:dyDescent="0.35">
      <c r="A311" s="153" t="s">
        <v>623</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228"/>
      <c r="AB311" s="228"/>
      <c r="AC311" s="228"/>
      <c r="AD311" s="193"/>
      <c r="AE311" s="213"/>
      <c r="AF311" s="229"/>
      <c r="AG311" s="229"/>
      <c r="AH311" s="229"/>
      <c r="AI311" s="193"/>
      <c r="AJ311" s="193"/>
      <c r="AK311" s="193"/>
      <c r="AL311" s="193"/>
      <c r="AM311" s="193"/>
      <c r="AN311" s="193"/>
      <c r="AO311" s="193"/>
      <c r="AP311" s="193"/>
      <c r="AQ311" s="193"/>
      <c r="AR311" s="193"/>
      <c r="AS311" s="193"/>
      <c r="AT311" s="193"/>
      <c r="AU311" s="193"/>
      <c r="AV311" s="193"/>
    </row>
    <row r="312" spans="1:48" ht="15.5" x14ac:dyDescent="0.35">
      <c r="A312" s="153" t="s">
        <v>625</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228"/>
      <c r="AB312" s="228"/>
      <c r="AC312" s="228"/>
      <c r="AD312" s="193"/>
      <c r="AE312" s="213"/>
      <c r="AF312" s="229"/>
      <c r="AG312" s="229"/>
      <c r="AH312" s="229"/>
      <c r="AI312" s="193"/>
      <c r="AJ312" s="193"/>
      <c r="AK312" s="193"/>
      <c r="AL312" s="193"/>
      <c r="AM312" s="193"/>
      <c r="AN312" s="193"/>
      <c r="AO312" s="193"/>
      <c r="AP312" s="193"/>
      <c r="AQ312" s="193"/>
      <c r="AR312" s="193"/>
      <c r="AS312" s="193"/>
      <c r="AT312" s="193"/>
      <c r="AU312" s="193"/>
      <c r="AV312" s="193"/>
    </row>
    <row r="313" spans="1:48" ht="15.5" x14ac:dyDescent="0.35">
      <c r="A313" s="209" t="s">
        <v>659</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228"/>
      <c r="AB313" s="228"/>
      <c r="AC313" s="228"/>
      <c r="AD313" s="193"/>
      <c r="AE313" s="213"/>
      <c r="AF313" s="229"/>
      <c r="AG313" s="229"/>
      <c r="AH313" s="229"/>
      <c r="AI313" s="193"/>
      <c r="AJ313" s="193"/>
      <c r="AK313" s="193"/>
      <c r="AL313" s="193"/>
      <c r="AM313" s="193"/>
      <c r="AN313" s="193"/>
      <c r="AO313" s="193"/>
      <c r="AP313" s="193"/>
      <c r="AQ313" s="193"/>
      <c r="AR313" s="193"/>
      <c r="AS313" s="193"/>
      <c r="AT313" s="193"/>
      <c r="AU313" s="193"/>
      <c r="AV313" s="193"/>
    </row>
    <row r="314" spans="1:48" ht="15.5" x14ac:dyDescent="0.35">
      <c r="A314" s="153" t="s">
        <v>639</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228"/>
      <c r="AB314" s="228"/>
      <c r="AC314" s="228"/>
      <c r="AD314" s="193"/>
      <c r="AE314" s="213"/>
      <c r="AF314" s="229"/>
      <c r="AG314" s="229"/>
      <c r="AH314" s="229"/>
      <c r="AI314" s="193"/>
      <c r="AJ314" s="193"/>
      <c r="AK314" s="193"/>
      <c r="AL314" s="193"/>
      <c r="AM314" s="193"/>
      <c r="AN314" s="193"/>
      <c r="AO314" s="193"/>
      <c r="AP314" s="193"/>
      <c r="AQ314" s="193"/>
      <c r="AR314" s="193"/>
      <c r="AS314" s="193"/>
      <c r="AT314" s="193"/>
      <c r="AU314" s="193"/>
      <c r="AV314" s="193"/>
    </row>
    <row r="315" spans="1:48" ht="15.5" x14ac:dyDescent="0.35">
      <c r="A315" s="153" t="s">
        <v>640</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228"/>
      <c r="AB315" s="228"/>
      <c r="AC315" s="228"/>
      <c r="AD315" s="193"/>
      <c r="AE315" s="213"/>
      <c r="AF315" s="229"/>
      <c r="AG315" s="229"/>
      <c r="AH315" s="229"/>
      <c r="AI315" s="193"/>
      <c r="AJ315" s="193"/>
      <c r="AK315" s="193"/>
      <c r="AL315" s="193"/>
      <c r="AM315" s="193"/>
      <c r="AN315" s="193"/>
      <c r="AO315" s="193"/>
      <c r="AP315" s="193"/>
      <c r="AQ315" s="193"/>
      <c r="AR315" s="193"/>
      <c r="AS315" s="193"/>
      <c r="AT315" s="193"/>
      <c r="AU315" s="193"/>
      <c r="AV315" s="193"/>
    </row>
    <row r="316" spans="1:48" ht="15.5" x14ac:dyDescent="0.35">
      <c r="A316" s="153" t="s">
        <v>642</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228"/>
      <c r="AB316" s="228"/>
      <c r="AC316" s="228"/>
      <c r="AD316" s="193"/>
      <c r="AE316" s="213"/>
      <c r="AF316" s="229"/>
      <c r="AG316" s="229"/>
      <c r="AH316" s="229"/>
      <c r="AI316" s="193"/>
      <c r="AJ316" s="193"/>
      <c r="AK316" s="193"/>
      <c r="AL316" s="193"/>
      <c r="AM316" s="193"/>
      <c r="AN316" s="193"/>
      <c r="AO316" s="193"/>
      <c r="AP316" s="193"/>
      <c r="AQ316" s="193"/>
      <c r="AR316" s="193"/>
      <c r="AS316" s="193"/>
      <c r="AT316" s="193"/>
      <c r="AU316" s="193"/>
      <c r="AV316" s="193"/>
    </row>
    <row r="317" spans="1:48" ht="15.5" x14ac:dyDescent="0.35">
      <c r="A317" s="153" t="s">
        <v>643</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228"/>
      <c r="AB317" s="228"/>
      <c r="AC317" s="228"/>
      <c r="AD317" s="193"/>
      <c r="AE317" s="213"/>
      <c r="AF317" s="229"/>
      <c r="AG317" s="229"/>
      <c r="AH317" s="229"/>
      <c r="AI317" s="193"/>
      <c r="AJ317" s="193"/>
      <c r="AK317" s="193"/>
      <c r="AL317" s="193"/>
      <c r="AM317" s="193"/>
      <c r="AN317" s="193"/>
      <c r="AO317" s="193"/>
      <c r="AP317" s="193"/>
      <c r="AQ317" s="193"/>
      <c r="AR317" s="193"/>
      <c r="AS317" s="193"/>
      <c r="AT317" s="193"/>
      <c r="AU317" s="193"/>
      <c r="AV317" s="193"/>
    </row>
    <row r="318" spans="1:48" ht="15.5" x14ac:dyDescent="0.35">
      <c r="A318" s="153" t="s">
        <v>644</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228"/>
      <c r="AB318" s="228"/>
      <c r="AC318" s="228"/>
      <c r="AD318" s="193"/>
      <c r="AE318" s="213"/>
      <c r="AF318" s="229"/>
      <c r="AG318" s="229"/>
      <c r="AH318" s="229"/>
      <c r="AI318" s="193"/>
      <c r="AJ318" s="193"/>
      <c r="AK318" s="193"/>
      <c r="AL318" s="193"/>
      <c r="AM318" s="193"/>
      <c r="AN318" s="193"/>
      <c r="AO318" s="193"/>
      <c r="AP318" s="193"/>
      <c r="AQ318" s="193"/>
      <c r="AR318" s="193"/>
      <c r="AS318" s="193"/>
      <c r="AT318" s="193"/>
      <c r="AU318" s="193"/>
      <c r="AV318" s="193"/>
    </row>
    <row r="319" spans="1:48" ht="15.5" x14ac:dyDescent="0.35">
      <c r="A319" s="153" t="s">
        <v>657</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228"/>
      <c r="AB319" s="228"/>
      <c r="AC319" s="228"/>
      <c r="AD319" s="193"/>
      <c r="AE319" s="213"/>
      <c r="AF319" s="229"/>
      <c r="AG319" s="229"/>
      <c r="AH319" s="229"/>
      <c r="AI319" s="193"/>
      <c r="AJ319" s="193"/>
      <c r="AK319" s="193"/>
      <c r="AL319" s="193"/>
      <c r="AM319" s="193"/>
      <c r="AN319" s="193"/>
      <c r="AO319" s="193"/>
      <c r="AP319" s="193"/>
      <c r="AQ319" s="193"/>
      <c r="AR319" s="193"/>
      <c r="AS319" s="193"/>
      <c r="AT319" s="193"/>
      <c r="AU319" s="193"/>
      <c r="AV319" s="193"/>
    </row>
    <row r="320" spans="1:48" ht="15.5" x14ac:dyDescent="0.35">
      <c r="A320" s="153" t="s">
        <v>658</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228"/>
      <c r="AB320" s="228"/>
      <c r="AC320" s="228"/>
      <c r="AD320" s="193"/>
      <c r="AE320" s="213"/>
      <c r="AF320" s="229"/>
      <c r="AG320" s="229"/>
      <c r="AH320" s="229"/>
      <c r="AI320" s="193"/>
      <c r="AJ320" s="193"/>
      <c r="AK320" s="193"/>
      <c r="AL320" s="193"/>
      <c r="AM320" s="193"/>
      <c r="AN320" s="193"/>
      <c r="AO320" s="193"/>
      <c r="AP320" s="193"/>
      <c r="AQ320" s="193"/>
      <c r="AR320" s="193"/>
      <c r="AS320" s="193"/>
      <c r="AT320" s="193"/>
      <c r="AU320" s="193"/>
      <c r="AV320" s="193"/>
    </row>
    <row r="321" spans="1:48" ht="15.5" x14ac:dyDescent="0.35">
      <c r="A321" s="153" t="s">
        <v>660</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228"/>
      <c r="AB321" s="228"/>
      <c r="AC321" s="228"/>
      <c r="AD321" s="193"/>
      <c r="AE321" s="213"/>
      <c r="AF321" s="229"/>
      <c r="AG321" s="229"/>
      <c r="AH321" s="229"/>
      <c r="AI321" s="193"/>
      <c r="AJ321" s="193"/>
      <c r="AK321" s="193"/>
      <c r="AL321" s="193"/>
      <c r="AM321" s="193"/>
      <c r="AN321" s="193"/>
      <c r="AO321" s="193"/>
      <c r="AP321" s="193"/>
      <c r="AQ321" s="193"/>
      <c r="AR321" s="193"/>
      <c r="AS321" s="193"/>
      <c r="AT321" s="193"/>
      <c r="AU321" s="193"/>
      <c r="AV321" s="193"/>
    </row>
    <row r="322" spans="1:48" ht="15.5" x14ac:dyDescent="0.35">
      <c r="A322" s="153" t="s">
        <v>663</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228"/>
      <c r="AB322" s="228"/>
      <c r="AC322" s="228"/>
      <c r="AD322" s="193"/>
      <c r="AE322" s="213"/>
      <c r="AF322" s="229"/>
      <c r="AG322" s="229"/>
      <c r="AH322" s="229"/>
      <c r="AI322" s="193"/>
      <c r="AJ322" s="193"/>
      <c r="AK322" s="193"/>
      <c r="AL322" s="193"/>
      <c r="AM322" s="193"/>
      <c r="AN322" s="193"/>
      <c r="AO322" s="193"/>
      <c r="AP322" s="193"/>
      <c r="AQ322" s="193"/>
      <c r="AR322" s="193"/>
      <c r="AS322" s="193"/>
      <c r="AT322" s="193"/>
      <c r="AU322" s="193"/>
      <c r="AV322" s="193"/>
    </row>
    <row r="323" spans="1:48" ht="15.5" x14ac:dyDescent="0.35">
      <c r="A323" s="153" t="s">
        <v>666</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228"/>
      <c r="AB323" s="228"/>
      <c r="AC323" s="228"/>
      <c r="AD323" s="193"/>
      <c r="AE323" s="213"/>
      <c r="AF323" s="229"/>
      <c r="AG323" s="229"/>
      <c r="AH323" s="229"/>
      <c r="AI323" s="193"/>
      <c r="AJ323" s="193"/>
      <c r="AK323" s="193"/>
      <c r="AL323" s="193"/>
      <c r="AM323" s="193"/>
      <c r="AN323" s="193"/>
      <c r="AO323" s="193"/>
      <c r="AP323" s="193"/>
      <c r="AQ323" s="193"/>
      <c r="AR323" s="193"/>
      <c r="AS323" s="193"/>
      <c r="AT323" s="193"/>
      <c r="AU323" s="193"/>
      <c r="AV323" s="193"/>
    </row>
    <row r="324" spans="1:48" ht="15.5" x14ac:dyDescent="0.35">
      <c r="A324" s="153" t="s">
        <v>668</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228"/>
      <c r="AB324" s="228"/>
      <c r="AC324" s="228"/>
      <c r="AD324" s="193"/>
      <c r="AE324" s="213"/>
      <c r="AF324" s="229"/>
      <c r="AG324" s="229"/>
      <c r="AH324" s="229"/>
      <c r="AI324" s="193"/>
      <c r="AJ324" s="193"/>
      <c r="AK324" s="193"/>
      <c r="AL324" s="193"/>
      <c r="AM324" s="193"/>
      <c r="AN324" s="193"/>
      <c r="AO324" s="193"/>
      <c r="AP324" s="193"/>
      <c r="AQ324" s="193"/>
      <c r="AR324" s="193"/>
      <c r="AS324" s="193"/>
      <c r="AT324" s="193"/>
      <c r="AU324" s="193"/>
      <c r="AV324" s="193"/>
    </row>
    <row r="325" spans="1:48" ht="15.5" x14ac:dyDescent="0.35">
      <c r="A325" s="153" t="s">
        <v>669</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228"/>
      <c r="AB325" s="228"/>
      <c r="AC325" s="228"/>
      <c r="AE325" s="213"/>
      <c r="AF325" s="229"/>
      <c r="AG325" s="229"/>
      <c r="AH325" s="229"/>
    </row>
    <row r="326" spans="1:48" ht="15.5" x14ac:dyDescent="0.35">
      <c r="A326" s="153" t="s">
        <v>670</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228"/>
      <c r="AB326" s="228"/>
      <c r="AC326" s="228"/>
      <c r="AE326" s="213"/>
      <c r="AF326" s="229"/>
      <c r="AG326" s="229"/>
      <c r="AH326" s="229"/>
    </row>
    <row r="327" spans="1:48" ht="15.5" x14ac:dyDescent="0.35">
      <c r="A327" s="153" t="s">
        <v>671</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228"/>
      <c r="AB327" s="228"/>
      <c r="AC327" s="228"/>
      <c r="AE327" s="213"/>
      <c r="AF327" s="229"/>
      <c r="AG327" s="229"/>
      <c r="AH327" s="229"/>
    </row>
    <row r="328" spans="1:48" ht="15.5" x14ac:dyDescent="0.35">
      <c r="A328" s="153" t="s">
        <v>673</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228"/>
      <c r="AB328" s="228"/>
      <c r="AC328" s="228"/>
      <c r="AE328" s="213"/>
      <c r="AF328" s="229"/>
      <c r="AG328" s="229"/>
      <c r="AH328" s="229"/>
    </row>
    <row r="329" spans="1:48" ht="15.5" x14ac:dyDescent="0.35">
      <c r="A329" s="153" t="s">
        <v>674</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228"/>
      <c r="AB329" s="228"/>
      <c r="AC329" s="228"/>
      <c r="AE329" s="213"/>
      <c r="AF329" s="229"/>
      <c r="AG329" s="229"/>
      <c r="AH329" s="229"/>
    </row>
    <row r="330" spans="1:48" ht="15.5" x14ac:dyDescent="0.35">
      <c r="A330" s="153" t="s">
        <v>675</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228"/>
      <c r="AB330" s="228"/>
      <c r="AC330" s="228"/>
      <c r="AE330" s="213"/>
      <c r="AF330" s="229"/>
      <c r="AG330" s="229"/>
      <c r="AH330" s="229"/>
    </row>
    <row r="331" spans="1:48" ht="15.5" x14ac:dyDescent="0.35">
      <c r="A331" s="153" t="s">
        <v>677</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228"/>
      <c r="AB331" s="228"/>
      <c r="AC331" s="228"/>
      <c r="AE331" s="213"/>
      <c r="AF331" s="229"/>
      <c r="AG331" s="229"/>
      <c r="AH331" s="229"/>
    </row>
    <row r="332" spans="1:48" ht="15.5" x14ac:dyDescent="0.35">
      <c r="A332" s="153" t="s">
        <v>689</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228"/>
      <c r="AB332" s="228"/>
      <c r="AC332" s="228"/>
      <c r="AE332" s="213"/>
      <c r="AF332" s="229"/>
      <c r="AG332" s="229"/>
      <c r="AH332" s="229"/>
    </row>
    <row r="333" spans="1:48" ht="15.5" x14ac:dyDescent="0.35">
      <c r="A333" s="153" t="s">
        <v>690</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228"/>
      <c r="AB333" s="228"/>
      <c r="AC333" s="228"/>
      <c r="AE333" s="213"/>
      <c r="AF333" s="229"/>
      <c r="AG333" s="229"/>
      <c r="AH333" s="229"/>
    </row>
    <row r="334" spans="1:48" ht="15.5" x14ac:dyDescent="0.35">
      <c r="A334" s="153" t="s">
        <v>692</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228"/>
      <c r="AB334" s="228"/>
      <c r="AC334" s="228"/>
      <c r="AE334" s="213"/>
      <c r="AF334" s="229"/>
      <c r="AG334" s="229"/>
      <c r="AH334" s="229"/>
    </row>
    <row r="335" spans="1:48" ht="15.5" x14ac:dyDescent="0.35">
      <c r="A335" s="153" t="s">
        <v>694</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228"/>
      <c r="AB335" s="228"/>
      <c r="AC335" s="228"/>
      <c r="AE335" s="213"/>
      <c r="AF335" s="229"/>
      <c r="AG335" s="229"/>
      <c r="AH335" s="229"/>
    </row>
    <row r="336" spans="1:48" ht="15.5" x14ac:dyDescent="0.35">
      <c r="A336" s="153" t="s">
        <v>704</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228"/>
      <c r="AB336" s="228"/>
      <c r="AC336" s="228"/>
      <c r="AE336" s="213"/>
      <c r="AF336" s="229"/>
      <c r="AG336" s="229"/>
      <c r="AH336" s="229"/>
    </row>
    <row r="337" spans="1:34" ht="15.5" x14ac:dyDescent="0.35">
      <c r="A337" s="153" t="s">
        <v>706</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228"/>
      <c r="AB337" s="228"/>
      <c r="AC337" s="228"/>
      <c r="AE337" s="213"/>
      <c r="AF337" s="229"/>
      <c r="AG337" s="229"/>
      <c r="AH337" s="229"/>
    </row>
    <row r="338" spans="1:34" ht="15.5" x14ac:dyDescent="0.35">
      <c r="A338" s="153" t="s">
        <v>711</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228"/>
      <c r="AB338" s="228"/>
      <c r="AC338" s="228"/>
      <c r="AE338" s="213"/>
      <c r="AF338" s="229"/>
      <c r="AG338" s="229"/>
      <c r="AH338" s="229"/>
    </row>
    <row r="339" spans="1:34" ht="15.5" x14ac:dyDescent="0.35">
      <c r="A339" s="153" t="s">
        <v>709</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228"/>
      <c r="AB339" s="228"/>
      <c r="AC339" s="228"/>
      <c r="AE339" s="213"/>
      <c r="AF339" s="229"/>
      <c r="AG339" s="229"/>
      <c r="AH339" s="229"/>
    </row>
    <row r="340" spans="1:34" ht="15.5" x14ac:dyDescent="0.35">
      <c r="A340" s="153" t="s">
        <v>712</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228"/>
      <c r="AB340" s="228"/>
      <c r="AC340" s="228"/>
      <c r="AE340" s="213"/>
      <c r="AF340" s="229"/>
      <c r="AG340" s="229"/>
      <c r="AH340" s="229"/>
    </row>
    <row r="341" spans="1:34" ht="15.5" x14ac:dyDescent="0.35">
      <c r="A341" s="153" t="s">
        <v>714</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228"/>
      <c r="AB341" s="228"/>
      <c r="AC341" s="228"/>
      <c r="AE341" s="213"/>
      <c r="AF341" s="229"/>
      <c r="AG341" s="229"/>
      <c r="AH341" s="229"/>
    </row>
    <row r="342" spans="1:34" ht="15.5" x14ac:dyDescent="0.35">
      <c r="A342" s="153" t="s">
        <v>748</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228"/>
      <c r="AB342" s="228"/>
      <c r="AC342" s="228"/>
      <c r="AE342" s="213"/>
      <c r="AF342" s="229"/>
      <c r="AG342" s="229"/>
      <c r="AH342" s="229"/>
    </row>
    <row r="343" spans="1:34" ht="15.5" x14ac:dyDescent="0.35">
      <c r="A343" s="153" t="s">
        <v>749</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228"/>
      <c r="AB343" s="228"/>
      <c r="AC343" s="228"/>
      <c r="AE343" s="213"/>
      <c r="AF343" s="229"/>
      <c r="AG343" s="229"/>
      <c r="AH343" s="229"/>
    </row>
    <row r="344" spans="1:34" ht="15.5" x14ac:dyDescent="0.35">
      <c r="A344" s="153" t="s">
        <v>750</v>
      </c>
      <c r="B344" s="115">
        <v>24.891300000000001</v>
      </c>
      <c r="C344" s="114">
        <v>1.1620999999999999</v>
      </c>
      <c r="D344" s="149">
        <v>23.729199999999999</v>
      </c>
      <c r="E344" s="114">
        <v>0</v>
      </c>
      <c r="F344" s="114">
        <v>3.4099999999999998E-2</v>
      </c>
      <c r="G344" s="114">
        <v>11.161099999999999</v>
      </c>
      <c r="H344" s="114">
        <v>3.1663000000000001</v>
      </c>
      <c r="I344" s="114">
        <v>0.48449999999999999</v>
      </c>
      <c r="J344" s="114">
        <v>6.8315000000000001</v>
      </c>
      <c r="K344" s="114">
        <v>2.3068</v>
      </c>
      <c r="L344" s="114">
        <v>4.5247000000000002</v>
      </c>
      <c r="M344" s="114">
        <v>0.13139999999999999</v>
      </c>
      <c r="N344" s="114">
        <v>1.879</v>
      </c>
      <c r="O344" s="114">
        <v>0.13769999999999999</v>
      </c>
      <c r="P344" s="114">
        <v>-6.4199999999999993E-2</v>
      </c>
      <c r="Q344" s="114">
        <v>-3.2300000000000002E-2</v>
      </c>
      <c r="R344" s="114">
        <v>2.3593000000000002</v>
      </c>
      <c r="S344" s="114">
        <v>10.8527</v>
      </c>
      <c r="T344" s="114">
        <v>2.5579999999999998</v>
      </c>
      <c r="U344" s="114">
        <v>2.5057</v>
      </c>
      <c r="V344" s="149">
        <v>28.792899999999999</v>
      </c>
      <c r="W344" s="114">
        <v>12.492699999999999</v>
      </c>
      <c r="X344" s="114">
        <v>9.3264999999999993</v>
      </c>
      <c r="Y344" s="114">
        <v>11.1953</v>
      </c>
      <c r="AA344" s="228"/>
      <c r="AB344" s="228"/>
      <c r="AC344" s="228"/>
      <c r="AE344" s="213"/>
      <c r="AF344" s="229"/>
      <c r="AG344" s="229"/>
      <c r="AH344" s="229"/>
    </row>
    <row r="345" spans="1:34" ht="15.5" x14ac:dyDescent="0.35">
      <c r="A345" s="153" t="s">
        <v>751</v>
      </c>
      <c r="B345" s="115">
        <v>22.213200000000001</v>
      </c>
      <c r="C345" s="114">
        <v>1.0104</v>
      </c>
      <c r="D345" s="149">
        <v>21.2028</v>
      </c>
      <c r="E345" s="114">
        <v>0</v>
      </c>
      <c r="F345" s="114">
        <v>2.2100000000000002E-2</v>
      </c>
      <c r="G345" s="114">
        <v>8.4467999999999996</v>
      </c>
      <c r="H345" s="114">
        <v>2.8771</v>
      </c>
      <c r="I345" s="114">
        <v>0.35649999999999998</v>
      </c>
      <c r="J345" s="114">
        <v>7.4032</v>
      </c>
      <c r="K345" s="114">
        <v>2.7067999999999999</v>
      </c>
      <c r="L345" s="114">
        <v>4.6963999999999997</v>
      </c>
      <c r="M345" s="114">
        <v>0.19670000000000001</v>
      </c>
      <c r="N345" s="114">
        <v>1.8542000000000001</v>
      </c>
      <c r="O345" s="114">
        <v>0.1237</v>
      </c>
      <c r="P345" s="114">
        <v>-5.0599999999999999E-2</v>
      </c>
      <c r="Q345" s="114">
        <v>-2.7E-2</v>
      </c>
      <c r="R345" s="114">
        <v>2.1307</v>
      </c>
      <c r="S345" s="114">
        <v>8.3161000000000005</v>
      </c>
      <c r="T345" s="114">
        <v>1.8352999999999999</v>
      </c>
      <c r="U345" s="114">
        <v>2.23</v>
      </c>
      <c r="V345" s="149">
        <v>25.268000000000001</v>
      </c>
      <c r="W345" s="114">
        <v>12.6877</v>
      </c>
      <c r="X345" s="114">
        <v>9.8106000000000009</v>
      </c>
      <c r="Y345" s="114">
        <v>8.4688999999999997</v>
      </c>
      <c r="AA345" s="228"/>
      <c r="AB345" s="228"/>
      <c r="AC345" s="228"/>
      <c r="AE345" s="213"/>
      <c r="AF345" s="229"/>
      <c r="AG345" s="229"/>
      <c r="AH345" s="229"/>
    </row>
    <row r="346" spans="1:34" ht="15.5" x14ac:dyDescent="0.35">
      <c r="A346" s="153" t="s">
        <v>729</v>
      </c>
      <c r="B346" s="115">
        <v>19.9635</v>
      </c>
      <c r="C346" s="114">
        <v>0.99050000000000005</v>
      </c>
      <c r="D346" s="149">
        <v>18.972999999999999</v>
      </c>
      <c r="E346" s="114">
        <v>0</v>
      </c>
      <c r="F346" s="114">
        <v>1.83E-2</v>
      </c>
      <c r="G346" s="114">
        <v>7.9496000000000002</v>
      </c>
      <c r="H346" s="114">
        <v>2.7069999999999999</v>
      </c>
      <c r="I346" s="114">
        <v>0.29909999999999998</v>
      </c>
      <c r="J346" s="114">
        <v>6.0061</v>
      </c>
      <c r="K346" s="114">
        <v>2.3494000000000002</v>
      </c>
      <c r="L346" s="114">
        <v>3.6568000000000001</v>
      </c>
      <c r="M346" s="114">
        <v>0.54330000000000001</v>
      </c>
      <c r="N346" s="114">
        <v>1.4108000000000001</v>
      </c>
      <c r="O346" s="114">
        <v>0.11310000000000001</v>
      </c>
      <c r="P346" s="114">
        <v>-4.4600000000000001E-2</v>
      </c>
      <c r="Q346" s="114">
        <v>-2.9899999999999999E-2</v>
      </c>
      <c r="R346" s="114">
        <v>1.5976999999999999</v>
      </c>
      <c r="S346" s="114">
        <v>7.8941999999999997</v>
      </c>
      <c r="T346" s="114">
        <v>3.4392999999999998</v>
      </c>
      <c r="U346" s="114">
        <v>2.0002</v>
      </c>
      <c r="V346" s="149">
        <v>24.412400000000002</v>
      </c>
      <c r="W346" s="114">
        <v>10.9665</v>
      </c>
      <c r="X346" s="114">
        <v>8.2593999999999994</v>
      </c>
      <c r="Y346" s="114">
        <v>7.968</v>
      </c>
      <c r="AA346" s="228"/>
      <c r="AB346" s="228"/>
      <c r="AC346" s="228"/>
      <c r="AE346" s="213"/>
      <c r="AF346" s="229"/>
      <c r="AG346" s="229"/>
      <c r="AH346" s="229"/>
    </row>
    <row r="347" spans="1:34" ht="15.5" x14ac:dyDescent="0.35">
      <c r="A347" s="153" t="s">
        <v>730</v>
      </c>
      <c r="B347" s="115">
        <v>16.540299999999998</v>
      </c>
      <c r="C347" s="114">
        <v>0.79510000000000003</v>
      </c>
      <c r="D347" s="149">
        <v>15.745200000000001</v>
      </c>
      <c r="E347" s="114">
        <v>0</v>
      </c>
      <c r="F347" s="114">
        <v>3.1099999999999999E-2</v>
      </c>
      <c r="G347" s="114">
        <v>5.9608999999999996</v>
      </c>
      <c r="H347" s="114">
        <v>2.7793000000000001</v>
      </c>
      <c r="I347" s="114">
        <v>0.1181</v>
      </c>
      <c r="J347" s="114">
        <v>4.4234999999999998</v>
      </c>
      <c r="K347" s="114">
        <v>1.5763</v>
      </c>
      <c r="L347" s="114">
        <v>2.8472</v>
      </c>
      <c r="M347" s="114">
        <v>0.73680000000000001</v>
      </c>
      <c r="N347" s="114">
        <v>1.6108</v>
      </c>
      <c r="O347" s="114">
        <v>0.1041</v>
      </c>
      <c r="P347" s="114">
        <v>9.1000000000000004E-3</v>
      </c>
      <c r="Q347" s="114">
        <v>-2.86E-2</v>
      </c>
      <c r="R347" s="114">
        <v>1.7562</v>
      </c>
      <c r="S347" s="114">
        <v>5.9508000000000001</v>
      </c>
      <c r="T347" s="114">
        <v>3.0855999999999999</v>
      </c>
      <c r="U347" s="114">
        <v>2.9015</v>
      </c>
      <c r="V347" s="149">
        <v>21.732299999999999</v>
      </c>
      <c r="W347" s="114">
        <v>9.6684999999999999</v>
      </c>
      <c r="X347" s="114">
        <v>6.8893000000000004</v>
      </c>
      <c r="Y347" s="114">
        <v>5.992</v>
      </c>
      <c r="AA347" s="228"/>
      <c r="AB347" s="228"/>
      <c r="AC347" s="228"/>
      <c r="AE347" s="213"/>
      <c r="AF347" s="229"/>
      <c r="AG347" s="229"/>
      <c r="AH347" s="229"/>
    </row>
    <row r="348" spans="1:34" ht="15.5" x14ac:dyDescent="0.35">
      <c r="A348" s="153" t="s">
        <v>742</v>
      </c>
      <c r="B348" s="115">
        <v>16.4817</v>
      </c>
      <c r="C348" s="114">
        <v>0.80840000000000001</v>
      </c>
      <c r="D348" s="149">
        <v>15.6732</v>
      </c>
      <c r="E348" s="114">
        <v>0</v>
      </c>
      <c r="F348" s="114">
        <v>2.1499999999999998E-2</v>
      </c>
      <c r="G348" s="114">
        <v>4.7131999999999996</v>
      </c>
      <c r="H348" s="114">
        <v>3.2204999999999999</v>
      </c>
      <c r="I348" s="114">
        <v>0.1158</v>
      </c>
      <c r="J348" s="114">
        <v>5.1756000000000002</v>
      </c>
      <c r="K348" s="114">
        <v>1.5918000000000001</v>
      </c>
      <c r="L348" s="114">
        <v>3.5836999999999999</v>
      </c>
      <c r="M348" s="114">
        <v>0.82320000000000004</v>
      </c>
      <c r="N348" s="114">
        <v>1.5234000000000001</v>
      </c>
      <c r="O348" s="114">
        <v>0.1244</v>
      </c>
      <c r="P348" s="114">
        <v>-1.49E-2</v>
      </c>
      <c r="Q348" s="114">
        <v>-2.9399999999999999E-2</v>
      </c>
      <c r="R348" s="114">
        <v>1.6988000000000001</v>
      </c>
      <c r="S348" s="114">
        <v>4.6836000000000002</v>
      </c>
      <c r="T348" s="114">
        <v>2.4207999999999998</v>
      </c>
      <c r="U348" s="114">
        <v>2.8915000000000002</v>
      </c>
      <c r="V348" s="149">
        <v>20.985499999999998</v>
      </c>
      <c r="W348" s="114">
        <v>10.858499999999999</v>
      </c>
      <c r="X348" s="114">
        <v>7.6379000000000001</v>
      </c>
      <c r="Y348" s="114">
        <v>4.7347000000000001</v>
      </c>
      <c r="Z348" s="203"/>
      <c r="AA348" s="228"/>
      <c r="AB348" s="228"/>
      <c r="AC348" s="228"/>
      <c r="AE348" s="213"/>
      <c r="AF348" s="229"/>
      <c r="AG348" s="229"/>
      <c r="AH348" s="229"/>
    </row>
    <row r="349" spans="1:34" ht="15.5" x14ac:dyDescent="0.35">
      <c r="A349" s="225" t="s">
        <v>747</v>
      </c>
      <c r="B349" s="115">
        <v>16.798999999999999</v>
      </c>
      <c r="C349" s="114">
        <v>0.82509999999999994</v>
      </c>
      <c r="D349" s="149">
        <v>15.9739</v>
      </c>
      <c r="E349" s="114">
        <v>0</v>
      </c>
      <c r="F349" s="114">
        <v>3.1899999999999998E-2</v>
      </c>
      <c r="G349" s="114">
        <v>4.0609000000000002</v>
      </c>
      <c r="H349" s="114">
        <v>3.0790999999999999</v>
      </c>
      <c r="I349" s="114">
        <v>0.1646</v>
      </c>
      <c r="J349" s="114">
        <v>6.2070999999999996</v>
      </c>
      <c r="K349" s="114">
        <v>2.1964999999999999</v>
      </c>
      <c r="L349" s="114">
        <v>4.0105000000000004</v>
      </c>
      <c r="M349" s="114">
        <v>0.80549999999999999</v>
      </c>
      <c r="N349" s="114">
        <v>1.5549999999999999</v>
      </c>
      <c r="O349" s="114">
        <v>0.1138</v>
      </c>
      <c r="P349" s="114">
        <v>-1.32E-2</v>
      </c>
      <c r="Q349" s="114">
        <v>-3.09E-2</v>
      </c>
      <c r="R349" s="114">
        <v>1.7310000000000001</v>
      </c>
      <c r="S349" s="114">
        <v>4.0305</v>
      </c>
      <c r="T349" s="114">
        <v>1.8755999999999999</v>
      </c>
      <c r="U349" s="114">
        <v>2.9613</v>
      </c>
      <c r="V349" s="149">
        <v>20.810700000000001</v>
      </c>
      <c r="W349" s="114">
        <v>11.811299999999999</v>
      </c>
      <c r="X349" s="114">
        <v>8.7322000000000006</v>
      </c>
      <c r="Y349" s="114">
        <v>4.0928000000000004</v>
      </c>
      <c r="Z349" s="203"/>
      <c r="AA349" s="228"/>
      <c r="AB349" s="228"/>
      <c r="AC349" s="228"/>
      <c r="AF349" s="229"/>
      <c r="AG349" s="229"/>
      <c r="AH349" s="229"/>
    </row>
    <row r="350" spans="1:34" ht="15.5" x14ac:dyDescent="0.35">
      <c r="A350" s="153" t="s">
        <v>752</v>
      </c>
      <c r="B350" s="115">
        <v>16.424600000000002</v>
      </c>
      <c r="C350" s="114">
        <v>0.80289999999999995</v>
      </c>
      <c r="D350" s="149">
        <v>15.621700000000001</v>
      </c>
      <c r="E350" s="114">
        <v>0</v>
      </c>
      <c r="F350" s="114">
        <v>4.3700000000000003E-2</v>
      </c>
      <c r="G350" s="114">
        <v>5.6390000000000002</v>
      </c>
      <c r="H350" s="114">
        <v>3.1387</v>
      </c>
      <c r="I350" s="114">
        <v>0.20469999999999999</v>
      </c>
      <c r="J350" s="114">
        <v>3.9474999999999998</v>
      </c>
      <c r="K350" s="114">
        <v>1.3038000000000001</v>
      </c>
      <c r="L350" s="114">
        <v>2.6436999999999999</v>
      </c>
      <c r="M350" s="114">
        <v>0.73</v>
      </c>
      <c r="N350" s="114">
        <v>1.831</v>
      </c>
      <c r="O350" s="114">
        <v>0.1181</v>
      </c>
      <c r="P350" s="114">
        <v>-5.1999999999999998E-3</v>
      </c>
      <c r="Q350" s="114">
        <v>-2.58E-2</v>
      </c>
      <c r="R350" s="114">
        <v>2.0905</v>
      </c>
      <c r="S350" s="114">
        <v>5.5412999999999997</v>
      </c>
      <c r="T350" s="114">
        <v>3.1463000000000001</v>
      </c>
      <c r="U350" s="183">
        <v>2.0706000000000002</v>
      </c>
      <c r="V350" s="184">
        <v>20.8386</v>
      </c>
      <c r="W350" s="114">
        <v>9.8519000000000005</v>
      </c>
      <c r="X350" s="114">
        <v>6.7131999999999996</v>
      </c>
      <c r="Y350" s="114">
        <v>5.6826999999999996</v>
      </c>
      <c r="Z350" s="203"/>
      <c r="AA350" s="228"/>
      <c r="AB350" s="228"/>
      <c r="AC350" s="228"/>
      <c r="AF350" s="229"/>
      <c r="AG350" s="229"/>
      <c r="AH350" s="229"/>
    </row>
    <row r="351" spans="1:34" ht="15.5" x14ac:dyDescent="0.35">
      <c r="A351" s="153" t="s">
        <v>754</v>
      </c>
      <c r="B351" s="115">
        <v>15.9572</v>
      </c>
      <c r="C351" s="114">
        <v>0.72699999999999998</v>
      </c>
      <c r="D351" s="149">
        <v>15.2301</v>
      </c>
      <c r="E351" s="114">
        <v>0</v>
      </c>
      <c r="F351" s="114">
        <v>2.47E-2</v>
      </c>
      <c r="G351" s="114">
        <v>5.1692999999999998</v>
      </c>
      <c r="H351" s="114">
        <v>2.3167</v>
      </c>
      <c r="I351" s="114">
        <v>0.20780000000000001</v>
      </c>
      <c r="J351" s="114">
        <v>5.0994999999999999</v>
      </c>
      <c r="K351" s="114">
        <v>1.7434000000000001</v>
      </c>
      <c r="L351" s="114">
        <v>3.3559999999999999</v>
      </c>
      <c r="M351" s="114">
        <v>0.66720000000000002</v>
      </c>
      <c r="N351" s="114">
        <v>1.6665000000000001</v>
      </c>
      <c r="O351" s="114">
        <v>0.1158</v>
      </c>
      <c r="P351" s="114">
        <v>-1.03E-2</v>
      </c>
      <c r="Q351" s="114">
        <v>-2.7199999999999998E-2</v>
      </c>
      <c r="R351" s="114">
        <v>1.9229000000000001</v>
      </c>
      <c r="S351" s="114">
        <v>5.0534999999999997</v>
      </c>
      <c r="T351" s="114">
        <v>2.8502000000000001</v>
      </c>
      <c r="U351" s="183">
        <v>1.9921</v>
      </c>
      <c r="V351" s="184">
        <v>20.072399999999998</v>
      </c>
      <c r="W351" s="114">
        <v>9.9577000000000009</v>
      </c>
      <c r="X351" s="114">
        <v>7.641</v>
      </c>
      <c r="Y351" s="114">
        <v>5.194</v>
      </c>
      <c r="Z351" s="203"/>
      <c r="AA351" s="228"/>
      <c r="AB351" s="228"/>
      <c r="AC351" s="228"/>
      <c r="AF351" s="229"/>
      <c r="AG351" s="229"/>
      <c r="AH351" s="229"/>
    </row>
    <row r="352" spans="1:34" ht="15.5" x14ac:dyDescent="0.35">
      <c r="A352" s="153" t="s">
        <v>756</v>
      </c>
      <c r="B352" s="115">
        <v>17.422499999999999</v>
      </c>
      <c r="C352" s="114">
        <v>0.76139999999999997</v>
      </c>
      <c r="D352" s="149">
        <v>16.661100000000001</v>
      </c>
      <c r="E352" s="114">
        <v>0</v>
      </c>
      <c r="F352" s="114">
        <v>3.9E-2</v>
      </c>
      <c r="G352" s="114">
        <v>4.9923000000000002</v>
      </c>
      <c r="H352" s="114">
        <v>2.0525000000000002</v>
      </c>
      <c r="I352" s="114">
        <v>0.2722</v>
      </c>
      <c r="J352" s="114">
        <v>7.1227</v>
      </c>
      <c r="K352" s="114">
        <v>2.2281</v>
      </c>
      <c r="L352" s="114">
        <v>4.8945999999999996</v>
      </c>
      <c r="M352" s="114">
        <v>0.50880000000000003</v>
      </c>
      <c r="N352" s="114">
        <v>1.6037999999999999</v>
      </c>
      <c r="O352" s="114">
        <v>0.12470000000000001</v>
      </c>
      <c r="P352" s="114">
        <v>-2.7199999999999998E-2</v>
      </c>
      <c r="Q352" s="114">
        <v>-2.7699999999999999E-2</v>
      </c>
      <c r="R352" s="114">
        <v>1.8287</v>
      </c>
      <c r="S352" s="114">
        <v>4.931</v>
      </c>
      <c r="T352" s="114">
        <v>2.1029</v>
      </c>
      <c r="U352" s="183">
        <v>2.8868999999999998</v>
      </c>
      <c r="V352" s="184">
        <v>21.6509</v>
      </c>
      <c r="W352" s="114">
        <v>11.5601</v>
      </c>
      <c r="X352" s="114">
        <v>9.5075000000000003</v>
      </c>
      <c r="Y352" s="114">
        <v>5.0312999999999999</v>
      </c>
      <c r="Z352" s="203"/>
      <c r="AA352" s="228"/>
      <c r="AB352" s="228"/>
      <c r="AC352" s="228"/>
      <c r="AF352" s="229"/>
      <c r="AG352" s="229"/>
      <c r="AH352" s="229"/>
    </row>
    <row r="353" spans="1:34" ht="15.5" x14ac:dyDescent="0.35">
      <c r="A353" s="153" t="s">
        <v>757</v>
      </c>
      <c r="B353" s="115">
        <v>20.389500000000002</v>
      </c>
      <c r="C353" s="114">
        <v>0.89590000000000003</v>
      </c>
      <c r="D353" s="149">
        <v>19.493600000000001</v>
      </c>
      <c r="E353" s="114">
        <v>0</v>
      </c>
      <c r="F353" s="114">
        <v>3.6299999999999999E-2</v>
      </c>
      <c r="G353" s="114">
        <v>7.1329000000000002</v>
      </c>
      <c r="H353" s="114">
        <v>2.4300000000000002</v>
      </c>
      <c r="I353" s="114">
        <v>0.3589</v>
      </c>
      <c r="J353" s="114">
        <v>7.6208999999999998</v>
      </c>
      <c r="K353" s="114">
        <v>2.5878000000000001</v>
      </c>
      <c r="L353" s="114">
        <v>5.0331000000000001</v>
      </c>
      <c r="M353" s="114">
        <v>0.26600000000000001</v>
      </c>
      <c r="N353" s="114">
        <v>1.5869</v>
      </c>
      <c r="O353" s="114">
        <v>0.115</v>
      </c>
      <c r="P353" s="114">
        <v>-2.6599999999999999E-2</v>
      </c>
      <c r="Q353" s="114">
        <v>-2.6800000000000001E-2</v>
      </c>
      <c r="R353" s="114">
        <v>1.8594999999999999</v>
      </c>
      <c r="S353" s="114">
        <v>7.0114999999999998</v>
      </c>
      <c r="T353" s="114">
        <v>2.1951999999999998</v>
      </c>
      <c r="U353" s="114">
        <v>2.1135000000000002</v>
      </c>
      <c r="V353" s="149">
        <v>23.802299999999999</v>
      </c>
      <c r="W353" s="114">
        <v>12.2628</v>
      </c>
      <c r="X353" s="114">
        <v>9.8328000000000007</v>
      </c>
      <c r="Y353" s="114">
        <v>7.1692</v>
      </c>
      <c r="Z353" s="203"/>
      <c r="AA353" s="228"/>
      <c r="AB353" s="228"/>
      <c r="AC353" s="228"/>
      <c r="AF353" s="229"/>
      <c r="AG353" s="229"/>
      <c r="AH353" s="229"/>
    </row>
    <row r="354" spans="1:34" ht="15.5" x14ac:dyDescent="0.35">
      <c r="A354" s="153" t="s">
        <v>773</v>
      </c>
      <c r="B354" s="115">
        <v>22.6326</v>
      </c>
      <c r="C354" s="114">
        <v>0.94359999999999999</v>
      </c>
      <c r="D354" s="149">
        <v>21.689</v>
      </c>
      <c r="E354" s="114">
        <v>0</v>
      </c>
      <c r="F354" s="114">
        <v>4.3299999999999998E-2</v>
      </c>
      <c r="G354" s="114">
        <v>7.2847999999999997</v>
      </c>
      <c r="H354" s="114">
        <v>2.5758000000000001</v>
      </c>
      <c r="I354" s="114">
        <v>0.49490000000000001</v>
      </c>
      <c r="J354" s="114">
        <v>8.9339999999999993</v>
      </c>
      <c r="K354" s="114">
        <v>2.7403</v>
      </c>
      <c r="L354" s="114">
        <v>6.1936999999999998</v>
      </c>
      <c r="M354" s="114">
        <v>0.1671</v>
      </c>
      <c r="N354" s="114">
        <v>2.1392000000000002</v>
      </c>
      <c r="O354" s="114">
        <v>0.1278</v>
      </c>
      <c r="P354" s="114">
        <v>-5.16E-2</v>
      </c>
      <c r="Q354" s="114">
        <v>-2.64E-2</v>
      </c>
      <c r="R354" s="114">
        <v>2.4154</v>
      </c>
      <c r="S354" s="114">
        <v>7.1797000000000004</v>
      </c>
      <c r="T354" s="114">
        <v>1.5125</v>
      </c>
      <c r="U354" s="114">
        <v>2.3353000000000002</v>
      </c>
      <c r="V354" s="149">
        <v>25.536799999999999</v>
      </c>
      <c r="W354" s="114">
        <v>14.311</v>
      </c>
      <c r="X354" s="114">
        <v>11.735300000000001</v>
      </c>
      <c r="Y354" s="114">
        <v>7.3281000000000001</v>
      </c>
      <c r="Z354" s="203"/>
      <c r="AA354" s="228"/>
      <c r="AB354" s="228"/>
      <c r="AC354" s="228"/>
      <c r="AF354" s="229"/>
      <c r="AG354" s="229"/>
      <c r="AH354" s="229"/>
    </row>
    <row r="355" spans="1:34" ht="15.5" x14ac:dyDescent="0.35">
      <c r="A355" s="153" t="s">
        <v>772</v>
      </c>
      <c r="B355" s="115">
        <v>22.729399999999998</v>
      </c>
      <c r="C355" s="114">
        <v>0.95530000000000004</v>
      </c>
      <c r="D355" s="149">
        <v>21.774000000000001</v>
      </c>
      <c r="E355" s="114">
        <v>0</v>
      </c>
      <c r="F355" s="114">
        <v>4.8500000000000001E-2</v>
      </c>
      <c r="G355" s="114">
        <v>6.8826000000000001</v>
      </c>
      <c r="H355" s="114">
        <v>2.6594000000000002</v>
      </c>
      <c r="I355" s="114">
        <v>0.56640000000000001</v>
      </c>
      <c r="J355" s="114">
        <v>9.4042999999999992</v>
      </c>
      <c r="K355" s="114">
        <v>2.9367000000000001</v>
      </c>
      <c r="L355" s="114">
        <v>6.4676</v>
      </c>
      <c r="M355" s="114">
        <v>0.13039999999999999</v>
      </c>
      <c r="N355" s="114">
        <v>2.0042</v>
      </c>
      <c r="O355" s="114">
        <v>0.13830000000000001</v>
      </c>
      <c r="P355" s="114">
        <v>-3.27E-2</v>
      </c>
      <c r="Q355" s="114">
        <v>-2.7300000000000001E-2</v>
      </c>
      <c r="R355" s="114">
        <v>2.2494999999999998</v>
      </c>
      <c r="S355" s="114">
        <v>6.8242000000000003</v>
      </c>
      <c r="T355" s="114">
        <v>2.7080000000000002</v>
      </c>
      <c r="U355" s="114">
        <v>2.4447999999999999</v>
      </c>
      <c r="V355" s="149">
        <v>26.9268</v>
      </c>
      <c r="W355" s="114">
        <v>14.7646</v>
      </c>
      <c r="X355" s="114">
        <v>12.1052</v>
      </c>
      <c r="Y355" s="114">
        <v>6.9310999999999998</v>
      </c>
      <c r="Z355" s="203"/>
      <c r="AA355" s="203"/>
    </row>
    <row r="356" spans="1:34" x14ac:dyDescent="0.35">
      <c r="B356" s="203"/>
      <c r="C356" s="203"/>
      <c r="D356" s="203"/>
      <c r="E356" s="203"/>
      <c r="F356" s="203"/>
      <c r="G356" s="203"/>
      <c r="H356" s="203"/>
      <c r="I356" s="203"/>
      <c r="J356" s="203"/>
      <c r="K356" s="203"/>
      <c r="L356" s="203"/>
      <c r="N356" s="203"/>
      <c r="O356" s="203"/>
      <c r="P356" s="203"/>
      <c r="Q356" s="203"/>
      <c r="R356" s="203"/>
      <c r="S356" s="203"/>
      <c r="T356" s="203"/>
      <c r="U356" s="203"/>
      <c r="V356" s="203"/>
      <c r="W356" s="203"/>
      <c r="X356" s="203"/>
      <c r="Y356" s="203"/>
      <c r="Z356" s="203"/>
      <c r="AA356" s="203"/>
    </row>
    <row r="357" spans="1:34" x14ac:dyDescent="0.35">
      <c r="B357" s="203"/>
      <c r="C357" s="203"/>
      <c r="D357" s="203"/>
      <c r="E357" s="203"/>
      <c r="F357" s="203"/>
      <c r="G357" s="203"/>
      <c r="H357" s="203"/>
      <c r="I357" s="203"/>
      <c r="J357" s="203"/>
      <c r="K357" s="203"/>
      <c r="L357" s="203"/>
      <c r="N357" s="203"/>
      <c r="O357" s="203"/>
      <c r="P357" s="203"/>
      <c r="Q357" s="203"/>
      <c r="R357" s="203"/>
      <c r="S357" s="203"/>
      <c r="T357" s="203"/>
      <c r="U357" s="203"/>
      <c r="V357" s="203"/>
      <c r="W357" s="203"/>
      <c r="X357" s="203"/>
      <c r="Y357" s="203"/>
      <c r="Z357" s="203"/>
      <c r="AA357" s="203"/>
    </row>
    <row r="358" spans="1:34" x14ac:dyDescent="0.35">
      <c r="B358" s="203"/>
      <c r="C358" s="203"/>
      <c r="D358" s="203"/>
      <c r="E358" s="203"/>
      <c r="F358" s="203"/>
      <c r="G358" s="203"/>
      <c r="H358" s="203"/>
      <c r="I358" s="203"/>
      <c r="J358" s="203"/>
      <c r="K358" s="203"/>
      <c r="L358" s="203"/>
      <c r="N358" s="203"/>
      <c r="O358" s="203"/>
      <c r="P358" s="203"/>
      <c r="Q358" s="203"/>
      <c r="R358" s="203"/>
      <c r="S358" s="203"/>
      <c r="T358" s="203"/>
      <c r="U358" s="203"/>
      <c r="V358" s="203"/>
      <c r="W358" s="203"/>
      <c r="X358" s="203"/>
      <c r="Y358" s="203"/>
      <c r="Z358" s="203"/>
      <c r="AA358" s="203"/>
      <c r="AB358" s="203"/>
      <c r="AC358" s="203"/>
    </row>
    <row r="359" spans="1:34" x14ac:dyDescent="0.35">
      <c r="B359" s="203"/>
      <c r="C359" s="203"/>
      <c r="D359" s="203"/>
      <c r="E359" s="203"/>
      <c r="F359" s="203"/>
      <c r="G359" s="203"/>
      <c r="H359" s="203"/>
      <c r="I359" s="203"/>
      <c r="J359" s="203"/>
      <c r="K359" s="203"/>
      <c r="L359" s="203"/>
      <c r="N359" s="203"/>
      <c r="O359" s="203"/>
      <c r="P359" s="203"/>
      <c r="Q359" s="203"/>
      <c r="R359" s="203"/>
      <c r="S359" s="203"/>
      <c r="T359" s="203"/>
      <c r="U359" s="203"/>
      <c r="V359" s="203"/>
      <c r="W359" s="203"/>
      <c r="X359" s="203"/>
      <c r="Y359" s="203"/>
      <c r="Z359" s="203"/>
      <c r="AA359" s="203"/>
    </row>
    <row r="360" spans="1:34"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1:34"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1:34"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1:34" x14ac:dyDescent="0.35">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row>
    <row r="364" spans="1:34" x14ac:dyDescent="0.35">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row>
    <row r="365" spans="1:34" x14ac:dyDescent="0.35">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row>
    <row r="366" spans="1:34" x14ac:dyDescent="0.35">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row>
    <row r="367" spans="1:34" x14ac:dyDescent="0.35">
      <c r="B367" s="203"/>
      <c r="C367" s="203"/>
      <c r="D367" s="203"/>
      <c r="E367" s="203"/>
      <c r="F367" s="203"/>
      <c r="G367" s="203"/>
      <c r="H367" s="203"/>
      <c r="I367" s="203"/>
      <c r="J367" s="203"/>
      <c r="K367" s="203"/>
      <c r="L367" s="203"/>
      <c r="N367" s="203"/>
      <c r="O367" s="203"/>
      <c r="P367" s="203"/>
      <c r="Q367" s="203"/>
      <c r="R367" s="203"/>
      <c r="S367" s="203"/>
      <c r="T367" s="203"/>
      <c r="U367" s="203"/>
      <c r="V367" s="203"/>
      <c r="W367" s="203"/>
      <c r="X367" s="203"/>
      <c r="Y367" s="203"/>
    </row>
    <row r="368" spans="1:34" x14ac:dyDescent="0.35">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14"/>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row>
    <row r="388" spans="2:25" x14ac:dyDescent="0.35">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row>
    <row r="389" spans="2:25" x14ac:dyDescent="0.35">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row>
    <row r="390" spans="2:25" x14ac:dyDescent="0.35">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row r="405" spans="2:2" x14ac:dyDescent="0.35">
      <c r="B405" s="203"/>
    </row>
    <row r="406" spans="2:2" x14ac:dyDescent="0.35">
      <c r="B406" s="203"/>
    </row>
    <row r="407" spans="2:2" x14ac:dyDescent="0.35">
      <c r="B407" s="203"/>
    </row>
    <row r="408" spans="2:2" x14ac:dyDescent="0.35">
      <c r="B408"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2026-02-24T10:34:06Z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