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showInkAnnotation="0" codeName="ThisWorkbook" defaultThemeVersion="124226"/>
  <xr:revisionPtr revIDLastSave="15" documentId="13_ncr:1_{9AF7CE9E-96C6-4C3E-A934-BA50FB09310C}" xr6:coauthVersionLast="47" xr6:coauthVersionMax="47" xr10:uidLastSave="{08DDF994-8AEB-439A-B8E9-58224A6EA534}"/>
  <bookViews>
    <workbookView xWindow="-110" yWindow="-110" windowWidth="19420" windowHeight="10300" tabRatio="857" firstSheet="7" activeTab="7" xr2:uid="{00000000-000D-0000-FFFF-FFFF00000000}"/>
  </bookViews>
  <sheets>
    <sheet name="csv_data" sheetId="25" state="hidden" r:id="rId1"/>
    <sheet name="csv_text" sheetId="26" state="hidden" r:id="rId2"/>
    <sheet name="Version" sheetId="4" state="hidden" r:id="rId3"/>
    <sheet name="Revision History" sheetId="11" state="hidden" r:id="rId4"/>
    <sheet name="Previous year's data" sheetId="23" state="hidden" r:id="rId5"/>
    <sheet name="Dropdown lists" sheetId="28" state="hidden" r:id="rId6"/>
    <sheet name="CASSRs" sheetId="21" state="hidden" r:id="rId7"/>
    <sheet name="Contents" sheetId="12" r:id="rId8"/>
    <sheet name="Collection Changes" sheetId="27" r:id="rId9"/>
    <sheet name="Instructions" sheetId="14" r:id="rId10"/>
    <sheet name="Validations" sheetId="20" r:id="rId11"/>
    <sheet name="Compare Year on Year" sheetId="24" r:id="rId12"/>
    <sheet name="Sign Off Sheet" sheetId="15" r:id="rId13"/>
    <sheet name="DPA001 - Activity Data" sheetId="1" r:id="rId14"/>
    <sheet name="DPA002 - Finance Data" sheetId="5" r:id="rId15"/>
    <sheet name="DPA003 - New Requests for DPAs" sheetId="2" r:id="rId16"/>
    <sheet name="DPA004 - Nature of DPAs" sheetId="7" r:id="rId17"/>
    <sheet name="DPA005 - Recovery of DPA" sheetId="3" r:id="rId18"/>
    <sheet name="End_Sheet" sheetId="17" r:id="rId19"/>
  </sheets>
  <externalReferences>
    <externalReference r:id="rId20"/>
    <externalReference r:id="rId21"/>
  </externalReferences>
  <definedNames>
    <definedName name="_xlnm._FilterDatabase" localSheetId="4" hidden="1">'Previous year''s data'!$A$2:$W$2</definedName>
    <definedName name="A_CURRENT">#REF!</definedName>
    <definedName name="advocate">[1]ValidationLists!$AQ$1:$AQ$2</definedName>
    <definedName name="age">[1]ValidationLists!$H$1:$H$114</definedName>
    <definedName name="ah" hidden="1">{"'Trust by name'!$A$6:$E$350","'Trust by name'!$A$1:$D$348"}</definedName>
    <definedName name="ALL_CURRENT">#REF!</definedName>
    <definedName name="ASCOF1A_stratum1_weight">'[1]Eligible Population'!$E$44/COUNTIFS('[1]Service User Data'!$C$2:$C$5001,"1",'[1]Service User Data'!$CV$2:$CV$5001,"1")</definedName>
    <definedName name="ASCOF1A_stratum2_weight">'[1]Eligible Population'!$E$45/COUNTIFS('[1]Service User Data'!$C$2:$C$5001,"2",'[1]Service User Data'!$CV$2:$CV$5001,"1")</definedName>
    <definedName name="ASCOF1A_stratum3_weight">'[1]Eligible Population'!$E$46/COUNTIFS('[1]Service User Data'!$C$2:$C$5001,"3",'[1]Service User Data'!$CV$2:$CV$5001,"1")</definedName>
    <definedName name="ASCOF1A_stratum4_weight">'[1]Eligible Population'!$E$47/COUNTIFS('[1]Service User Data'!$C$2:$C$5001,"4",'[1]Service User Data'!$CV$2:$CV$5001,"1")</definedName>
    <definedName name="Asperger">[1]ValidationLists!$AL$1:$AL$3</definedName>
    <definedName name="Autism">[1]ValidationLists!$AK$1:$AK$3</definedName>
    <definedName name="bgtcarehome">[1]ValidationLists!$S$1:$S$3</definedName>
    <definedName name="bgtcentral">[1]ValidationLists!$U$1:$U$3</definedName>
    <definedName name="bgtcont">[1]ValidationLists!$Q$1:$Q$3</definedName>
    <definedName name="bgtequip">[1]ValidationLists!$R$1:$R$3</definedName>
    <definedName name="bgtother">[1]ValidationLists!$T$1:$T$3</definedName>
    <definedName name="bo" hidden="1">{"'Trust by name'!$A$6:$E$350","'Trust by name'!$A$1:$D$348"}</definedName>
    <definedName name="Brain_Injury">[1]ValidationLists!$AE$1:$AE$3</definedName>
    <definedName name="Cancer">[1]ValidationLists!$X$1:$X$3</definedName>
    <definedName name="COPD">[1]ValidationLists!$W$1:$W$3</definedName>
    <definedName name="Dementia">[1]ValidationLists!$AN$1:$AN$3</definedName>
    <definedName name="DPALOOK2">'Previous year''s data'!$B$3:$W$154</definedName>
    <definedName name="E_CURRENT">#REF!</definedName>
    <definedName name="eh" hidden="1">{"'Trust by name'!$A$6:$E$350","'Trust by name'!$A$1:$D$348"}</definedName>
    <definedName name="ethgrp">[1]ValidationLists!$I$1:$I$21</definedName>
    <definedName name="facs">[1]ValidationLists!#REF!</definedName>
    <definedName name="fullcost">[1]ValidationLists!$O$1:$O$3</definedName>
    <definedName name="gender">[1]ValidationLists!$G$1:$G$3</definedName>
    <definedName name="Hearing_Impaired">[1]ValidationLists!$AH$1:$AH$3</definedName>
    <definedName name="HIV">[1]ValidationLists!$Z$1:$Z$3</definedName>
    <definedName name="HTML_CodePage" hidden="1">1252</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Intellectual">[1]ValidationLists!$AM$1:$AM$3</definedName>
    <definedName name="interpreter">[1]ValidationLists!$AR$1:$AR$2</definedName>
    <definedName name="jhhjh" hidden="1">{"'Trust by name'!$A$6:$E$350","'Trust by name'!$A$1:$D$348"}</definedName>
    <definedName name="jk" hidden="1">{"'Trust by name'!$A$6:$E$350","'Trust by name'!$A$1:$D$348"}</definedName>
    <definedName name="la" hidden="1">{"'Trust by name'!$A$6:$E$350","'Trust by name'!$A$1:$D$348"}</definedName>
    <definedName name="Learning_Disability">[1]ValidationLists!$AJ$1:$AJ$3</definedName>
    <definedName name="LTS001a_Mandatory">[2]LTS001a!$B$10:$G$20,[2]LTS001a!$B$27:$G$37</definedName>
    <definedName name="LTS001a_Prison">[2]LTS001a!$H$10:$I$20,[2]LTS001a!$H$27:$I$37</definedName>
    <definedName name="LTS001b_Mandatory">[2]LTS001b!$B$10:$G$20,[2]LTS001b!$B$23:$D$23,[2]LTS001b!$B$29:$G$39,[2]LTS001b!$B$42:$D$42,[2]LTS001b!$D$48:$G$49,[2]LTS001b!$B$56:$G$59,[2]LTS001b!$B$61:$G$64,[2]LTS001b!$B$66:$G$70,[2]LTS001b!$B$72:$G$74,[2]LTS001b!$B$76:$G$77,[2]LTS001b!$B$79:$G$80,[2]LTS001b!$B$87:$G$90,[2]LTS001b!$B$92:$G$95,[2]LTS001b!$B$97:$G$101,[2]LTS001b!$B$103:$G$105,[2]LTS001b!$B$107:$G$108,[2]LTS001b!$B$110:$G$111</definedName>
    <definedName name="LTS001b_Prison">[2]LTS001b!$H$10:$I$20,[2]LTS001b!$H$29:$I$39,[2]LTS001b!$H$56:$I$59,[2]LTS001b!$H$61:$I$64,[2]LTS001b!$H$66:$I$70,[2]LTS001b!$H$72:$I$74,[2]LTS001b!$H$76:$I$77,[2]LTS001b!$H$79:$I$80,[2]LTS001b!$H$87:$I$90,[2]LTS001b!$H$92:$I$95,[2]LTS001b!$H$97:$I$101,[2]LTS001b!$H$103:$I$105,[2]LTS001b!$H$107:$I$108,[2]LTS001b!$H$110:$I$111</definedName>
    <definedName name="LTS001c_Mandatory">[2]LTS001c!$B$10:$G$20,[2]LTS001c!$B$23:$D$23,[2]LTS001c!$B$28:$G$38,[2]LTS001c!$B$41:$D$41</definedName>
    <definedName name="LTS001c_Prison">[2]LTS001c!$H$10:$I$20,[2]LTS001c!$H$28:$I$38</definedName>
    <definedName name="LTS002a_Mandatory">[2]LTS002a!$C$10:$I$14,[2]LTS002a!$B$17,[2]LTS002a!$B$22:$I$26,[2]LTS002a!$B$29,[2]LTS002a!$C$35:$I$39,[2]LTS002a!$B$42,[2]LTS002a!$B$47:$I$51,[2]LTS002a!$B$60:$C$61,[2]LTS002a!$B$62,[2]LTS002a!$B$54</definedName>
    <definedName name="LTS002a_Prison">[2]LTS002a!$B$10:$B$14,[2]LTS002a!$C$17,[2]LTS002a!$B$35:$B$39,[2]LTS002a!$C$42</definedName>
    <definedName name="LTS002a_Voluntary">[2]LTS002a!$B$15:$I$15,[2]LTS002a!$B$27:$I$27,[2]LTS002a!$B$40:$I$40,[2]LTS002a!$B$52:$I$52</definedName>
    <definedName name="LTS002b_Mandatory">[2]LTS002b!$C$10:$I$14,[2]LTS002b!$B$17,[2]LTS002b!$B$22:$I$26,[2]LTS002b!$B$29,[2]LTS002b!$C$34:$I$38,[2]LTS002b!$B$41,[2]LTS002b!$B$46:$I$50,[2]LTS002b!$B$53,[2]LTS002b!$C$58:$I$59,[2]LTS002b!$B$61,[2]LTS002b!$B$66:$I$67,[2]LTS002b!$B$69,[2]LTS002b!$B$73:$B$74</definedName>
    <definedName name="LTS002b_Prison">[2]LTS002b!$B$10:$B$14,[2]LTS002b!$C$17,[2]LTS002b!$B$34:$B$38,[2]LTS002b!$C$41,[2]LTS002b!$B$58:$B$59</definedName>
    <definedName name="LTS002b_Voluntary">[2]LTS002b!$B$15:$I$15,[2]LTS002b!$B$27:$I$27,[2]LTS002b!$B$39:$I$39,[2]LTS002b!$B$51:$I$51</definedName>
    <definedName name="LTS003_Mandatory">[2]LTS003!$B$10:$G$14,[2]LTS003!$I$10:$I$14,[2]LTS003!$B$22:$G$26,[2]LTS003!$I$22:$I$26,[2]LTS003!$B$33:$G$44,[2]LTS003!$I$33:$I$44,[2]LTS003!$B$51:$G$53,[2]LTS003!$I$51:$I$53</definedName>
    <definedName name="LTS003_Voluntary">[2]LTS003!$J$10:$K$14,[2]LTS003!$J$22:$K$26,[2]LTS003!$J$33:$K$44,[2]LTS003!$J$51:$K$53</definedName>
    <definedName name="LTS004_Mandatory">[2]LTS004!$B$8:$F$9,[2]LTS004!$B$16:$J$17,[2]LTS004!$B$24:$L$25</definedName>
    <definedName name="M_CURRENT">#REF!</definedName>
    <definedName name="mechdelivery">[1]ValidationLists!$N$1:$N$5</definedName>
    <definedName name="Mental_Health">[1]ValidationLists!$AO$1:$AO$3</definedName>
    <definedName name="methcol">[1]ValidationLists!$E$1:$E$3</definedName>
    <definedName name="MND">[1]ValidationLists!$AD$1:$AD$3</definedName>
    <definedName name="Neuro">[1]ValidationLists!$AF$1:$AF$3</definedName>
    <definedName name="No_RHC">[1]ValidationLists!$AP$1:$AP$3</definedName>
    <definedName name="oh" hidden="1">{"'Trust by name'!$A$6:$E$350","'Trust by name'!$A$1:$D$348"}</definedName>
    <definedName name="origreminder">[1]ValidationLists!$AV$1:$AV$3</definedName>
    <definedName name="Other_LTHC">[1]ValidationLists!$AA$1:$AA$3</definedName>
    <definedName name="Parkinsons">[1]ValidationLists!$AC$1:$AC$3</definedName>
    <definedName name="Physical_Injury">[1]ValidationLists!$Y$1:$Y$3</definedName>
    <definedName name="psr">[1]ValidationLists!$L$1:$L$13</definedName>
    <definedName name="q_1">[1]ValidationLists!$AW$1:$AW$8</definedName>
    <definedName name="q_10">[1]ValidationLists!$BO$1:$BO$5</definedName>
    <definedName name="q_11">[1]ValidationLists!$BP$1:$BP$5</definedName>
    <definedName name="q_12">[1]ValidationLists!$BQ$1:$BQ$6</definedName>
    <definedName name="q_13">[1]ValidationLists!$BR$1:$BR$6</definedName>
    <definedName name="q_14a">[1]ValidationLists!$BS$1:$BS$4</definedName>
    <definedName name="q_14b">[1]ValidationLists!$BT$1:$BT$4</definedName>
    <definedName name="q_15a">[1]ValidationLists!$BU$1:$BU$4</definedName>
    <definedName name="q_15b">[1]ValidationLists!$BV$1:$BV$4</definedName>
    <definedName name="q_15c">[1]ValidationLists!$BW$1:$BW$4</definedName>
    <definedName name="q_15d">[1]ValidationLists!$BX$1:$BX$4</definedName>
    <definedName name="q_16a">[1]ValidationLists!$BY$1:$BY$4</definedName>
    <definedName name="q_16b">[1]ValidationLists!$BZ$1:$BZ$4</definedName>
    <definedName name="q_16c">[1]ValidationLists!$CA$1:$CA$4</definedName>
    <definedName name="q_16d">[1]ValidationLists!$CB$1:$CB$4</definedName>
    <definedName name="q_17">[1]ValidationLists!$CC$1:$CC$5</definedName>
    <definedName name="q_18">[1]ValidationLists!$CD$1:$CD$5</definedName>
    <definedName name="q_19a">[1]ValidationLists!$CE$1:$CE$3</definedName>
    <definedName name="q_19b">[1]ValidationLists!$CF$1:$CF$3</definedName>
    <definedName name="q_19c">[1]ValidationLists!$CG$1:$CG$3</definedName>
    <definedName name="q_2">[1]ValidationLists!$AX$1:$AX$8</definedName>
    <definedName name="q_20a">[1]ValidationLists!$CH$1:$CH$3</definedName>
    <definedName name="q_20b">[1]ValidationLists!$CI$1:$CI$3</definedName>
    <definedName name="q_20c">[1]ValidationLists!$CJ$1:$CJ$3</definedName>
    <definedName name="q_21">[1]ValidationLists!$CK$1:$CK$5</definedName>
    <definedName name="q_22a">[1]ValidationLists!$CL$1:$CL$3</definedName>
    <definedName name="q_22b">[1]ValidationLists!$CM$1:$CM$3</definedName>
    <definedName name="q_22c">[1]ValidationLists!$CN$1:$CN$3</definedName>
    <definedName name="q_22d">[1]ValidationLists!$CO$1:$CO$3</definedName>
    <definedName name="q_22e">[1]ValidationLists!$CP$1:$CP$3</definedName>
    <definedName name="q_22f">[1]ValidationLists!$CQ$1:$CQ$3</definedName>
    <definedName name="q_2b">[1]ValidationLists!$AY$1:$AY$3</definedName>
    <definedName name="q_2c">[1]ValidationLists!$AZ$1:$AZ$4</definedName>
    <definedName name="q_3a">[1]ValidationLists!$BA$1:$BA$5</definedName>
    <definedName name="q_3b">[1]ValidationLists!$BB$1:$BB$3</definedName>
    <definedName name="q_4a">[1]ValidationLists!$BC$1:$BC$5</definedName>
    <definedName name="q_4b">[1]ValidationLists!$BD$1:$BD$3</definedName>
    <definedName name="q_5a">[1]ValidationLists!$BE$1:$BE$5</definedName>
    <definedName name="q_5b">[1]ValidationLists!$BF$1:$BF$3</definedName>
    <definedName name="q_6a">[1]ValidationLists!$BG$1:$BG$5</definedName>
    <definedName name="q_6b">[1]ValidationLists!$BH$1:$BH$3</definedName>
    <definedName name="q_7a">[1]ValidationLists!$BI$1:$BI$5</definedName>
    <definedName name="q_7b">[1]ValidationLists!$BJ$1:$BJ$3</definedName>
    <definedName name="q_8a">[1]ValidationLists!$BK$1:$BK$5</definedName>
    <definedName name="q_8b">[1]ValidationLists!$BL$1:$BL$3</definedName>
    <definedName name="q_9a">[1]ValidationLists!$BM$1:$BM$5</definedName>
    <definedName name="q_9b">[1]ValidationLists!$BN$1:$BN$3</definedName>
    <definedName name="questionnaire">[1]ValidationLists!$AT$1:$AT$4</definedName>
    <definedName name="religion">[1]ValidationLists!$K$1:$K$9</definedName>
    <definedName name="replacement">[1]ValidationLists!$AU$1:$AU$2</definedName>
    <definedName name="resp">[1]ValidationLists!$F$1:$F$3</definedName>
    <definedName name="SALTEP">[1]!SALT_EP[Council code]</definedName>
    <definedName name="sample_size">SUM('[1]Eligible Population'!$F$44:$F$47)</definedName>
    <definedName name="Sensory_Impaired">[1]ValidationLists!$AI$1:$AI$3</definedName>
    <definedName name="sexuality">[1]ValidationLists!$J$1:$J$6</definedName>
    <definedName name="Stroke">[1]ValidationLists!$AB$1:$AB$3</definedName>
    <definedName name="STS001_Mandatory">[2]STS001!$B$11:$M$16,[2]STS001!$B$19,[2]STS001!$B$27:$M$31,[2]STS001!$B$34,[2]STS001!$B$39:$B$44,[2]STS001!$B$51:$B$55</definedName>
    <definedName name="STS001_Prison">[2]STS001!$B$17:$M$17,[2]STS001!$B$32:$M$32,[2]STS001!$B$45,[2]STS001!$B$56</definedName>
    <definedName name="STS002a_Mandatory">[2]STS002a!$B$9:$K$14,[2]STS002a!$B$22:$K$32,[2]STS002a!$B$34:$B$35,[2]STS002a!$B$39:$K$49,[2]STS002a!$B$51:$B$52,[2]STS002a!$B$56:$K$58,[2]STS002a!$B$66:$K$69,[2]STS002a!$B$71:$K$74,[2]STS002a!$B$76:$K$80,[2]STS002a!$B$82:$K$84,[2]STS002a!$B$86:$K$87,[2]STS002a!$B$89:$K$90,[2]STS002a!$B$96:$D$96,[2]STS002a!$C$97:$D$97,[2]STS002a!$B$98:$D$98,[2]STS002a!$C$99:$D$99</definedName>
    <definedName name="STS002a_Prison">[2]STS002a!$B$15:$K$15,[2]STS002a!$E$96,[2]STS002a!$E$98</definedName>
    <definedName name="STS002b_Mandatory">[2]STS002b!$B$10:$K$12,[2]STS002b!$B$20:$K$30,[2]STS002b!$B$32,[2]STS002b!$B$38:$K$48,[2]STS002b!$B$50,[2]STS002b!$B$56:$K$57,[2]STS002b!$B$64:$D$65,[2]STS002b!$B$67</definedName>
    <definedName name="STS002b_Prison">[2]STS002b!$B$13:$K$13</definedName>
    <definedName name="STS004_Mandatory">[2]STS004!$B$8:$G$9</definedName>
    <definedName name="supportsetting">[1]ValidationLists!$M$1:$M$4</definedName>
    <definedName name="TEST" hidden="1">{"'Trust by name'!$A$6:$E$350","'Trust by name'!$A$1:$D$348"}</definedName>
    <definedName name="translated">[1]ValidationLists!$AS$1:$AS$19</definedName>
    <definedName name="Visually_Impaired">[1]ValidationLists!$AG$1:$AG$3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26" l="1"/>
  <c r="C19" i="26"/>
  <c r="C18" i="26"/>
  <c r="C15" i="26"/>
  <c r="C14" i="26"/>
  <c r="C13" i="26"/>
  <c r="C17" i="26"/>
  <c r="C16" i="26"/>
  <c r="C12" i="26"/>
  <c r="E5" i="15" l="1"/>
  <c r="B25" i="15" s="1"/>
  <c r="H17" i="20" l="1"/>
  <c r="B13" i="26"/>
  <c r="B15" i="26"/>
  <c r="B20" i="26"/>
  <c r="B12" i="26"/>
  <c r="B19" i="26"/>
  <c r="B18" i="26"/>
  <c r="B17" i="26"/>
  <c r="B16" i="26"/>
  <c r="B14" i="26"/>
  <c r="B8" i="14" l="1"/>
  <c r="B2" i="27"/>
  <c r="I11" i="12"/>
  <c r="J12" i="12" s="1"/>
  <c r="M12" i="12"/>
  <c r="L11" i="12"/>
  <c r="F10" i="24" s="1"/>
  <c r="A13" i="7" l="1"/>
  <c r="B5" i="27"/>
  <c r="D3" i="11"/>
  <c r="E43" i="24"/>
  <c r="E26" i="24"/>
  <c r="E42" i="24"/>
  <c r="E21" i="24"/>
  <c r="E38" i="24"/>
  <c r="E33" i="24"/>
  <c r="E18" i="24"/>
  <c r="E31" i="24"/>
  <c r="E17" i="24"/>
  <c r="E29" i="24"/>
  <c r="E15" i="24"/>
  <c r="E28" i="24"/>
  <c r="E14" i="24"/>
  <c r="E25" i="24"/>
  <c r="E39" i="24"/>
  <c r="E19" i="24"/>
  <c r="J11" i="12"/>
  <c r="M11" i="12"/>
  <c r="A2" i="1" s="1"/>
  <c r="N11" i="12" l="1"/>
  <c r="E10" i="24" s="1"/>
  <c r="A2" i="3"/>
  <c r="A2" i="7"/>
  <c r="A2" i="5"/>
  <c r="A2" i="2"/>
  <c r="C32" i="26"/>
  <c r="C33" i="26"/>
  <c r="C34" i="26"/>
  <c r="C35" i="26"/>
  <c r="C36" i="26"/>
  <c r="C37" i="26"/>
  <c r="C38" i="26"/>
  <c r="C39" i="26"/>
  <c r="C40" i="26"/>
  <c r="C41" i="26"/>
  <c r="C42" i="26"/>
  <c r="C43" i="26"/>
  <c r="C44" i="26"/>
  <c r="C45" i="26"/>
  <c r="C46" i="26"/>
  <c r="C47" i="26"/>
  <c r="C31" i="26"/>
  <c r="C30" i="26"/>
  <c r="C29" i="26"/>
  <c r="C28" i="26"/>
  <c r="C2" i="26"/>
  <c r="C4" i="26"/>
  <c r="C5" i="26"/>
  <c r="C6" i="26"/>
  <c r="C7" i="26"/>
  <c r="C8" i="26"/>
  <c r="C9" i="26"/>
  <c r="C10" i="26"/>
  <c r="C11" i="26"/>
  <c r="C21" i="26"/>
  <c r="C22" i="26"/>
  <c r="D24" i="2"/>
  <c r="B10" i="7"/>
  <c r="C167" i="25"/>
  <c r="D10" i="7"/>
  <c r="B12" i="2"/>
  <c r="B30" i="2"/>
  <c r="C188" i="25"/>
  <c r="E24" i="2"/>
  <c r="C161" i="25"/>
  <c r="C24" i="2"/>
  <c r="C58" i="25"/>
  <c r="C160" i="25"/>
  <c r="C166" i="25"/>
  <c r="C68" i="25"/>
  <c r="C163" i="25"/>
  <c r="C164" i="25"/>
  <c r="B24" i="2"/>
  <c r="D18" i="2"/>
  <c r="C158" i="25"/>
  <c r="E12" i="2"/>
  <c r="C30" i="2"/>
  <c r="C10" i="7"/>
  <c r="C157" i="25"/>
  <c r="D12" i="2"/>
  <c r="D30" i="2"/>
  <c r="C12" i="2"/>
  <c r="C18" i="2"/>
  <c r="B18" i="2"/>
  <c r="C182" i="25"/>
  <c r="G35" i="20" l="1"/>
  <c r="G34" i="20"/>
  <c r="G33" i="20"/>
  <c r="G32" i="20"/>
  <c r="H31" i="20"/>
  <c r="H30" i="20"/>
  <c r="G29" i="20"/>
  <c r="G28" i="20"/>
  <c r="G27" i="20"/>
  <c r="G26" i="20"/>
  <c r="G25" i="20"/>
  <c r="G24" i="20"/>
  <c r="G22" i="20"/>
  <c r="G23" i="20"/>
  <c r="F20" i="20" l="1"/>
  <c r="H16" i="24" l="1"/>
  <c r="H22" i="24"/>
  <c r="H23" i="24"/>
  <c r="H24" i="24"/>
  <c r="H27" i="24"/>
  <c r="H30" i="24"/>
  <c r="H32" i="24"/>
  <c r="H34" i="24"/>
  <c r="H35" i="24"/>
  <c r="H36" i="24"/>
  <c r="H37" i="24"/>
  <c r="H40" i="24"/>
  <c r="H41" i="24"/>
  <c r="B36" i="24"/>
  <c r="F38" i="20" l="1"/>
  <c r="F43" i="24"/>
  <c r="F42" i="24"/>
  <c r="F38" i="24"/>
  <c r="F39" i="24"/>
  <c r="C115" i="25"/>
  <c r="C32" i="25"/>
  <c r="C185" i="25"/>
  <c r="D10" i="1"/>
  <c r="C39" i="25"/>
  <c r="C64" i="25"/>
  <c r="C110" i="25"/>
  <c r="C33" i="25"/>
  <c r="C113" i="25"/>
  <c r="C149" i="25"/>
  <c r="C83" i="25"/>
  <c r="D38" i="24"/>
  <c r="D39" i="24"/>
  <c r="C10" i="25"/>
  <c r="C8" i="25"/>
  <c r="C171" i="25"/>
  <c r="C112" i="25"/>
  <c r="C152" i="25"/>
  <c r="C89" i="25"/>
  <c r="C37" i="25"/>
  <c r="F34" i="5"/>
  <c r="D30" i="1"/>
  <c r="C93" i="25"/>
  <c r="F30" i="5"/>
  <c r="C111" i="25"/>
  <c r="C123" i="25"/>
  <c r="C139" i="25"/>
  <c r="C124" i="25"/>
  <c r="D25" i="1"/>
  <c r="C148" i="25"/>
  <c r="C94" i="25"/>
  <c r="C176" i="25"/>
  <c r="C173" i="25"/>
  <c r="C189" i="25"/>
  <c r="C191" i="25"/>
  <c r="C153" i="25"/>
  <c r="F10" i="5"/>
  <c r="C129" i="25"/>
  <c r="C106" i="25"/>
  <c r="B14" i="3"/>
  <c r="C122" i="25"/>
  <c r="D29" i="1"/>
  <c r="C27" i="25"/>
  <c r="D32" i="1"/>
  <c r="C190" i="25"/>
  <c r="C130" i="25"/>
  <c r="F20" i="5"/>
  <c r="C81" i="25"/>
  <c r="C78" i="25"/>
  <c r="D25" i="24"/>
  <c r="C16" i="25"/>
  <c r="C79" i="25"/>
  <c r="C40" i="25"/>
  <c r="C147" i="25"/>
  <c r="C34" i="25"/>
  <c r="D42" i="24"/>
  <c r="C184" i="25"/>
  <c r="F14" i="5"/>
  <c r="D18" i="1"/>
  <c r="D21" i="24"/>
  <c r="C127" i="25"/>
  <c r="C145" i="25"/>
  <c r="C169" i="25"/>
  <c r="C26" i="25"/>
  <c r="C63" i="25"/>
  <c r="C95" i="25"/>
  <c r="C92" i="25"/>
  <c r="C172" i="25"/>
  <c r="C28" i="25"/>
  <c r="C52" i="25"/>
  <c r="C91" i="25"/>
  <c r="C54" i="25"/>
  <c r="C14" i="3"/>
  <c r="C17" i="25"/>
  <c r="F11" i="5"/>
  <c r="C125" i="25"/>
  <c r="D12" i="1"/>
  <c r="C66" i="25"/>
  <c r="B24" i="3"/>
  <c r="C141" i="25"/>
  <c r="F32" i="5"/>
  <c r="C187" i="25"/>
  <c r="C121" i="25"/>
  <c r="D28" i="24"/>
  <c r="C9" i="25"/>
  <c r="C57" i="25"/>
  <c r="C156" i="25"/>
  <c r="C41" i="25"/>
  <c r="C144" i="25"/>
  <c r="C142" i="25"/>
  <c r="C97" i="25"/>
  <c r="C15" i="25"/>
  <c r="C35" i="25"/>
  <c r="C14" i="25"/>
  <c r="C107" i="25"/>
  <c r="C178" i="25"/>
  <c r="C5" i="25"/>
  <c r="C132" i="25"/>
  <c r="C59" i="25"/>
  <c r="C84" i="25"/>
  <c r="C175" i="25"/>
  <c r="C55" i="25"/>
  <c r="C87" i="25"/>
  <c r="C67" i="25"/>
  <c r="C2" i="25"/>
  <c r="C133" i="25"/>
  <c r="C6" i="25"/>
  <c r="C179" i="25"/>
  <c r="C65" i="25"/>
  <c r="C154" i="25"/>
  <c r="C177" i="25"/>
  <c r="C30" i="25"/>
  <c r="C109" i="25"/>
  <c r="C69" i="25"/>
  <c r="C90" i="25"/>
  <c r="C11" i="25"/>
  <c r="D24" i="1"/>
  <c r="C137" i="25"/>
  <c r="C140" i="25"/>
  <c r="D9" i="1"/>
  <c r="C96" i="25"/>
  <c r="C82" i="25"/>
  <c r="C88" i="25"/>
  <c r="C13" i="25"/>
  <c r="C134" i="25"/>
  <c r="B16" i="7"/>
  <c r="D43" i="24"/>
  <c r="C181" i="25"/>
  <c r="C119" i="25"/>
  <c r="D14" i="1"/>
  <c r="C138" i="25"/>
  <c r="D11" i="1"/>
  <c r="C38" i="25"/>
  <c r="F18" i="5"/>
  <c r="C56" i="25"/>
  <c r="C4" i="25"/>
  <c r="E16" i="7"/>
  <c r="D33" i="24"/>
  <c r="C61" i="25"/>
  <c r="F26" i="5"/>
  <c r="F12" i="5"/>
  <c r="C16" i="7"/>
  <c r="C51" i="25"/>
  <c r="C7" i="25"/>
  <c r="D29" i="24"/>
  <c r="D15" i="1"/>
  <c r="C85" i="25"/>
  <c r="F28" i="5"/>
  <c r="F25" i="5"/>
  <c r="D26" i="1"/>
  <c r="F27" i="5"/>
  <c r="D16" i="7"/>
  <c r="C50" i="25"/>
  <c r="C151" i="25"/>
  <c r="C128" i="25"/>
  <c r="C53" i="25"/>
  <c r="C12" i="25"/>
  <c r="C150" i="25"/>
  <c r="C155" i="25"/>
  <c r="C131" i="25"/>
  <c r="C60" i="25"/>
  <c r="C183" i="25"/>
  <c r="C108" i="25"/>
  <c r="C126" i="25"/>
  <c r="F36" i="5"/>
  <c r="D28" i="1"/>
  <c r="D18" i="24"/>
  <c r="D15" i="24"/>
  <c r="C120" i="25"/>
  <c r="C170" i="25"/>
  <c r="C114" i="25"/>
  <c r="C118" i="25"/>
  <c r="C36" i="25"/>
  <c r="C146" i="25"/>
  <c r="D16" i="1"/>
  <c r="C117" i="25"/>
  <c r="C80" i="25"/>
  <c r="D14" i="24"/>
  <c r="D19" i="24"/>
  <c r="C24" i="3"/>
  <c r="C135" i="25"/>
  <c r="C31" i="25"/>
  <c r="C136" i="25"/>
  <c r="C116" i="25"/>
  <c r="F16" i="5"/>
  <c r="D23" i="1"/>
  <c r="D17" i="24"/>
  <c r="D31" i="24"/>
  <c r="C62" i="25"/>
  <c r="C86" i="25"/>
  <c r="F9" i="5"/>
  <c r="C143" i="25"/>
  <c r="C3" i="25"/>
  <c r="C29" i="25"/>
  <c r="D26" i="24"/>
  <c r="F14" i="24" l="1"/>
  <c r="F33" i="24"/>
  <c r="F28" i="24"/>
  <c r="F27" i="20"/>
  <c r="H27" i="20" s="1"/>
  <c r="F23" i="20"/>
  <c r="H23" i="20" s="1"/>
  <c r="F25" i="20"/>
  <c r="H25" i="20" s="1"/>
  <c r="F29" i="20"/>
  <c r="H29" i="20" s="1"/>
  <c r="F18" i="24"/>
  <c r="F25" i="24"/>
  <c r="F33" i="20"/>
  <c r="H33" i="20" s="1"/>
  <c r="F35" i="20"/>
  <c r="H35" i="20" s="1"/>
  <c r="F29" i="24"/>
  <c r="G36" i="20"/>
  <c r="F26" i="20"/>
  <c r="H26" i="20" s="1"/>
  <c r="F22" i="20"/>
  <c r="H22" i="20" s="1"/>
  <c r="F15" i="24"/>
  <c r="F28" i="20"/>
  <c r="H28" i="20" s="1"/>
  <c r="F24" i="20"/>
  <c r="H24" i="20" s="1"/>
  <c r="F26" i="24"/>
  <c r="G37" i="20"/>
  <c r="F19" i="24"/>
  <c r="F37" i="20"/>
  <c r="F17" i="24"/>
  <c r="F31" i="24"/>
  <c r="F34" i="20"/>
  <c r="H34" i="20" s="1"/>
  <c r="F32" i="20"/>
  <c r="H32" i="20" s="1"/>
  <c r="G38" i="20"/>
  <c r="F36" i="20"/>
  <c r="F21" i="24"/>
  <c r="H18" i="20"/>
  <c r="C47" i="25"/>
  <c r="C46" i="25"/>
  <c r="C165" i="25"/>
  <c r="C72" i="25"/>
  <c r="C23" i="25"/>
  <c r="C101" i="25"/>
  <c r="C186" i="25"/>
  <c r="C98" i="25"/>
  <c r="C99" i="25"/>
  <c r="C18" i="25"/>
  <c r="C70" i="25"/>
  <c r="C192" i="25"/>
  <c r="C103" i="25"/>
  <c r="C162" i="25"/>
  <c r="C174" i="25"/>
  <c r="C73" i="25"/>
  <c r="C74" i="25"/>
  <c r="C22" i="25"/>
  <c r="C49" i="25"/>
  <c r="C168" i="25"/>
  <c r="C44" i="25"/>
  <c r="C19" i="25"/>
  <c r="C100" i="25"/>
  <c r="C25" i="25"/>
  <c r="C76" i="25"/>
  <c r="C43" i="25"/>
  <c r="C71" i="25"/>
  <c r="C77" i="25"/>
  <c r="C180" i="25"/>
  <c r="C45" i="25"/>
  <c r="C42" i="25"/>
  <c r="C104" i="25"/>
  <c r="C102" i="25"/>
  <c r="C105" i="25"/>
  <c r="C21" i="25"/>
  <c r="C20" i="25"/>
  <c r="C24" i="25"/>
  <c r="C159" i="25"/>
  <c r="C75" i="25"/>
  <c r="C48" i="25"/>
  <c r="H36" i="20" l="1"/>
  <c r="H37" i="20"/>
  <c r="C5" i="1"/>
  <c r="E5" i="5"/>
  <c r="E6" i="2" l="1"/>
  <c r="C9" i="17" l="1"/>
  <c r="C27" i="26" s="1"/>
  <c r="C8" i="17"/>
  <c r="C26" i="26" s="1"/>
  <c r="C7" i="17"/>
  <c r="C25" i="26" s="1"/>
  <c r="C6" i="17"/>
  <c r="C24" i="26" s="1"/>
  <c r="C5" i="17"/>
  <c r="C23" i="26" s="1"/>
  <c r="G42" i="24" l="1"/>
  <c r="H42" i="24" s="1"/>
  <c r="B21" i="26"/>
  <c r="B22" i="26"/>
  <c r="B164" i="25"/>
  <c r="B165" i="25"/>
  <c r="B159" i="25"/>
  <c r="B168" i="25"/>
  <c r="B162" i="25"/>
  <c r="B157" i="25"/>
  <c r="B160" i="25"/>
  <c r="B163" i="25"/>
  <c r="B158" i="25"/>
  <c r="B166" i="25"/>
  <c r="B167" i="25"/>
  <c r="B161" i="25"/>
  <c r="G33" i="24"/>
  <c r="H33" i="24" s="1"/>
  <c r="G39" i="24"/>
  <c r="H39" i="24" s="1"/>
  <c r="G31" i="24"/>
  <c r="H31" i="24" s="1"/>
  <c r="G38" i="24"/>
  <c r="H38" i="24" s="1"/>
  <c r="G43" i="24"/>
  <c r="H43" i="24" s="1"/>
  <c r="G14" i="24"/>
  <c r="H14" i="24" s="1"/>
  <c r="G29" i="24"/>
  <c r="H29" i="24" s="1"/>
  <c r="G28" i="24"/>
  <c r="H28" i="24" s="1"/>
  <c r="G25" i="24"/>
  <c r="H25" i="24" s="1"/>
  <c r="G17" i="24"/>
  <c r="H17" i="24" s="1"/>
  <c r="G15" i="24"/>
  <c r="H15" i="24" s="1"/>
  <c r="G19" i="24"/>
  <c r="H19" i="24" s="1"/>
  <c r="G26" i="24"/>
  <c r="H26" i="24" s="1"/>
  <c r="G18" i="24"/>
  <c r="H18" i="24" s="1"/>
  <c r="W17" i="20"/>
  <c r="B42" i="26"/>
  <c r="B46" i="26"/>
  <c r="B30" i="26"/>
  <c r="B34" i="26"/>
  <c r="B38" i="26"/>
  <c r="B23" i="26"/>
  <c r="B27" i="26"/>
  <c r="B43" i="26"/>
  <c r="B47" i="26"/>
  <c r="B31" i="26"/>
  <c r="B35" i="26"/>
  <c r="B39" i="26"/>
  <c r="B24" i="26"/>
  <c r="B44" i="26"/>
  <c r="B28" i="26"/>
  <c r="B32" i="26"/>
  <c r="B36" i="26"/>
  <c r="B40" i="26"/>
  <c r="B25" i="26"/>
  <c r="B45" i="26"/>
  <c r="B29" i="26"/>
  <c r="B33" i="26"/>
  <c r="B37" i="26"/>
  <c r="B41" i="26"/>
  <c r="B26" i="26"/>
  <c r="C3" i="26"/>
  <c r="B3" i="26"/>
  <c r="B7" i="26"/>
  <c r="B11" i="26"/>
  <c r="B4" i="25"/>
  <c r="B8" i="25"/>
  <c r="B12" i="25"/>
  <c r="B16" i="25"/>
  <c r="B20" i="25"/>
  <c r="B24" i="25"/>
  <c r="B28" i="25"/>
  <c r="B32" i="25"/>
  <c r="B36" i="25"/>
  <c r="B40" i="25"/>
  <c r="B44" i="25"/>
  <c r="B48" i="25"/>
  <c r="B52" i="25"/>
  <c r="B56" i="25"/>
  <c r="B60" i="25"/>
  <c r="B64" i="25"/>
  <c r="B68" i="25"/>
  <c r="B72" i="25"/>
  <c r="B75" i="25"/>
  <c r="B79" i="25"/>
  <c r="B83" i="25"/>
  <c r="B87" i="25"/>
  <c r="B91" i="25"/>
  <c r="B95" i="25"/>
  <c r="B99" i="25"/>
  <c r="B106" i="25"/>
  <c r="B110" i="25"/>
  <c r="B114" i="25"/>
  <c r="B118" i="25"/>
  <c r="B122" i="25"/>
  <c r="B126" i="25"/>
  <c r="B130" i="25"/>
  <c r="B134" i="25"/>
  <c r="B138" i="25"/>
  <c r="B142" i="25"/>
  <c r="B146" i="25"/>
  <c r="B150" i="25"/>
  <c r="B154" i="25"/>
  <c r="B170" i="25"/>
  <c r="B174" i="25"/>
  <c r="B178" i="25"/>
  <c r="B182" i="25"/>
  <c r="B186" i="25"/>
  <c r="B190" i="25"/>
  <c r="B180" i="25"/>
  <c r="B188" i="25"/>
  <c r="B6" i="26"/>
  <c r="B11" i="25"/>
  <c r="B19" i="25"/>
  <c r="B23" i="25"/>
  <c r="B27" i="25"/>
  <c r="B31" i="25"/>
  <c r="B35" i="25"/>
  <c r="B39" i="25"/>
  <c r="B43" i="25"/>
  <c r="B47" i="25"/>
  <c r="B51" i="25"/>
  <c r="B59" i="25"/>
  <c r="B63" i="25"/>
  <c r="B71" i="25"/>
  <c r="B78" i="25"/>
  <c r="B86" i="25"/>
  <c r="B98" i="25"/>
  <c r="B105" i="25"/>
  <c r="B113" i="25"/>
  <c r="B121" i="25"/>
  <c r="B129" i="25"/>
  <c r="B137" i="25"/>
  <c r="B145" i="25"/>
  <c r="B153" i="25"/>
  <c r="B173" i="25"/>
  <c r="B181" i="25"/>
  <c r="B189" i="25"/>
  <c r="B4" i="26"/>
  <c r="B8" i="26"/>
  <c r="B5" i="25"/>
  <c r="B9" i="25"/>
  <c r="B13" i="25"/>
  <c r="B17" i="25"/>
  <c r="B21" i="25"/>
  <c r="B25" i="25"/>
  <c r="B29" i="25"/>
  <c r="B33" i="25"/>
  <c r="B37" i="25"/>
  <c r="B41" i="25"/>
  <c r="B45" i="25"/>
  <c r="B49" i="25"/>
  <c r="B53" i="25"/>
  <c r="B57" i="25"/>
  <c r="B61" i="25"/>
  <c r="B65" i="25"/>
  <c r="B69" i="25"/>
  <c r="B73" i="25"/>
  <c r="B76" i="25"/>
  <c r="B80" i="25"/>
  <c r="B84" i="25"/>
  <c r="B88" i="25"/>
  <c r="B92" i="25"/>
  <c r="B96" i="25"/>
  <c r="B100" i="25"/>
  <c r="B103" i="25"/>
  <c r="B107" i="25"/>
  <c r="B111" i="25"/>
  <c r="B115" i="25"/>
  <c r="B119" i="25"/>
  <c r="B123" i="25"/>
  <c r="B127" i="25"/>
  <c r="B131" i="25"/>
  <c r="B135" i="25"/>
  <c r="B139" i="25"/>
  <c r="B143" i="25"/>
  <c r="B147" i="25"/>
  <c r="B151" i="25"/>
  <c r="B155" i="25"/>
  <c r="B171" i="25"/>
  <c r="B175" i="25"/>
  <c r="B179" i="25"/>
  <c r="B183" i="25"/>
  <c r="B187" i="25"/>
  <c r="B191" i="25"/>
  <c r="B172" i="25"/>
  <c r="B3" i="25"/>
  <c r="B55" i="25"/>
  <c r="B67" i="25"/>
  <c r="B82" i="25"/>
  <c r="B90" i="25"/>
  <c r="B94" i="25"/>
  <c r="B102" i="25"/>
  <c r="B109" i="25"/>
  <c r="B117" i="25"/>
  <c r="B125" i="25"/>
  <c r="B133" i="25"/>
  <c r="B141" i="25"/>
  <c r="B149" i="25"/>
  <c r="B169" i="25"/>
  <c r="B177" i="25"/>
  <c r="B185" i="25"/>
  <c r="B2" i="25"/>
  <c r="B5" i="26"/>
  <c r="B9" i="26"/>
  <c r="B6" i="25"/>
  <c r="B10" i="25"/>
  <c r="B14" i="25"/>
  <c r="B18" i="25"/>
  <c r="B22" i="25"/>
  <c r="B26" i="25"/>
  <c r="B30" i="25"/>
  <c r="B34" i="25"/>
  <c r="B38" i="25"/>
  <c r="B42" i="25"/>
  <c r="B46" i="25"/>
  <c r="B50" i="25"/>
  <c r="B54" i="25"/>
  <c r="B58" i="25"/>
  <c r="B62" i="25"/>
  <c r="B66" i="25"/>
  <c r="B70" i="25"/>
  <c r="B74" i="25"/>
  <c r="B77" i="25"/>
  <c r="B81" i="25"/>
  <c r="B85" i="25"/>
  <c r="B89" i="25"/>
  <c r="B93" i="25"/>
  <c r="B97" i="25"/>
  <c r="B101" i="25"/>
  <c r="B104" i="25"/>
  <c r="B108" i="25"/>
  <c r="B112" i="25"/>
  <c r="B116" i="25"/>
  <c r="B120" i="25"/>
  <c r="B124" i="25"/>
  <c r="B128" i="25"/>
  <c r="B132" i="25"/>
  <c r="B136" i="25"/>
  <c r="B140" i="25"/>
  <c r="B144" i="25"/>
  <c r="B148" i="25"/>
  <c r="B152" i="25"/>
  <c r="B156" i="25"/>
  <c r="B176" i="25"/>
  <c r="B184" i="25"/>
  <c r="B192" i="25"/>
  <c r="B10" i="26"/>
  <c r="B7" i="25"/>
  <c r="B15" i="25"/>
  <c r="B2" i="26"/>
  <c r="X30" i="20" l="1"/>
  <c r="X31" i="20"/>
  <c r="C5" i="3" l="1"/>
  <c r="E5" i="7"/>
  <c r="G20" i="20" l="1"/>
  <c r="H20" i="20" s="1"/>
  <c r="X20" i="20" s="1"/>
  <c r="D19" i="1"/>
  <c r="G21" i="24" s="1"/>
  <c r="H21" i="24" s="1"/>
  <c r="H38" i="20" l="1"/>
  <c r="X38" i="20" s="1"/>
  <c r="X23" i="20"/>
  <c r="X34" i="20"/>
  <c r="X32" i="20"/>
  <c r="X33" i="20"/>
  <c r="X35" i="20"/>
  <c r="X22" i="20"/>
  <c r="X25" i="20"/>
  <c r="X29" i="20"/>
  <c r="X27" i="20"/>
  <c r="X26" i="20"/>
  <c r="X24" i="20"/>
  <c r="X28" i="20"/>
  <c r="X36" i="20" l="1"/>
  <c r="X37" i="20"/>
  <c r="E11" i="20" l="1"/>
  <c r="E9" i="20"/>
  <c r="E10"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tc={019A9632-76AF-41D7-B3F8-C712086FAE13}</author>
  </authors>
  <commentList>
    <comment ref="B24" authorId="0" shapeId="0" xr:uid="{019A9632-76AF-41D7-B3F8-C712086FAE13}">
      <text>
        <t>[Threaded comment]
Your version of Excel allows you to read this threaded comment; however, any edits to it will get removed if the file is opened in a newer version of Excel. Learn more: https://go.microsoft.com/fwlink/?linkid=870924
Comment:
    Each year will refresh back to version 1.0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tc={C8BB5E87-C0DB-4E15-9575-79CD2CD35706}</author>
  </authors>
  <commentList>
    <comment ref="B19" authorId="0" shapeId="0" xr:uid="{C8BB5E87-C0DB-4E15-9575-79CD2CD35706}">
      <text>
        <t>[Threaded comment]
Your version of Excel allows you to read this threaded comment; however, any edits to it will get removed if the file is opened in a newer version of Excel. Learn more: https://go.microsoft.com/fwlink/?linkid=870924
Comment:
    Each year will refresh back to version 1.0</t>
      </text>
    </comment>
  </commentList>
</comments>
</file>

<file path=xl/sharedStrings.xml><?xml version="1.0" encoding="utf-8"?>
<sst xmlns="http://schemas.openxmlformats.org/spreadsheetml/2006/main" count="3376" uniqueCount="851">
  <si>
    <t>UUID</t>
  </si>
  <si>
    <t>CASSR</t>
  </si>
  <si>
    <t>Value_1</t>
  </si>
  <si>
    <t>Item Type</t>
  </si>
  <si>
    <t>The return that we release needs to have the cell references of the values in the csv_data, csv_text tabs and the calculated totals in all tabs changed to have indirect cell references</t>
  </si>
  <si>
    <t>Indirect cell references will prevent the issue of councils dragging cells, messing up the UUID mappiing.</t>
  </si>
  <si>
    <t>For the calculated totals, set the sums up as required. Ensure to use the sum function and do not use +. Then select all the totals within the sheet and do find and replace in this order:</t>
  </si>
  <si>
    <t>=</t>
  </si>
  <si>
    <t>^^^</t>
  </si>
  <si>
    <t>(</t>
  </si>
  <si>
    <t>(indirect("</t>
  </si>
  <si>
    <t>)</t>
  </si>
  <si>
    <t>"))</t>
  </si>
  <si>
    <t>,</t>
  </si>
  <si>
    <t>"),indirect("</t>
  </si>
  <si>
    <t>For the csv tabs, set the cell references up as required. Then do find and replace in this order:</t>
  </si>
  <si>
    <t>if(</t>
  </si>
  <si>
    <t>if(indirect("</t>
  </si>
  <si>
    <t>^^^"","",</t>
  </si>
  <si>
    <t>")^^^"","",indirect("</t>
  </si>
  <si>
    <t>LA name</t>
  </si>
  <si>
    <t>LA code</t>
  </si>
  <si>
    <t>contact name</t>
  </si>
  <si>
    <t>tel no</t>
  </si>
  <si>
    <t>email</t>
  </si>
  <si>
    <t>name</t>
  </si>
  <si>
    <t>job title</t>
  </si>
  <si>
    <t>Finance supplier</t>
  </si>
  <si>
    <t>Finance supplier other</t>
  </si>
  <si>
    <t>Finance software</t>
  </si>
  <si>
    <t>Finance software other</t>
  </si>
  <si>
    <t>version</t>
  </si>
  <si>
    <t>case mgt supplier</t>
  </si>
  <si>
    <t>case mgt supplier other</t>
  </si>
  <si>
    <t>case mgt software</t>
  </si>
  <si>
    <t>case mgt software other</t>
  </si>
  <si>
    <t>admin fee</t>
  </si>
  <si>
    <t>interest rate</t>
  </si>
  <si>
    <t>Deferred Payment Activty &amp; Finance Return</t>
  </si>
  <si>
    <t>Version</t>
  </si>
  <si>
    <t>Date</t>
  </si>
  <si>
    <t>Notes</t>
  </si>
  <si>
    <t>Original Version. DPA001, DPA002 and DPA003 now MANDATORY</t>
  </si>
  <si>
    <t>Changes made to correct date range labels</t>
  </si>
  <si>
    <t>Addition of (hidden) Revision History tab as requested by the collections team.</t>
  </si>
  <si>
    <t>Additions to Table 1a, 1b and 2a, 2b - Defaults and Charge sections</t>
  </si>
  <si>
    <t>Redesign of DPA001 and DPA002 and removal of DPA006</t>
  </si>
  <si>
    <t>Updated validations.  Reformatting of return.</t>
  </si>
  <si>
    <t>Update of SDCS information in revision history.</t>
  </si>
  <si>
    <t>Further formatting.  Changes in line with SALT.</t>
  </si>
  <si>
    <t>Proforma with changes ready for 2018-19 release</t>
  </si>
  <si>
    <t>Fixes to 2018-19</t>
  </si>
  <si>
    <t>Proforma ready for 2019-20 release</t>
  </si>
  <si>
    <t>Proforma ready for 2020-21 release</t>
  </si>
  <si>
    <t>5.0</t>
  </si>
  <si>
    <t>Proforma ready for 2021-22 release</t>
  </si>
  <si>
    <t>Proforma ready for 2022-23 release</t>
  </si>
  <si>
    <t>Proforma ready for 2023-24 release</t>
  </si>
  <si>
    <t>Proforma ready for 2024-25 release</t>
  </si>
  <si>
    <t>Proforma ready for 2025-26 release</t>
  </si>
  <si>
    <t>Revision History</t>
  </si>
  <si>
    <t>Deferred Payments Agreements' must be in cell C3</t>
  </si>
  <si>
    <t>Formula in cell D4 brings through the LA code from the sign-off sheet</t>
  </si>
  <si>
    <t>DPA Test</t>
  </si>
  <si>
    <t>Change</t>
  </si>
  <si>
    <t>Geography code</t>
  </si>
  <si>
    <t>Region code</t>
  </si>
  <si>
    <t>Region name</t>
  </si>
  <si>
    <t>DPAs outstanding at 31st March 2025</t>
  </si>
  <si>
    <t>New DPAs agreed during the year</t>
  </si>
  <si>
    <t>Ended DPAs where recovery was attempted, but no value was recovered during the year</t>
  </si>
  <si>
    <t>Ended DPAs where recovery was attempted, and a partial value was recovered during the year</t>
  </si>
  <si>
    <t>Ended DPAs where the Local Authority did not attempt recovery during the year</t>
  </si>
  <si>
    <t>Ended DPAs that were fully recovered during the year</t>
  </si>
  <si>
    <t>Value received during the year against DPAs that were outstanding at 31st March 2025</t>
  </si>
  <si>
    <t>Requests for a DPA where the DPA was not provided</t>
  </si>
  <si>
    <t>Recovered</t>
  </si>
  <si>
    <t>Written-off</t>
  </si>
  <si>
    <t>Provided with no top up</t>
  </si>
  <si>
    <t>Provided with top up</t>
  </si>
  <si>
    <t>Not provided for Local Authority reasons</t>
  </si>
  <si>
    <t>Not provided for client reasons</t>
  </si>
  <si>
    <t>E06000057</t>
  </si>
  <si>
    <t>104</t>
  </si>
  <si>
    <t>Northumberland</t>
  </si>
  <si>
    <t>E12000001</t>
  </si>
  <si>
    <t>North East</t>
  </si>
  <si>
    <t>[c]</t>
  </si>
  <si>
    <t>E08000037</t>
  </si>
  <si>
    <t>106</t>
  </si>
  <si>
    <t>Gateshead</t>
  </si>
  <si>
    <t>E08000021</t>
  </si>
  <si>
    <t>107</t>
  </si>
  <si>
    <t>Newcastle upon Tyne</t>
  </si>
  <si>
    <t>E08000022</t>
  </si>
  <si>
    <t>108</t>
  </si>
  <si>
    <t>North Tyneside</t>
  </si>
  <si>
    <t>E08000023</t>
  </si>
  <si>
    <t>109</t>
  </si>
  <si>
    <t>South Tyneside</t>
  </si>
  <si>
    <t>E08000024</t>
  </si>
  <si>
    <t>110</t>
  </si>
  <si>
    <t>Sunderland</t>
  </si>
  <si>
    <t>E06000001</t>
  </si>
  <si>
    <t>111</t>
  </si>
  <si>
    <t>Hartlepool</t>
  </si>
  <si>
    <t>E06000002</t>
  </si>
  <si>
    <t>112</t>
  </si>
  <si>
    <t>Middlesbrough</t>
  </si>
  <si>
    <t>E06000003</t>
  </si>
  <si>
    <t>113</t>
  </si>
  <si>
    <t>Redcar and Cleveland</t>
  </si>
  <si>
    <t>E06000004</t>
  </si>
  <si>
    <t>114</t>
  </si>
  <si>
    <t>Stockton-on-Tees</t>
  </si>
  <si>
    <t>E06000047</t>
  </si>
  <si>
    <t>116</t>
  </si>
  <si>
    <t>County Durham</t>
  </si>
  <si>
    <t>E06000005</t>
  </si>
  <si>
    <t>117</t>
  </si>
  <si>
    <t>Darlington</t>
  </si>
  <si>
    <t>E10000006</t>
  </si>
  <si>
    <t>102</t>
  </si>
  <si>
    <t>Cumbria</t>
  </si>
  <si>
    <t>E12000002</t>
  </si>
  <si>
    <t>North West</t>
  </si>
  <si>
    <t>[x]</t>
  </si>
  <si>
    <t>E08000001</t>
  </si>
  <si>
    <t>304</t>
  </si>
  <si>
    <t>Bolton</t>
  </si>
  <si>
    <t>E08000002</t>
  </si>
  <si>
    <t>305</t>
  </si>
  <si>
    <t>Bury</t>
  </si>
  <si>
    <t>E08000003</t>
  </si>
  <si>
    <t>306</t>
  </si>
  <si>
    <t>Manchester</t>
  </si>
  <si>
    <t>E08000004</t>
  </si>
  <si>
    <t>307</t>
  </si>
  <si>
    <t>Oldham</t>
  </si>
  <si>
    <t>E08000005</t>
  </si>
  <si>
    <t>308</t>
  </si>
  <si>
    <t>Rochdale</t>
  </si>
  <si>
    <t>E08000006</t>
  </si>
  <si>
    <t>309</t>
  </si>
  <si>
    <t>Salford</t>
  </si>
  <si>
    <t>E08000007</t>
  </si>
  <si>
    <t>310</t>
  </si>
  <si>
    <t>Stockport</t>
  </si>
  <si>
    <t>E08000008</t>
  </si>
  <si>
    <t>311</t>
  </si>
  <si>
    <t>Tameside</t>
  </si>
  <si>
    <t>E08000009</t>
  </si>
  <si>
    <t>312</t>
  </si>
  <si>
    <t>Trafford</t>
  </si>
  <si>
    <t>E08000010</t>
  </si>
  <si>
    <t>313</t>
  </si>
  <si>
    <t>Wigan</t>
  </si>
  <si>
    <t>E08000011</t>
  </si>
  <si>
    <t>315</t>
  </si>
  <si>
    <t>Knowsley</t>
  </si>
  <si>
    <t>E08000012</t>
  </si>
  <si>
    <t>316</t>
  </si>
  <si>
    <t>Liverpool</t>
  </si>
  <si>
    <t>E08000014</t>
  </si>
  <si>
    <t>317</t>
  </si>
  <si>
    <t>Sefton</t>
  </si>
  <si>
    <t>E08000013</t>
  </si>
  <si>
    <t>318</t>
  </si>
  <si>
    <t>St. Helens</t>
  </si>
  <si>
    <t>E08000015</t>
  </si>
  <si>
    <t>319</t>
  </si>
  <si>
    <t>Wirral</t>
  </si>
  <si>
    <t>E06000006</t>
  </si>
  <si>
    <t>321</t>
  </si>
  <si>
    <t>Halton</t>
  </si>
  <si>
    <t>E06000007</t>
  </si>
  <si>
    <t>322</t>
  </si>
  <si>
    <t>Warrington</t>
  </si>
  <si>
    <t>E10000017</t>
  </si>
  <si>
    <t>323</t>
  </si>
  <si>
    <t>Lancashire</t>
  </si>
  <si>
    <t>E06000008</t>
  </si>
  <si>
    <t>324</t>
  </si>
  <si>
    <t>Blackburn with Darwen</t>
  </si>
  <si>
    <t>E06000009</t>
  </si>
  <si>
    <t>325</t>
  </si>
  <si>
    <t>Blackpool</t>
  </si>
  <si>
    <t>E06000049</t>
  </si>
  <si>
    <t>326</t>
  </si>
  <si>
    <t>Cheshire East</t>
  </si>
  <si>
    <t>E06000050</t>
  </si>
  <si>
    <t>327</t>
  </si>
  <si>
    <t>Cheshire West and Chester</t>
  </si>
  <si>
    <t>E06000063</t>
  </si>
  <si>
    <t>H6X4G</t>
  </si>
  <si>
    <t>Cumberland</t>
  </si>
  <si>
    <t>E06000064</t>
  </si>
  <si>
    <t>W8X1Q</t>
  </si>
  <si>
    <t>Westmorland and Furness</t>
  </si>
  <si>
    <t>E08000016</t>
  </si>
  <si>
    <t>204</t>
  </si>
  <si>
    <t>Barnsley</t>
  </si>
  <si>
    <t>E12000003</t>
  </si>
  <si>
    <t>Yorkshire and The Humber</t>
  </si>
  <si>
    <t>E08000017</t>
  </si>
  <si>
    <t>205</t>
  </si>
  <si>
    <t>Doncaster</t>
  </si>
  <si>
    <t>E08000018</t>
  </si>
  <si>
    <t>206</t>
  </si>
  <si>
    <t>Rotherham</t>
  </si>
  <si>
    <t>E08000039</t>
  </si>
  <si>
    <t>207</t>
  </si>
  <si>
    <t>Sheffield</t>
  </si>
  <si>
    <t>E08000032</t>
  </si>
  <si>
    <t>209</t>
  </si>
  <si>
    <t>Bradford</t>
  </si>
  <si>
    <t>E08000033</t>
  </si>
  <si>
    <t>210</t>
  </si>
  <si>
    <t>Calderdale</t>
  </si>
  <si>
    <t>E08000034</t>
  </si>
  <si>
    <t>211</t>
  </si>
  <si>
    <t>Kirklees</t>
  </si>
  <si>
    <t>E08000035</t>
  </si>
  <si>
    <t>212</t>
  </si>
  <si>
    <t>Leeds</t>
  </si>
  <si>
    <t>E08000036</t>
  </si>
  <si>
    <t>213</t>
  </si>
  <si>
    <t>Wakefield</t>
  </si>
  <si>
    <t>E06000011</t>
  </si>
  <si>
    <t>214</t>
  </si>
  <si>
    <t>East Riding of Yorkshire</t>
  </si>
  <si>
    <t>E06000010</t>
  </si>
  <si>
    <t>215</t>
  </si>
  <si>
    <t>Kingston upon Hull, City of</t>
  </si>
  <si>
    <t>E06000012</t>
  </si>
  <si>
    <t>216</t>
  </si>
  <si>
    <t>North East Lincolnshire</t>
  </si>
  <si>
    <t>E06000013</t>
  </si>
  <si>
    <t>217</t>
  </si>
  <si>
    <t>North Lincolnshire</t>
  </si>
  <si>
    <t>E06000065</t>
  </si>
  <si>
    <t>218</t>
  </si>
  <si>
    <t>North Yorkshire</t>
  </si>
  <si>
    <t>E06000014</t>
  </si>
  <si>
    <t>219</t>
  </si>
  <si>
    <t>York</t>
  </si>
  <si>
    <t>E10000019</t>
  </si>
  <si>
    <t>503</t>
  </si>
  <si>
    <t>Lincolnshire</t>
  </si>
  <si>
    <t>E12000004</t>
  </si>
  <si>
    <t>East Midlands</t>
  </si>
  <si>
    <t>E10000007</t>
  </si>
  <si>
    <t>506</t>
  </si>
  <si>
    <t>Derbyshire</t>
  </si>
  <si>
    <t>E06000015</t>
  </si>
  <si>
    <t>507</t>
  </si>
  <si>
    <t>Derby</t>
  </si>
  <si>
    <t>E10000018</t>
  </si>
  <si>
    <t>508</t>
  </si>
  <si>
    <t>Leicestershire</t>
  </si>
  <si>
    <t>E06000016</t>
  </si>
  <si>
    <t>509</t>
  </si>
  <si>
    <t>Leicester</t>
  </si>
  <si>
    <t>E06000017</t>
  </si>
  <si>
    <t>510</t>
  </si>
  <si>
    <t>Rutland</t>
  </si>
  <si>
    <t>E10000024</t>
  </si>
  <si>
    <t>511</t>
  </si>
  <si>
    <t>Nottinghamshire</t>
  </si>
  <si>
    <t>E06000018</t>
  </si>
  <si>
    <t>512</t>
  </si>
  <si>
    <t>Nottingham</t>
  </si>
  <si>
    <t>E06000062</t>
  </si>
  <si>
    <t>U6Q5Z</t>
  </si>
  <si>
    <t>West Northamptonshire</t>
  </si>
  <si>
    <t>E06000061</t>
  </si>
  <si>
    <t>Z9D4Z</t>
  </si>
  <si>
    <t>North Northamptonshire</t>
  </si>
  <si>
    <t>E10000031</t>
  </si>
  <si>
    <t>404</t>
  </si>
  <si>
    <t>Warwickshire</t>
  </si>
  <si>
    <t>E12000005</t>
  </si>
  <si>
    <t>West Midlands</t>
  </si>
  <si>
    <t>E08000025</t>
  </si>
  <si>
    <t>406</t>
  </si>
  <si>
    <t>Birmingham</t>
  </si>
  <si>
    <t>E08000026</t>
  </si>
  <si>
    <t>407</t>
  </si>
  <si>
    <t>Coventry</t>
  </si>
  <si>
    <t>E08000027</t>
  </si>
  <si>
    <t>408</t>
  </si>
  <si>
    <t>Dudley</t>
  </si>
  <si>
    <t>E08000028</t>
  </si>
  <si>
    <t>409</t>
  </si>
  <si>
    <t>Sandwell</t>
  </si>
  <si>
    <t>E08000029</t>
  </si>
  <si>
    <t>410</t>
  </si>
  <si>
    <t>Solihull</t>
  </si>
  <si>
    <t>E08000030</t>
  </si>
  <si>
    <t>411</t>
  </si>
  <si>
    <t>Walsall</t>
  </si>
  <si>
    <t>E08000031</t>
  </si>
  <si>
    <t>412</t>
  </si>
  <si>
    <t>Wolverhampton</t>
  </si>
  <si>
    <t>E10000028</t>
  </si>
  <si>
    <t>413</t>
  </si>
  <si>
    <t>Staffordshire</t>
  </si>
  <si>
    <t>E06000021</t>
  </si>
  <si>
    <t>414</t>
  </si>
  <si>
    <t>Stoke-on-Trent</t>
  </si>
  <si>
    <t>E06000019</t>
  </si>
  <si>
    <t>415</t>
  </si>
  <si>
    <t>Herefordshire, County of</t>
  </si>
  <si>
    <t>E10000034</t>
  </si>
  <si>
    <t>416</t>
  </si>
  <si>
    <t>Worcestershire</t>
  </si>
  <si>
    <t>E06000051</t>
  </si>
  <si>
    <t>417</t>
  </si>
  <si>
    <t>Shropshire</t>
  </si>
  <si>
    <t>E06000020</t>
  </si>
  <si>
    <t>418</t>
  </si>
  <si>
    <t>Telford and Wrekin</t>
  </si>
  <si>
    <t>E10000015</t>
  </si>
  <si>
    <t>606</t>
  </si>
  <si>
    <t>Hertfordshire</t>
  </si>
  <si>
    <t>E12000006</t>
  </si>
  <si>
    <t>East of England</t>
  </si>
  <si>
    <t>E10000020</t>
  </si>
  <si>
    <t>607</t>
  </si>
  <si>
    <t>Norfolk</t>
  </si>
  <si>
    <t>E10000029</t>
  </si>
  <si>
    <t>609</t>
  </si>
  <si>
    <t>Suffolk</t>
  </si>
  <si>
    <t>E06000032</t>
  </si>
  <si>
    <t>611</t>
  </si>
  <si>
    <t>Luton</t>
  </si>
  <si>
    <t>E10000012</t>
  </si>
  <si>
    <t>620</t>
  </si>
  <si>
    <t>Essex</t>
  </si>
  <si>
    <t>E06000033</t>
  </si>
  <si>
    <t>621</t>
  </si>
  <si>
    <t>Southend-on-Sea</t>
  </si>
  <si>
    <t>E06000034</t>
  </si>
  <si>
    <t>622</t>
  </si>
  <si>
    <t>Thurrock</t>
  </si>
  <si>
    <t>E10000003</t>
  </si>
  <si>
    <t>623</t>
  </si>
  <si>
    <t>Cambridgeshire</t>
  </si>
  <si>
    <t>E06000031</t>
  </si>
  <si>
    <t>624</t>
  </si>
  <si>
    <t>Peterborough</t>
  </si>
  <si>
    <t>E06000055</t>
  </si>
  <si>
    <t>625</t>
  </si>
  <si>
    <t>Bedford</t>
  </si>
  <si>
    <t>E06000056</t>
  </si>
  <si>
    <t>626</t>
  </si>
  <si>
    <t>Central Bedfordshire</t>
  </si>
  <si>
    <t>E09000007</t>
  </si>
  <si>
    <t>702</t>
  </si>
  <si>
    <t>Camden</t>
  </si>
  <si>
    <t>E12000007</t>
  </si>
  <si>
    <t>London</t>
  </si>
  <si>
    <t>E09000011</t>
  </si>
  <si>
    <t>703</t>
  </si>
  <si>
    <t>Greenwich</t>
  </si>
  <si>
    <t>E09000012</t>
  </si>
  <si>
    <t>704</t>
  </si>
  <si>
    <t>Hackney</t>
  </si>
  <si>
    <t>E09000013</t>
  </si>
  <si>
    <t>705</t>
  </si>
  <si>
    <t>Hammersmith and Fulham</t>
  </si>
  <si>
    <t>E09000019</t>
  </si>
  <si>
    <t>706</t>
  </si>
  <si>
    <t>Islington</t>
  </si>
  <si>
    <t>E09000020</t>
  </si>
  <si>
    <t>707</t>
  </si>
  <si>
    <t>Kensington and Chelsea</t>
  </si>
  <si>
    <t>E09000022</t>
  </si>
  <si>
    <t>708</t>
  </si>
  <si>
    <t>Lambeth</t>
  </si>
  <si>
    <t>E09000023</t>
  </si>
  <si>
    <t>709</t>
  </si>
  <si>
    <t>Lewisham</t>
  </si>
  <si>
    <t>E09000028</t>
  </si>
  <si>
    <t>710</t>
  </si>
  <si>
    <t>Southwark</t>
  </si>
  <si>
    <t>E09000030</t>
  </si>
  <si>
    <t>711</t>
  </si>
  <si>
    <t>Tower Hamlets</t>
  </si>
  <si>
    <t>E09000032</t>
  </si>
  <si>
    <t>712</t>
  </si>
  <si>
    <t>Wandsworth</t>
  </si>
  <si>
    <t>E09000033</t>
  </si>
  <si>
    <t>713</t>
  </si>
  <si>
    <t>Westminster</t>
  </si>
  <si>
    <t>E09000001</t>
  </si>
  <si>
    <t>714</t>
  </si>
  <si>
    <t>City of London</t>
  </si>
  <si>
    <t>E09000002</t>
  </si>
  <si>
    <t>716</t>
  </si>
  <si>
    <t>Barking and Dagenham</t>
  </si>
  <si>
    <t>E09000003</t>
  </si>
  <si>
    <t>717</t>
  </si>
  <si>
    <t>Barnet</t>
  </si>
  <si>
    <t>E09000004</t>
  </si>
  <si>
    <t>718</t>
  </si>
  <si>
    <t>Bexley</t>
  </si>
  <si>
    <t>E09000005</t>
  </si>
  <si>
    <t>719</t>
  </si>
  <si>
    <t>Brent</t>
  </si>
  <si>
    <t>E09000006</t>
  </si>
  <si>
    <t>720</t>
  </si>
  <si>
    <t>Bromley</t>
  </si>
  <si>
    <t>E09000008</t>
  </si>
  <si>
    <t>721</t>
  </si>
  <si>
    <t>Croydon</t>
  </si>
  <si>
    <t>E09000009</t>
  </si>
  <si>
    <t>722</t>
  </si>
  <si>
    <t>Ealing</t>
  </si>
  <si>
    <t>E09000010</t>
  </si>
  <si>
    <t>723</t>
  </si>
  <si>
    <t>Enfield</t>
  </si>
  <si>
    <t>E09000014</t>
  </si>
  <si>
    <t>724</t>
  </si>
  <si>
    <t>Haringey</t>
  </si>
  <si>
    <t>E09000015</t>
  </si>
  <si>
    <t>725</t>
  </si>
  <si>
    <t>Harrow</t>
  </si>
  <si>
    <t>E09000016</t>
  </si>
  <si>
    <t>726</t>
  </si>
  <si>
    <t>Havering</t>
  </si>
  <si>
    <t>E09000017</t>
  </si>
  <si>
    <t>727</t>
  </si>
  <si>
    <t>Hillingdon</t>
  </si>
  <si>
    <t>E09000018</t>
  </si>
  <si>
    <t>728</t>
  </si>
  <si>
    <t>Hounslow</t>
  </si>
  <si>
    <t>E09000021</t>
  </si>
  <si>
    <t>729</t>
  </si>
  <si>
    <t>Kingston upon Thames</t>
  </si>
  <si>
    <t>E09000024</t>
  </si>
  <si>
    <t>730</t>
  </si>
  <si>
    <t>Merton</t>
  </si>
  <si>
    <t>E09000025</t>
  </si>
  <si>
    <t>731</t>
  </si>
  <si>
    <t>Newham</t>
  </si>
  <si>
    <t>E09000026</t>
  </si>
  <si>
    <t>732</t>
  </si>
  <si>
    <t>Redbridge</t>
  </si>
  <si>
    <t>E09000027</t>
  </si>
  <si>
    <t>733</t>
  </si>
  <si>
    <t>Richmond upon Thames</t>
  </si>
  <si>
    <t>E09000029</t>
  </si>
  <si>
    <t>734</t>
  </si>
  <si>
    <t>Sutton</t>
  </si>
  <si>
    <t>E09000031</t>
  </si>
  <si>
    <t>735</t>
  </si>
  <si>
    <t>Waltham Forest</t>
  </si>
  <si>
    <t>E10000025</t>
  </si>
  <si>
    <t>608</t>
  </si>
  <si>
    <t>Oxfordshire</t>
  </si>
  <si>
    <t>E12000008</t>
  </si>
  <si>
    <t>South East</t>
  </si>
  <si>
    <t>E06000042</t>
  </si>
  <si>
    <t>613</t>
  </si>
  <si>
    <t>Milton Keynes</t>
  </si>
  <si>
    <t>E06000036</t>
  </si>
  <si>
    <t>614</t>
  </si>
  <si>
    <t>Bracknell Forest</t>
  </si>
  <si>
    <t>E06000037</t>
  </si>
  <si>
    <t>615</t>
  </si>
  <si>
    <t>West Berkshire</t>
  </si>
  <si>
    <t>E06000038</t>
  </si>
  <si>
    <t>616</t>
  </si>
  <si>
    <t>Reading</t>
  </si>
  <si>
    <t>E06000039</t>
  </si>
  <si>
    <t>617</t>
  </si>
  <si>
    <t>Slough</t>
  </si>
  <si>
    <t>E06000040</t>
  </si>
  <si>
    <t>618</t>
  </si>
  <si>
    <t>Windsor and Maidenhead</t>
  </si>
  <si>
    <t>E06000041</t>
  </si>
  <si>
    <t>619</t>
  </si>
  <si>
    <t>Wokingham</t>
  </si>
  <si>
    <t>E06000046</t>
  </si>
  <si>
    <t>803</t>
  </si>
  <si>
    <t>Isle of Wight</t>
  </si>
  <si>
    <t>E10000030</t>
  </si>
  <si>
    <t>805</t>
  </si>
  <si>
    <t>Surrey</t>
  </si>
  <si>
    <t>E10000032</t>
  </si>
  <si>
    <t>807</t>
  </si>
  <si>
    <t>West Sussex</t>
  </si>
  <si>
    <t>E10000014</t>
  </si>
  <si>
    <t>812</t>
  </si>
  <si>
    <t>Hampshire</t>
  </si>
  <si>
    <t>E06000044</t>
  </si>
  <si>
    <t>813</t>
  </si>
  <si>
    <t>Portsmouth</t>
  </si>
  <si>
    <t>E06000045</t>
  </si>
  <si>
    <t>814</t>
  </si>
  <si>
    <t>Southampton</t>
  </si>
  <si>
    <t>E10000011</t>
  </si>
  <si>
    <t>815</t>
  </si>
  <si>
    <t>East Sussex</t>
  </si>
  <si>
    <t>E06000043</t>
  </si>
  <si>
    <t>816</t>
  </si>
  <si>
    <t>Brighton and Hove</t>
  </si>
  <si>
    <t>E10000016</t>
  </si>
  <si>
    <t>820</t>
  </si>
  <si>
    <t>Kent</t>
  </si>
  <si>
    <t>E06000035</t>
  </si>
  <si>
    <t>821</t>
  </si>
  <si>
    <t>Medway</t>
  </si>
  <si>
    <t>E06000060</t>
  </si>
  <si>
    <t>916</t>
  </si>
  <si>
    <t>Buckinghamshire</t>
  </si>
  <si>
    <t>E06000058</t>
  </si>
  <si>
    <t>738</t>
  </si>
  <si>
    <t>Bournemouth, Christchurch and Poole</t>
  </si>
  <si>
    <t>E12000009</t>
  </si>
  <si>
    <t>South West</t>
  </si>
  <si>
    <t>E06000059</t>
  </si>
  <si>
    <t>809</t>
  </si>
  <si>
    <t>Dorset</t>
  </si>
  <si>
    <t>E06000054</t>
  </si>
  <si>
    <t>817</t>
  </si>
  <si>
    <t>Wiltshire</t>
  </si>
  <si>
    <t>E06000030</t>
  </si>
  <si>
    <t>819</t>
  </si>
  <si>
    <t>Swindon</t>
  </si>
  <si>
    <t>E06000052</t>
  </si>
  <si>
    <t>902</t>
  </si>
  <si>
    <t>Cornwall</t>
  </si>
  <si>
    <t>E10000013</t>
  </si>
  <si>
    <t>904</t>
  </si>
  <si>
    <t>Gloucestershire</t>
  </si>
  <si>
    <t>E06000066</t>
  </si>
  <si>
    <t>905</t>
  </si>
  <si>
    <t>Somerset</t>
  </si>
  <si>
    <t>E06000053</t>
  </si>
  <si>
    <t>906</t>
  </si>
  <si>
    <t>Isles of Scilly</t>
  </si>
  <si>
    <t>E06000022</t>
  </si>
  <si>
    <t>908</t>
  </si>
  <si>
    <t>Bath and North East Somerset</t>
  </si>
  <si>
    <t>E06000023</t>
  </si>
  <si>
    <t>909</t>
  </si>
  <si>
    <t>Bristol, City of</t>
  </si>
  <si>
    <t>E06000024</t>
  </si>
  <si>
    <t>910</t>
  </si>
  <si>
    <t>North Somerset</t>
  </si>
  <si>
    <t>E06000025</t>
  </si>
  <si>
    <t>911</t>
  </si>
  <si>
    <t>South Gloucestershire</t>
  </si>
  <si>
    <t>E10000008</t>
  </si>
  <si>
    <t>912</t>
  </si>
  <si>
    <t>Devon</t>
  </si>
  <si>
    <t>E06000026</t>
  </si>
  <si>
    <t>913</t>
  </si>
  <si>
    <t>Plymouth</t>
  </si>
  <si>
    <t>E06000027</t>
  </si>
  <si>
    <t>914</t>
  </si>
  <si>
    <t>Torbay</t>
  </si>
  <si>
    <t>Breach Reason Category</t>
  </si>
  <si>
    <t>System Supplier</t>
  </si>
  <si>
    <t>Software name</t>
  </si>
  <si>
    <t>Data issues - Third Party</t>
  </si>
  <si>
    <t>Advanced</t>
  </si>
  <si>
    <t>Abacus</t>
  </si>
  <si>
    <t>Data issues - System recording</t>
  </si>
  <si>
    <t>Apex</t>
  </si>
  <si>
    <t>Access</t>
  </si>
  <si>
    <t>Data issues - Other</t>
  </si>
  <si>
    <t>Ash</t>
  </si>
  <si>
    <t>AG</t>
  </si>
  <si>
    <t>Data correct - Change in operational practice</t>
  </si>
  <si>
    <t>AzeusCare</t>
  </si>
  <si>
    <t>Business Objects</t>
  </si>
  <si>
    <t>Data correct - Other</t>
  </si>
  <si>
    <t>Capita</t>
  </si>
  <si>
    <t>CareDirector</t>
  </si>
  <si>
    <t>Civica</t>
  </si>
  <si>
    <t>CareFirst</t>
  </si>
  <si>
    <t>ContrOCC</t>
  </si>
  <si>
    <t>Cedar</t>
  </si>
  <si>
    <t>ERP</t>
  </si>
  <si>
    <t>CF7</t>
  </si>
  <si>
    <t>Infor</t>
  </si>
  <si>
    <t>CIS</t>
  </si>
  <si>
    <t>Liquid Logic</t>
  </si>
  <si>
    <t>Debtors</t>
  </si>
  <si>
    <t>MS</t>
  </si>
  <si>
    <t>E5</t>
  </si>
  <si>
    <t>OLM</t>
  </si>
  <si>
    <t>Eclipse</t>
  </si>
  <si>
    <t>Oracle</t>
  </si>
  <si>
    <t>SAP</t>
  </si>
  <si>
    <t>Excel</t>
  </si>
  <si>
    <t>Software AG</t>
  </si>
  <si>
    <t>FI</t>
  </si>
  <si>
    <t>TechOne</t>
  </si>
  <si>
    <t>Financials</t>
  </si>
  <si>
    <t>The Access Group</t>
  </si>
  <si>
    <t>Finest</t>
  </si>
  <si>
    <t>TPP</t>
  </si>
  <si>
    <t>Fiscal</t>
  </si>
  <si>
    <t>Unit4</t>
  </si>
  <si>
    <t>Fusion</t>
  </si>
  <si>
    <t>Other</t>
  </si>
  <si>
    <t>Gold</t>
  </si>
  <si>
    <t>Unknown</t>
  </si>
  <si>
    <t>Integra</t>
  </si>
  <si>
    <t>LAS</t>
  </si>
  <si>
    <t>Mosaic</t>
  </si>
  <si>
    <t>Paris</t>
  </si>
  <si>
    <t>Swift</t>
  </si>
  <si>
    <t>SystmOne</t>
  </si>
  <si>
    <t>Please select your local authority</t>
  </si>
  <si>
    <t>CASSR_Code</t>
  </si>
  <si>
    <t>Adult Social Care National Data Collections, England</t>
  </si>
  <si>
    <t>this year</t>
  </si>
  <si>
    <t>prev year</t>
  </si>
  <si>
    <t>Deferred Payment Agreements (DPA) Collection 2025-26</t>
  </si>
  <si>
    <t>Contents</t>
  </si>
  <si>
    <t>Guidance worksheets</t>
  </si>
  <si>
    <t>Instructions</t>
  </si>
  <si>
    <t>Provides general instructions for working with this data return</t>
  </si>
  <si>
    <t>Validation worksheets</t>
  </si>
  <si>
    <t>Validations</t>
  </si>
  <si>
    <t>Provides a summary of the data entered into the DPA worksheets and performs some validation checks</t>
  </si>
  <si>
    <t>Year on Year comparison worksheets</t>
  </si>
  <si>
    <t>CompareYonY</t>
  </si>
  <si>
    <t>Data entry worksheets</t>
  </si>
  <si>
    <t>Sign Off Sheet</t>
  </si>
  <si>
    <t>For inputting basic details about the local authority, including contact details for the person responsible for submitting data</t>
  </si>
  <si>
    <t>DPA001 - DPA Activity</t>
  </si>
  <si>
    <t>DPA001 - DPA Activity: Tables 1a &amp; 1b</t>
  </si>
  <si>
    <t>DPA002 - DPA Finance</t>
  </si>
  <si>
    <t xml:space="preserve">DPA002 - DPA Finance: Tables 2a &amp; 2b
</t>
  </si>
  <si>
    <t>DPA003 - New requests for DPAs and sequel to request</t>
  </si>
  <si>
    <t>DPA003 - New requests for DPAs and sequel to request: Tables 3a, 3b, 3c &amp; 3d</t>
  </si>
  <si>
    <t>DPA004 - Nature of current DPAs</t>
  </si>
  <si>
    <t>DPA004 - Nature of current DPAs : Tables 4a &amp; 4b</t>
  </si>
  <si>
    <t>DPA005 - Recovery of DPAs</t>
  </si>
  <si>
    <t>DPA005 - Recovery of DPAs: Tables 5a &amp; 5b</t>
  </si>
  <si>
    <t>End_Sheet</t>
  </si>
  <si>
    <t xml:space="preserve">Supplementary information (End Sheet)
</t>
  </si>
  <si>
    <t>Instructions for completion of the DPA return</t>
  </si>
  <si>
    <t>Return to contents</t>
  </si>
  <si>
    <t>This worksheet provides general instructions for working with the data return. It is important that data submitted is accurate; this will reduce the time needed to process and validate the data, and help to reduce the risk of incorrect data being published.</t>
  </si>
  <si>
    <t>Instructions for completion:</t>
  </si>
  <si>
    <t>If further support is required on the completion of this spreadsheet, please contact:
asc.statistics@dhsc.gov.uk</t>
  </si>
  <si>
    <t>2. There are 5 worksheets containing data tables that require completion.</t>
  </si>
  <si>
    <t>The following colours are used to identify specific cell roles within this document:</t>
  </si>
  <si>
    <t>White</t>
  </si>
  <si>
    <t xml:space="preserve">  Mandatory data cell</t>
  </si>
  <si>
    <t>Orange</t>
  </si>
  <si>
    <t xml:space="preserve">  Automatically calculated value, do not enter data</t>
  </si>
  <si>
    <t xml:space="preserve">3. The data return workbook has been locked so that only the data items requiring completion can be accessed. At the top of each worksheet there are boxes showing how many mandatory data cells there are to complete, along with a count of how many have currently been completed. Please ensure that all mandatory data cells have been completed prior to submission. To assist with this, conditional formatting has been applied so that the box shows as green once all mandatory cells have been completed. </t>
  </si>
  <si>
    <t>4. At the bottom of each sheet is a section for 'Supplementary information' with a box for general comments about the data on that sheet. These are linked to boxes in the End_Sheet. We are not expecting any estimates. There is one box for overall, general comments in the bottom right hand corner of the End_Sheet.</t>
  </si>
  <si>
    <t>5. Once all data have been entered, please review the Validations worksheet.  If any error messages are shown, please review and amend your data accordingly. If you are sure the entered data are correct or it cannot be amended, please provide a reason to explain why you have an error message.</t>
  </si>
  <si>
    <r>
      <t xml:space="preserve">6. </t>
    </r>
    <r>
      <rPr>
        <sz val="12"/>
        <color theme="1"/>
        <rFont val="Arial"/>
        <family val="2"/>
      </rPr>
      <t>Once your return has been fully completed, please upload it to the Strategic Data Collection Service. Please note that if you have not fully completed the sign off sheet, or if you have not completed all mandatory data cells, you will not be able to upload your data return.</t>
    </r>
  </si>
  <si>
    <t>7. Select the name of your Local Authority from the drop-down list.</t>
  </si>
  <si>
    <t xml:space="preserve">8. Complete the boxes shaded in yellow (i.e. contact name, telephone number, etc.). Please ensure the authorising senior officer section is completed. There are two new supplementary fields to capture DPA administration charges and interest rates in your Local Authority </t>
  </si>
  <si>
    <t>DPA001 - Activity Data</t>
  </si>
  <si>
    <t>9. The purpose of this section is to provide an overview of DPA activity for each Local Authority.</t>
  </si>
  <si>
    <t>10. Enter data into those cells shaded in white.</t>
  </si>
  <si>
    <t>DPA002 - Finance Data</t>
  </si>
  <si>
    <t>11. The purpose of this section is to understand the value associated with DPAs counted in DPA001.</t>
  </si>
  <si>
    <t>12. Enter data into those cells shaded in white.</t>
  </si>
  <si>
    <t>DPA003 - New Requests for DPAs</t>
  </si>
  <si>
    <t>13. DPA003 looks in more detail at the new requests for DPAs within the year and the reasons for these requests.</t>
  </si>
  <si>
    <t>14. Enter data into those cells shaded in white.</t>
  </si>
  <si>
    <t>DPA004 - Nature of DPAs</t>
  </si>
  <si>
    <t xml:space="preserve">15. DPA004 covers information about state and individual contributions to a DPA (the total number of outstanding DPAs at end of year (31st March)), and the distribution of weekly value of the DPA. </t>
  </si>
  <si>
    <t>16. Enter data into those cells shaded in white.</t>
  </si>
  <si>
    <t>DPA005 - Recovery of DPA</t>
  </si>
  <si>
    <t xml:space="preserve">17. DPA005 records more details about the DPAs that ended during the year where the funds were fully recovered. </t>
  </si>
  <si>
    <t>18. Enter data into those cells shaded in white.</t>
  </si>
  <si>
    <t>19. This sheet is populated with the supplementary comments from the other data sheets. Please add any further general comments in the final box</t>
  </si>
  <si>
    <t>20. This worksheet provides critical validations based on the data you have entered. Please review the breached validations which identify any anomalies in the data.</t>
  </si>
  <si>
    <t>21. A number of validation checks have been built to look for missing data and to perform some sense checking. If you have validation breaches (cells shaded in red) please check data are correct and provide explanations for these data in the appropriate 'breach reason' cell. Once a breach reason has been entered the cell will change to yellow.</t>
  </si>
  <si>
    <t>Compare Year on Year</t>
  </si>
  <si>
    <t>22. This sheet contains a number of comparisons between the data entered by this Local Authority this year and last year. This should be used to ensure that any large changes between years can be investigated and explained. This will help NHS England to understand any changes, and explain these changes in our publications.</t>
  </si>
  <si>
    <t>Returning data to NHS England</t>
  </si>
  <si>
    <r>
      <t>23. This completed spreadsheet is required by the mandatory submission deadline</t>
    </r>
    <r>
      <rPr>
        <b/>
        <sz val="12"/>
        <color theme="1"/>
        <rFont val="Arial"/>
        <family val="2"/>
      </rPr>
      <t xml:space="preserve"> 5pm 1 July 2026</t>
    </r>
    <r>
      <rPr>
        <sz val="12"/>
        <color theme="1"/>
        <rFont val="Arial"/>
        <family val="2"/>
      </rPr>
      <t xml:space="preserve">. All completed spreadsheets should be returned by uploading them through NHS England's secure file transfer system, login details for which will be emailed to you directly. The final refresh submission deadline is </t>
    </r>
    <r>
      <rPr>
        <b/>
        <sz val="12"/>
        <color theme="1"/>
        <rFont val="Arial"/>
        <family val="2"/>
      </rPr>
      <t>5pm 12 August 2026</t>
    </r>
    <r>
      <rPr>
        <sz val="12"/>
        <color theme="1"/>
        <rFont val="Arial"/>
        <family val="2"/>
      </rPr>
      <t xml:space="preserve">, submissions will not be accepted after this date. </t>
    </r>
  </si>
  <si>
    <t>24. Should you wish to make any revisions to the data supplied in this spreadsheet, you must resubmit the spreadsheet data through NHS England's secure file transfer system. There is no limit on the number of submissions that can be made, prior to the submission deadline.</t>
  </si>
  <si>
    <t>Further information and guidance</t>
  </si>
  <si>
    <t>25. Further information and guidance for the DPA collection can be found at:</t>
  </si>
  <si>
    <t>https://www.gov.uk/government/publications/adult-social-care-data-collection-september-2025-notice/adult-social-care-data-collection-september-2025-notice</t>
  </si>
  <si>
    <t>26. If you have any queries relating to DPA please contact:</t>
  </si>
  <si>
    <t>asc.statistics@dhsc.gov.uk</t>
  </si>
  <si>
    <t>This sheet contains a set of validations that are carried out on the data entered. These validations help to ensure the data are consistent where it needs to be and flags up areas that may have any data quality issues.</t>
  </si>
  <si>
    <t>Where the validations have been breached, entering a reason for the breach will help us understand any issues, explain the data, and change and improve validations in the future.</t>
  </si>
  <si>
    <t>Validations which have a level of "Critical" are those which, if breached, should be re-examined and amended.</t>
  </si>
  <si>
    <t>The reasons for the breaches should be entered in column I alongside the appropriate validation.</t>
  </si>
  <si>
    <t>Number of validations passed</t>
  </si>
  <si>
    <t>Number of validations breached and a reason for the breach has been entered</t>
  </si>
  <si>
    <t>Number of validations breached without a reason</t>
  </si>
  <si>
    <t xml:space="preserve">Note: Before filling in the return, there will be a number of validations breached. </t>
  </si>
  <si>
    <t>Database
Validation ID</t>
  </si>
  <si>
    <t>Return 
Validation ID</t>
  </si>
  <si>
    <t>Validation Description</t>
  </si>
  <si>
    <t>Validation 
Level</t>
  </si>
  <si>
    <t>Value 1</t>
  </si>
  <si>
    <t>Value 2</t>
  </si>
  <si>
    <t>Status</t>
  </si>
  <si>
    <t>Breach Reason</t>
  </si>
  <si>
    <t>The value 2 shown is the value before a percentage is calculated</t>
  </si>
  <si>
    <t>Cover sheet validation</t>
  </si>
  <si>
    <t>The Local Authority name, contact details and sign-off details on the Cover sheet are complete</t>
  </si>
  <si>
    <t>Critical</t>
  </si>
  <si>
    <t>The contact name and senior authorising senior officer name are not the same</t>
  </si>
  <si>
    <t>Mandatory cell completion</t>
  </si>
  <si>
    <t>The total of completed mandatory cells is equal to the total of mandatory cells</t>
  </si>
  <si>
    <t>Sum of all new requests in T1a = Sum of 18-64 DPA provided values in T3a</t>
  </si>
  <si>
    <t>Sum of all new requests in T1b = Sum of 65+ DPA provided values in T3a</t>
  </si>
  <si>
    <t>Sum of all new requests in T1a = Sum of 18-64 values in T3b</t>
  </si>
  <si>
    <t>Sum of all new requests in T1b = Sum of 65+ values in T3b</t>
  </si>
  <si>
    <t>Sum of all new requests in T1a = Sum of 18-64 values in T3c</t>
  </si>
  <si>
    <t>Sum of all new requests in T1b = Sum of 65+ values in T3c</t>
  </si>
  <si>
    <t>Sum of all new requests in T1a = Sum of 18-64 values in T3d</t>
  </si>
  <si>
    <t>Sum of all new requests in T1b = Sum of 65+ values in T3d</t>
  </si>
  <si>
    <t>All DPAs recorded in T1a must have a corresponding monetary value in T2a</t>
  </si>
  <si>
    <t>All DPAs recorded in T1b must have a corresponding monetary value in T2b</t>
  </si>
  <si>
    <t>Sum of DPAs outstanding at 31 March in T1a = Sum of 18-64 values in T4a</t>
  </si>
  <si>
    <t>Sum of DPAs outstanding at 31 March in T1b = Sum of 65+ values in T4a</t>
  </si>
  <si>
    <t>Sum of DPAs outstanding at 31 March in T1a = Sum of 18-64 values in T4b</t>
  </si>
  <si>
    <t>Sum of DPAs outstanding at 31 March in T1b = Sum of 65+ values in T4b</t>
  </si>
  <si>
    <t>Sum of recovered DPAs in T1a = Sum of values in T5a</t>
  </si>
  <si>
    <t>Sum of recovered DPAs in T1b = Sum of values in T5b</t>
  </si>
  <si>
    <t xml:space="preserve">Counts are reported rather than monetary values. Sum of Table 4a = Sum of Table 4b </t>
  </si>
  <si>
    <t>Year on year comparison</t>
  </si>
  <si>
    <t>This sheet contains a number of comparisons between the data entered by this local authority this year and last year.</t>
  </si>
  <si>
    <t>This should be used to ensure that any large changes between years can be investigated and explained. This will help NHS England to understand any changes, and explain these changes in our publications.</t>
  </si>
  <si>
    <t>The year on year changes included in these tables all have a related validation. Therefore any large changes may breach a validation and require explanation in the "Validations" tab.</t>
  </si>
  <si>
    <t>Table 1: Year on year comparison of table totals</t>
  </si>
  <si>
    <t>Description</t>
  </si>
  <si>
    <t>Sheet</t>
  </si>
  <si>
    <t>Cell</t>
  </si>
  <si>
    <t>Number
change</t>
  </si>
  <si>
    <t>Percentage
change</t>
  </si>
  <si>
    <t>Total number of DPAs</t>
  </si>
  <si>
    <t>Total number of outstanding DPAs at end of year (31st March)</t>
  </si>
  <si>
    <t>Total number of new DPAs agreed during the year (1st April - 31st March)</t>
  </si>
  <si>
    <t>DPA Write-offs</t>
  </si>
  <si>
    <t>Recovery attempted, no value recovered (1st April - 31st March)</t>
  </si>
  <si>
    <t>Recovery attempted, partial value recovered (1st April - 31st March)</t>
  </si>
  <si>
    <t>LA did not attempt recovery (1st April - 31st March)</t>
  </si>
  <si>
    <t>Recovered DPAs</t>
  </si>
  <si>
    <t>Total number of fully recovered DPAs during (1st April - 31st March)</t>
  </si>
  <si>
    <t>DPA002 - DPA Finance: Tables 2a &amp; 2b</t>
  </si>
  <si>
    <t>Total Value of DPAs</t>
  </si>
  <si>
    <t>Total value of outstanding DPAs at end of year (31st March)</t>
  </si>
  <si>
    <t>Total value of new DPAs agreed during the year (1st April - 31st March)</t>
  </si>
  <si>
    <t>DPA Write-Offs</t>
  </si>
  <si>
    <t>Total value of fully recovered DPAs during (1st April - 31st March)</t>
  </si>
  <si>
    <t>Payments against existing DPAs</t>
  </si>
  <si>
    <t>Total value received against DPAs which have not ended during (1st April - 31st March)</t>
  </si>
  <si>
    <t>DPA provided
(n)</t>
  </si>
  <si>
    <t>DPA with no top up</t>
  </si>
  <si>
    <t>DPA with top up</t>
  </si>
  <si>
    <t>No DPA provided (split by reason)
(n)</t>
  </si>
  <si>
    <t>LA reasons</t>
  </si>
  <si>
    <t>Client reasons</t>
  </si>
  <si>
    <t>[x] indicates data not submitted.</t>
  </si>
  <si>
    <t>[c] indicates data less than 5.</t>
  </si>
  <si>
    <t>Some data may not sum due to rounding.</t>
  </si>
  <si>
    <t>Name of Local Authority:</t>
  </si>
  <si>
    <t>Local Authority Code:</t>
  </si>
  <si>
    <t>Contact Name:</t>
  </si>
  <si>
    <t>Telephone Number:</t>
  </si>
  <si>
    <t>E-mail Address:</t>
  </si>
  <si>
    <t>Authorising Senior Officer</t>
  </si>
  <si>
    <t>Name:</t>
  </si>
  <si>
    <t>Job Title:</t>
  </si>
  <si>
    <t>Software supplier (use dropdown)</t>
  </si>
  <si>
    <t>Software name (use dropdown)</t>
  </si>
  <si>
    <t>Version (free text)</t>
  </si>
  <si>
    <r>
      <t xml:space="preserve">Primary </t>
    </r>
    <r>
      <rPr>
        <b/>
        <u/>
        <sz val="12"/>
        <rFont val="Arial"/>
        <family val="2"/>
      </rPr>
      <t>Finance</t>
    </r>
    <r>
      <rPr>
        <b/>
        <sz val="12"/>
        <rFont val="Arial"/>
        <family val="2"/>
      </rPr>
      <t xml:space="preserve"> system used to populate this data return  (software supplier, software name and version):</t>
    </r>
  </si>
  <si>
    <t>If 'Other' please specify:</t>
  </si>
  <si>
    <r>
      <t xml:space="preserve">Primary </t>
    </r>
    <r>
      <rPr>
        <b/>
        <u/>
        <sz val="12"/>
        <rFont val="Arial"/>
        <family val="2"/>
      </rPr>
      <t>case</t>
    </r>
    <r>
      <rPr>
        <b/>
        <sz val="12"/>
        <rFont val="Arial"/>
        <family val="2"/>
      </rPr>
      <t xml:space="preserve"> management system used in your local authority (software supplier, software name and version):</t>
    </r>
  </si>
  <si>
    <t>DPA Administration Charge for your Local Authority</t>
  </si>
  <si>
    <t>DPA Interest Rate for your Local Authority</t>
  </si>
  <si>
    <t>No</t>
  </si>
  <si>
    <t>Return to Contents</t>
  </si>
  <si>
    <t>Count of Mandatory Data Items</t>
  </si>
  <si>
    <t>Count of Completed Mandatory Data Items</t>
  </si>
  <si>
    <t>Table 1a DPA activity (18-64)</t>
  </si>
  <si>
    <t>Client met statutory eligibility criteria i.e. mandatory
(n)</t>
  </si>
  <si>
    <t>Client did not meet statutory eligibility criteria i.e. discretionary
(n)</t>
  </si>
  <si>
    <t>Total</t>
  </si>
  <si>
    <t>Of which Loan Style</t>
  </si>
  <si>
    <t>Table 1b DPA activity (65 and over)</t>
  </si>
  <si>
    <t>Recovery attempted, no number recovered (1st April - 31st March)</t>
  </si>
  <si>
    <t>Recovery attempted, partial number recovered (1st April - 31st March)</t>
  </si>
  <si>
    <t>Supplementary information</t>
  </si>
  <si>
    <t>General comments</t>
  </si>
  <si>
    <t>DPA001</t>
  </si>
  <si>
    <t>Table 2a DPA financial information (18-64)</t>
  </si>
  <si>
    <t>Client met statutory eligibility criteria i.e. mandatory
(£'s)</t>
  </si>
  <si>
    <t>Client did not meet statutory eligibility criteria i.e. discretionary
(£'s)</t>
  </si>
  <si>
    <t>Total Value</t>
  </si>
  <si>
    <t>Value Written Off</t>
  </si>
  <si>
    <t>Value Recovered</t>
  </si>
  <si>
    <t>Value recovered</t>
  </si>
  <si>
    <t>Value received</t>
  </si>
  <si>
    <t>Table 2b DPA financial information (65+)</t>
  </si>
  <si>
    <t>DPA002</t>
  </si>
  <si>
    <t>Table 3a Sequel to New request</t>
  </si>
  <si>
    <t>Age band</t>
  </si>
  <si>
    <t>18-64</t>
  </si>
  <si>
    <t>65+</t>
  </si>
  <si>
    <t>Table 3b Reason for request</t>
  </si>
  <si>
    <t>Bridging loan to allow sale of the property
(n)</t>
  </si>
  <si>
    <t>Lifetime loan
(n)</t>
  </si>
  <si>
    <t>Other
(n)</t>
  </si>
  <si>
    <t>Table 3c Planned use of property during DPA</t>
  </si>
  <si>
    <t>Sale
(n)</t>
  </si>
  <si>
    <t>Rent
(n)</t>
  </si>
  <si>
    <t>Family member
(n)</t>
  </si>
  <si>
    <t>Empty
(n)</t>
  </si>
  <si>
    <t>Table 3d Security provided for DPA</t>
  </si>
  <si>
    <t>Secured with first charge
(n)</t>
  </si>
  <si>
    <t>With second or other charge
(n)</t>
  </si>
  <si>
    <t>by other means
(n)</t>
  </si>
  <si>
    <t>DPA003</t>
  </si>
  <si>
    <t>Table 4a State and individual contributions to DPA</t>
  </si>
  <si>
    <t>DPA for full cost of residential or nursing home place
(n)</t>
  </si>
  <si>
    <t>User contributing from income to cost of care
(n)</t>
  </si>
  <si>
    <t>LA contributing to cost of care through the means test
(n)</t>
  </si>
  <si>
    <t>&lt;£300
(n)</t>
  </si>
  <si>
    <t>£300 - £400
(n)</t>
  </si>
  <si>
    <t>£400 - £500
(n)</t>
  </si>
  <si>
    <t>&gt; £500
(n)</t>
  </si>
  <si>
    <t>DPA004</t>
  </si>
  <si>
    <t>Table 5a DPAs recovered in the period,  broken down by the length of time they have been in place (18-64)</t>
  </si>
  <si>
    <t>Reason for end of the DPA</t>
  </si>
  <si>
    <t>DPA concluded due to the death of the holder
(n)</t>
  </si>
  <si>
    <t>DPA concluded during the lifetime of the holder
(n)</t>
  </si>
  <si>
    <t>6 months or less</t>
  </si>
  <si>
    <t>more than 6 months but less than 12 months</t>
  </si>
  <si>
    <t>more than 12 months but less than 24 months</t>
  </si>
  <si>
    <t>more than 24 months but less than 36 months</t>
  </si>
  <si>
    <t>More than 36 months</t>
  </si>
  <si>
    <t>Table 5b DPAs recovered in the period,  broken down by the length of time they have been in place (65+)</t>
  </si>
  <si>
    <t>DPA005</t>
  </si>
  <si>
    <t>Supplementary information (End Sheet)</t>
  </si>
  <si>
    <t>General</t>
  </si>
  <si>
    <t>[LINK]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</si>
</sst>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4" formatCode="_-&quot;£&quot;* #,##0.00_-;\-&quot;£&quot;* #,##0.00_-;_-&quot;£&quot;* &quot;-&quot;??_-;_-@_-"/>
    <numFmt numFmtId="43" formatCode="_-* #,##0.00_-;\-* #,##0.00_-;_-* &quot;-&quot;??_-;_-@_-"/>
    <numFmt numFmtId="164" formatCode="0.0"/>
    <numFmt numFmtId="165" formatCode="&quot;£&quot;#,##0.00"/>
    <numFmt numFmtId="166" formatCode="_-* #,##0_-;\-* #,##0_-;_-* &quot;-&quot;??_-;_-@_-"/>
  </numFmts>
  <fonts count="96">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b/>
      <sz val="10"/>
      <name val="Arial"/>
      <family val="2"/>
    </font>
    <font>
      <b/>
      <sz val="11"/>
      <name val="Arial"/>
      <family val="2"/>
    </font>
    <font>
      <sz val="11"/>
      <color theme="1"/>
      <name val="Calibri"/>
      <family val="2"/>
      <scheme val="minor"/>
    </font>
    <font>
      <b/>
      <sz val="12"/>
      <name val="Arial"/>
      <family val="2"/>
    </font>
    <font>
      <sz val="12"/>
      <color theme="1"/>
      <name val="Arial"/>
      <family val="2"/>
    </font>
    <font>
      <u/>
      <sz val="11"/>
      <color theme="10"/>
      <name val="Calibri"/>
      <family val="2"/>
      <scheme val="minor"/>
    </font>
    <font>
      <sz val="12"/>
      <name val="Arial"/>
      <family val="2"/>
    </font>
    <font>
      <sz val="10"/>
      <color theme="1"/>
      <name val="Arial"/>
      <family val="2"/>
    </font>
    <font>
      <sz val="11"/>
      <name val="Arial"/>
      <family val="2"/>
    </font>
    <font>
      <b/>
      <sz val="14"/>
      <color theme="1"/>
      <name val="Arial"/>
      <family val="2"/>
    </font>
    <font>
      <b/>
      <sz val="12"/>
      <color theme="1"/>
      <name val="Arial"/>
      <family val="2"/>
    </font>
    <font>
      <sz val="14"/>
      <color theme="1"/>
      <name val="Arial"/>
      <family val="2"/>
    </font>
    <font>
      <b/>
      <sz val="11"/>
      <color theme="1"/>
      <name val="Arial"/>
      <family val="2"/>
    </font>
    <font>
      <b/>
      <sz val="16"/>
      <color rgb="FF005EB8"/>
      <name val="Arial"/>
      <family val="2"/>
    </font>
    <font>
      <b/>
      <sz val="11"/>
      <color theme="1"/>
      <name val="Calibri"/>
      <family val="2"/>
      <scheme val="minor"/>
    </font>
    <font>
      <u/>
      <sz val="12"/>
      <color theme="10"/>
      <name val="Arial"/>
      <family val="2"/>
    </font>
    <font>
      <sz val="11"/>
      <color theme="0"/>
      <name val="Arial"/>
      <family val="2"/>
    </font>
    <font>
      <sz val="12"/>
      <color theme="1"/>
      <name val="Calibri"/>
      <family val="2"/>
      <scheme val="minor"/>
    </font>
    <font>
      <sz val="10"/>
      <color indexed="8"/>
      <name val="MS Sans Serif"/>
      <family val="2"/>
    </font>
    <font>
      <sz val="10"/>
      <name val="Verdana"/>
      <family val="2"/>
    </font>
    <font>
      <u/>
      <sz val="12"/>
      <color indexed="30"/>
      <name val="Arial"/>
      <family val="2"/>
    </font>
    <font>
      <u/>
      <sz val="11"/>
      <color theme="10"/>
      <name val="Arial"/>
      <family val="2"/>
    </font>
    <font>
      <i/>
      <sz val="11"/>
      <color theme="1"/>
      <name val="Arial"/>
      <family val="2"/>
    </font>
    <font>
      <b/>
      <sz val="12"/>
      <color rgb="FFFF0000"/>
      <name val="Verdana"/>
      <family val="2"/>
    </font>
    <font>
      <b/>
      <sz val="15"/>
      <color theme="3"/>
      <name val="Arial"/>
      <family val="2"/>
    </font>
    <font>
      <b/>
      <sz val="13"/>
      <color theme="3"/>
      <name val="Arial"/>
      <family val="2"/>
    </font>
    <font>
      <b/>
      <sz val="11"/>
      <color theme="3"/>
      <name val="Arial"/>
      <family val="2"/>
    </font>
    <font>
      <sz val="11"/>
      <color theme="1"/>
      <name val="Calibri"/>
      <family val="2"/>
    </font>
    <font>
      <sz val="10"/>
      <name val="MS Sans Serif"/>
      <family val="2"/>
    </font>
    <font>
      <u/>
      <sz val="7.7"/>
      <color theme="10"/>
      <name val="Arial"/>
      <family val="2"/>
    </font>
    <font>
      <u/>
      <sz val="10"/>
      <color theme="10"/>
      <name val="Arial"/>
      <family val="2"/>
    </font>
    <font>
      <b/>
      <sz val="18"/>
      <color theme="3"/>
      <name val="Cambria"/>
      <family val="2"/>
      <scheme val="major"/>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u/>
      <sz val="10"/>
      <color indexed="30"/>
      <name val="Arial"/>
      <family val="2"/>
    </font>
    <font>
      <sz val="12"/>
      <color indexed="8"/>
      <name val="Arial"/>
      <family val="2"/>
    </font>
    <font>
      <u/>
      <sz val="12"/>
      <color rgb="FF004488"/>
      <name val="Arial"/>
      <family val="2"/>
    </font>
    <font>
      <u/>
      <sz val="11"/>
      <color theme="10"/>
      <name val="Calibri"/>
      <family val="2"/>
    </font>
    <font>
      <sz val="35"/>
      <color rgb="FF005EB8"/>
      <name val="Arial"/>
      <family val="2"/>
    </font>
    <font>
      <b/>
      <sz val="20"/>
      <color rgb="FF768692"/>
      <name val="Arial"/>
      <family val="2"/>
    </font>
    <font>
      <sz val="20"/>
      <color rgb="FF768692"/>
      <name val="Arial"/>
      <family val="2"/>
    </font>
    <font>
      <sz val="12"/>
      <name val="Arial MT"/>
    </font>
    <font>
      <b/>
      <sz val="14"/>
      <name val="Arial"/>
      <family val="2"/>
    </font>
    <font>
      <b/>
      <sz val="16"/>
      <name val="Arial"/>
      <family val="2"/>
    </font>
    <font>
      <b/>
      <i/>
      <sz val="11"/>
      <name val="Arial"/>
      <family val="2"/>
    </font>
    <font>
      <b/>
      <sz val="11"/>
      <color rgb="FF00B0F0"/>
      <name val="Arial"/>
      <family val="2"/>
    </font>
    <font>
      <sz val="12"/>
      <color rgb="FF005EB8"/>
      <name val="Arial"/>
      <family val="2"/>
    </font>
    <font>
      <b/>
      <sz val="11"/>
      <color rgb="FF005EB8"/>
      <name val="Arial"/>
      <family val="2"/>
    </font>
    <font>
      <b/>
      <i/>
      <sz val="11"/>
      <color rgb="FF005EB8"/>
      <name val="Arial"/>
      <family val="2"/>
    </font>
    <font>
      <i/>
      <sz val="11"/>
      <name val="Arial"/>
      <family val="2"/>
    </font>
    <font>
      <b/>
      <sz val="20"/>
      <color rgb="FF005EB8"/>
      <name val="Calibri"/>
      <family val="2"/>
      <scheme val="minor"/>
    </font>
    <font>
      <b/>
      <sz val="12"/>
      <color theme="1"/>
      <name val="Calibri"/>
      <family val="2"/>
      <scheme val="minor"/>
    </font>
    <font>
      <b/>
      <sz val="12"/>
      <color rgb="FF005EB8"/>
      <name val="Arial"/>
      <family val="2"/>
    </font>
    <font>
      <b/>
      <sz val="10"/>
      <color indexed="8"/>
      <name val="Arial"/>
      <family val="2"/>
    </font>
    <font>
      <sz val="12"/>
      <color theme="0"/>
      <name val="Arial"/>
      <family val="2"/>
    </font>
    <font>
      <b/>
      <sz val="10"/>
      <color theme="1"/>
      <name val="Arial"/>
      <family val="2"/>
    </font>
    <font>
      <sz val="10"/>
      <color rgb="FF005EB8"/>
      <name val="Arial"/>
      <family val="2"/>
    </font>
    <font>
      <sz val="8"/>
      <name val="Calibri"/>
      <family val="2"/>
      <scheme val="minor"/>
    </font>
    <font>
      <sz val="12"/>
      <color rgb="FFFF0000"/>
      <name val="Arial"/>
      <family val="2"/>
    </font>
    <font>
      <sz val="8"/>
      <color rgb="FF6E7076"/>
      <name val="Open Sans"/>
      <family val="2"/>
    </font>
    <font>
      <sz val="16"/>
      <color theme="1"/>
      <name val="Arial"/>
      <family val="2"/>
    </font>
    <font>
      <sz val="11"/>
      <color indexed="8"/>
      <name val="Arial"/>
      <family val="2"/>
    </font>
    <font>
      <b/>
      <sz val="18"/>
      <color rgb="FFFF0000"/>
      <name val="Calibri"/>
      <family val="2"/>
      <scheme val="minor"/>
    </font>
    <font>
      <sz val="12"/>
      <color rgb="FFFF0000"/>
      <name val="Calibri"/>
      <family val="2"/>
      <scheme val="minor"/>
    </font>
    <font>
      <sz val="11"/>
      <color rgb="FFFF0000"/>
      <name val="Calibri"/>
      <family val="2"/>
      <scheme val="minor"/>
    </font>
    <font>
      <sz val="20"/>
      <color rgb="FFFF0000"/>
      <name val="Arial"/>
      <family val="2"/>
    </font>
    <font>
      <b/>
      <sz val="10"/>
      <color theme="0"/>
      <name val="Arial"/>
      <family val="2"/>
    </font>
    <font>
      <sz val="12"/>
      <color theme="0"/>
      <name val="Calibri"/>
      <family val="2"/>
      <scheme val="minor"/>
    </font>
    <font>
      <sz val="10"/>
      <color theme="0"/>
      <name val="Arial"/>
      <family val="2"/>
    </font>
    <font>
      <b/>
      <sz val="16"/>
      <color theme="1"/>
      <name val="Calibri"/>
      <family val="2"/>
      <scheme val="minor"/>
    </font>
    <font>
      <b/>
      <sz val="10"/>
      <color rgb="FF000000"/>
      <name val="Arial"/>
      <family val="2"/>
    </font>
    <font>
      <sz val="11"/>
      <name val="Calibri"/>
      <family val="2"/>
    </font>
    <font>
      <b/>
      <u/>
      <sz val="12"/>
      <name val="Arial"/>
      <family val="2"/>
    </font>
    <font>
      <b/>
      <sz val="18"/>
      <color rgb="FFFF0000"/>
      <name val="Arial"/>
      <family val="2"/>
    </font>
    <font>
      <u/>
      <sz val="12"/>
      <color theme="10"/>
      <name val="Calibri"/>
      <family val="2"/>
      <scheme val="minor"/>
    </font>
    <font>
      <sz val="10"/>
      <color rgb="FF000000"/>
      <name val="Arial"/>
      <family val="2"/>
    </font>
    <font>
      <sz val="13"/>
      <color rgb="FF333333"/>
      <name val="Arial"/>
      <family val="2"/>
    </font>
  </fonts>
  <fills count="45">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tint="-0.14996795556505021"/>
        <bgColor indexed="64"/>
      </patternFill>
    </fill>
    <fill>
      <patternFill patternType="solid">
        <fgColor rgb="FFFF0000"/>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patternFill>
    </fill>
    <fill>
      <patternFill patternType="solid">
        <fgColor theme="0" tint="-0.249977111117893"/>
        <bgColor indexed="64"/>
      </patternFill>
    </fill>
    <fill>
      <patternFill patternType="solid">
        <fgColor rgb="FFB9B9B9"/>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FFFF"/>
        <bgColor indexed="64"/>
      </patternFill>
    </fill>
  </fills>
  <borders count="3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hair">
        <color indexed="22"/>
      </right>
      <top/>
      <bottom/>
      <diagonal/>
    </border>
    <border>
      <left style="hair">
        <color indexed="22"/>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hair">
        <color rgb="FFCFCBCF"/>
      </left>
      <right style="hair">
        <color rgb="FFCFCBCF"/>
      </right>
      <top style="hair">
        <color rgb="FFCFCBCF"/>
      </top>
      <bottom style="hair">
        <color rgb="FFCFCBCF"/>
      </bottom>
      <diagonal/>
    </border>
    <border>
      <left style="hair">
        <color rgb="FFCFCBCF"/>
      </left>
      <right/>
      <top style="hair">
        <color rgb="FFCFCBCF"/>
      </top>
      <bottom style="hair">
        <color rgb="FFCFCBCF"/>
      </bottom>
      <diagonal/>
    </border>
    <border>
      <left/>
      <right style="hair">
        <color rgb="FFCFCBCF"/>
      </right>
      <top style="hair">
        <color rgb="FFCFCBCF"/>
      </top>
      <bottom style="hair">
        <color rgb="FFCFCBCF"/>
      </bottom>
      <diagonal/>
    </border>
    <border>
      <left style="hair">
        <color rgb="FFB9B9B9"/>
      </left>
      <right style="hair">
        <color rgb="FFB9B9B9"/>
      </right>
      <top style="hair">
        <color rgb="FFB9B9B9"/>
      </top>
      <bottom style="hair">
        <color rgb="FFB9B9B9"/>
      </bottom>
      <diagonal/>
    </border>
    <border>
      <left/>
      <right/>
      <top/>
      <bottom style="medium">
        <color indexed="64"/>
      </bottom>
      <diagonal/>
    </border>
    <border>
      <left/>
      <right style="thin">
        <color indexed="13"/>
      </right>
      <top/>
      <bottom/>
      <diagonal/>
    </border>
    <border>
      <left style="thin">
        <color indexed="13"/>
      </left>
      <right/>
      <top/>
      <bottom/>
      <diagonal/>
    </border>
    <border>
      <left/>
      <right style="thin">
        <color indexed="13"/>
      </right>
      <top style="thin">
        <color indexed="64"/>
      </top>
      <bottom style="thin">
        <color indexed="64"/>
      </bottom>
      <diagonal/>
    </border>
    <border>
      <left style="thin">
        <color indexed="13"/>
      </left>
      <right/>
      <top style="thin">
        <color indexed="64"/>
      </top>
      <bottom style="thin">
        <color indexed="64"/>
      </bottom>
      <diagonal/>
    </border>
    <border>
      <left/>
      <right style="thin">
        <color rgb="FFC0C0C0"/>
      </right>
      <top/>
      <bottom/>
      <diagonal/>
    </border>
    <border>
      <left style="thin">
        <color rgb="FFC0C0C0"/>
      </left>
      <right/>
      <top/>
      <bottom/>
      <diagonal/>
    </border>
    <border>
      <left/>
      <right/>
      <top/>
      <bottom style="thin">
        <color rgb="FF000000"/>
      </bottom>
      <diagonal/>
    </border>
  </borders>
  <cellStyleXfs count="573">
    <xf numFmtId="0" fontId="0" fillId="0" borderId="0"/>
    <xf numFmtId="0" fontId="10" fillId="0" borderId="0"/>
    <xf numFmtId="0" fontId="10" fillId="0" borderId="0"/>
    <xf numFmtId="44" fontId="15" fillId="0" borderId="0" applyFont="0" applyFill="0" applyBorder="0" applyAlignment="0" applyProtection="0"/>
    <xf numFmtId="0" fontId="13" fillId="0" borderId="0"/>
    <xf numFmtId="0" fontId="10" fillId="0" borderId="0"/>
    <xf numFmtId="0" fontId="15" fillId="0" borderId="0"/>
    <xf numFmtId="0" fontId="9" fillId="0" borderId="0"/>
    <xf numFmtId="0" fontId="16" fillId="0" borderId="0" applyNumberFormat="0" applyFill="0" applyBorder="0" applyAlignment="0" applyProtection="0"/>
    <xf numFmtId="0" fontId="26" fillId="0" borderId="0" applyNumberFormat="0" applyFill="0" applyBorder="0" applyAlignment="0" applyProtection="0"/>
    <xf numFmtId="0" fontId="17" fillId="0" borderId="0"/>
    <xf numFmtId="0" fontId="5" fillId="0" borderId="0"/>
    <xf numFmtId="0" fontId="29" fillId="0" borderId="0"/>
    <xf numFmtId="43" fontId="13" fillId="0" borderId="0" applyFont="0" applyFill="0" applyBorder="0" applyAlignment="0" applyProtection="0"/>
    <xf numFmtId="44" fontId="4" fillId="0" borderId="0" applyFont="0" applyFill="0" applyBorder="0" applyAlignment="0" applyProtection="0"/>
    <xf numFmtId="0" fontId="40" fillId="0" borderId="0" applyNumberFormat="0" applyFill="0" applyBorder="0" applyAlignment="0" applyProtection="0">
      <alignment vertical="top"/>
      <protection locked="0"/>
    </xf>
    <xf numFmtId="0" fontId="4" fillId="0" borderId="0"/>
    <xf numFmtId="0" fontId="5" fillId="0" borderId="0"/>
    <xf numFmtId="0" fontId="3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41" fillId="0" borderId="0" applyNumberFormat="0" applyFill="0" applyBorder="0" applyAlignment="0" applyProtection="0"/>
    <xf numFmtId="0" fontId="5" fillId="0" borderId="0"/>
    <xf numFmtId="0" fontId="13" fillId="0" borderId="0"/>
    <xf numFmtId="43" fontId="13" fillId="0" borderId="0" applyFont="0" applyFill="0" applyBorder="0" applyAlignment="0" applyProtection="0"/>
    <xf numFmtId="44"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4"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9" fontId="5" fillId="0" borderId="0" applyFont="0" applyFill="0" applyBorder="0" applyAlignment="0" applyProtection="0"/>
    <xf numFmtId="0" fontId="42" fillId="0" borderId="0" applyNumberFormat="0" applyFill="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6"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27" fillId="37" borderId="0" applyNumberFormat="0" applyBorder="0" applyAlignment="0" applyProtection="0"/>
    <xf numFmtId="0" fontId="27" fillId="14" borderId="0" applyNumberFormat="0" applyBorder="0" applyAlignment="0" applyProtection="0"/>
    <xf numFmtId="0" fontId="27" fillId="18" borderId="0" applyNumberFormat="0" applyBorder="0" applyAlignment="0" applyProtection="0"/>
    <xf numFmtId="0" fontId="27" fillId="22" borderId="0" applyNumberFormat="0" applyBorder="0" applyAlignment="0" applyProtection="0"/>
    <xf numFmtId="0" fontId="27" fillId="26" borderId="0" applyNumberFormat="0" applyBorder="0" applyAlignment="0" applyProtection="0"/>
    <xf numFmtId="0" fontId="27" fillId="30" borderId="0" applyNumberFormat="0" applyBorder="0" applyAlignment="0" applyProtection="0"/>
    <xf numFmtId="0" fontId="27" fillId="34" borderId="0" applyNumberFormat="0" applyBorder="0" applyAlignment="0" applyProtection="0"/>
    <xf numFmtId="0" fontId="44" fillId="8" borderId="0" applyNumberFormat="0" applyBorder="0" applyAlignment="0" applyProtection="0"/>
    <xf numFmtId="0" fontId="48" fillId="11" borderId="17" applyNumberFormat="0" applyAlignment="0" applyProtection="0"/>
    <xf numFmtId="0" fontId="50" fillId="12" borderId="20"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0" fontId="52" fillId="0" borderId="0" applyNumberFormat="0" applyFill="0" applyBorder="0" applyAlignment="0" applyProtection="0"/>
    <xf numFmtId="0" fontId="55" fillId="0" borderId="0" applyNumberFormat="0" applyFill="0" applyBorder="0" applyAlignment="0" applyProtection="0"/>
    <xf numFmtId="0" fontId="43" fillId="7" borderId="0" applyNumberFormat="0" applyBorder="0" applyAlignment="0" applyProtection="0"/>
    <xf numFmtId="0" fontId="35" fillId="0" borderId="14" applyNumberFormat="0" applyFill="0" applyAlignment="0" applyProtection="0"/>
    <xf numFmtId="0" fontId="36" fillId="0" borderId="15" applyNumberFormat="0" applyFill="0" applyAlignment="0" applyProtection="0"/>
    <xf numFmtId="0" fontId="37" fillId="0" borderId="16" applyNumberFormat="0" applyFill="0" applyAlignment="0" applyProtection="0"/>
    <xf numFmtId="0" fontId="37" fillId="0" borderId="0" applyNumberFormat="0" applyFill="0" applyBorder="0" applyAlignment="0" applyProtection="0"/>
    <xf numFmtId="0" fontId="56" fillId="0" borderId="0" applyNumberFormat="0" applyFill="0" applyBorder="0" applyAlignment="0" applyProtection="0"/>
    <xf numFmtId="0" fontId="41" fillId="0" borderId="0" applyNumberFormat="0" applyFill="0" applyBorder="0" applyAlignment="0" applyProtection="0"/>
    <xf numFmtId="0" fontId="53" fillId="0" borderId="0" applyNumberFormat="0" applyFill="0" applyBorder="0" applyAlignment="0" applyProtection="0">
      <alignment vertical="top"/>
      <protection locked="0"/>
    </xf>
    <xf numFmtId="0" fontId="46" fillId="10" borderId="17" applyNumberFormat="0" applyAlignment="0" applyProtection="0"/>
    <xf numFmtId="0" fontId="49" fillId="0" borderId="19" applyNumberFormat="0" applyFill="0" applyAlignment="0" applyProtection="0"/>
    <xf numFmtId="0" fontId="45" fillId="9" borderId="0" applyNumberFormat="0" applyBorder="0" applyAlignment="0" applyProtection="0"/>
    <xf numFmtId="0" fontId="10" fillId="0" borderId="0"/>
    <xf numFmtId="0" fontId="5" fillId="0" borderId="0"/>
    <xf numFmtId="0" fontId="18" fillId="0" borderId="0"/>
    <xf numFmtId="0" fontId="5" fillId="0" borderId="0"/>
    <xf numFmtId="0" fontId="5" fillId="0" borderId="0"/>
    <xf numFmtId="0" fontId="18" fillId="0" borderId="0"/>
    <xf numFmtId="0" fontId="10" fillId="0" borderId="0"/>
    <xf numFmtId="0" fontId="10" fillId="0" borderId="0"/>
    <xf numFmtId="0" fontId="10" fillId="0" borderId="0"/>
    <xf numFmtId="0" fontId="13" fillId="0" borderId="0"/>
    <xf numFmtId="0" fontId="13" fillId="0" borderId="0"/>
    <xf numFmtId="0" fontId="54" fillId="13" borderId="21" applyNumberFormat="0" applyFont="0" applyAlignment="0" applyProtection="0"/>
    <xf numFmtId="0" fontId="54" fillId="38" borderId="23" applyNumberFormat="0" applyFont="0" applyAlignment="0" applyProtection="0"/>
    <xf numFmtId="0" fontId="5" fillId="13" borderId="21" applyNumberFormat="0" applyFont="0" applyAlignment="0" applyProtection="0"/>
    <xf numFmtId="0" fontId="47" fillId="11" borderId="18" applyNumberFormat="0" applyAlignment="0" applyProtection="0"/>
    <xf numFmtId="9" fontId="10" fillId="0" borderId="0" applyFont="0" applyFill="0" applyBorder="0" applyAlignment="0" applyProtection="0"/>
    <xf numFmtId="9" fontId="5" fillId="0" borderId="0" applyFont="0" applyFill="0" applyBorder="0" applyAlignment="0" applyProtection="0"/>
    <xf numFmtId="9" fontId="13"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38" fillId="0" borderId="0" applyFont="0" applyFill="0" applyBorder="0" applyAlignment="0" applyProtection="0"/>
    <xf numFmtId="0" fontId="23" fillId="0" borderId="22" applyNumberFormat="0" applyFill="0" applyAlignment="0" applyProtection="0"/>
    <xf numFmtId="0" fontId="51" fillId="0" borderId="0" applyNumberFormat="0" applyFill="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6"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13" borderId="21"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0" fontId="60" fillId="0" borderId="0"/>
    <xf numFmtId="44" fontId="3" fillId="0" borderId="0" applyFont="0" applyFill="0" applyBorder="0" applyAlignment="0" applyProtection="0"/>
    <xf numFmtId="0" fontId="3" fillId="0" borderId="0"/>
    <xf numFmtId="43" fontId="13" fillId="0" borderId="0" applyFont="0" applyFill="0" applyBorder="0" applyAlignment="0" applyProtection="0"/>
    <xf numFmtId="44"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4"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3"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44"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4"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4" fontId="2" fillId="0" borderId="0" applyFont="0" applyFill="0" applyBorder="0" applyAlignment="0" applyProtection="0"/>
    <xf numFmtId="0" fontId="2" fillId="0" borderId="0"/>
    <xf numFmtId="43" fontId="13" fillId="0" borderId="0" applyFont="0" applyFill="0" applyBorder="0" applyAlignment="0" applyProtection="0"/>
    <xf numFmtId="0" fontId="10" fillId="0" borderId="0"/>
    <xf numFmtId="43" fontId="13" fillId="0" borderId="0" applyFont="0" applyFill="0" applyBorder="0" applyAlignment="0" applyProtection="0"/>
    <xf numFmtId="44"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2"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cellStyleXfs>
  <cellXfs count="341">
    <xf numFmtId="0" fontId="0" fillId="0" borderId="0" xfId="0"/>
    <xf numFmtId="0" fontId="8" fillId="0" borderId="0" xfId="0" applyFont="1" applyAlignment="1">
      <alignment wrapText="1"/>
    </xf>
    <xf numFmtId="0" fontId="21" fillId="0" borderId="0" xfId="0" applyFont="1"/>
    <xf numFmtId="0" fontId="8" fillId="0" borderId="0" xfId="0" applyFont="1"/>
    <xf numFmtId="0" fontId="22" fillId="0" borderId="0" xfId="0" applyFont="1"/>
    <xf numFmtId="0" fontId="20" fillId="0" borderId="1" xfId="0" applyFont="1" applyBorder="1" applyAlignment="1">
      <alignment horizontal="center"/>
    </xf>
    <xf numFmtId="0" fontId="20" fillId="0" borderId="1" xfId="0" applyFont="1" applyBorder="1" applyAlignment="1">
      <alignment horizontal="left"/>
    </xf>
    <xf numFmtId="0" fontId="7" fillId="0" borderId="0" xfId="0" applyFont="1"/>
    <xf numFmtId="0" fontId="23" fillId="0" borderId="0" xfId="0" applyFont="1" applyAlignment="1">
      <alignment horizontal="right"/>
    </xf>
    <xf numFmtId="0" fontId="24" fillId="0" borderId="0" xfId="0" applyFont="1"/>
    <xf numFmtId="0" fontId="6" fillId="0" borderId="0" xfId="0" applyFont="1"/>
    <xf numFmtId="0" fontId="5" fillId="0" borderId="0" xfId="11" applyAlignment="1">
      <alignment vertical="center"/>
    </xf>
    <xf numFmtId="14" fontId="5" fillId="0" borderId="0" xfId="11" applyNumberFormat="1" applyAlignment="1">
      <alignment vertical="center"/>
    </xf>
    <xf numFmtId="0" fontId="23" fillId="0" borderId="0" xfId="0" applyFont="1"/>
    <xf numFmtId="0" fontId="11" fillId="0" borderId="0" xfId="2" applyFont="1" applyAlignment="1">
      <alignment horizontal="center" wrapText="1"/>
    </xf>
    <xf numFmtId="4" fontId="27" fillId="0" borderId="0" xfId="0" applyNumberFormat="1" applyFont="1"/>
    <xf numFmtId="0" fontId="28" fillId="0" borderId="0" xfId="0" applyFont="1"/>
    <xf numFmtId="0" fontId="21" fillId="0" borderId="8" xfId="7" applyFont="1" applyBorder="1" applyAlignment="1">
      <alignment horizontal="center" vertical="center"/>
    </xf>
    <xf numFmtId="0" fontId="26" fillId="0" borderId="0" xfId="8" applyFont="1" applyAlignment="1">
      <alignment vertical="top"/>
    </xf>
    <xf numFmtId="0" fontId="26" fillId="0" borderId="0" xfId="8" applyFont="1"/>
    <xf numFmtId="0" fontId="5" fillId="0" borderId="0" xfId="0" applyFont="1"/>
    <xf numFmtId="0" fontId="57" fillId="0" borderId="0" xfId="0" applyFont="1"/>
    <xf numFmtId="0" fontId="58" fillId="0" borderId="0" xfId="0" applyFont="1"/>
    <xf numFmtId="0" fontId="59" fillId="0" borderId="0" xfId="0" applyFont="1"/>
    <xf numFmtId="0" fontId="5" fillId="0" borderId="0" xfId="0" applyFont="1" applyAlignment="1">
      <alignment wrapText="1"/>
    </xf>
    <xf numFmtId="0" fontId="5" fillId="0" borderId="0" xfId="0" applyFont="1" applyAlignment="1">
      <alignment vertical="center" readingOrder="1"/>
    </xf>
    <xf numFmtId="0" fontId="10" fillId="0" borderId="0" xfId="513" applyFont="1"/>
    <xf numFmtId="0" fontId="10" fillId="0" borderId="0" xfId="0" applyFont="1" applyAlignment="1">
      <alignment vertical="top" wrapText="1"/>
    </xf>
    <xf numFmtId="0" fontId="17" fillId="0" borderId="0" xfId="513" applyFont="1" applyAlignment="1">
      <alignment horizontal="left" vertical="top" wrapText="1"/>
    </xf>
    <xf numFmtId="0" fontId="10" fillId="3" borderId="0" xfId="1" applyFill="1"/>
    <xf numFmtId="0" fontId="61" fillId="0" borderId="0" xfId="1" applyFont="1" applyAlignment="1">
      <alignment vertical="top"/>
    </xf>
    <xf numFmtId="0" fontId="14" fillId="3" borderId="0" xfId="1" applyFont="1" applyFill="1" applyAlignment="1">
      <alignment horizontal="right"/>
    </xf>
    <xf numFmtId="0" fontId="30" fillId="3" borderId="0" xfId="12" applyFont="1" applyFill="1" applyAlignment="1" applyProtection="1">
      <alignment vertical="top"/>
      <protection hidden="1"/>
    </xf>
    <xf numFmtId="0" fontId="5" fillId="3" borderId="0" xfId="0" applyFont="1" applyFill="1" applyAlignment="1">
      <alignment vertical="center" readingOrder="1"/>
    </xf>
    <xf numFmtId="0" fontId="5" fillId="0" borderId="0" xfId="61" applyAlignment="1">
      <alignment horizontal="left" vertical="top"/>
    </xf>
    <xf numFmtId="0" fontId="5" fillId="0" borderId="0" xfId="61" applyAlignment="1">
      <alignment horizontal="center" vertical="center"/>
    </xf>
    <xf numFmtId="0" fontId="20" fillId="0" borderId="0" xfId="61" applyFont="1" applyAlignment="1">
      <alignment horizontal="left" vertical="top"/>
    </xf>
    <xf numFmtId="0" fontId="21" fillId="0" borderId="8" xfId="61" applyFont="1" applyBorder="1" applyAlignment="1">
      <alignment horizontal="center" vertical="top"/>
    </xf>
    <xf numFmtId="0" fontId="21" fillId="0" borderId="8" xfId="61" applyFont="1" applyBorder="1" applyAlignment="1">
      <alignment horizontal="center" vertical="center"/>
    </xf>
    <xf numFmtId="0" fontId="5" fillId="4" borderId="8" xfId="61" applyFill="1" applyBorder="1" applyAlignment="1">
      <alignment horizontal="left" vertical="top" wrapText="1"/>
    </xf>
    <xf numFmtId="0" fontId="5" fillId="0" borderId="8" xfId="61" applyBorder="1" applyAlignment="1" applyProtection="1">
      <alignment horizontal="left" vertical="top" wrapText="1"/>
      <protection locked="0"/>
    </xf>
    <xf numFmtId="0" fontId="5" fillId="0" borderId="0" xfId="0" applyFont="1" applyAlignment="1">
      <alignment vertical="top" wrapText="1"/>
    </xf>
    <xf numFmtId="0" fontId="32" fillId="0" borderId="0" xfId="8" applyFont="1" applyAlignment="1">
      <alignment wrapText="1"/>
    </xf>
    <xf numFmtId="0" fontId="28" fillId="0" borderId="0" xfId="0" applyFont="1" applyAlignment="1">
      <alignment horizontal="left" vertical="top" wrapText="1"/>
    </xf>
    <xf numFmtId="0" fontId="5" fillId="3" borderId="0" xfId="0" applyFont="1" applyFill="1"/>
    <xf numFmtId="0" fontId="5" fillId="3" borderId="0" xfId="0" applyFont="1" applyFill="1" applyAlignment="1">
      <alignment horizontal="left" wrapText="1"/>
    </xf>
    <xf numFmtId="0" fontId="23" fillId="3" borderId="0" xfId="0" applyFont="1" applyFill="1" applyAlignment="1">
      <alignment vertical="top"/>
    </xf>
    <xf numFmtId="0" fontId="5" fillId="3" borderId="0" xfId="0" applyFont="1" applyFill="1" applyAlignment="1">
      <alignment horizontal="left" vertical="top"/>
    </xf>
    <xf numFmtId="0" fontId="5" fillId="3" borderId="0" xfId="0" applyFont="1" applyFill="1" applyAlignment="1">
      <alignment horizontal="left"/>
    </xf>
    <xf numFmtId="0" fontId="5" fillId="3" borderId="0" xfId="0" applyFont="1" applyFill="1" applyAlignment="1">
      <alignment horizontal="left" vertical="top" wrapText="1"/>
    </xf>
    <xf numFmtId="0" fontId="17" fillId="3" borderId="0" xfId="0" applyFont="1" applyFill="1" applyAlignment="1">
      <alignment horizontal="left" vertical="center" wrapText="1"/>
    </xf>
    <xf numFmtId="0" fontId="28" fillId="3" borderId="0" xfId="0" applyFont="1" applyFill="1" applyAlignment="1">
      <alignment horizontal="left" vertical="center" wrapText="1"/>
    </xf>
    <xf numFmtId="0" fontId="28" fillId="3" borderId="0" xfId="0" applyFont="1" applyFill="1" applyAlignment="1">
      <alignment horizontal="left" vertical="center"/>
    </xf>
    <xf numFmtId="0" fontId="21" fillId="3" borderId="0" xfId="0" applyFont="1" applyFill="1" applyAlignment="1">
      <alignment horizontal="left" vertical="center" wrapText="1"/>
    </xf>
    <xf numFmtId="0" fontId="62" fillId="0" borderId="0" xfId="0" applyFont="1"/>
    <xf numFmtId="0" fontId="12" fillId="40" borderId="26" xfId="2" applyFont="1" applyFill="1" applyBorder="1" applyAlignment="1">
      <alignment horizontal="left" vertical="top" wrapText="1"/>
    </xf>
    <xf numFmtId="0" fontId="19" fillId="40" borderId="27" xfId="2" applyFont="1" applyFill="1" applyBorder="1" applyAlignment="1">
      <alignment horizontal="left" vertical="top" wrapText="1"/>
    </xf>
    <xf numFmtId="0" fontId="12" fillId="40" borderId="27" xfId="2" applyFont="1" applyFill="1" applyBorder="1" applyAlignment="1">
      <alignment horizontal="left" vertical="top" wrapText="1"/>
    </xf>
    <xf numFmtId="0" fontId="19" fillId="39" borderId="24" xfId="2" applyFont="1" applyFill="1" applyBorder="1" applyAlignment="1">
      <alignment horizontal="left" vertical="top" wrapText="1"/>
    </xf>
    <xf numFmtId="0" fontId="5" fillId="3" borderId="0" xfId="0" applyFont="1" applyFill="1" applyAlignment="1">
      <alignment horizontal="center" vertical="center"/>
    </xf>
    <xf numFmtId="0" fontId="19" fillId="40" borderId="24" xfId="2" applyFont="1" applyFill="1" applyBorder="1" applyAlignment="1">
      <alignment horizontal="left" vertical="top" wrapText="1"/>
    </xf>
    <xf numFmtId="0" fontId="14" fillId="3" borderId="0" xfId="1" applyFont="1" applyFill="1" applyAlignment="1">
      <alignment horizontal="center" vertical="top" wrapText="1"/>
    </xf>
    <xf numFmtId="0" fontId="12" fillId="40" borderId="25" xfId="2" applyFont="1" applyFill="1" applyBorder="1" applyAlignment="1">
      <alignment horizontal="left" vertical="top" wrapText="1"/>
    </xf>
    <xf numFmtId="0" fontId="14" fillId="3" borderId="10" xfId="1" applyFont="1" applyFill="1" applyBorder="1" applyAlignment="1">
      <alignment horizontal="center" vertical="top" wrapText="1"/>
    </xf>
    <xf numFmtId="0" fontId="12" fillId="39" borderId="24" xfId="2" applyFont="1" applyFill="1" applyBorder="1" applyAlignment="1">
      <alignment horizontal="right" vertical="top" wrapText="1"/>
    </xf>
    <xf numFmtId="3" fontId="19" fillId="3" borderId="8" xfId="10" applyNumberFormat="1" applyFont="1" applyFill="1" applyBorder="1" applyAlignment="1">
      <alignment horizontal="right" vertical="top" wrapText="1"/>
    </xf>
    <xf numFmtId="3" fontId="62" fillId="3" borderId="8" xfId="10" applyNumberFormat="1" applyFont="1" applyFill="1" applyBorder="1" applyAlignment="1">
      <alignment horizontal="right" vertical="top"/>
    </xf>
    <xf numFmtId="0" fontId="12" fillId="39" borderId="24" xfId="2" applyFont="1" applyFill="1" applyBorder="1" applyAlignment="1">
      <alignment horizontal="left" vertical="top" wrapText="1"/>
    </xf>
    <xf numFmtId="0" fontId="12" fillId="2" borderId="24" xfId="2" applyFont="1" applyFill="1" applyBorder="1" applyAlignment="1">
      <alignment horizontal="left" vertical="top" wrapText="1"/>
    </xf>
    <xf numFmtId="3" fontId="19" fillId="0" borderId="24" xfId="2" applyNumberFormat="1" applyFont="1" applyBorder="1" applyAlignment="1" applyProtection="1">
      <alignment horizontal="right" vertical="top"/>
      <protection locked="0"/>
    </xf>
    <xf numFmtId="0" fontId="23" fillId="2" borderId="24" xfId="0" applyFont="1" applyFill="1" applyBorder="1" applyAlignment="1">
      <alignment horizontal="left" vertical="top"/>
    </xf>
    <xf numFmtId="0" fontId="12" fillId="40" borderId="26" xfId="1" applyFont="1" applyFill="1" applyBorder="1" applyAlignment="1">
      <alignment horizontal="left" vertical="top" wrapText="1"/>
    </xf>
    <xf numFmtId="0" fontId="19" fillId="40" borderId="26" xfId="2" applyFont="1" applyFill="1" applyBorder="1" applyAlignment="1">
      <alignment horizontal="left" vertical="top" wrapText="1"/>
    </xf>
    <xf numFmtId="0" fontId="12" fillId="2" borderId="26" xfId="2" applyFont="1" applyFill="1" applyBorder="1" applyAlignment="1">
      <alignment horizontal="left" vertical="top" wrapText="1"/>
    </xf>
    <xf numFmtId="0" fontId="12" fillId="40" borderId="24" xfId="0" applyFont="1" applyFill="1" applyBorder="1" applyAlignment="1">
      <alignment horizontal="right" vertical="top" wrapText="1"/>
    </xf>
    <xf numFmtId="3" fontId="12" fillId="2" borderId="24" xfId="2" applyNumberFormat="1" applyFont="1" applyFill="1" applyBorder="1" applyAlignment="1">
      <alignment horizontal="right" vertical="top"/>
    </xf>
    <xf numFmtId="0" fontId="5" fillId="0" borderId="0" xfId="0" applyFont="1" applyAlignment="1">
      <alignment horizontal="right"/>
    </xf>
    <xf numFmtId="0" fontId="5" fillId="0" borderId="0" xfId="0" applyFont="1" applyAlignment="1">
      <alignment horizontal="left"/>
    </xf>
    <xf numFmtId="0" fontId="12" fillId="40" borderId="27" xfId="1" applyFont="1" applyFill="1" applyBorder="1" applyAlignment="1">
      <alignment horizontal="left" vertical="top" wrapText="1"/>
    </xf>
    <xf numFmtId="0" fontId="23" fillId="40" borderId="27" xfId="0" applyFont="1" applyFill="1" applyBorder="1" applyAlignment="1">
      <alignment horizontal="left" vertical="top"/>
    </xf>
    <xf numFmtId="0" fontId="5" fillId="0" borderId="0" xfId="0" applyFont="1" applyAlignment="1">
      <alignment horizontal="left" vertical="top"/>
    </xf>
    <xf numFmtId="0" fontId="5" fillId="0" borderId="0" xfId="0" applyFont="1" applyAlignment="1">
      <alignment horizontal="left" vertical="top" wrapText="1"/>
    </xf>
    <xf numFmtId="0" fontId="12" fillId="2" borderId="27" xfId="0" applyFont="1" applyFill="1" applyBorder="1" applyAlignment="1">
      <alignment horizontal="right" vertical="top" wrapText="1"/>
    </xf>
    <xf numFmtId="0" fontId="63" fillId="40" borderId="27" xfId="0" applyFont="1" applyFill="1" applyBorder="1" applyAlignment="1">
      <alignment horizontal="right" vertical="top" wrapText="1"/>
    </xf>
    <xf numFmtId="0" fontId="12" fillId="40" borderId="27" xfId="1" applyFont="1" applyFill="1" applyBorder="1" applyAlignment="1">
      <alignment horizontal="right" vertical="top" wrapText="1"/>
    </xf>
    <xf numFmtId="0" fontId="12" fillId="40" borderId="27" xfId="0" applyFont="1" applyFill="1" applyBorder="1" applyAlignment="1">
      <alignment horizontal="right" vertical="top" wrapText="1"/>
    </xf>
    <xf numFmtId="0" fontId="5" fillId="40" borderId="27" xfId="0" applyFont="1" applyFill="1" applyBorder="1" applyAlignment="1">
      <alignment horizontal="right" vertical="top" wrapText="1"/>
    </xf>
    <xf numFmtId="4" fontId="19" fillId="3" borderId="24" xfId="2" applyNumberFormat="1" applyFont="1" applyFill="1" applyBorder="1" applyAlignment="1" applyProtection="1">
      <alignment horizontal="right" vertical="top"/>
      <protection locked="0"/>
    </xf>
    <xf numFmtId="0" fontId="5" fillId="40" borderId="27" xfId="0" applyFont="1" applyFill="1" applyBorder="1" applyAlignment="1">
      <alignment horizontal="right" vertical="top"/>
    </xf>
    <xf numFmtId="0" fontId="12" fillId="40" borderId="25" xfId="2" applyFont="1" applyFill="1" applyBorder="1" applyAlignment="1">
      <alignment vertical="top" wrapText="1"/>
    </xf>
    <xf numFmtId="0" fontId="12" fillId="40" borderId="25" xfId="2" applyFont="1" applyFill="1" applyBorder="1" applyAlignment="1">
      <alignment horizontal="right" vertical="top" wrapText="1"/>
    </xf>
    <xf numFmtId="0" fontId="12" fillId="40" borderId="24" xfId="1" applyFont="1" applyFill="1" applyBorder="1" applyAlignment="1">
      <alignment horizontal="right" vertical="top" wrapText="1"/>
    </xf>
    <xf numFmtId="0" fontId="12" fillId="2" borderId="24" xfId="0" applyFont="1" applyFill="1" applyBorder="1" applyAlignment="1">
      <alignment horizontal="right" vertical="top" wrapText="1"/>
    </xf>
    <xf numFmtId="0" fontId="12" fillId="40" borderId="25" xfId="1" applyFont="1" applyFill="1" applyBorder="1" applyAlignment="1">
      <alignment horizontal="right" vertical="top" wrapText="1"/>
    </xf>
    <xf numFmtId="0" fontId="12" fillId="2" borderId="25" xfId="0" applyFont="1" applyFill="1" applyBorder="1" applyAlignment="1">
      <alignment horizontal="right" vertical="top" wrapText="1"/>
    </xf>
    <xf numFmtId="0" fontId="12" fillId="40" borderId="24" xfId="1" applyFont="1" applyFill="1" applyBorder="1" applyAlignment="1">
      <alignment horizontal="left" vertical="top" wrapText="1"/>
    </xf>
    <xf numFmtId="0" fontId="12" fillId="40" borderId="25" xfId="1" applyFont="1" applyFill="1" applyBorder="1" applyAlignment="1">
      <alignment vertical="top" wrapText="1"/>
    </xf>
    <xf numFmtId="0" fontId="12" fillId="40" borderId="24" xfId="1" applyFont="1" applyFill="1" applyBorder="1" applyAlignment="1">
      <alignment vertical="top" wrapText="1"/>
    </xf>
    <xf numFmtId="0" fontId="19" fillId="40" borderId="24" xfId="2" applyFont="1" applyFill="1" applyBorder="1" applyAlignment="1">
      <alignment vertical="top" wrapText="1"/>
    </xf>
    <xf numFmtId="0" fontId="12" fillId="40" borderId="25" xfId="1" applyFont="1" applyFill="1" applyBorder="1" applyAlignment="1">
      <alignment horizontal="left" vertical="top" wrapText="1"/>
    </xf>
    <xf numFmtId="0" fontId="19" fillId="40" borderId="25" xfId="2" applyFont="1" applyFill="1" applyBorder="1" applyAlignment="1">
      <alignment vertical="top" wrapText="1"/>
    </xf>
    <xf numFmtId="0" fontId="19" fillId="40" borderId="25" xfId="2" applyFont="1" applyFill="1" applyBorder="1" applyAlignment="1">
      <alignment horizontal="left" vertical="top" wrapText="1"/>
    </xf>
    <xf numFmtId="0" fontId="64" fillId="0" borderId="0" xfId="0" applyFont="1" applyAlignment="1">
      <alignment wrapText="1"/>
    </xf>
    <xf numFmtId="0" fontId="51" fillId="3" borderId="0" xfId="0" applyFont="1" applyFill="1"/>
    <xf numFmtId="3" fontId="51" fillId="3" borderId="0" xfId="0" applyNumberFormat="1" applyFont="1" applyFill="1"/>
    <xf numFmtId="0" fontId="17" fillId="3" borderId="0" xfId="0" quotePrefix="1" applyFont="1" applyFill="1" applyAlignment="1">
      <alignment horizontal="left" vertical="center" wrapText="1"/>
    </xf>
    <xf numFmtId="0" fontId="14" fillId="0" borderId="4" xfId="1" applyFont="1" applyBorder="1" applyAlignment="1">
      <alignment vertical="center" wrapText="1"/>
    </xf>
    <xf numFmtId="0" fontId="21" fillId="0" borderId="4" xfId="0" applyFont="1" applyBorder="1" applyAlignment="1">
      <alignment vertical="center"/>
    </xf>
    <xf numFmtId="0" fontId="14" fillId="3" borderId="0" xfId="1" applyFont="1" applyFill="1"/>
    <xf numFmtId="0" fontId="25" fillId="0" borderId="0" xfId="0" applyFont="1" applyAlignment="1">
      <alignment horizontal="left" vertical="top"/>
    </xf>
    <xf numFmtId="0" fontId="23" fillId="0" borderId="0" xfId="300" applyFont="1" applyAlignment="1">
      <alignment horizontal="left" vertical="top"/>
    </xf>
    <xf numFmtId="0" fontId="12" fillId="0" borderId="0" xfId="300" applyFont="1" applyAlignment="1">
      <alignment horizontal="left" vertical="top"/>
    </xf>
    <xf numFmtId="0" fontId="0" fillId="0" borderId="0" xfId="0" applyAlignment="1">
      <alignment horizontal="left" vertical="top"/>
    </xf>
    <xf numFmtId="0" fontId="0" fillId="0" borderId="0" xfId="0" quotePrefix="1" applyAlignment="1">
      <alignment horizontal="left" vertical="top"/>
    </xf>
    <xf numFmtId="0" fontId="0" fillId="0" borderId="0" xfId="0" applyAlignment="1">
      <alignment horizontal="left"/>
    </xf>
    <xf numFmtId="3" fontId="0" fillId="0" borderId="0" xfId="0" applyNumberFormat="1" applyAlignment="1">
      <alignment horizontal="left"/>
    </xf>
    <xf numFmtId="4" fontId="0" fillId="0" borderId="0" xfId="0" applyNumberFormat="1" applyAlignment="1">
      <alignment horizontal="left"/>
    </xf>
    <xf numFmtId="2" fontId="12" fillId="2" borderId="24" xfId="2" applyNumberFormat="1" applyFont="1" applyFill="1" applyBorder="1" applyAlignment="1">
      <alignment horizontal="right" vertical="top"/>
    </xf>
    <xf numFmtId="1" fontId="12" fillId="2" borderId="24" xfId="2" applyNumberFormat="1" applyFont="1" applyFill="1" applyBorder="1" applyAlignment="1">
      <alignment horizontal="right" vertical="top"/>
    </xf>
    <xf numFmtId="0" fontId="69" fillId="0" borderId="0" xfId="0" applyFont="1" applyAlignment="1">
      <alignment vertical="top"/>
    </xf>
    <xf numFmtId="0" fontId="28" fillId="41" borderId="0" xfId="0" applyFont="1" applyFill="1"/>
    <xf numFmtId="0" fontId="69" fillId="41" borderId="0" xfId="0" applyFont="1" applyFill="1" applyAlignment="1">
      <alignment vertical="top"/>
    </xf>
    <xf numFmtId="0" fontId="70" fillId="41" borderId="0" xfId="0" applyFont="1" applyFill="1"/>
    <xf numFmtId="0" fontId="0" fillId="41" borderId="0" xfId="0" applyFill="1"/>
    <xf numFmtId="0" fontId="0" fillId="41" borderId="0" xfId="0" applyFill="1" applyAlignment="1">
      <alignment vertical="center" readingOrder="1"/>
    </xf>
    <xf numFmtId="0" fontId="5" fillId="42" borderId="0" xfId="0" applyFont="1" applyFill="1" applyAlignment="1">
      <alignment horizontal="left" wrapText="1"/>
    </xf>
    <xf numFmtId="0" fontId="5" fillId="42" borderId="0" xfId="0" applyFont="1" applyFill="1" applyAlignment="1">
      <alignment horizontal="left" vertical="top"/>
    </xf>
    <xf numFmtId="0" fontId="5" fillId="42" borderId="0" xfId="0" applyFont="1" applyFill="1" applyAlignment="1">
      <alignment horizontal="left"/>
    </xf>
    <xf numFmtId="0" fontId="69" fillId="0" borderId="0" xfId="513" applyFont="1" applyAlignment="1">
      <alignment vertical="top"/>
    </xf>
    <xf numFmtId="0" fontId="0" fillId="3" borderId="0" xfId="0" applyFill="1"/>
    <xf numFmtId="0" fontId="19" fillId="3" borderId="0" xfId="18" applyFont="1" applyFill="1" applyAlignment="1">
      <alignment vertical="top"/>
    </xf>
    <xf numFmtId="0" fontId="19" fillId="3" borderId="0" xfId="18" applyFont="1" applyFill="1" applyAlignment="1">
      <alignment horizontal="left" vertical="top"/>
    </xf>
    <xf numFmtId="0" fontId="19" fillId="3" borderId="0" xfId="18" applyFont="1" applyFill="1" applyAlignment="1">
      <alignment horizontal="right" vertical="top"/>
    </xf>
    <xf numFmtId="0" fontId="17" fillId="3" borderId="0" xfId="18" applyFont="1" applyFill="1" applyAlignment="1">
      <alignment horizontal="left" vertical="top"/>
    </xf>
    <xf numFmtId="0" fontId="69" fillId="3" borderId="0" xfId="0" applyFont="1" applyFill="1" applyAlignment="1">
      <alignment horizontal="left" vertical="top"/>
    </xf>
    <xf numFmtId="0" fontId="25" fillId="3" borderId="0" xfId="0" applyFont="1" applyFill="1" applyAlignment="1">
      <alignment horizontal="left" vertical="top"/>
    </xf>
    <xf numFmtId="0" fontId="25" fillId="3" borderId="0" xfId="0" applyFont="1" applyFill="1" applyAlignment="1">
      <alignment horizontal="right" vertical="top"/>
    </xf>
    <xf numFmtId="0" fontId="25" fillId="3" borderId="0" xfId="0" applyFont="1" applyFill="1" applyAlignment="1">
      <alignment vertical="top"/>
    </xf>
    <xf numFmtId="0" fontId="13" fillId="3" borderId="0" xfId="0" applyFont="1" applyFill="1" applyAlignment="1">
      <alignment vertical="top"/>
    </xf>
    <xf numFmtId="0" fontId="13" fillId="3" borderId="0" xfId="0" applyFont="1" applyFill="1" applyAlignment="1">
      <alignment horizontal="left" vertical="top"/>
    </xf>
    <xf numFmtId="0" fontId="13" fillId="3" borderId="0" xfId="0" applyFont="1" applyFill="1" applyAlignment="1">
      <alignment horizontal="right" vertical="top"/>
    </xf>
    <xf numFmtId="0" fontId="66" fillId="3" borderId="28" xfId="18" applyFont="1" applyFill="1" applyBorder="1" applyAlignment="1">
      <alignment horizontal="left" vertical="top"/>
    </xf>
    <xf numFmtId="0" fontId="66" fillId="3" borderId="28" xfId="18" applyFont="1" applyFill="1" applyBorder="1" applyAlignment="1">
      <alignment horizontal="right" vertical="top"/>
    </xf>
    <xf numFmtId="0" fontId="67" fillId="3" borderId="28" xfId="18" applyFont="1" applyFill="1" applyBorder="1" applyAlignment="1">
      <alignment horizontal="right" vertical="top" wrapText="1"/>
    </xf>
    <xf numFmtId="0" fontId="65" fillId="3" borderId="0" xfId="18" applyFont="1" applyFill="1" applyAlignment="1">
      <alignment horizontal="left" vertical="top"/>
    </xf>
    <xf numFmtId="0" fontId="13" fillId="3" borderId="0" xfId="0" applyFont="1" applyFill="1"/>
    <xf numFmtId="0" fontId="13" fillId="3" borderId="0" xfId="0" applyFont="1" applyFill="1" applyAlignment="1">
      <alignment horizontal="right"/>
    </xf>
    <xf numFmtId="3" fontId="13" fillId="3" borderId="0" xfId="0" applyNumberFormat="1" applyFont="1" applyFill="1" applyAlignment="1">
      <alignment horizontal="right"/>
    </xf>
    <xf numFmtId="1" fontId="5" fillId="3" borderId="0" xfId="0" applyNumberFormat="1" applyFont="1" applyFill="1" applyAlignment="1">
      <alignment horizontal="right"/>
    </xf>
    <xf numFmtId="0" fontId="5" fillId="3" borderId="0" xfId="0" applyFont="1" applyFill="1" applyAlignment="1">
      <alignment horizontal="right"/>
    </xf>
    <xf numFmtId="165" fontId="5" fillId="3" borderId="0" xfId="0" applyNumberFormat="1" applyFont="1" applyFill="1" applyAlignment="1">
      <alignment horizontal="right"/>
    </xf>
    <xf numFmtId="0" fontId="12" fillId="3" borderId="0" xfId="1" applyFont="1" applyFill="1" applyAlignment="1">
      <alignment vertical="top" wrapText="1"/>
    </xf>
    <xf numFmtId="0" fontId="19" fillId="3" borderId="0" xfId="2" applyFont="1" applyFill="1" applyAlignment="1">
      <alignment vertical="top" wrapText="1"/>
    </xf>
    <xf numFmtId="0" fontId="12" fillId="3" borderId="0" xfId="2" applyFont="1" applyFill="1" applyAlignment="1">
      <alignment vertical="top" wrapText="1"/>
    </xf>
    <xf numFmtId="0" fontId="12" fillId="3" borderId="0" xfId="1" applyFont="1" applyFill="1" applyAlignment="1">
      <alignment horizontal="left" vertical="top" wrapText="1"/>
    </xf>
    <xf numFmtId="0" fontId="19" fillId="3" borderId="0" xfId="2" applyFont="1" applyFill="1" applyAlignment="1">
      <alignment horizontal="left" vertical="top" wrapText="1"/>
    </xf>
    <xf numFmtId="0" fontId="12" fillId="3" borderId="0" xfId="2" applyFont="1" applyFill="1" applyAlignment="1">
      <alignment horizontal="left" vertical="top" wrapText="1"/>
    </xf>
    <xf numFmtId="0" fontId="23" fillId="3" borderId="0" xfId="0" applyFont="1" applyFill="1" applyAlignment="1">
      <alignment horizontal="left" vertical="top"/>
    </xf>
    <xf numFmtId="0" fontId="12" fillId="3" borderId="0" xfId="0" applyFont="1" applyFill="1" applyAlignment="1">
      <alignment horizontal="center" vertical="top" wrapText="1"/>
    </xf>
    <xf numFmtId="0" fontId="12" fillId="3" borderId="0" xfId="0" applyFont="1" applyFill="1" applyAlignment="1">
      <alignment horizontal="left" vertical="top" wrapText="1"/>
    </xf>
    <xf numFmtId="0" fontId="26" fillId="41" borderId="0" xfId="8" applyFont="1" applyFill="1" applyAlignment="1">
      <alignment vertical="top"/>
    </xf>
    <xf numFmtId="0" fontId="71" fillId="41" borderId="1" xfId="0" applyFont="1" applyFill="1" applyBorder="1" applyAlignment="1">
      <alignment vertical="top"/>
    </xf>
    <xf numFmtId="0" fontId="18" fillId="3" borderId="1" xfId="0" applyFont="1" applyFill="1" applyBorder="1" applyAlignment="1">
      <alignment horizontal="left"/>
    </xf>
    <xf numFmtId="0" fontId="21" fillId="3" borderId="0" xfId="0" applyFont="1" applyFill="1" applyAlignment="1">
      <alignment horizontal="left" vertical="top"/>
    </xf>
    <xf numFmtId="0" fontId="74" fillId="3" borderId="0" xfId="0" applyFont="1" applyFill="1" applyAlignment="1">
      <alignment horizontal="left" vertical="center" wrapText="1"/>
    </xf>
    <xf numFmtId="0" fontId="71" fillId="41" borderId="1" xfId="0" applyFont="1" applyFill="1" applyBorder="1" applyAlignment="1">
      <alignment vertical="top" wrapText="1"/>
    </xf>
    <xf numFmtId="0" fontId="21" fillId="3" borderId="0" xfId="0" applyFont="1" applyFill="1"/>
    <xf numFmtId="0" fontId="18" fillId="3" borderId="1" xfId="0" applyFont="1" applyFill="1" applyBorder="1" applyAlignment="1">
      <alignment vertical="top" wrapText="1"/>
    </xf>
    <xf numFmtId="0" fontId="74" fillId="3" borderId="1" xfId="0" applyFont="1" applyFill="1" applyBorder="1" applyAlignment="1">
      <alignment horizontal="left" vertical="top"/>
    </xf>
    <xf numFmtId="0" fontId="73" fillId="3" borderId="1" xfId="0" applyFont="1" applyFill="1" applyBorder="1"/>
    <xf numFmtId="0" fontId="74" fillId="3" borderId="1" xfId="0" applyFont="1" applyFill="1" applyBorder="1" applyAlignment="1">
      <alignment horizontal="left" vertical="center" wrapText="1"/>
    </xf>
    <xf numFmtId="0" fontId="11" fillId="3" borderId="1" xfId="0" applyFont="1" applyFill="1" applyBorder="1" applyAlignment="1">
      <alignment horizontal="left" vertical="top" wrapText="1"/>
    </xf>
    <xf numFmtId="0" fontId="17" fillId="3" borderId="1" xfId="0" applyFont="1" applyFill="1" applyBorder="1" applyAlignment="1">
      <alignment horizontal="left" vertical="center" wrapText="1"/>
    </xf>
    <xf numFmtId="0" fontId="10" fillId="3" borderId="0" xfId="1" applyFill="1" applyAlignment="1">
      <alignment vertical="center"/>
    </xf>
    <xf numFmtId="3" fontId="0" fillId="0" borderId="0" xfId="0" applyNumberFormat="1"/>
    <xf numFmtId="0" fontId="25" fillId="0" borderId="0" xfId="0" applyFont="1"/>
    <xf numFmtId="0" fontId="0" fillId="0" borderId="1" xfId="0" applyBorder="1" applyAlignment="1">
      <alignment horizontal="left"/>
    </xf>
    <xf numFmtId="0" fontId="0" fillId="0" borderId="1" xfId="0" applyBorder="1"/>
    <xf numFmtId="166" fontId="5" fillId="0" borderId="0" xfId="572" applyNumberFormat="1" applyFont="1" applyFill="1" applyAlignment="1">
      <alignment horizontal="right"/>
    </xf>
    <xf numFmtId="0" fontId="72" fillId="3" borderId="29" xfId="0" applyFont="1" applyFill="1" applyBorder="1" applyAlignment="1" applyProtection="1">
      <alignment horizontal="left" vertical="top" wrapText="1" readingOrder="1"/>
      <protection locked="0"/>
    </xf>
    <xf numFmtId="0" fontId="72" fillId="3" borderId="3" xfId="0" applyFont="1" applyFill="1" applyBorder="1" applyAlignment="1" applyProtection="1">
      <alignment horizontal="left" vertical="top" wrapText="1" readingOrder="1"/>
      <protection locked="0"/>
    </xf>
    <xf numFmtId="0" fontId="72" fillId="3" borderId="31" xfId="0" applyFont="1" applyFill="1" applyBorder="1" applyAlignment="1" applyProtection="1">
      <alignment horizontal="left" vertical="top" wrapText="1" readingOrder="1"/>
      <protection locked="0"/>
    </xf>
    <xf numFmtId="0" fontId="72" fillId="3" borderId="3" xfId="0" applyFont="1" applyFill="1" applyBorder="1" applyAlignment="1" applyProtection="1">
      <alignment horizontal="right" vertical="top" wrapText="1" readingOrder="1"/>
      <protection locked="0"/>
    </xf>
    <xf numFmtId="0" fontId="72" fillId="3" borderId="32" xfId="0" applyFont="1" applyFill="1" applyBorder="1" applyAlignment="1" applyProtection="1">
      <alignment horizontal="right" vertical="top" wrapText="1" readingOrder="1"/>
      <protection locked="0"/>
    </xf>
    <xf numFmtId="2" fontId="19" fillId="0" borderId="24" xfId="2" applyNumberFormat="1" applyFont="1" applyBorder="1" applyAlignment="1" applyProtection="1">
      <alignment horizontal="right" vertical="top"/>
      <protection locked="0"/>
    </xf>
    <xf numFmtId="2" fontId="19" fillId="3" borderId="24" xfId="2" applyNumberFormat="1" applyFont="1" applyFill="1" applyBorder="1" applyAlignment="1" applyProtection="1">
      <alignment horizontal="right" vertical="top"/>
      <protection locked="0"/>
    </xf>
    <xf numFmtId="0" fontId="28" fillId="3" borderId="0" xfId="0" applyFont="1" applyFill="1"/>
    <xf numFmtId="0" fontId="77" fillId="3" borderId="0" xfId="1" applyFont="1" applyFill="1" applyAlignment="1">
      <alignment vertical="center" wrapText="1"/>
    </xf>
    <xf numFmtId="0" fontId="0" fillId="43" borderId="0" xfId="0" applyFill="1" applyAlignment="1">
      <alignment horizontal="left"/>
    </xf>
    <xf numFmtId="3" fontId="0" fillId="43" borderId="0" xfId="0" applyNumberFormat="1" applyFill="1" applyAlignment="1">
      <alignment horizontal="left"/>
    </xf>
    <xf numFmtId="0" fontId="72" fillId="3" borderId="0" xfId="0" applyFont="1" applyFill="1" applyAlignment="1" applyProtection="1">
      <alignment horizontal="left" vertical="top" wrapText="1" readingOrder="1"/>
      <protection locked="0"/>
    </xf>
    <xf numFmtId="14" fontId="5" fillId="0" borderId="0" xfId="0" applyNumberFormat="1" applyFont="1"/>
    <xf numFmtId="0" fontId="22" fillId="0" borderId="0" xfId="0" applyFont="1" applyAlignment="1">
      <alignment horizontal="left" vertical="top"/>
    </xf>
    <xf numFmtId="164" fontId="22" fillId="0" borderId="0" xfId="0" applyNumberFormat="1" applyFont="1" applyAlignment="1">
      <alignment horizontal="left" vertical="top"/>
    </xf>
    <xf numFmtId="14" fontId="22" fillId="0" borderId="0" xfId="0" applyNumberFormat="1" applyFont="1" applyAlignment="1">
      <alignment horizontal="left" vertical="top"/>
    </xf>
    <xf numFmtId="0" fontId="22" fillId="0" borderId="0" xfId="0" applyFont="1" applyAlignment="1">
      <alignment horizontal="left" vertical="top" wrapText="1"/>
    </xf>
    <xf numFmtId="0" fontId="0" fillId="0" borderId="9" xfId="0" applyBorder="1" applyAlignment="1">
      <alignment horizontal="left"/>
    </xf>
    <xf numFmtId="0" fontId="17" fillId="3" borderId="0" xfId="1" applyFont="1" applyFill="1" applyAlignment="1">
      <alignment vertical="center" wrapText="1"/>
    </xf>
    <xf numFmtId="0" fontId="17" fillId="3" borderId="0" xfId="1" applyFont="1" applyFill="1" applyAlignment="1">
      <alignment horizontal="center" vertical="center" wrapText="1"/>
    </xf>
    <xf numFmtId="0" fontId="19" fillId="3" borderId="0" xfId="0" applyFont="1" applyFill="1" applyAlignment="1">
      <alignment vertical="center" readingOrder="1"/>
    </xf>
    <xf numFmtId="0" fontId="73" fillId="3" borderId="0" xfId="1" applyFont="1" applyFill="1" applyAlignment="1">
      <alignment vertical="center" wrapText="1"/>
    </xf>
    <xf numFmtId="0" fontId="0" fillId="41" borderId="0" xfId="0" applyFill="1" applyAlignment="1">
      <alignment horizontal="left" vertical="top" wrapText="1"/>
    </xf>
    <xf numFmtId="0" fontId="70" fillId="3" borderId="0" xfId="0" applyFont="1" applyFill="1" applyAlignment="1">
      <alignment vertical="top" wrapText="1"/>
    </xf>
    <xf numFmtId="0" fontId="78" fillId="0" borderId="0" xfId="0" applyFont="1"/>
    <xf numFmtId="0" fontId="79" fillId="0" borderId="0" xfId="0" applyFont="1"/>
    <xf numFmtId="0" fontId="80" fillId="0" borderId="0" xfId="557" applyFont="1" applyAlignment="1">
      <alignment vertical="top" wrapText="1" readingOrder="1"/>
    </xf>
    <xf numFmtId="0" fontId="22" fillId="0" borderId="0" xfId="0" quotePrefix="1" applyFont="1"/>
    <xf numFmtId="0" fontId="73" fillId="0" borderId="0" xfId="0" applyFont="1"/>
    <xf numFmtId="0" fontId="81" fillId="3" borderId="0" xfId="0" applyFont="1" applyFill="1" applyAlignment="1">
      <alignment horizontal="left" vertical="top"/>
    </xf>
    <xf numFmtId="0" fontId="5" fillId="6" borderId="0" xfId="11" applyFill="1" applyAlignment="1">
      <alignment vertical="center"/>
    </xf>
    <xf numFmtId="0" fontId="34" fillId="0" borderId="0" xfId="6" quotePrefix="1" applyFont="1" applyAlignment="1">
      <alignment horizontal="left" vertical="top" wrapText="1"/>
    </xf>
    <xf numFmtId="1" fontId="68" fillId="3" borderId="0" xfId="18" applyNumberFormat="1" applyFont="1" applyFill="1" applyAlignment="1">
      <alignment horizontal="right"/>
    </xf>
    <xf numFmtId="9" fontId="33" fillId="3" borderId="0" xfId="534" applyFont="1" applyFill="1" applyAlignment="1">
      <alignment horizontal="right" wrapText="1"/>
    </xf>
    <xf numFmtId="3" fontId="68" fillId="3" borderId="0" xfId="18" applyNumberFormat="1" applyFont="1" applyFill="1" applyAlignment="1">
      <alignment horizontal="right"/>
    </xf>
    <xf numFmtId="165" fontId="68" fillId="3" borderId="0" xfId="18" applyNumberFormat="1" applyFont="1" applyFill="1" applyAlignment="1">
      <alignment horizontal="right"/>
    </xf>
    <xf numFmtId="0" fontId="82" fillId="0" borderId="0" xfId="0" applyFont="1"/>
    <xf numFmtId="0" fontId="83" fillId="0" borderId="0" xfId="0" applyFont="1"/>
    <xf numFmtId="0" fontId="84" fillId="0" borderId="0" xfId="0" applyFont="1"/>
    <xf numFmtId="0" fontId="77" fillId="0" borderId="0" xfId="0" applyFont="1"/>
    <xf numFmtId="0" fontId="85" fillId="0" borderId="0" xfId="0" applyFont="1"/>
    <xf numFmtId="0" fontId="86" fillId="0" borderId="0" xfId="0" applyFont="1"/>
    <xf numFmtId="0" fontId="87" fillId="0" borderId="0" xfId="0" applyFont="1"/>
    <xf numFmtId="164" fontId="22" fillId="0" borderId="0" xfId="0" quotePrefix="1" applyNumberFormat="1" applyFont="1" applyAlignment="1">
      <alignment horizontal="left"/>
    </xf>
    <xf numFmtId="164" fontId="5" fillId="0" borderId="0" xfId="11" applyNumberFormat="1" applyAlignment="1">
      <alignment horizontal="left" vertical="center"/>
    </xf>
    <xf numFmtId="0" fontId="88" fillId="3" borderId="0" xfId="0" applyFont="1" applyFill="1"/>
    <xf numFmtId="0" fontId="0" fillId="0" borderId="0" xfId="0" applyAlignment="1">
      <alignment horizontal="right"/>
    </xf>
    <xf numFmtId="0" fontId="89" fillId="0" borderId="35" xfId="0" applyFont="1" applyBorder="1" applyAlignment="1">
      <alignment horizontal="right" vertical="top" wrapText="1" readingOrder="1"/>
    </xf>
    <xf numFmtId="0" fontId="89" fillId="0" borderId="0" xfId="0" applyFont="1" applyAlignment="1">
      <alignment horizontal="right" vertical="top" wrapText="1" readingOrder="1"/>
    </xf>
    <xf numFmtId="14" fontId="22" fillId="0" borderId="0" xfId="0" applyNumberFormat="1" applyFont="1" applyAlignment="1">
      <alignment horizontal="left"/>
    </xf>
    <xf numFmtId="0" fontId="0" fillId="6" borderId="0" xfId="0" applyFill="1"/>
    <xf numFmtId="0" fontId="0" fillId="6" borderId="0" xfId="0" applyFill="1" applyAlignment="1">
      <alignment horizontal="right"/>
    </xf>
    <xf numFmtId="0" fontId="13" fillId="3" borderId="0" xfId="4" applyFill="1" applyAlignment="1">
      <alignment horizontal="left" vertical="top"/>
    </xf>
    <xf numFmtId="0" fontId="84" fillId="0" borderId="0" xfId="4" applyFont="1" applyAlignment="1">
      <alignment vertical="top" wrapText="1"/>
    </xf>
    <xf numFmtId="0" fontId="17" fillId="0" borderId="8" xfId="4" applyFont="1" applyBorder="1" applyAlignment="1" applyProtection="1">
      <alignment horizontal="left" vertical="top"/>
      <protection locked="0"/>
    </xf>
    <xf numFmtId="0" fontId="14" fillId="44" borderId="8" xfId="4" applyFont="1" applyFill="1" applyBorder="1" applyAlignment="1">
      <alignment horizontal="center" vertical="top"/>
    </xf>
    <xf numFmtId="0" fontId="93" fillId="3" borderId="0" xfId="8" applyFont="1" applyFill="1" applyAlignment="1">
      <alignment horizontal="left" vertical="top"/>
    </xf>
    <xf numFmtId="0" fontId="93" fillId="41" borderId="0" xfId="8" applyFont="1" applyFill="1" applyAlignment="1" applyProtection="1">
      <alignment vertical="top"/>
      <protection locked="0"/>
    </xf>
    <xf numFmtId="0" fontId="94" fillId="0" borderId="0" xfId="0" applyFont="1" applyAlignment="1">
      <alignment horizontal="left" vertical="top" wrapText="1" readingOrder="1"/>
    </xf>
    <xf numFmtId="0" fontId="94" fillId="0" borderId="33" xfId="0" applyFont="1" applyBorder="1" applyAlignment="1">
      <alignment horizontal="left" vertical="top" wrapText="1" readingOrder="1"/>
    </xf>
    <xf numFmtId="0" fontId="94" fillId="0" borderId="0" xfId="0" applyFont="1" applyAlignment="1">
      <alignment horizontal="right" vertical="top" wrapText="1" readingOrder="1"/>
    </xf>
    <xf numFmtId="6" fontId="94" fillId="0" borderId="0" xfId="0" applyNumberFormat="1" applyFont="1" applyAlignment="1">
      <alignment horizontal="right" vertical="top" wrapText="1" readingOrder="1"/>
    </xf>
    <xf numFmtId="0" fontId="94" fillId="0" borderId="34" xfId="0" applyFont="1" applyBorder="1" applyAlignment="1">
      <alignment horizontal="right" vertical="top" wrapText="1" readingOrder="1"/>
    </xf>
    <xf numFmtId="0" fontId="1" fillId="0" borderId="0" xfId="0" applyFont="1" applyAlignment="1">
      <alignment vertical="top" wrapText="1"/>
    </xf>
    <xf numFmtId="0" fontId="1" fillId="0" borderId="0" xfId="0" applyFont="1"/>
    <xf numFmtId="0" fontId="1" fillId="0" borderId="0" xfId="0" applyFont="1" applyAlignment="1">
      <alignment vertical="center"/>
    </xf>
    <xf numFmtId="0" fontId="1" fillId="0" borderId="0" xfId="0" applyFont="1" applyAlignment="1">
      <alignment horizontal="left" vertical="top" wrapText="1"/>
    </xf>
    <xf numFmtId="0" fontId="1" fillId="0" borderId="8" xfId="0" applyFont="1" applyBorder="1" applyAlignment="1">
      <alignment horizontal="center" vertical="center"/>
    </xf>
    <xf numFmtId="0" fontId="1" fillId="0" borderId="0" xfId="0" applyFont="1" applyAlignment="1">
      <alignment horizontal="left" vertical="center"/>
    </xf>
    <xf numFmtId="0" fontId="1" fillId="2" borderId="8" xfId="0" applyFont="1" applyFill="1" applyBorder="1" applyAlignment="1">
      <alignment horizontal="center" vertical="center"/>
    </xf>
    <xf numFmtId="0" fontId="1" fillId="3" borderId="0" xfId="0" applyFont="1" applyFill="1" applyAlignment="1">
      <alignment horizontal="left" wrapText="1"/>
    </xf>
    <xf numFmtId="0" fontId="1" fillId="3" borderId="0" xfId="0" applyFont="1" applyFill="1" applyAlignment="1">
      <alignment horizontal="left" vertical="top"/>
    </xf>
    <xf numFmtId="0" fontId="1" fillId="3" borderId="0" xfId="0" applyFont="1" applyFill="1" applyAlignment="1">
      <alignment horizontal="left"/>
    </xf>
    <xf numFmtId="0" fontId="1" fillId="6" borderId="0" xfId="0" applyFont="1" applyFill="1" applyAlignment="1">
      <alignment horizontal="left" vertical="top" wrapText="1"/>
    </xf>
    <xf numFmtId="0" fontId="1" fillId="2" borderId="0" xfId="0" applyFont="1" applyFill="1" applyAlignment="1">
      <alignment horizontal="left" wrapText="1"/>
    </xf>
    <xf numFmtId="0" fontId="1" fillId="5" borderId="0" xfId="0" applyFont="1" applyFill="1" applyAlignment="1">
      <alignment horizontal="left" vertical="top" wrapText="1"/>
    </xf>
    <xf numFmtId="0" fontId="1" fillId="3" borderId="0" xfId="0" applyFont="1" applyFill="1"/>
    <xf numFmtId="0" fontId="1" fillId="3" borderId="0" xfId="0" applyFont="1" applyFill="1" applyAlignment="1">
      <alignment horizontal="center" vertical="center" wrapText="1"/>
    </xf>
    <xf numFmtId="0" fontId="1" fillId="3" borderId="0" xfId="0" applyFont="1" applyFill="1" applyAlignment="1">
      <alignment vertical="center"/>
    </xf>
    <xf numFmtId="0" fontId="1" fillId="3" borderId="0" xfId="0" applyFont="1" applyFill="1" applyAlignment="1">
      <alignment horizontal="left" vertical="center" wrapText="1"/>
    </xf>
    <xf numFmtId="0" fontId="1" fillId="3" borderId="0" xfId="0" applyFont="1" applyFill="1" applyAlignment="1" applyProtection="1">
      <alignment horizontal="left" vertical="center" wrapText="1"/>
      <protection locked="0"/>
    </xf>
    <xf numFmtId="0" fontId="1" fillId="3" borderId="0" xfId="0" applyFont="1" applyFill="1" applyAlignment="1">
      <alignment vertical="center" wrapText="1"/>
    </xf>
    <xf numFmtId="0" fontId="1" fillId="3" borderId="1" xfId="0" applyFont="1" applyFill="1" applyBorder="1" applyAlignment="1" applyProtection="1">
      <alignment horizontal="left" vertical="center" wrapText="1"/>
      <protection locked="0"/>
    </xf>
    <xf numFmtId="0" fontId="1" fillId="3" borderId="0" xfId="0" applyFont="1" applyFill="1" applyAlignment="1">
      <alignment wrapText="1"/>
    </xf>
    <xf numFmtId="3" fontId="1" fillId="3" borderId="0" xfId="0" applyNumberFormat="1" applyFont="1" applyFill="1" applyAlignment="1">
      <alignment horizontal="left" vertical="center" wrapText="1"/>
    </xf>
    <xf numFmtId="0" fontId="1" fillId="3" borderId="3" xfId="0" applyFont="1" applyFill="1" applyBorder="1" applyAlignment="1" applyProtection="1">
      <alignment vertical="center"/>
      <protection locked="0"/>
    </xf>
    <xf numFmtId="0" fontId="1" fillId="3" borderId="0" xfId="6" applyFont="1" applyFill="1" applyAlignment="1">
      <alignment horizontal="left" vertical="center" wrapText="1"/>
    </xf>
    <xf numFmtId="1" fontId="1" fillId="3" borderId="0" xfId="0" applyNumberFormat="1" applyFont="1" applyFill="1" applyAlignment="1">
      <alignment horizontal="left" vertical="center" wrapText="1"/>
    </xf>
    <xf numFmtId="0" fontId="1" fillId="3" borderId="1" xfId="0" applyFont="1" applyFill="1" applyBorder="1" applyAlignment="1">
      <alignment horizontal="left" vertical="center" wrapText="1"/>
    </xf>
    <xf numFmtId="3" fontId="1" fillId="3" borderId="1" xfId="0" applyNumberFormat="1" applyFont="1" applyFill="1" applyBorder="1" applyAlignment="1">
      <alignment horizontal="left" vertical="center" wrapText="1"/>
    </xf>
    <xf numFmtId="1" fontId="1" fillId="3" borderId="1" xfId="0" applyNumberFormat="1" applyFont="1" applyFill="1" applyBorder="1" applyAlignment="1">
      <alignment horizontal="left" vertical="center" wrapText="1"/>
    </xf>
    <xf numFmtId="0" fontId="95" fillId="0" borderId="0" xfId="0" applyFont="1" applyAlignment="1">
      <alignment vertical="center" wrapText="1"/>
    </xf>
    <xf numFmtId="0" fontId="72" fillId="3" borderId="30" xfId="0" applyFont="1" applyFill="1" applyBorder="1" applyAlignment="1" applyProtection="1">
      <alignment horizontal="center" vertical="top" wrapText="1" readingOrder="1"/>
      <protection locked="0"/>
    </xf>
    <xf numFmtId="0" fontId="0" fillId="3" borderId="0" xfId="0" applyFill="1"/>
    <xf numFmtId="0" fontId="89" fillId="0" borderId="0" xfId="0" applyFont="1" applyAlignment="1">
      <alignment horizontal="right" vertical="top" wrapText="1" readingOrder="1"/>
    </xf>
    <xf numFmtId="0" fontId="90" fillId="0" borderId="0" xfId="0" applyFont="1" applyAlignment="1">
      <alignment horizontal="right"/>
    </xf>
    <xf numFmtId="0" fontId="26" fillId="0" borderId="0" xfId="8" applyFont="1" applyAlignment="1" applyProtection="1">
      <alignment horizontal="left" vertical="top"/>
      <protection locked="0"/>
    </xf>
    <xf numFmtId="0" fontId="26" fillId="0" borderId="0" xfId="8" applyFont="1" applyAlignment="1">
      <alignment horizontal="left"/>
    </xf>
    <xf numFmtId="0" fontId="31" fillId="0" borderId="0" xfId="8" applyFont="1" applyAlignment="1">
      <alignment horizontal="left"/>
    </xf>
    <xf numFmtId="0" fontId="1" fillId="0" borderId="0" xfId="0" applyFont="1" applyAlignment="1">
      <alignment vertical="top" wrapText="1"/>
    </xf>
    <xf numFmtId="0" fontId="5" fillId="0" borderId="0" xfId="0" applyFont="1" applyAlignment="1">
      <alignment vertical="top" wrapText="1"/>
    </xf>
    <xf numFmtId="0" fontId="17" fillId="0" borderId="0" xfId="0" applyFont="1" applyAlignment="1">
      <alignment horizontal="left" vertical="top" wrapText="1"/>
    </xf>
    <xf numFmtId="0" fontId="1" fillId="0" borderId="0" xfId="0" applyFont="1" applyAlignment="1">
      <alignment wrapText="1"/>
    </xf>
    <xf numFmtId="0" fontId="5" fillId="0" borderId="0" xfId="0" applyFont="1" applyAlignment="1">
      <alignment wrapText="1"/>
    </xf>
    <xf numFmtId="0" fontId="14" fillId="0" borderId="0" xfId="513" applyFont="1" applyAlignment="1">
      <alignment horizontal="left" vertical="top"/>
    </xf>
    <xf numFmtId="0" fontId="1" fillId="0" borderId="9" xfId="0" applyFont="1" applyBorder="1" applyAlignment="1">
      <alignment horizontal="left" vertical="center"/>
    </xf>
    <xf numFmtId="0" fontId="1" fillId="0" borderId="0" xfId="0" applyFont="1" applyAlignment="1">
      <alignment horizontal="left" vertical="center"/>
    </xf>
    <xf numFmtId="0" fontId="17" fillId="0" borderId="0" xfId="8" applyFont="1" applyAlignment="1" applyProtection="1">
      <alignment horizontal="left" vertical="top"/>
      <protection locked="0"/>
    </xf>
    <xf numFmtId="0" fontId="17" fillId="0" borderId="0" xfId="513" applyFont="1" applyAlignment="1">
      <alignment horizontal="left" vertical="top" wrapText="1"/>
    </xf>
    <xf numFmtId="0" fontId="1" fillId="0" borderId="0" xfId="0" applyFont="1" applyAlignment="1">
      <alignment horizontal="left" vertical="top" wrapText="1"/>
    </xf>
    <xf numFmtId="0" fontId="71" fillId="3" borderId="3" xfId="0" applyFont="1" applyFill="1" applyBorder="1" applyAlignment="1">
      <alignment vertical="center"/>
    </xf>
    <xf numFmtId="0" fontId="18" fillId="3" borderId="1" xfId="0" applyFont="1" applyFill="1" applyBorder="1" applyAlignment="1">
      <alignment vertical="top" wrapText="1"/>
    </xf>
    <xf numFmtId="0" fontId="1" fillId="2" borderId="0" xfId="0" applyFont="1" applyFill="1" applyAlignment="1">
      <alignment vertical="top"/>
    </xf>
    <xf numFmtId="0" fontId="1" fillId="5" borderId="0" xfId="0" applyFont="1" applyFill="1" applyAlignment="1">
      <alignment vertical="top"/>
    </xf>
    <xf numFmtId="0" fontId="33" fillId="3" borderId="0" xfId="0" applyFont="1" applyFill="1" applyAlignment="1">
      <alignment horizontal="left" vertical="top"/>
    </xf>
    <xf numFmtId="0" fontId="75" fillId="3" borderId="1" xfId="0" applyFont="1" applyFill="1" applyBorder="1" applyAlignment="1">
      <alignment vertical="top" wrapText="1"/>
    </xf>
    <xf numFmtId="0" fontId="1" fillId="6" borderId="0" xfId="0" applyFont="1" applyFill="1" applyAlignment="1">
      <alignment vertical="top"/>
    </xf>
    <xf numFmtId="0" fontId="1" fillId="3" borderId="0" xfId="0" applyFont="1" applyFill="1" applyAlignment="1">
      <alignment horizontal="left" vertical="top" wrapText="1"/>
    </xf>
    <xf numFmtId="0" fontId="13" fillId="3" borderId="0" xfId="0" applyFont="1" applyFill="1" applyAlignment="1">
      <alignment horizontal="left" vertical="top"/>
    </xf>
    <xf numFmtId="0" fontId="13" fillId="3" borderId="0" xfId="0" applyFont="1" applyFill="1" applyAlignment="1">
      <alignment horizontal="left" vertical="top" wrapText="1"/>
    </xf>
    <xf numFmtId="0" fontId="92" fillId="0" borderId="0" xfId="4" applyFont="1" applyAlignment="1">
      <alignment horizontal="left" vertical="top" wrapText="1"/>
    </xf>
    <xf numFmtId="0" fontId="14" fillId="0" borderId="2" xfId="4" applyFont="1" applyBorder="1" applyAlignment="1">
      <alignment horizontal="left" vertical="top" wrapText="1"/>
    </xf>
    <xf numFmtId="0" fontId="14" fillId="0" borderId="3" xfId="4" applyFont="1" applyBorder="1" applyAlignment="1">
      <alignment horizontal="left" vertical="top" wrapText="1"/>
    </xf>
    <xf numFmtId="0" fontId="14" fillId="0" borderId="4" xfId="4" applyFont="1" applyBorder="1" applyAlignment="1">
      <alignment horizontal="left" vertical="top" wrapText="1"/>
    </xf>
    <xf numFmtId="0" fontId="14" fillId="0" borderId="8" xfId="1" applyFont="1" applyBorder="1" applyAlignment="1" applyProtection="1">
      <alignment horizontal="left"/>
      <protection locked="0"/>
    </xf>
    <xf numFmtId="0" fontId="17" fillId="0" borderId="8" xfId="1" applyFont="1" applyBorder="1" applyAlignment="1" applyProtection="1">
      <alignment horizontal="left"/>
      <protection locked="0"/>
    </xf>
    <xf numFmtId="0" fontId="14" fillId="0" borderId="8" xfId="1" applyFont="1" applyBorder="1" applyAlignment="1">
      <alignment horizontal="left"/>
    </xf>
    <xf numFmtId="0" fontId="14" fillId="3" borderId="8" xfId="4" applyFont="1" applyFill="1" applyBorder="1" applyAlignment="1">
      <alignment horizontal="left" vertical="top" wrapText="1"/>
    </xf>
    <xf numFmtId="0" fontId="14" fillId="0" borderId="2" xfId="1" applyFont="1" applyBorder="1" applyAlignment="1">
      <alignment horizontal="left"/>
    </xf>
    <xf numFmtId="0" fontId="14" fillId="0" borderId="3" xfId="1" applyFont="1" applyBorder="1" applyAlignment="1">
      <alignment horizontal="left"/>
    </xf>
    <xf numFmtId="0" fontId="14" fillId="0" borderId="4" xfId="1" applyFont="1" applyBorder="1" applyAlignment="1">
      <alignment horizontal="left"/>
    </xf>
    <xf numFmtId="0" fontId="17" fillId="0" borderId="8" xfId="1" applyFont="1" applyBorder="1" applyAlignment="1" applyProtection="1">
      <alignment horizontal="left" vertical="top"/>
      <protection locked="0"/>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14" fillId="0" borderId="4" xfId="1" applyFont="1" applyBorder="1" applyAlignment="1">
      <alignment horizontal="left" vertical="center"/>
    </xf>
    <xf numFmtId="0" fontId="14" fillId="0" borderId="5" xfId="1" applyFont="1" applyBorder="1" applyAlignment="1">
      <alignment horizontal="left" vertical="center" wrapText="1"/>
    </xf>
    <xf numFmtId="0" fontId="14" fillId="0" borderId="6" xfId="1" applyFont="1" applyBorder="1" applyAlignment="1">
      <alignment horizontal="left" vertical="center" wrapText="1"/>
    </xf>
    <xf numFmtId="0" fontId="14" fillId="0" borderId="9" xfId="1" applyFont="1" applyBorder="1" applyAlignment="1">
      <alignment horizontal="left" vertical="center" wrapText="1"/>
    </xf>
    <xf numFmtId="0" fontId="14" fillId="0" borderId="10" xfId="1" applyFont="1" applyBorder="1" applyAlignment="1">
      <alignment horizontal="left" vertical="center" wrapText="1"/>
    </xf>
    <xf numFmtId="0" fontId="14" fillId="0" borderId="7" xfId="1" applyFont="1" applyBorder="1" applyAlignment="1">
      <alignment horizontal="left" vertical="center" wrapText="1"/>
    </xf>
    <xf numFmtId="0" fontId="14" fillId="0" borderId="11" xfId="1" applyFont="1" applyBorder="1" applyAlignment="1">
      <alignment horizontal="left" vertical="center" wrapText="1"/>
    </xf>
    <xf numFmtId="0" fontId="5" fillId="0" borderId="2" xfId="7" applyFont="1" applyBorder="1" applyAlignment="1" applyProtection="1">
      <alignment horizontal="left" vertical="top" wrapText="1"/>
      <protection locked="0"/>
    </xf>
    <xf numFmtId="0" fontId="5" fillId="0" borderId="3" xfId="7" applyFont="1" applyBorder="1" applyAlignment="1" applyProtection="1">
      <alignment horizontal="left" vertical="top" wrapText="1"/>
      <protection locked="0"/>
    </xf>
    <xf numFmtId="0" fontId="5" fillId="0" borderId="4" xfId="7" applyFont="1" applyBorder="1" applyAlignment="1" applyProtection="1">
      <alignment horizontal="left" vertical="top" wrapText="1"/>
      <protection locked="0"/>
    </xf>
    <xf numFmtId="0" fontId="26" fillId="3" borderId="0" xfId="15" applyFont="1" applyFill="1" applyAlignment="1">
      <alignment horizontal="center" vertical="center"/>
      <protection locked="0"/>
    </xf>
    <xf numFmtId="0" fontId="14" fillId="3" borderId="2" xfId="1" applyFont="1" applyFill="1" applyBorder="1" applyAlignment="1">
      <alignment horizontal="center" vertical="top" wrapText="1"/>
    </xf>
    <xf numFmtId="0" fontId="14" fillId="3" borderId="3" xfId="1" applyFont="1" applyFill="1" applyBorder="1" applyAlignment="1">
      <alignment horizontal="center" vertical="top" wrapText="1"/>
    </xf>
    <xf numFmtId="0" fontId="14" fillId="3" borderId="4" xfId="1" applyFont="1" applyFill="1" applyBorder="1" applyAlignment="1">
      <alignment horizontal="center" vertical="top" wrapText="1"/>
    </xf>
    <xf numFmtId="0" fontId="1" fillId="0" borderId="8" xfId="7" applyFont="1" applyBorder="1" applyAlignment="1" applyProtection="1">
      <alignment horizontal="left" vertical="top" wrapText="1"/>
      <protection locked="0"/>
    </xf>
    <xf numFmtId="0" fontId="12" fillId="40" borderId="27" xfId="0" applyFont="1" applyFill="1" applyBorder="1" applyAlignment="1">
      <alignment horizontal="center" vertical="top" wrapText="1"/>
    </xf>
    <xf numFmtId="0" fontId="13" fillId="40" borderId="27" xfId="0" applyFont="1" applyFill="1" applyBorder="1" applyAlignment="1">
      <alignment horizontal="center" vertical="top" wrapText="1"/>
    </xf>
    <xf numFmtId="0" fontId="12" fillId="40" borderId="24" xfId="0" applyFont="1" applyFill="1" applyBorder="1" applyAlignment="1">
      <alignment horizontal="center" vertical="top" wrapText="1"/>
    </xf>
    <xf numFmtId="0" fontId="12" fillId="0" borderId="13" xfId="2" applyFont="1" applyBorder="1" applyAlignment="1">
      <alignment horizontal="center" wrapText="1"/>
    </xf>
    <xf numFmtId="0" fontId="12" fillId="0" borderId="0" xfId="2" applyFont="1" applyAlignment="1">
      <alignment horizontal="center"/>
    </xf>
    <xf numFmtId="0" fontId="12" fillId="0" borderId="0" xfId="1" applyFont="1" applyAlignment="1">
      <alignment horizontal="left" vertical="top" wrapText="1"/>
    </xf>
    <xf numFmtId="0" fontId="12" fillId="0" borderId="12" xfId="1" applyFont="1" applyBorder="1" applyAlignment="1">
      <alignment horizontal="left" vertical="top" wrapText="1"/>
    </xf>
    <xf numFmtId="0" fontId="14" fillId="0" borderId="0" xfId="1" applyFont="1" applyAlignment="1">
      <alignment horizontal="left" vertical="top" wrapText="1"/>
    </xf>
    <xf numFmtId="0" fontId="12" fillId="39" borderId="24" xfId="1" applyFont="1" applyFill="1" applyBorder="1" applyAlignment="1">
      <alignment horizontal="left" vertical="center" wrapText="1"/>
    </xf>
    <xf numFmtId="0" fontId="1" fillId="0" borderId="2" xfId="7" applyFont="1" applyBorder="1" applyAlignment="1" applyProtection="1">
      <alignment horizontal="left" vertical="top" wrapText="1"/>
      <protection locked="0"/>
    </xf>
    <xf numFmtId="0" fontId="1" fillId="0" borderId="4" xfId="7" applyFont="1" applyBorder="1" applyAlignment="1" applyProtection="1">
      <alignment horizontal="left" vertical="top" wrapText="1"/>
      <protection locked="0"/>
    </xf>
    <xf numFmtId="0" fontId="12" fillId="39" borderId="24" xfId="2" applyFont="1" applyFill="1" applyBorder="1" applyAlignment="1">
      <alignment horizontal="center" vertical="center"/>
    </xf>
    <xf numFmtId="0" fontId="14" fillId="3" borderId="8" xfId="1" applyFont="1" applyFill="1" applyBorder="1" applyAlignment="1">
      <alignment horizontal="center" vertical="top" wrapText="1"/>
    </xf>
  </cellXfs>
  <cellStyles count="573">
    <cellStyle name="20% - Accent1 2" xfId="425" xr:uid="{00000000-0005-0000-0000-000000000000}"/>
    <cellStyle name="20% - Accent1 2 2" xfId="493" xr:uid="{00000000-0005-0000-0000-000001000000}"/>
    <cellStyle name="20% - Accent2 2" xfId="426" xr:uid="{00000000-0005-0000-0000-000002000000}"/>
    <cellStyle name="20% - Accent2 2 2" xfId="494" xr:uid="{00000000-0005-0000-0000-000003000000}"/>
    <cellStyle name="20% - Accent3 2" xfId="427" xr:uid="{00000000-0005-0000-0000-000004000000}"/>
    <cellStyle name="20% - Accent3 2 2" xfId="495" xr:uid="{00000000-0005-0000-0000-000005000000}"/>
    <cellStyle name="20% - Accent4 2" xfId="428" xr:uid="{00000000-0005-0000-0000-000006000000}"/>
    <cellStyle name="20% - Accent4 2 2" xfId="496" xr:uid="{00000000-0005-0000-0000-000007000000}"/>
    <cellStyle name="20% - Accent5 2" xfId="429" xr:uid="{00000000-0005-0000-0000-000008000000}"/>
    <cellStyle name="20% - Accent5 2 2" xfId="497" xr:uid="{00000000-0005-0000-0000-000009000000}"/>
    <cellStyle name="20% - Accent6 2" xfId="430" xr:uid="{00000000-0005-0000-0000-00000A000000}"/>
    <cellStyle name="20% - Accent6 2 2" xfId="498" xr:uid="{00000000-0005-0000-0000-00000B000000}"/>
    <cellStyle name="40% - Accent1 2" xfId="431" xr:uid="{00000000-0005-0000-0000-00000C000000}"/>
    <cellStyle name="40% - Accent1 2 2" xfId="499" xr:uid="{00000000-0005-0000-0000-00000D000000}"/>
    <cellStyle name="40% - Accent2 2" xfId="432" xr:uid="{00000000-0005-0000-0000-00000E000000}"/>
    <cellStyle name="40% - Accent2 2 2" xfId="500" xr:uid="{00000000-0005-0000-0000-00000F000000}"/>
    <cellStyle name="40% - Accent3 2" xfId="433" xr:uid="{00000000-0005-0000-0000-000010000000}"/>
    <cellStyle name="40% - Accent3 2 2" xfId="501" xr:uid="{00000000-0005-0000-0000-000011000000}"/>
    <cellStyle name="40% - Accent4 2" xfId="434" xr:uid="{00000000-0005-0000-0000-000012000000}"/>
    <cellStyle name="40% - Accent4 2 2" xfId="502" xr:uid="{00000000-0005-0000-0000-000013000000}"/>
    <cellStyle name="40% - Accent5 2" xfId="435" xr:uid="{00000000-0005-0000-0000-000014000000}"/>
    <cellStyle name="40% - Accent5 2 2" xfId="503" xr:uid="{00000000-0005-0000-0000-000015000000}"/>
    <cellStyle name="40% - Accent6 2" xfId="436" xr:uid="{00000000-0005-0000-0000-000016000000}"/>
    <cellStyle name="40% - Accent6 2 2" xfId="504" xr:uid="{00000000-0005-0000-0000-000017000000}"/>
    <cellStyle name="60% - Accent1 2" xfId="437" xr:uid="{00000000-0005-0000-0000-000018000000}"/>
    <cellStyle name="60% - Accent2 2" xfId="438" xr:uid="{00000000-0005-0000-0000-000019000000}"/>
    <cellStyle name="60% - Accent3 2" xfId="439" xr:uid="{00000000-0005-0000-0000-00001A000000}"/>
    <cellStyle name="60% - Accent4 2" xfId="440" xr:uid="{00000000-0005-0000-0000-00001B000000}"/>
    <cellStyle name="60% - Accent5 2" xfId="441" xr:uid="{00000000-0005-0000-0000-00001C000000}"/>
    <cellStyle name="60% - Accent6 2" xfId="442" xr:uid="{00000000-0005-0000-0000-00001D000000}"/>
    <cellStyle name="Accent1 2" xfId="443" xr:uid="{00000000-0005-0000-0000-00001E000000}"/>
    <cellStyle name="Accent2 2" xfId="444" xr:uid="{00000000-0005-0000-0000-00001F000000}"/>
    <cellStyle name="Accent3 2" xfId="445" xr:uid="{00000000-0005-0000-0000-000020000000}"/>
    <cellStyle name="Accent4 2" xfId="446" xr:uid="{00000000-0005-0000-0000-000021000000}"/>
    <cellStyle name="Accent5 2" xfId="447" xr:uid="{00000000-0005-0000-0000-000022000000}"/>
    <cellStyle name="Accent6 2" xfId="448" xr:uid="{00000000-0005-0000-0000-000023000000}"/>
    <cellStyle name="Bad 2" xfId="449" xr:uid="{00000000-0005-0000-0000-000024000000}"/>
    <cellStyle name="Calculation 2" xfId="450" xr:uid="{00000000-0005-0000-0000-000025000000}"/>
    <cellStyle name="Check Cell 2" xfId="451" xr:uid="{00000000-0005-0000-0000-000026000000}"/>
    <cellStyle name="Comma" xfId="572" builtinId="3"/>
    <cellStyle name="Comma 2" xfId="83" xr:uid="{00000000-0005-0000-0000-000001000000}"/>
    <cellStyle name="Comma 2 2" xfId="419" xr:uid="{00000000-0005-0000-0000-000028000000}"/>
    <cellStyle name="Comma 2 2 2" xfId="525" xr:uid="{00000000-0005-0000-0000-000028000000}"/>
    <cellStyle name="Comma 2 2 2 2" xfId="563" xr:uid="{10FBE4C4-CADF-45C2-8F66-1B9D3B17F1D7}"/>
    <cellStyle name="Comma 2 2 3" xfId="544" xr:uid="{13B13A1E-CACD-4AE6-A05C-0F23D85574FC}"/>
    <cellStyle name="Comma 2 3" xfId="452" xr:uid="{00000000-0005-0000-0000-000029000000}"/>
    <cellStyle name="Comma 2 3 2" xfId="528" xr:uid="{00000000-0005-0000-0000-000029000000}"/>
    <cellStyle name="Comma 2 3 2 2" xfId="566" xr:uid="{969A4E86-D16E-4F4E-B6D9-D472A80C992A}"/>
    <cellStyle name="Comma 2 3 3" xfId="547" xr:uid="{92B405A4-251A-45B3-BD13-23EE1FB53F9D}"/>
    <cellStyle name="Comma 2 4" xfId="417" xr:uid="{00000000-0005-0000-0000-000027000000}"/>
    <cellStyle name="Comma 2 4 2" xfId="523" xr:uid="{00000000-0005-0000-0000-000027000000}"/>
    <cellStyle name="Comma 2 4 2 2" xfId="561" xr:uid="{AD964303-DC89-49F1-AB6E-34438E14F61E}"/>
    <cellStyle name="Comma 2 4 3" xfId="542" xr:uid="{166AFB84-E4C7-4512-85D2-145F445FCCCF}"/>
    <cellStyle name="Comma 2 5" xfId="519" xr:uid="{00000000-0005-0000-0000-000001000000}"/>
    <cellStyle name="Comma 2 5 2" xfId="556" xr:uid="{CA326C4C-9B5A-4EE6-9846-559A0EB7BD48}"/>
    <cellStyle name="Comma 2 6" xfId="538" xr:uid="{A9542A67-4838-415B-B837-7B76660D7E6E}"/>
    <cellStyle name="Comma 3" xfId="414" xr:uid="{00000000-0005-0000-0000-00002A000000}"/>
    <cellStyle name="Comma 3 2" xfId="421" xr:uid="{00000000-0005-0000-0000-00002B000000}"/>
    <cellStyle name="Comma 3 2 2" xfId="527" xr:uid="{00000000-0005-0000-0000-00002B000000}"/>
    <cellStyle name="Comma 3 2 2 2" xfId="565" xr:uid="{8FAB45C7-7D4B-4E32-9EF0-7881A260A112}"/>
    <cellStyle name="Comma 3 2 3" xfId="546" xr:uid="{B363E2DA-0B53-40A5-AFDD-D80E5F963E55}"/>
    <cellStyle name="Comma 3 3" xfId="453" xr:uid="{00000000-0005-0000-0000-00002C000000}"/>
    <cellStyle name="Comma 3 3 2" xfId="529" xr:uid="{00000000-0005-0000-0000-00002C000000}"/>
    <cellStyle name="Comma 3 3 2 2" xfId="567" xr:uid="{19A9B785-1E8D-40CB-9850-FC9323FCC503}"/>
    <cellStyle name="Comma 3 3 3" xfId="548" xr:uid="{3BF8B955-01C3-4BCB-B563-3B6824261E2C}"/>
    <cellStyle name="Comma 3 4" xfId="520" xr:uid="{00000000-0005-0000-0000-00002A000000}"/>
    <cellStyle name="Comma 3 4 2" xfId="558" xr:uid="{1AC975D9-70E0-4E19-856F-B37AC9C8C72D}"/>
    <cellStyle name="Comma 3 5" xfId="539" xr:uid="{BF9403A1-03FB-4687-935B-942041E3BEB7}"/>
    <cellStyle name="Comma 4" xfId="418" xr:uid="{00000000-0005-0000-0000-00002D000000}"/>
    <cellStyle name="Comma 4 2" xfId="454" xr:uid="{00000000-0005-0000-0000-00002E000000}"/>
    <cellStyle name="Comma 4 2 2" xfId="530" xr:uid="{00000000-0005-0000-0000-00002E000000}"/>
    <cellStyle name="Comma 4 2 2 2" xfId="568" xr:uid="{3C095CDC-AE22-4237-829A-414AA456CDD9}"/>
    <cellStyle name="Comma 4 2 3" xfId="549" xr:uid="{E881BF42-D4C0-45BF-94B0-72A49DDFBD6C}"/>
    <cellStyle name="Comma 4 3" xfId="524" xr:uid="{00000000-0005-0000-0000-00002D000000}"/>
    <cellStyle name="Comma 4 3 2" xfId="562" xr:uid="{00220303-5454-402D-9750-071E6ACD9195}"/>
    <cellStyle name="Comma 4 4" xfId="543" xr:uid="{6664A04D-C9DC-4603-8CD7-F33020FE1EC9}"/>
    <cellStyle name="Comma 5" xfId="455" xr:uid="{00000000-0005-0000-0000-00002F000000}"/>
    <cellStyle name="Comma 5 2" xfId="505" xr:uid="{00000000-0005-0000-0000-000030000000}"/>
    <cellStyle name="Comma 5 2 2" xfId="533" xr:uid="{00000000-0005-0000-0000-000030000000}"/>
    <cellStyle name="Comma 5 2 2 2" xfId="571" xr:uid="{0DEC1CCD-3E03-437D-BB73-813F68AA5633}"/>
    <cellStyle name="Comma 5 2 3" xfId="552" xr:uid="{5B4963D7-05D4-4A08-8C1C-F5F8F8F5DEF9}"/>
    <cellStyle name="Comma 5 3" xfId="531" xr:uid="{00000000-0005-0000-0000-00002F000000}"/>
    <cellStyle name="Comma 5 3 2" xfId="569" xr:uid="{00DD3174-5374-43AA-9CCA-78A99D0ECA7E}"/>
    <cellStyle name="Comma 5 4" xfId="550" xr:uid="{CF1E31AE-CC10-46F3-8E48-9F62EAB1B3B9}"/>
    <cellStyle name="Comma 6" xfId="456" xr:uid="{00000000-0005-0000-0000-000031000000}"/>
    <cellStyle name="Comma 6 2" xfId="532" xr:uid="{00000000-0005-0000-0000-000031000000}"/>
    <cellStyle name="Comma 6 2 2" xfId="570" xr:uid="{32D2ABB2-B4D3-446D-A464-F5B619BA8734}"/>
    <cellStyle name="Comma 6 3" xfId="551" xr:uid="{BF19BC05-9783-455F-AACC-FE7949686E76}"/>
    <cellStyle name="Comma 7" xfId="13" xr:uid="{00000000-0005-0000-0000-000063000000}"/>
    <cellStyle name="Comma 7 2" xfId="516" xr:uid="{00000000-0005-0000-0000-000063000000}"/>
    <cellStyle name="Comma 7 3" xfId="553" xr:uid="{F96677F0-A3AF-4718-8104-CBD2BEAB425E}"/>
    <cellStyle name="Comma 8" xfId="535" xr:uid="{7B9B0699-A1BE-4DA2-A8F0-FCFFEC80D71C}"/>
    <cellStyle name="Currency 2" xfId="3" xr:uid="{00000000-0005-0000-0000-000000000000}"/>
    <cellStyle name="Currency 2 2" xfId="420" xr:uid="{00000000-0005-0000-0000-000033000000}"/>
    <cellStyle name="Currency 2 2 2" xfId="526" xr:uid="{00000000-0005-0000-0000-000033000000}"/>
    <cellStyle name="Currency 2 2 2 2" xfId="564" xr:uid="{AA759E71-17A6-4467-86A5-62BBBEC0741C}"/>
    <cellStyle name="Currency 2 2 3" xfId="545" xr:uid="{5A1EAE3E-5D21-4A70-BB8E-9059D7EEFFA2}"/>
    <cellStyle name="Currency 2 3" xfId="415" xr:uid="{00000000-0005-0000-0000-000032000000}"/>
    <cellStyle name="Currency 2 3 2" xfId="521" xr:uid="{00000000-0005-0000-0000-000032000000}"/>
    <cellStyle name="Currency 2 3 2 2" xfId="559" xr:uid="{678B02E6-A4E7-4662-88A3-8DAA839F1C22}"/>
    <cellStyle name="Currency 2 3 3" xfId="540" xr:uid="{4E8D3DF8-45C9-42CF-87A2-DC4BC65A07AD}"/>
    <cellStyle name="Currency 2 4" xfId="14" xr:uid="{00000000-0005-0000-0000-000002000000}"/>
    <cellStyle name="Currency 2 4 2" xfId="517" xr:uid="{00000000-0005-0000-0000-000002000000}"/>
    <cellStyle name="Currency 2 4 3" xfId="554" xr:uid="{A16F2076-DF44-4D58-8A08-1F441D57F06D}"/>
    <cellStyle name="Currency 2 5" xfId="514" xr:uid="{00000000-0005-0000-0000-000000000000}"/>
    <cellStyle name="Currency 2 6" xfId="536" xr:uid="{D7478A31-0999-4AC3-A72F-0344CE68FA5E}"/>
    <cellStyle name="Explanatory Text 2" xfId="457" xr:uid="{00000000-0005-0000-0000-000034000000}"/>
    <cellStyle name="Followed Hyperlink 2" xfId="458" xr:uid="{00000000-0005-0000-0000-000035000000}"/>
    <cellStyle name="Good 2" xfId="459" xr:uid="{00000000-0005-0000-0000-000036000000}"/>
    <cellStyle name="Heading 1 2" xfId="460" xr:uid="{00000000-0005-0000-0000-000037000000}"/>
    <cellStyle name="Heading 2 2" xfId="461" xr:uid="{00000000-0005-0000-0000-000038000000}"/>
    <cellStyle name="Heading 3 2" xfId="462" xr:uid="{00000000-0005-0000-0000-000039000000}"/>
    <cellStyle name="Heading 4 2" xfId="463" xr:uid="{00000000-0005-0000-0000-00003A000000}"/>
    <cellStyle name="Hyperlink" xfId="8" builtinId="8"/>
    <cellStyle name="Hyperlink 2" xfId="9" xr:uid="{00000000-0005-0000-0000-000002000000}"/>
    <cellStyle name="Hyperlink 2 2" xfId="465" xr:uid="{00000000-0005-0000-0000-00003C000000}"/>
    <cellStyle name="Hyperlink 3" xfId="466" xr:uid="{00000000-0005-0000-0000-00003D000000}"/>
    <cellStyle name="Hyperlink 4" xfId="464" xr:uid="{00000000-0005-0000-0000-00003E000000}"/>
    <cellStyle name="Hyperlink 5" xfId="411" xr:uid="{00000000-0005-0000-0000-0000FD010000}"/>
    <cellStyle name="Hyperlink 6" xfId="15" xr:uid="{00000000-0005-0000-0000-00007A000000}"/>
    <cellStyle name="Input 2" xfId="467" xr:uid="{00000000-0005-0000-0000-00003F000000}"/>
    <cellStyle name="Linked Cell 2" xfId="468" xr:uid="{00000000-0005-0000-0000-000040000000}"/>
    <cellStyle name="Neutral 2" xfId="469" xr:uid="{00000000-0005-0000-0000-000041000000}"/>
    <cellStyle name="Normal" xfId="0" builtinId="0"/>
    <cellStyle name="Normal 10" xfId="410" xr:uid="{00000000-0005-0000-0000-000004020000}"/>
    <cellStyle name="Normal 10 2" xfId="557" xr:uid="{FC49EE5A-41C7-4ED8-8C51-A6D663074750}"/>
    <cellStyle name="Normal 2" xfId="1" xr:uid="{00000000-0005-0000-0000-000004000000}"/>
    <cellStyle name="Normal 2 2" xfId="4" xr:uid="{00000000-0005-0000-0000-000005000000}"/>
    <cellStyle name="Normal 2 2 2" xfId="470" xr:uid="{00000000-0005-0000-0000-000045000000}"/>
    <cellStyle name="Normal 2 3" xfId="471" xr:uid="{00000000-0005-0000-0000-000046000000}"/>
    <cellStyle name="Normal 2 3 2" xfId="506" xr:uid="{00000000-0005-0000-0000-000047000000}"/>
    <cellStyle name="Normal 2 6" xfId="472" xr:uid="{00000000-0005-0000-0000-000048000000}"/>
    <cellStyle name="Normal 3" xfId="2" xr:uid="{00000000-0005-0000-0000-000006000000}"/>
    <cellStyle name="Normal 3 2" xfId="5" xr:uid="{00000000-0005-0000-0000-000007000000}"/>
    <cellStyle name="Normal 3 2 2" xfId="474" xr:uid="{00000000-0005-0000-0000-00004B000000}"/>
    <cellStyle name="Normal 3 2 3" xfId="508" xr:uid="{00000000-0005-0000-0000-00004C000000}"/>
    <cellStyle name="Normal 3 3" xfId="475" xr:uid="{00000000-0005-0000-0000-00004D000000}"/>
    <cellStyle name="Normal 3 4" xfId="473" xr:uid="{00000000-0005-0000-0000-00004E000000}"/>
    <cellStyle name="Normal 3 5" xfId="507" xr:uid="{00000000-0005-0000-0000-00004F000000}"/>
    <cellStyle name="Normal 4" xfId="6" xr:uid="{00000000-0005-0000-0000-000008000000}"/>
    <cellStyle name="Normal 4 2" xfId="476" xr:uid="{00000000-0005-0000-0000-000051000000}"/>
    <cellStyle name="Normal 4 3" xfId="416" xr:uid="{00000000-0005-0000-0000-000050000000}"/>
    <cellStyle name="Normal 4 3 2" xfId="522" xr:uid="{00000000-0005-0000-0000-000050000000}"/>
    <cellStyle name="Normal 4 3 2 2" xfId="560" xr:uid="{35C9DF67-9CC1-47C5-8E21-D9B492B09BB1}"/>
    <cellStyle name="Normal 4 3 3" xfId="541" xr:uid="{81066BFF-985A-43D8-9C02-14E4AD8B501A}"/>
    <cellStyle name="Normal 4 4" xfId="16" xr:uid="{00000000-0005-0000-0000-000009000000}"/>
    <cellStyle name="Normal 4 4 2" xfId="518" xr:uid="{00000000-0005-0000-0000-000009000000}"/>
    <cellStyle name="Normal 4 4 3" xfId="555" xr:uid="{B60267AA-DF54-4964-A931-737C5C112A1C}"/>
    <cellStyle name="Normal 4 5" xfId="515" xr:uid="{00000000-0005-0000-0000-000008000000}"/>
    <cellStyle name="Normal 4 6" xfId="537" xr:uid="{6BED2D61-091D-415B-8BBB-6F9A169F7FF2}"/>
    <cellStyle name="Normal 5" xfId="7" xr:uid="{00000000-0005-0000-0000-000009000000}"/>
    <cellStyle name="Normal 5 10" xfId="61" xr:uid="{00000000-0005-0000-0000-00000B000000}"/>
    <cellStyle name="Normal 5 10 2" xfId="279" xr:uid="{00000000-0005-0000-0000-00000C000000}"/>
    <cellStyle name="Normal 5 10 3" xfId="366" xr:uid="{00000000-0005-0000-0000-00000D000000}"/>
    <cellStyle name="Normal 5 10 4" xfId="149" xr:uid="{00000000-0005-0000-0000-00000E000000}"/>
    <cellStyle name="Normal 5 10 5" xfId="477" xr:uid="{00000000-0005-0000-0000-000053000000}"/>
    <cellStyle name="Normal 5 11" xfId="192" xr:uid="{00000000-0005-0000-0000-00000F000000}"/>
    <cellStyle name="Normal 5 12" xfId="236" xr:uid="{00000000-0005-0000-0000-000010000000}"/>
    <cellStyle name="Normal 5 13" xfId="323" xr:uid="{00000000-0005-0000-0000-000011000000}"/>
    <cellStyle name="Normal 5 14" xfId="106" xr:uid="{00000000-0005-0000-0000-000012000000}"/>
    <cellStyle name="Normal 5 15" xfId="17" xr:uid="{00000000-0005-0000-0000-00000A000000}"/>
    <cellStyle name="Normal 5 2" xfId="19" xr:uid="{00000000-0005-0000-0000-000013000000}"/>
    <cellStyle name="Normal 5 2 10" xfId="107" xr:uid="{00000000-0005-0000-0000-000014000000}"/>
    <cellStyle name="Normal 5 2 2" xfId="23" xr:uid="{00000000-0005-0000-0000-000015000000}"/>
    <cellStyle name="Normal 5 2 2 2" xfId="25" xr:uid="{00000000-0005-0000-0000-000016000000}"/>
    <cellStyle name="Normal 5 2 2 2 2" xfId="51" xr:uid="{00000000-0005-0000-0000-000017000000}"/>
    <cellStyle name="Normal 5 2 2 2 2 2" xfId="97" xr:uid="{00000000-0005-0000-0000-000018000000}"/>
    <cellStyle name="Normal 5 2 2 2 2 2 2" xfId="314" xr:uid="{00000000-0005-0000-0000-000019000000}"/>
    <cellStyle name="Normal 5 2 2 2 2 2 3" xfId="401" xr:uid="{00000000-0005-0000-0000-00001A000000}"/>
    <cellStyle name="Normal 5 2 2 2 2 2 4" xfId="182" xr:uid="{00000000-0005-0000-0000-00001B000000}"/>
    <cellStyle name="Normal 5 2 2 2 2 3" xfId="225" xr:uid="{00000000-0005-0000-0000-00001C000000}"/>
    <cellStyle name="Normal 5 2 2 2 2 4" xfId="269" xr:uid="{00000000-0005-0000-0000-00001D000000}"/>
    <cellStyle name="Normal 5 2 2 2 2 5" xfId="356" xr:uid="{00000000-0005-0000-0000-00001E000000}"/>
    <cellStyle name="Normal 5 2 2 2 2 6" xfId="139" xr:uid="{00000000-0005-0000-0000-00001F000000}"/>
    <cellStyle name="Normal 5 2 2 2 3" xfId="73" xr:uid="{00000000-0005-0000-0000-000020000000}"/>
    <cellStyle name="Normal 5 2 2 2 3 2" xfId="291" xr:uid="{00000000-0005-0000-0000-000021000000}"/>
    <cellStyle name="Normal 5 2 2 2 3 3" xfId="378" xr:uid="{00000000-0005-0000-0000-000022000000}"/>
    <cellStyle name="Normal 5 2 2 2 3 4" xfId="156" xr:uid="{00000000-0005-0000-0000-000023000000}"/>
    <cellStyle name="Normal 5 2 2 2 4" xfId="199" xr:uid="{00000000-0005-0000-0000-000024000000}"/>
    <cellStyle name="Normal 5 2 2 2 5" xfId="243" xr:uid="{00000000-0005-0000-0000-000025000000}"/>
    <cellStyle name="Normal 5 2 2 2 6" xfId="330" xr:uid="{00000000-0005-0000-0000-000026000000}"/>
    <cellStyle name="Normal 5 2 2 2 7" xfId="113" xr:uid="{00000000-0005-0000-0000-000027000000}"/>
    <cellStyle name="Normal 5 2 2 3" xfId="26" xr:uid="{00000000-0005-0000-0000-000028000000}"/>
    <cellStyle name="Normal 5 2 2 3 2" xfId="58" xr:uid="{00000000-0005-0000-0000-000029000000}"/>
    <cellStyle name="Normal 5 2 2 3 2 2" xfId="104" xr:uid="{00000000-0005-0000-0000-00002A000000}"/>
    <cellStyle name="Normal 5 2 2 3 2 2 2" xfId="321" xr:uid="{00000000-0005-0000-0000-00002B000000}"/>
    <cellStyle name="Normal 5 2 2 3 2 2 3" xfId="408" xr:uid="{00000000-0005-0000-0000-00002C000000}"/>
    <cellStyle name="Normal 5 2 2 3 2 2 4" xfId="189" xr:uid="{00000000-0005-0000-0000-00002D000000}"/>
    <cellStyle name="Normal 5 2 2 3 2 3" xfId="232" xr:uid="{00000000-0005-0000-0000-00002E000000}"/>
    <cellStyle name="Normal 5 2 2 3 2 4" xfId="276" xr:uid="{00000000-0005-0000-0000-00002F000000}"/>
    <cellStyle name="Normal 5 2 2 3 2 5" xfId="363" xr:uid="{00000000-0005-0000-0000-000030000000}"/>
    <cellStyle name="Normal 5 2 2 3 2 6" xfId="146" xr:uid="{00000000-0005-0000-0000-000031000000}"/>
    <cellStyle name="Normal 5 2 2 3 3" xfId="80" xr:uid="{00000000-0005-0000-0000-000032000000}"/>
    <cellStyle name="Normal 5 2 2 3 3 2" xfId="298" xr:uid="{00000000-0005-0000-0000-000033000000}"/>
    <cellStyle name="Normal 5 2 2 3 3 3" xfId="385" xr:uid="{00000000-0005-0000-0000-000034000000}"/>
    <cellStyle name="Normal 5 2 2 3 3 4" xfId="157" xr:uid="{00000000-0005-0000-0000-000035000000}"/>
    <cellStyle name="Normal 5 2 2 3 4" xfId="200" xr:uid="{00000000-0005-0000-0000-000036000000}"/>
    <cellStyle name="Normal 5 2 2 3 5" xfId="244" xr:uid="{00000000-0005-0000-0000-000037000000}"/>
    <cellStyle name="Normal 5 2 2 3 6" xfId="331" xr:uid="{00000000-0005-0000-0000-000038000000}"/>
    <cellStyle name="Normal 5 2 2 3 7" xfId="114" xr:uid="{00000000-0005-0000-0000-000039000000}"/>
    <cellStyle name="Normal 5 2 2 4" xfId="44" xr:uid="{00000000-0005-0000-0000-00003A000000}"/>
    <cellStyle name="Normal 5 2 2 4 2" xfId="90" xr:uid="{00000000-0005-0000-0000-00003B000000}"/>
    <cellStyle name="Normal 5 2 2 4 2 2" xfId="307" xr:uid="{00000000-0005-0000-0000-00003C000000}"/>
    <cellStyle name="Normal 5 2 2 4 2 3" xfId="394" xr:uid="{00000000-0005-0000-0000-00003D000000}"/>
    <cellStyle name="Normal 5 2 2 4 2 4" xfId="175" xr:uid="{00000000-0005-0000-0000-00003E000000}"/>
    <cellStyle name="Normal 5 2 2 4 3" xfId="218" xr:uid="{00000000-0005-0000-0000-00003F000000}"/>
    <cellStyle name="Normal 5 2 2 4 4" xfId="262" xr:uid="{00000000-0005-0000-0000-000040000000}"/>
    <cellStyle name="Normal 5 2 2 4 5" xfId="349" xr:uid="{00000000-0005-0000-0000-000041000000}"/>
    <cellStyle name="Normal 5 2 2 4 6" xfId="132" xr:uid="{00000000-0005-0000-0000-000042000000}"/>
    <cellStyle name="Normal 5 2 2 5" xfId="66" xr:uid="{00000000-0005-0000-0000-000043000000}"/>
    <cellStyle name="Normal 5 2 2 5 2" xfId="284" xr:uid="{00000000-0005-0000-0000-000044000000}"/>
    <cellStyle name="Normal 5 2 2 5 3" xfId="371" xr:uid="{00000000-0005-0000-0000-000045000000}"/>
    <cellStyle name="Normal 5 2 2 5 4" xfId="154" xr:uid="{00000000-0005-0000-0000-000046000000}"/>
    <cellStyle name="Normal 5 2 2 6" xfId="197" xr:uid="{00000000-0005-0000-0000-000047000000}"/>
    <cellStyle name="Normal 5 2 2 7" xfId="241" xr:uid="{00000000-0005-0000-0000-000048000000}"/>
    <cellStyle name="Normal 5 2 2 8" xfId="328" xr:uid="{00000000-0005-0000-0000-000049000000}"/>
    <cellStyle name="Normal 5 2 2 9" xfId="111" xr:uid="{00000000-0005-0000-0000-00004A000000}"/>
    <cellStyle name="Normal 5 2 3" xfId="27" xr:uid="{00000000-0005-0000-0000-00004B000000}"/>
    <cellStyle name="Normal 5 2 3 2" xfId="47" xr:uid="{00000000-0005-0000-0000-00004C000000}"/>
    <cellStyle name="Normal 5 2 3 2 2" xfId="93" xr:uid="{00000000-0005-0000-0000-00004D000000}"/>
    <cellStyle name="Normal 5 2 3 2 2 2" xfId="310" xr:uid="{00000000-0005-0000-0000-00004E000000}"/>
    <cellStyle name="Normal 5 2 3 2 2 3" xfId="397" xr:uid="{00000000-0005-0000-0000-00004F000000}"/>
    <cellStyle name="Normal 5 2 3 2 2 4" xfId="178" xr:uid="{00000000-0005-0000-0000-000050000000}"/>
    <cellStyle name="Normal 5 2 3 2 3" xfId="221" xr:uid="{00000000-0005-0000-0000-000051000000}"/>
    <cellStyle name="Normal 5 2 3 2 4" xfId="265" xr:uid="{00000000-0005-0000-0000-000052000000}"/>
    <cellStyle name="Normal 5 2 3 2 5" xfId="352" xr:uid="{00000000-0005-0000-0000-000053000000}"/>
    <cellStyle name="Normal 5 2 3 2 6" xfId="135" xr:uid="{00000000-0005-0000-0000-000054000000}"/>
    <cellStyle name="Normal 5 2 3 3" xfId="69" xr:uid="{00000000-0005-0000-0000-000055000000}"/>
    <cellStyle name="Normal 5 2 3 3 2" xfId="287" xr:uid="{00000000-0005-0000-0000-000056000000}"/>
    <cellStyle name="Normal 5 2 3 3 3" xfId="374" xr:uid="{00000000-0005-0000-0000-000057000000}"/>
    <cellStyle name="Normal 5 2 3 3 4" xfId="158" xr:uid="{00000000-0005-0000-0000-000058000000}"/>
    <cellStyle name="Normal 5 2 3 4" xfId="201" xr:uid="{00000000-0005-0000-0000-000059000000}"/>
    <cellStyle name="Normal 5 2 3 5" xfId="245" xr:uid="{00000000-0005-0000-0000-00005A000000}"/>
    <cellStyle name="Normal 5 2 3 6" xfId="332" xr:uid="{00000000-0005-0000-0000-00005B000000}"/>
    <cellStyle name="Normal 5 2 3 7" xfId="115" xr:uid="{00000000-0005-0000-0000-00005C000000}"/>
    <cellStyle name="Normal 5 2 4" xfId="28" xr:uid="{00000000-0005-0000-0000-00005D000000}"/>
    <cellStyle name="Normal 5 2 4 2" xfId="54" xr:uid="{00000000-0005-0000-0000-00005E000000}"/>
    <cellStyle name="Normal 5 2 4 2 2" xfId="100" xr:uid="{00000000-0005-0000-0000-00005F000000}"/>
    <cellStyle name="Normal 5 2 4 2 2 2" xfId="317" xr:uid="{00000000-0005-0000-0000-000060000000}"/>
    <cellStyle name="Normal 5 2 4 2 2 3" xfId="404" xr:uid="{00000000-0005-0000-0000-000061000000}"/>
    <cellStyle name="Normal 5 2 4 2 2 4" xfId="185" xr:uid="{00000000-0005-0000-0000-000062000000}"/>
    <cellStyle name="Normal 5 2 4 2 3" xfId="228" xr:uid="{00000000-0005-0000-0000-000063000000}"/>
    <cellStyle name="Normal 5 2 4 2 4" xfId="272" xr:uid="{00000000-0005-0000-0000-000064000000}"/>
    <cellStyle name="Normal 5 2 4 2 5" xfId="359" xr:uid="{00000000-0005-0000-0000-000065000000}"/>
    <cellStyle name="Normal 5 2 4 2 6" xfId="142" xr:uid="{00000000-0005-0000-0000-000066000000}"/>
    <cellStyle name="Normal 5 2 4 3" xfId="76" xr:uid="{00000000-0005-0000-0000-000067000000}"/>
    <cellStyle name="Normal 5 2 4 3 2" xfId="294" xr:uid="{00000000-0005-0000-0000-000068000000}"/>
    <cellStyle name="Normal 5 2 4 3 3" xfId="381" xr:uid="{00000000-0005-0000-0000-000069000000}"/>
    <cellStyle name="Normal 5 2 4 3 4" xfId="159" xr:uid="{00000000-0005-0000-0000-00006A000000}"/>
    <cellStyle name="Normal 5 2 4 4" xfId="202" xr:uid="{00000000-0005-0000-0000-00006B000000}"/>
    <cellStyle name="Normal 5 2 4 5" xfId="246" xr:uid="{00000000-0005-0000-0000-00006C000000}"/>
    <cellStyle name="Normal 5 2 4 6" xfId="333" xr:uid="{00000000-0005-0000-0000-00006D000000}"/>
    <cellStyle name="Normal 5 2 4 7" xfId="116" xr:uid="{00000000-0005-0000-0000-00006E000000}"/>
    <cellStyle name="Normal 5 2 5" xfId="41" xr:uid="{00000000-0005-0000-0000-00006F000000}"/>
    <cellStyle name="Normal 5 2 5 2" xfId="87" xr:uid="{00000000-0005-0000-0000-000070000000}"/>
    <cellStyle name="Normal 5 2 5 2 2" xfId="304" xr:uid="{00000000-0005-0000-0000-000071000000}"/>
    <cellStyle name="Normal 5 2 5 2 3" xfId="391" xr:uid="{00000000-0005-0000-0000-000072000000}"/>
    <cellStyle name="Normal 5 2 5 2 4" xfId="172" xr:uid="{00000000-0005-0000-0000-000073000000}"/>
    <cellStyle name="Normal 5 2 5 3" xfId="215" xr:uid="{00000000-0005-0000-0000-000074000000}"/>
    <cellStyle name="Normal 5 2 5 4" xfId="259" xr:uid="{00000000-0005-0000-0000-000075000000}"/>
    <cellStyle name="Normal 5 2 5 5" xfId="346" xr:uid="{00000000-0005-0000-0000-000076000000}"/>
    <cellStyle name="Normal 5 2 5 6" xfId="129" xr:uid="{00000000-0005-0000-0000-000077000000}"/>
    <cellStyle name="Normal 5 2 5 7" xfId="478" xr:uid="{00000000-0005-0000-0000-00005A000000}"/>
    <cellStyle name="Normal 5 2 6" xfId="63" xr:uid="{00000000-0005-0000-0000-000078000000}"/>
    <cellStyle name="Normal 5 2 6 2" xfId="281" xr:uid="{00000000-0005-0000-0000-000079000000}"/>
    <cellStyle name="Normal 5 2 6 3" xfId="368" xr:uid="{00000000-0005-0000-0000-00007A000000}"/>
    <cellStyle name="Normal 5 2 6 4" xfId="150" xr:uid="{00000000-0005-0000-0000-00007B000000}"/>
    <cellStyle name="Normal 5 2 7" xfId="193" xr:uid="{00000000-0005-0000-0000-00007C000000}"/>
    <cellStyle name="Normal 5 2 8" xfId="237" xr:uid="{00000000-0005-0000-0000-00007D000000}"/>
    <cellStyle name="Normal 5 2 9" xfId="324" xr:uid="{00000000-0005-0000-0000-00007E000000}"/>
    <cellStyle name="Normal 5 3" xfId="20" xr:uid="{00000000-0005-0000-0000-00007F000000}"/>
    <cellStyle name="Normal 5 3 10" xfId="108" xr:uid="{00000000-0005-0000-0000-000080000000}"/>
    <cellStyle name="Normal 5 3 2" xfId="24" xr:uid="{00000000-0005-0000-0000-000081000000}"/>
    <cellStyle name="Normal 5 3 2 2" xfId="29" xr:uid="{00000000-0005-0000-0000-000082000000}"/>
    <cellStyle name="Normal 5 3 2 2 2" xfId="52" xr:uid="{00000000-0005-0000-0000-000083000000}"/>
    <cellStyle name="Normal 5 3 2 2 2 2" xfId="98" xr:uid="{00000000-0005-0000-0000-000084000000}"/>
    <cellStyle name="Normal 5 3 2 2 2 2 2" xfId="315" xr:uid="{00000000-0005-0000-0000-000085000000}"/>
    <cellStyle name="Normal 5 3 2 2 2 2 3" xfId="402" xr:uid="{00000000-0005-0000-0000-000086000000}"/>
    <cellStyle name="Normal 5 3 2 2 2 2 4" xfId="183" xr:uid="{00000000-0005-0000-0000-000087000000}"/>
    <cellStyle name="Normal 5 3 2 2 2 3" xfId="226" xr:uid="{00000000-0005-0000-0000-000088000000}"/>
    <cellStyle name="Normal 5 3 2 2 2 4" xfId="270" xr:uid="{00000000-0005-0000-0000-000089000000}"/>
    <cellStyle name="Normal 5 3 2 2 2 5" xfId="357" xr:uid="{00000000-0005-0000-0000-00008A000000}"/>
    <cellStyle name="Normal 5 3 2 2 2 6" xfId="140" xr:uid="{00000000-0005-0000-0000-00008B000000}"/>
    <cellStyle name="Normal 5 3 2 2 3" xfId="74" xr:uid="{00000000-0005-0000-0000-00008C000000}"/>
    <cellStyle name="Normal 5 3 2 2 3 2" xfId="292" xr:uid="{00000000-0005-0000-0000-00008D000000}"/>
    <cellStyle name="Normal 5 3 2 2 3 3" xfId="379" xr:uid="{00000000-0005-0000-0000-00008E000000}"/>
    <cellStyle name="Normal 5 3 2 2 3 4" xfId="160" xr:uid="{00000000-0005-0000-0000-00008F000000}"/>
    <cellStyle name="Normal 5 3 2 2 4" xfId="203" xr:uid="{00000000-0005-0000-0000-000090000000}"/>
    <cellStyle name="Normal 5 3 2 2 5" xfId="247" xr:uid="{00000000-0005-0000-0000-000091000000}"/>
    <cellStyle name="Normal 5 3 2 2 6" xfId="334" xr:uid="{00000000-0005-0000-0000-000092000000}"/>
    <cellStyle name="Normal 5 3 2 2 7" xfId="117" xr:uid="{00000000-0005-0000-0000-000093000000}"/>
    <cellStyle name="Normal 5 3 2 3" xfId="30" xr:uid="{00000000-0005-0000-0000-000094000000}"/>
    <cellStyle name="Normal 5 3 2 3 2" xfId="59" xr:uid="{00000000-0005-0000-0000-000095000000}"/>
    <cellStyle name="Normal 5 3 2 3 2 2" xfId="105" xr:uid="{00000000-0005-0000-0000-000096000000}"/>
    <cellStyle name="Normal 5 3 2 3 2 2 2" xfId="322" xr:uid="{00000000-0005-0000-0000-000097000000}"/>
    <cellStyle name="Normal 5 3 2 3 2 2 3" xfId="409" xr:uid="{00000000-0005-0000-0000-000098000000}"/>
    <cellStyle name="Normal 5 3 2 3 2 2 4" xfId="190" xr:uid="{00000000-0005-0000-0000-000099000000}"/>
    <cellStyle name="Normal 5 3 2 3 2 3" xfId="233" xr:uid="{00000000-0005-0000-0000-00009A000000}"/>
    <cellStyle name="Normal 5 3 2 3 2 4" xfId="277" xr:uid="{00000000-0005-0000-0000-00009B000000}"/>
    <cellStyle name="Normal 5 3 2 3 2 5" xfId="364" xr:uid="{00000000-0005-0000-0000-00009C000000}"/>
    <cellStyle name="Normal 5 3 2 3 2 6" xfId="147" xr:uid="{00000000-0005-0000-0000-00009D000000}"/>
    <cellStyle name="Normal 5 3 2 3 3" xfId="81" xr:uid="{00000000-0005-0000-0000-00009E000000}"/>
    <cellStyle name="Normal 5 3 2 3 3 2" xfId="299" xr:uid="{00000000-0005-0000-0000-00009F000000}"/>
    <cellStyle name="Normal 5 3 2 3 3 3" xfId="386" xr:uid="{00000000-0005-0000-0000-0000A0000000}"/>
    <cellStyle name="Normal 5 3 2 3 3 4" xfId="161" xr:uid="{00000000-0005-0000-0000-0000A1000000}"/>
    <cellStyle name="Normal 5 3 2 3 4" xfId="204" xr:uid="{00000000-0005-0000-0000-0000A2000000}"/>
    <cellStyle name="Normal 5 3 2 3 5" xfId="248" xr:uid="{00000000-0005-0000-0000-0000A3000000}"/>
    <cellStyle name="Normal 5 3 2 3 6" xfId="335" xr:uid="{00000000-0005-0000-0000-0000A4000000}"/>
    <cellStyle name="Normal 5 3 2 3 7" xfId="118" xr:uid="{00000000-0005-0000-0000-0000A5000000}"/>
    <cellStyle name="Normal 5 3 2 4" xfId="45" xr:uid="{00000000-0005-0000-0000-0000A6000000}"/>
    <cellStyle name="Normal 5 3 2 4 2" xfId="91" xr:uid="{00000000-0005-0000-0000-0000A7000000}"/>
    <cellStyle name="Normal 5 3 2 4 2 2" xfId="308" xr:uid="{00000000-0005-0000-0000-0000A8000000}"/>
    <cellStyle name="Normal 5 3 2 4 2 3" xfId="395" xr:uid="{00000000-0005-0000-0000-0000A9000000}"/>
    <cellStyle name="Normal 5 3 2 4 2 4" xfId="176" xr:uid="{00000000-0005-0000-0000-0000AA000000}"/>
    <cellStyle name="Normal 5 3 2 4 3" xfId="219" xr:uid="{00000000-0005-0000-0000-0000AB000000}"/>
    <cellStyle name="Normal 5 3 2 4 4" xfId="263" xr:uid="{00000000-0005-0000-0000-0000AC000000}"/>
    <cellStyle name="Normal 5 3 2 4 5" xfId="350" xr:uid="{00000000-0005-0000-0000-0000AD000000}"/>
    <cellStyle name="Normal 5 3 2 4 6" xfId="133" xr:uid="{00000000-0005-0000-0000-0000AE000000}"/>
    <cellStyle name="Normal 5 3 2 5" xfId="67" xr:uid="{00000000-0005-0000-0000-0000AF000000}"/>
    <cellStyle name="Normal 5 3 2 5 2" xfId="285" xr:uid="{00000000-0005-0000-0000-0000B0000000}"/>
    <cellStyle name="Normal 5 3 2 5 3" xfId="372" xr:uid="{00000000-0005-0000-0000-0000B1000000}"/>
    <cellStyle name="Normal 5 3 2 5 4" xfId="155" xr:uid="{00000000-0005-0000-0000-0000B2000000}"/>
    <cellStyle name="Normal 5 3 2 6" xfId="198" xr:uid="{00000000-0005-0000-0000-0000B3000000}"/>
    <cellStyle name="Normal 5 3 2 7" xfId="242" xr:uid="{00000000-0005-0000-0000-0000B4000000}"/>
    <cellStyle name="Normal 5 3 2 8" xfId="329" xr:uid="{00000000-0005-0000-0000-0000B5000000}"/>
    <cellStyle name="Normal 5 3 2 9" xfId="112" xr:uid="{00000000-0005-0000-0000-0000B6000000}"/>
    <cellStyle name="Normal 5 3 3" xfId="31" xr:uid="{00000000-0005-0000-0000-0000B7000000}"/>
    <cellStyle name="Normal 5 3 3 2" xfId="48" xr:uid="{00000000-0005-0000-0000-0000B8000000}"/>
    <cellStyle name="Normal 5 3 3 2 2" xfId="94" xr:uid="{00000000-0005-0000-0000-0000B9000000}"/>
    <cellStyle name="Normal 5 3 3 2 2 2" xfId="311" xr:uid="{00000000-0005-0000-0000-0000BA000000}"/>
    <cellStyle name="Normal 5 3 3 2 2 3" xfId="398" xr:uid="{00000000-0005-0000-0000-0000BB000000}"/>
    <cellStyle name="Normal 5 3 3 2 2 4" xfId="179" xr:uid="{00000000-0005-0000-0000-0000BC000000}"/>
    <cellStyle name="Normal 5 3 3 2 3" xfId="222" xr:uid="{00000000-0005-0000-0000-0000BD000000}"/>
    <cellStyle name="Normal 5 3 3 2 4" xfId="266" xr:uid="{00000000-0005-0000-0000-0000BE000000}"/>
    <cellStyle name="Normal 5 3 3 2 5" xfId="353" xr:uid="{00000000-0005-0000-0000-0000BF000000}"/>
    <cellStyle name="Normal 5 3 3 2 6" xfId="136" xr:uid="{00000000-0005-0000-0000-0000C0000000}"/>
    <cellStyle name="Normal 5 3 3 3" xfId="70" xr:uid="{00000000-0005-0000-0000-0000C1000000}"/>
    <cellStyle name="Normal 5 3 3 3 2" xfId="288" xr:uid="{00000000-0005-0000-0000-0000C2000000}"/>
    <cellStyle name="Normal 5 3 3 3 3" xfId="375" xr:uid="{00000000-0005-0000-0000-0000C3000000}"/>
    <cellStyle name="Normal 5 3 3 3 4" xfId="162" xr:uid="{00000000-0005-0000-0000-0000C4000000}"/>
    <cellStyle name="Normal 5 3 3 4" xfId="205" xr:uid="{00000000-0005-0000-0000-0000C5000000}"/>
    <cellStyle name="Normal 5 3 3 5" xfId="249" xr:uid="{00000000-0005-0000-0000-0000C6000000}"/>
    <cellStyle name="Normal 5 3 3 6" xfId="336" xr:uid="{00000000-0005-0000-0000-0000C7000000}"/>
    <cellStyle name="Normal 5 3 3 7" xfId="119" xr:uid="{00000000-0005-0000-0000-0000C8000000}"/>
    <cellStyle name="Normal 5 3 4" xfId="32" xr:uid="{00000000-0005-0000-0000-0000C9000000}"/>
    <cellStyle name="Normal 5 3 4 2" xfId="55" xr:uid="{00000000-0005-0000-0000-0000CA000000}"/>
    <cellStyle name="Normal 5 3 4 2 2" xfId="101" xr:uid="{00000000-0005-0000-0000-0000CB000000}"/>
    <cellStyle name="Normal 5 3 4 2 2 2" xfId="318" xr:uid="{00000000-0005-0000-0000-0000CC000000}"/>
    <cellStyle name="Normal 5 3 4 2 2 3" xfId="405" xr:uid="{00000000-0005-0000-0000-0000CD000000}"/>
    <cellStyle name="Normal 5 3 4 2 2 4" xfId="186" xr:uid="{00000000-0005-0000-0000-0000CE000000}"/>
    <cellStyle name="Normal 5 3 4 2 3" xfId="229" xr:uid="{00000000-0005-0000-0000-0000CF000000}"/>
    <cellStyle name="Normal 5 3 4 2 4" xfId="273" xr:uid="{00000000-0005-0000-0000-0000D0000000}"/>
    <cellStyle name="Normal 5 3 4 2 5" xfId="360" xr:uid="{00000000-0005-0000-0000-0000D1000000}"/>
    <cellStyle name="Normal 5 3 4 2 6" xfId="143" xr:uid="{00000000-0005-0000-0000-0000D2000000}"/>
    <cellStyle name="Normal 5 3 4 3" xfId="77" xr:uid="{00000000-0005-0000-0000-0000D3000000}"/>
    <cellStyle name="Normal 5 3 4 3 2" xfId="295" xr:uid="{00000000-0005-0000-0000-0000D4000000}"/>
    <cellStyle name="Normal 5 3 4 3 3" xfId="382" xr:uid="{00000000-0005-0000-0000-0000D5000000}"/>
    <cellStyle name="Normal 5 3 4 3 4" xfId="163" xr:uid="{00000000-0005-0000-0000-0000D6000000}"/>
    <cellStyle name="Normal 5 3 4 4" xfId="206" xr:uid="{00000000-0005-0000-0000-0000D7000000}"/>
    <cellStyle name="Normal 5 3 4 5" xfId="250" xr:uid="{00000000-0005-0000-0000-0000D8000000}"/>
    <cellStyle name="Normal 5 3 4 6" xfId="337" xr:uid="{00000000-0005-0000-0000-0000D9000000}"/>
    <cellStyle name="Normal 5 3 4 7" xfId="120" xr:uid="{00000000-0005-0000-0000-0000DA000000}"/>
    <cellStyle name="Normal 5 3 5" xfId="42" xr:uid="{00000000-0005-0000-0000-0000DB000000}"/>
    <cellStyle name="Normal 5 3 5 2" xfId="88" xr:uid="{00000000-0005-0000-0000-0000DC000000}"/>
    <cellStyle name="Normal 5 3 5 2 2" xfId="305" xr:uid="{00000000-0005-0000-0000-0000DD000000}"/>
    <cellStyle name="Normal 5 3 5 2 3" xfId="392" xr:uid="{00000000-0005-0000-0000-0000DE000000}"/>
    <cellStyle name="Normal 5 3 5 2 4" xfId="173" xr:uid="{00000000-0005-0000-0000-0000DF000000}"/>
    <cellStyle name="Normal 5 3 5 3" xfId="216" xr:uid="{00000000-0005-0000-0000-0000E0000000}"/>
    <cellStyle name="Normal 5 3 5 4" xfId="260" xr:uid="{00000000-0005-0000-0000-0000E1000000}"/>
    <cellStyle name="Normal 5 3 5 5" xfId="347" xr:uid="{00000000-0005-0000-0000-0000E2000000}"/>
    <cellStyle name="Normal 5 3 5 6" xfId="130" xr:uid="{00000000-0005-0000-0000-0000E3000000}"/>
    <cellStyle name="Normal 5 3 6" xfId="64" xr:uid="{00000000-0005-0000-0000-0000E4000000}"/>
    <cellStyle name="Normal 5 3 6 2" xfId="282" xr:uid="{00000000-0005-0000-0000-0000E5000000}"/>
    <cellStyle name="Normal 5 3 6 3" xfId="369" xr:uid="{00000000-0005-0000-0000-0000E6000000}"/>
    <cellStyle name="Normal 5 3 6 4" xfId="151" xr:uid="{00000000-0005-0000-0000-0000E7000000}"/>
    <cellStyle name="Normal 5 3 7" xfId="194" xr:uid="{00000000-0005-0000-0000-0000E8000000}"/>
    <cellStyle name="Normal 5 3 8" xfId="238" xr:uid="{00000000-0005-0000-0000-0000E9000000}"/>
    <cellStyle name="Normal 5 3 9" xfId="325" xr:uid="{00000000-0005-0000-0000-0000EA000000}"/>
    <cellStyle name="Normal 5 4" xfId="22" xr:uid="{00000000-0005-0000-0000-0000EB000000}"/>
    <cellStyle name="Normal 5 4 2" xfId="33" xr:uid="{00000000-0005-0000-0000-0000EC000000}"/>
    <cellStyle name="Normal 5 4 2 2" xfId="50" xr:uid="{00000000-0005-0000-0000-0000ED000000}"/>
    <cellStyle name="Normal 5 4 2 2 2" xfId="96" xr:uid="{00000000-0005-0000-0000-0000EE000000}"/>
    <cellStyle name="Normal 5 4 2 2 2 2" xfId="313" xr:uid="{00000000-0005-0000-0000-0000EF000000}"/>
    <cellStyle name="Normal 5 4 2 2 2 3" xfId="400" xr:uid="{00000000-0005-0000-0000-0000F0000000}"/>
    <cellStyle name="Normal 5 4 2 2 2 4" xfId="181" xr:uid="{00000000-0005-0000-0000-0000F1000000}"/>
    <cellStyle name="Normal 5 4 2 2 3" xfId="224" xr:uid="{00000000-0005-0000-0000-0000F2000000}"/>
    <cellStyle name="Normal 5 4 2 2 4" xfId="268" xr:uid="{00000000-0005-0000-0000-0000F3000000}"/>
    <cellStyle name="Normal 5 4 2 2 5" xfId="355" xr:uid="{00000000-0005-0000-0000-0000F4000000}"/>
    <cellStyle name="Normal 5 4 2 2 6" xfId="138" xr:uid="{00000000-0005-0000-0000-0000F5000000}"/>
    <cellStyle name="Normal 5 4 2 3" xfId="72" xr:uid="{00000000-0005-0000-0000-0000F6000000}"/>
    <cellStyle name="Normal 5 4 2 3 2" xfId="290" xr:uid="{00000000-0005-0000-0000-0000F7000000}"/>
    <cellStyle name="Normal 5 4 2 3 3" xfId="377" xr:uid="{00000000-0005-0000-0000-0000F8000000}"/>
    <cellStyle name="Normal 5 4 2 3 4" xfId="164" xr:uid="{00000000-0005-0000-0000-0000F9000000}"/>
    <cellStyle name="Normal 5 4 2 4" xfId="207" xr:uid="{00000000-0005-0000-0000-0000FA000000}"/>
    <cellStyle name="Normal 5 4 2 5" xfId="251" xr:uid="{00000000-0005-0000-0000-0000FB000000}"/>
    <cellStyle name="Normal 5 4 2 6" xfId="338" xr:uid="{00000000-0005-0000-0000-0000FC000000}"/>
    <cellStyle name="Normal 5 4 2 7" xfId="121" xr:uid="{00000000-0005-0000-0000-0000FD000000}"/>
    <cellStyle name="Normal 5 4 3" xfId="34" xr:uid="{00000000-0005-0000-0000-0000FE000000}"/>
    <cellStyle name="Normal 5 4 3 2" xfId="57" xr:uid="{00000000-0005-0000-0000-0000FF000000}"/>
    <cellStyle name="Normal 5 4 3 2 2" xfId="103" xr:uid="{00000000-0005-0000-0000-000000010000}"/>
    <cellStyle name="Normal 5 4 3 2 2 2" xfId="320" xr:uid="{00000000-0005-0000-0000-000001010000}"/>
    <cellStyle name="Normal 5 4 3 2 2 3" xfId="407" xr:uid="{00000000-0005-0000-0000-000002010000}"/>
    <cellStyle name="Normal 5 4 3 2 2 4" xfId="188" xr:uid="{00000000-0005-0000-0000-000003010000}"/>
    <cellStyle name="Normal 5 4 3 2 3" xfId="231" xr:uid="{00000000-0005-0000-0000-000004010000}"/>
    <cellStyle name="Normal 5 4 3 2 4" xfId="275" xr:uid="{00000000-0005-0000-0000-000005010000}"/>
    <cellStyle name="Normal 5 4 3 2 5" xfId="362" xr:uid="{00000000-0005-0000-0000-000006010000}"/>
    <cellStyle name="Normal 5 4 3 2 6" xfId="145" xr:uid="{00000000-0005-0000-0000-000007010000}"/>
    <cellStyle name="Normal 5 4 3 3" xfId="79" xr:uid="{00000000-0005-0000-0000-000008010000}"/>
    <cellStyle name="Normal 5 4 3 3 2" xfId="297" xr:uid="{00000000-0005-0000-0000-000009010000}"/>
    <cellStyle name="Normal 5 4 3 3 3" xfId="384" xr:uid="{00000000-0005-0000-0000-00000A010000}"/>
    <cellStyle name="Normal 5 4 3 3 4" xfId="165" xr:uid="{00000000-0005-0000-0000-00000B010000}"/>
    <cellStyle name="Normal 5 4 3 4" xfId="208" xr:uid="{00000000-0005-0000-0000-00000C010000}"/>
    <cellStyle name="Normal 5 4 3 5" xfId="252" xr:uid="{00000000-0005-0000-0000-00000D010000}"/>
    <cellStyle name="Normal 5 4 3 6" xfId="339" xr:uid="{00000000-0005-0000-0000-00000E010000}"/>
    <cellStyle name="Normal 5 4 3 7" xfId="122" xr:uid="{00000000-0005-0000-0000-00000F010000}"/>
    <cellStyle name="Normal 5 4 4" xfId="40" xr:uid="{00000000-0005-0000-0000-000010010000}"/>
    <cellStyle name="Normal 5 4 4 2" xfId="86" xr:uid="{00000000-0005-0000-0000-000011010000}"/>
    <cellStyle name="Normal 5 4 4 2 2" xfId="303" xr:uid="{00000000-0005-0000-0000-000012010000}"/>
    <cellStyle name="Normal 5 4 4 2 3" xfId="390" xr:uid="{00000000-0005-0000-0000-000013010000}"/>
    <cellStyle name="Normal 5 4 4 2 4" xfId="171" xr:uid="{00000000-0005-0000-0000-000014010000}"/>
    <cellStyle name="Normal 5 4 4 3" xfId="214" xr:uid="{00000000-0005-0000-0000-000015010000}"/>
    <cellStyle name="Normal 5 4 4 4" xfId="258" xr:uid="{00000000-0005-0000-0000-000016010000}"/>
    <cellStyle name="Normal 5 4 4 5" xfId="345" xr:uid="{00000000-0005-0000-0000-000017010000}"/>
    <cellStyle name="Normal 5 4 4 6" xfId="128" xr:uid="{00000000-0005-0000-0000-000018010000}"/>
    <cellStyle name="Normal 5 4 5" xfId="62" xr:uid="{00000000-0005-0000-0000-000019010000}"/>
    <cellStyle name="Normal 5 4 5 2" xfId="280" xr:uid="{00000000-0005-0000-0000-00001A010000}"/>
    <cellStyle name="Normal 5 4 5 3" xfId="367" xr:uid="{00000000-0005-0000-0000-00001B010000}"/>
    <cellStyle name="Normal 5 4 5 4" xfId="153" xr:uid="{00000000-0005-0000-0000-00001C010000}"/>
    <cellStyle name="Normal 5 4 6" xfId="196" xr:uid="{00000000-0005-0000-0000-00001D010000}"/>
    <cellStyle name="Normal 5 4 7" xfId="240" xr:uid="{00000000-0005-0000-0000-00001E010000}"/>
    <cellStyle name="Normal 5 4 8" xfId="327" xr:uid="{00000000-0005-0000-0000-00001F010000}"/>
    <cellStyle name="Normal 5 4 9" xfId="110" xr:uid="{00000000-0005-0000-0000-000020010000}"/>
    <cellStyle name="Normal 5 5" xfId="21" xr:uid="{00000000-0005-0000-0000-000021010000}"/>
    <cellStyle name="Normal 5 5 2" xfId="35" xr:uid="{00000000-0005-0000-0000-000022010000}"/>
    <cellStyle name="Normal 5 5 2 2" xfId="49" xr:uid="{00000000-0005-0000-0000-000023010000}"/>
    <cellStyle name="Normal 5 5 2 2 2" xfId="95" xr:uid="{00000000-0005-0000-0000-000024010000}"/>
    <cellStyle name="Normal 5 5 2 2 2 2" xfId="312" xr:uid="{00000000-0005-0000-0000-000025010000}"/>
    <cellStyle name="Normal 5 5 2 2 2 3" xfId="399" xr:uid="{00000000-0005-0000-0000-000026010000}"/>
    <cellStyle name="Normal 5 5 2 2 2 4" xfId="180" xr:uid="{00000000-0005-0000-0000-000027010000}"/>
    <cellStyle name="Normal 5 5 2 2 3" xfId="223" xr:uid="{00000000-0005-0000-0000-000028010000}"/>
    <cellStyle name="Normal 5 5 2 2 4" xfId="267" xr:uid="{00000000-0005-0000-0000-000029010000}"/>
    <cellStyle name="Normal 5 5 2 2 5" xfId="354" xr:uid="{00000000-0005-0000-0000-00002A010000}"/>
    <cellStyle name="Normal 5 5 2 2 6" xfId="137" xr:uid="{00000000-0005-0000-0000-00002B010000}"/>
    <cellStyle name="Normal 5 5 2 3" xfId="71" xr:uid="{00000000-0005-0000-0000-00002C010000}"/>
    <cellStyle name="Normal 5 5 2 3 2" xfId="289" xr:uid="{00000000-0005-0000-0000-00002D010000}"/>
    <cellStyle name="Normal 5 5 2 3 3" xfId="376" xr:uid="{00000000-0005-0000-0000-00002E010000}"/>
    <cellStyle name="Normal 5 5 2 3 4" xfId="166" xr:uid="{00000000-0005-0000-0000-00002F010000}"/>
    <cellStyle name="Normal 5 5 2 4" xfId="209" xr:uid="{00000000-0005-0000-0000-000030010000}"/>
    <cellStyle name="Normal 5 5 2 5" xfId="253" xr:uid="{00000000-0005-0000-0000-000031010000}"/>
    <cellStyle name="Normal 5 5 2 6" xfId="340" xr:uid="{00000000-0005-0000-0000-000032010000}"/>
    <cellStyle name="Normal 5 5 2 7" xfId="123" xr:uid="{00000000-0005-0000-0000-000033010000}"/>
    <cellStyle name="Normal 5 5 3" xfId="36" xr:uid="{00000000-0005-0000-0000-000034010000}"/>
    <cellStyle name="Normal 5 5 3 2" xfId="56" xr:uid="{00000000-0005-0000-0000-000035010000}"/>
    <cellStyle name="Normal 5 5 3 2 2" xfId="102" xr:uid="{00000000-0005-0000-0000-000036010000}"/>
    <cellStyle name="Normal 5 5 3 2 2 2" xfId="319" xr:uid="{00000000-0005-0000-0000-000037010000}"/>
    <cellStyle name="Normal 5 5 3 2 2 3" xfId="406" xr:uid="{00000000-0005-0000-0000-000038010000}"/>
    <cellStyle name="Normal 5 5 3 2 2 4" xfId="187" xr:uid="{00000000-0005-0000-0000-000039010000}"/>
    <cellStyle name="Normal 5 5 3 2 3" xfId="230" xr:uid="{00000000-0005-0000-0000-00003A010000}"/>
    <cellStyle name="Normal 5 5 3 2 4" xfId="274" xr:uid="{00000000-0005-0000-0000-00003B010000}"/>
    <cellStyle name="Normal 5 5 3 2 5" xfId="361" xr:uid="{00000000-0005-0000-0000-00003C010000}"/>
    <cellStyle name="Normal 5 5 3 2 6" xfId="144" xr:uid="{00000000-0005-0000-0000-00003D010000}"/>
    <cellStyle name="Normal 5 5 3 3" xfId="78" xr:uid="{00000000-0005-0000-0000-00003E010000}"/>
    <cellStyle name="Normal 5 5 3 3 2" xfId="296" xr:uid="{00000000-0005-0000-0000-00003F010000}"/>
    <cellStyle name="Normal 5 5 3 3 3" xfId="383" xr:uid="{00000000-0005-0000-0000-000040010000}"/>
    <cellStyle name="Normal 5 5 3 3 4" xfId="167" xr:uid="{00000000-0005-0000-0000-000041010000}"/>
    <cellStyle name="Normal 5 5 3 4" xfId="210" xr:uid="{00000000-0005-0000-0000-000042010000}"/>
    <cellStyle name="Normal 5 5 3 5" xfId="254" xr:uid="{00000000-0005-0000-0000-000043010000}"/>
    <cellStyle name="Normal 5 5 3 6" xfId="341" xr:uid="{00000000-0005-0000-0000-000044010000}"/>
    <cellStyle name="Normal 5 5 3 7" xfId="124" xr:uid="{00000000-0005-0000-0000-000045010000}"/>
    <cellStyle name="Normal 5 5 4" xfId="43" xr:uid="{00000000-0005-0000-0000-000046010000}"/>
    <cellStyle name="Normal 5 5 4 2" xfId="89" xr:uid="{00000000-0005-0000-0000-000047010000}"/>
    <cellStyle name="Normal 5 5 4 2 2" xfId="306" xr:uid="{00000000-0005-0000-0000-000048010000}"/>
    <cellStyle name="Normal 5 5 4 2 3" xfId="393" xr:uid="{00000000-0005-0000-0000-000049010000}"/>
    <cellStyle name="Normal 5 5 4 2 4" xfId="174" xr:uid="{00000000-0005-0000-0000-00004A010000}"/>
    <cellStyle name="Normal 5 5 4 3" xfId="217" xr:uid="{00000000-0005-0000-0000-00004B010000}"/>
    <cellStyle name="Normal 5 5 4 4" xfId="261" xr:uid="{00000000-0005-0000-0000-00004C010000}"/>
    <cellStyle name="Normal 5 5 4 5" xfId="348" xr:uid="{00000000-0005-0000-0000-00004D010000}"/>
    <cellStyle name="Normal 5 5 4 6" xfId="131" xr:uid="{00000000-0005-0000-0000-00004E010000}"/>
    <cellStyle name="Normal 5 5 5" xfId="65" xr:uid="{00000000-0005-0000-0000-00004F010000}"/>
    <cellStyle name="Normal 5 5 5 2" xfId="283" xr:uid="{00000000-0005-0000-0000-000050010000}"/>
    <cellStyle name="Normal 5 5 5 3" xfId="370" xr:uid="{00000000-0005-0000-0000-000051010000}"/>
    <cellStyle name="Normal 5 5 5 4" xfId="152" xr:uid="{00000000-0005-0000-0000-000052010000}"/>
    <cellStyle name="Normal 5 5 6" xfId="195" xr:uid="{00000000-0005-0000-0000-000053010000}"/>
    <cellStyle name="Normal 5 5 7" xfId="239" xr:uid="{00000000-0005-0000-0000-000054010000}"/>
    <cellStyle name="Normal 5 5 8" xfId="326" xr:uid="{00000000-0005-0000-0000-000055010000}"/>
    <cellStyle name="Normal 5 5 9" xfId="109" xr:uid="{00000000-0005-0000-0000-000056010000}"/>
    <cellStyle name="Normal 5 6" xfId="37" xr:uid="{00000000-0005-0000-0000-000057010000}"/>
    <cellStyle name="Normal 5 6 2" xfId="46" xr:uid="{00000000-0005-0000-0000-000058010000}"/>
    <cellStyle name="Normal 5 6 2 2" xfId="92" xr:uid="{00000000-0005-0000-0000-000059010000}"/>
    <cellStyle name="Normal 5 6 2 2 2" xfId="309" xr:uid="{00000000-0005-0000-0000-00005A010000}"/>
    <cellStyle name="Normal 5 6 2 2 3" xfId="396" xr:uid="{00000000-0005-0000-0000-00005B010000}"/>
    <cellStyle name="Normal 5 6 2 2 4" xfId="177" xr:uid="{00000000-0005-0000-0000-00005C010000}"/>
    <cellStyle name="Normal 5 6 2 3" xfId="220" xr:uid="{00000000-0005-0000-0000-00005D010000}"/>
    <cellStyle name="Normal 5 6 2 4" xfId="264" xr:uid="{00000000-0005-0000-0000-00005E010000}"/>
    <cellStyle name="Normal 5 6 2 5" xfId="351" xr:uid="{00000000-0005-0000-0000-00005F010000}"/>
    <cellStyle name="Normal 5 6 2 6" xfId="134" xr:uid="{00000000-0005-0000-0000-000060010000}"/>
    <cellStyle name="Normal 5 6 3" xfId="68" xr:uid="{00000000-0005-0000-0000-000061010000}"/>
    <cellStyle name="Normal 5 6 3 2" xfId="286" xr:uid="{00000000-0005-0000-0000-000062010000}"/>
    <cellStyle name="Normal 5 6 3 3" xfId="373" xr:uid="{00000000-0005-0000-0000-000063010000}"/>
    <cellStyle name="Normal 5 6 3 4" xfId="168" xr:uid="{00000000-0005-0000-0000-000064010000}"/>
    <cellStyle name="Normal 5 6 4" xfId="211" xr:uid="{00000000-0005-0000-0000-000065010000}"/>
    <cellStyle name="Normal 5 6 5" xfId="255" xr:uid="{00000000-0005-0000-0000-000066010000}"/>
    <cellStyle name="Normal 5 6 6" xfId="342" xr:uid="{00000000-0005-0000-0000-000067010000}"/>
    <cellStyle name="Normal 5 6 7" xfId="125" xr:uid="{00000000-0005-0000-0000-000068010000}"/>
    <cellStyle name="Normal 5 7" xfId="38" xr:uid="{00000000-0005-0000-0000-000069010000}"/>
    <cellStyle name="Normal 5 7 2" xfId="53" xr:uid="{00000000-0005-0000-0000-00006A010000}"/>
    <cellStyle name="Normal 5 7 2 2" xfId="99" xr:uid="{00000000-0005-0000-0000-00006B010000}"/>
    <cellStyle name="Normal 5 7 2 2 2" xfId="316" xr:uid="{00000000-0005-0000-0000-00006C010000}"/>
    <cellStyle name="Normal 5 7 2 2 3" xfId="403" xr:uid="{00000000-0005-0000-0000-00006D010000}"/>
    <cellStyle name="Normal 5 7 2 2 4" xfId="184" xr:uid="{00000000-0005-0000-0000-00006E010000}"/>
    <cellStyle name="Normal 5 7 2 3" xfId="227" xr:uid="{00000000-0005-0000-0000-00006F010000}"/>
    <cellStyle name="Normal 5 7 2 4" xfId="271" xr:uid="{00000000-0005-0000-0000-000070010000}"/>
    <cellStyle name="Normal 5 7 2 5" xfId="358" xr:uid="{00000000-0005-0000-0000-000071010000}"/>
    <cellStyle name="Normal 5 7 2 6" xfId="141" xr:uid="{00000000-0005-0000-0000-000072010000}"/>
    <cellStyle name="Normal 5 7 3" xfId="75" xr:uid="{00000000-0005-0000-0000-000073010000}"/>
    <cellStyle name="Normal 5 7 3 2" xfId="293" xr:uid="{00000000-0005-0000-0000-000074010000}"/>
    <cellStyle name="Normal 5 7 3 3" xfId="380" xr:uid="{00000000-0005-0000-0000-000075010000}"/>
    <cellStyle name="Normal 5 7 3 4" xfId="169" xr:uid="{00000000-0005-0000-0000-000076010000}"/>
    <cellStyle name="Normal 5 7 4" xfId="212" xr:uid="{00000000-0005-0000-0000-000077010000}"/>
    <cellStyle name="Normal 5 7 5" xfId="256" xr:uid="{00000000-0005-0000-0000-000078010000}"/>
    <cellStyle name="Normal 5 7 6" xfId="343" xr:uid="{00000000-0005-0000-0000-000079010000}"/>
    <cellStyle name="Normal 5 7 7" xfId="126" xr:uid="{00000000-0005-0000-0000-00007A010000}"/>
    <cellStyle name="Normal 5 8" xfId="39" xr:uid="{00000000-0005-0000-0000-00007B010000}"/>
    <cellStyle name="Normal 5 8 2" xfId="84" xr:uid="{00000000-0005-0000-0000-00007C010000}"/>
    <cellStyle name="Normal 5 8 2 2" xfId="301" xr:uid="{00000000-0005-0000-0000-00007D010000}"/>
    <cellStyle name="Normal 5 8 2 3" xfId="388" xr:uid="{00000000-0005-0000-0000-00007E010000}"/>
    <cellStyle name="Normal 5 8 2 4" xfId="170" xr:uid="{00000000-0005-0000-0000-00007F010000}"/>
    <cellStyle name="Normal 5 8 3" xfId="213" xr:uid="{00000000-0005-0000-0000-000080010000}"/>
    <cellStyle name="Normal 5 8 4" xfId="257" xr:uid="{00000000-0005-0000-0000-000081010000}"/>
    <cellStyle name="Normal 5 8 5" xfId="344" xr:uid="{00000000-0005-0000-0000-000082010000}"/>
    <cellStyle name="Normal 5 8 6" xfId="127" xr:uid="{00000000-0005-0000-0000-000083010000}"/>
    <cellStyle name="Normal 5 9" xfId="60" xr:uid="{00000000-0005-0000-0000-000084010000}"/>
    <cellStyle name="Normal 5 9 2" xfId="85" xr:uid="{00000000-0005-0000-0000-000085010000}"/>
    <cellStyle name="Normal 5 9 2 2" xfId="302" xr:uid="{00000000-0005-0000-0000-000086010000}"/>
    <cellStyle name="Normal 5 9 2 3" xfId="389" xr:uid="{00000000-0005-0000-0000-000087010000}"/>
    <cellStyle name="Normal 5 9 2 4" xfId="191" xr:uid="{00000000-0005-0000-0000-000088010000}"/>
    <cellStyle name="Normal 5 9 3" xfId="234" xr:uid="{00000000-0005-0000-0000-000089010000}"/>
    <cellStyle name="Normal 5 9 4" xfId="278" xr:uid="{00000000-0005-0000-0000-00008A010000}"/>
    <cellStyle name="Normal 5 9 5" xfId="365" xr:uid="{00000000-0005-0000-0000-00008B010000}"/>
    <cellStyle name="Normal 5 9 6" xfId="148" xr:uid="{00000000-0005-0000-0000-00008C010000}"/>
    <cellStyle name="Normal 6" xfId="11" xr:uid="{00000000-0005-0000-0000-00000A000000}"/>
    <cellStyle name="Normal 6 2" xfId="479" xr:uid="{00000000-0005-0000-0000-00006C000000}"/>
    <cellStyle name="Normal 6 3" xfId="18" xr:uid="{00000000-0005-0000-0000-00008D010000}"/>
    <cellStyle name="Normal 7" xfId="82" xr:uid="{00000000-0005-0000-0000-00008E010000}"/>
    <cellStyle name="Normal 7 2" xfId="300" xr:uid="{00000000-0005-0000-0000-00008F010000}"/>
    <cellStyle name="Normal 7 2 2" xfId="480" xr:uid="{00000000-0005-0000-0000-00006E000000}"/>
    <cellStyle name="Normal 7 3" xfId="387" xr:uid="{00000000-0005-0000-0000-000090010000}"/>
    <cellStyle name="Normal 7 4" xfId="235" xr:uid="{00000000-0005-0000-0000-000091010000}"/>
    <cellStyle name="Normal 8" xfId="413" xr:uid="{00000000-0005-0000-0000-00006F000000}"/>
    <cellStyle name="Normal 9" xfId="412" xr:uid="{00000000-0005-0000-0000-000070000000}"/>
    <cellStyle name="Normal_COVER" xfId="513" xr:uid="{2088861B-B984-4A10-8ADE-7C913665DEC5}"/>
    <cellStyle name="Normal_Draft PSSEX1 0708_InclSSMSS_2010_Blank" xfId="10" xr:uid="{00000000-0005-0000-0000-00000C000000}"/>
    <cellStyle name="Normal_Sheet1" xfId="12" xr:uid="{03EEB1A4-534B-40F0-8057-0DF00D232D53}"/>
    <cellStyle name="Note 2" xfId="481" xr:uid="{00000000-0005-0000-0000-000071000000}"/>
    <cellStyle name="Note 3" xfId="482" xr:uid="{00000000-0005-0000-0000-000072000000}"/>
    <cellStyle name="Note 4" xfId="483" xr:uid="{00000000-0005-0000-0000-000073000000}"/>
    <cellStyle name="Note 4 2" xfId="509" xr:uid="{00000000-0005-0000-0000-000074000000}"/>
    <cellStyle name="Output 2" xfId="484" xr:uid="{00000000-0005-0000-0000-000075000000}"/>
    <cellStyle name="Per cent" xfId="534" builtinId="5"/>
    <cellStyle name="Percent 2" xfId="422" xr:uid="{00000000-0005-0000-0000-000077000000}"/>
    <cellStyle name="Percent 2 2" xfId="485" xr:uid="{00000000-0005-0000-0000-000078000000}"/>
    <cellStyle name="Percent 3" xfId="423" xr:uid="{00000000-0005-0000-0000-000079000000}"/>
    <cellStyle name="Percent 3 2" xfId="487" xr:uid="{00000000-0005-0000-0000-00007A000000}"/>
    <cellStyle name="Percent 3 2 2" xfId="488" xr:uid="{00000000-0005-0000-0000-00007B000000}"/>
    <cellStyle name="Percent 3 2 2 2" xfId="511" xr:uid="{00000000-0005-0000-0000-00007C000000}"/>
    <cellStyle name="Percent 3 3" xfId="486" xr:uid="{00000000-0005-0000-0000-00007D000000}"/>
    <cellStyle name="Percent 3 4" xfId="510" xr:uid="{00000000-0005-0000-0000-00007E000000}"/>
    <cellStyle name="Percent 4" xfId="489" xr:uid="{00000000-0005-0000-0000-00007F000000}"/>
    <cellStyle name="Percent 5" xfId="490" xr:uid="{00000000-0005-0000-0000-000080000000}"/>
    <cellStyle name="Percent 6" xfId="512" xr:uid="{00000000-0005-0000-0000-00001B020000}"/>
    <cellStyle name="Title 2" xfId="424" xr:uid="{00000000-0005-0000-0000-000026020000}"/>
    <cellStyle name="Total 2" xfId="491" xr:uid="{00000000-0005-0000-0000-000082000000}"/>
    <cellStyle name="Warning Text 2" xfId="492" xr:uid="{00000000-0005-0000-0000-000083000000}"/>
  </cellStyles>
  <dxfs count="47">
    <dxf>
      <font>
        <color rgb="FFFF0000"/>
      </font>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patternType="solid">
          <bgColor theme="0"/>
        </patternFill>
      </fill>
    </dxf>
    <dxf>
      <fill>
        <patternFill>
          <bgColor rgb="FFFFFFCC"/>
        </patternFill>
      </fill>
    </dxf>
    <dxf>
      <fill>
        <patternFill patternType="solid">
          <bgColor theme="0"/>
        </patternFill>
      </fill>
    </dxf>
    <dxf>
      <fill>
        <patternFill>
          <bgColor rgb="FFFFFFCC"/>
        </patternFill>
      </fill>
    </dxf>
    <dxf>
      <fill>
        <patternFill>
          <bgColor rgb="FFFFFFCC"/>
        </patternFill>
      </fill>
    </dxf>
    <dxf>
      <numFmt numFmtId="167" formatCode="&quot;Validation Passed&quot;;&quot;Validation Passed&quot;;&quot;Validation Passed&quot;;&quot;Validation Passed&quot;"/>
      <fill>
        <patternFill>
          <bgColor rgb="FF92D050"/>
        </patternFill>
      </fill>
    </dxf>
    <dxf>
      <numFmt numFmtId="168" formatCode="&quot;Validation Breached&quot;;&quot;Validation Breached&quot;;&quot;Validation Breached&quot;;&quot;Validation Breached&quot;"/>
      <fill>
        <patternFill>
          <bgColor rgb="FFFF0000"/>
        </patternFill>
      </fill>
    </dxf>
    <dxf>
      <numFmt numFmtId="168" formatCode="&quot;Validation Breached&quot;;&quot;Validation Breached&quot;;&quot;Validation Breached&quot;;&quot;Validation Breached&quot;"/>
      <fill>
        <patternFill>
          <bgColor rgb="FFFFC000"/>
        </patternFill>
      </fill>
    </dxf>
    <dxf>
      <fill>
        <patternFill patternType="none">
          <bgColor auto="1"/>
        </patternFill>
      </fill>
    </dxf>
    <dxf>
      <numFmt numFmtId="167" formatCode="&quot;Validation Passed&quot;;&quot;Validation Passed&quot;;&quot;Validation Passed&quot;;&quot;Validation Passed&quot;"/>
      <fill>
        <patternFill>
          <bgColor rgb="FF92D050"/>
        </patternFill>
      </fill>
    </dxf>
    <dxf>
      <numFmt numFmtId="168" formatCode="&quot;Validation Breached&quot;;&quot;Validation Breached&quot;;&quot;Validation Breached&quot;;&quot;Validation Breached&quot;"/>
      <fill>
        <patternFill>
          <bgColor rgb="FFFF0000"/>
        </patternFill>
      </fill>
    </dxf>
    <dxf>
      <numFmt numFmtId="168" formatCode="&quot;Validation Breached&quot;;&quot;Validation Breached&quot;;&quot;Validation Breached&quot;;&quot;Validation Breached&quot;"/>
      <fill>
        <patternFill>
          <bgColor rgb="FFFFC000"/>
        </patternFill>
      </fill>
    </dxf>
    <dxf>
      <fill>
        <patternFill patternType="none">
          <bgColor auto="1"/>
        </patternFill>
      </fill>
    </dxf>
    <dxf>
      <numFmt numFmtId="167" formatCode="&quot;Validation Passed&quot;;&quot;Validation Passed&quot;;&quot;Validation Passed&quot;;&quot;Validation Passed&quot;"/>
      <fill>
        <patternFill>
          <bgColor rgb="FF92D050"/>
        </patternFill>
      </fill>
    </dxf>
    <dxf>
      <numFmt numFmtId="168" formatCode="&quot;Validation Breached&quot;;&quot;Validation Breached&quot;;&quot;Validation Breached&quot;;&quot;Validation Breached&quot;"/>
      <fill>
        <patternFill>
          <bgColor rgb="FFFF0000"/>
        </patternFill>
      </fill>
    </dxf>
    <dxf>
      <numFmt numFmtId="168" formatCode="&quot;Validation Breached&quot;;&quot;Validation Breached&quot;;&quot;Validation Breached&quot;;&quot;Validation Breached&quot;"/>
      <fill>
        <patternFill>
          <bgColor rgb="FFFFC000"/>
        </patternFill>
      </fill>
    </dxf>
    <dxf>
      <fill>
        <patternFill patternType="none">
          <bgColor auto="1"/>
        </patternFill>
      </fill>
    </dxf>
    <dxf>
      <fill>
        <patternFill>
          <bgColor rgb="FF92D050"/>
        </patternFill>
      </fill>
    </dxf>
    <dxf>
      <fill>
        <patternFill>
          <bgColor rgb="FF92D050"/>
        </patternFill>
      </fill>
    </dxf>
    <dxf>
      <fill>
        <patternFill>
          <bgColor rgb="FFFF0000"/>
        </patternFill>
      </fill>
    </dxf>
    <dxf>
      <fill>
        <patternFill>
          <bgColor rgb="FFFFC000"/>
        </patternFill>
      </fill>
    </dxf>
  </dxfs>
  <tableStyles count="0" defaultTableStyle="TableStyleMedium2" defaultPivotStyle="PivotStyleLight16"/>
  <colors>
    <mruColors>
      <color rgb="FF005EB8"/>
      <color rgb="FF178BFF"/>
      <color rgb="FF8AC5FF"/>
      <color rgb="FFCFCBCF"/>
      <color rgb="FFB9B9B9"/>
      <color rgb="FF768692"/>
      <color rgb="FF8AC5EB"/>
      <color rgb="FFCCEC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3602917</xdr:colOff>
      <xdr:row>0</xdr:row>
      <xdr:rowOff>0</xdr:rowOff>
    </xdr:from>
    <xdr:to>
      <xdr:col>3</xdr:col>
      <xdr:colOff>4752975</xdr:colOff>
      <xdr:row>4</xdr:row>
      <xdr:rowOff>32920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3792" y="0"/>
          <a:ext cx="1216733" cy="909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38100</xdr:colOff>
      <xdr:row>1</xdr:row>
      <xdr:rowOff>66675</xdr:rowOff>
    </xdr:from>
    <xdr:to>
      <xdr:col>14</xdr:col>
      <xdr:colOff>38100</xdr:colOff>
      <xdr:row>6</xdr:row>
      <xdr:rowOff>64670</xdr:rowOff>
    </xdr:to>
    <xdr:pic>
      <xdr:nvPicPr>
        <xdr:cNvPr id="4" name="Picture 3">
          <a:extLst>
            <a:ext uri="{FF2B5EF4-FFF2-40B4-BE49-F238E27FC236}">
              <a16:creationId xmlns:a16="http://schemas.microsoft.com/office/drawing/2014/main" id="{789B4354-0A02-4B79-B717-9FC018FAA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34625" y="257175"/>
          <a:ext cx="0" cy="994945"/>
        </a:xfrm>
        <a:prstGeom prst="rect">
          <a:avLst/>
        </a:prstGeom>
      </xdr:spPr>
    </xdr:pic>
    <xdr:clientData/>
  </xdr:twoCellAnchor>
  <xdr:twoCellAnchor editAs="oneCell">
    <xdr:from>
      <xdr:col>14</xdr:col>
      <xdr:colOff>114300</xdr:colOff>
      <xdr:row>1</xdr:row>
      <xdr:rowOff>19050</xdr:rowOff>
    </xdr:from>
    <xdr:to>
      <xdr:col>14</xdr:col>
      <xdr:colOff>114300</xdr:colOff>
      <xdr:row>5</xdr:row>
      <xdr:rowOff>163095</xdr:rowOff>
    </xdr:to>
    <xdr:pic>
      <xdr:nvPicPr>
        <xdr:cNvPr id="6" name="Picture 5">
          <a:extLst>
            <a:ext uri="{FF2B5EF4-FFF2-40B4-BE49-F238E27FC236}">
              <a16:creationId xmlns:a16="http://schemas.microsoft.com/office/drawing/2014/main" id="{317C6B1E-AFB0-4095-89A4-D928956445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10825" y="209550"/>
          <a:ext cx="1195442" cy="947320"/>
        </a:xfrm>
        <a:prstGeom prst="rect">
          <a:avLst/>
        </a:prstGeom>
      </xdr:spPr>
    </xdr:pic>
    <xdr:clientData/>
  </xdr:twoCellAnchor>
  <xdr:twoCellAnchor editAs="oneCell">
    <xdr:from>
      <xdr:col>1</xdr:col>
      <xdr:colOff>0</xdr:colOff>
      <xdr:row>11</xdr:row>
      <xdr:rowOff>0</xdr:rowOff>
    </xdr:from>
    <xdr:to>
      <xdr:col>1</xdr:col>
      <xdr:colOff>0</xdr:colOff>
      <xdr:row>12</xdr:row>
      <xdr:rowOff>152399</xdr:rowOff>
    </xdr:to>
    <xdr:sp macro="" textlink="">
      <xdr:nvSpPr>
        <xdr:cNvPr id="7" name="Text Box 4">
          <a:extLst>
            <a:ext uri="{FF2B5EF4-FFF2-40B4-BE49-F238E27FC236}">
              <a16:creationId xmlns:a16="http://schemas.microsoft.com/office/drawing/2014/main" id="{D65256A5-1AB5-47B2-8A71-24E131B5DD78}"/>
            </a:ext>
          </a:extLst>
        </xdr:cNvPr>
        <xdr:cNvSpPr txBox="1">
          <a:spLocks noChangeArrowheads="1"/>
        </xdr:cNvSpPr>
      </xdr:nvSpPr>
      <xdr:spPr bwMode="auto">
        <a:xfrm>
          <a:off x="323850" y="2095500"/>
          <a:ext cx="11763935" cy="3524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45720" tIns="36576" rIns="0" bIns="0" anchor="t" upright="1"/>
        <a:lstStyle/>
        <a:p>
          <a:pPr algn="l" rtl="0">
            <a:defRPr sz="1000"/>
          </a:pPr>
          <a:r>
            <a:rPr lang="en-GB" sz="2000" b="1" i="0" u="none" strike="noStrike" baseline="0">
              <a:solidFill>
                <a:srgbClr val="768692"/>
              </a:solidFill>
              <a:latin typeface="+mn-lt"/>
              <a:cs typeface="Arial"/>
            </a:rPr>
            <a:t>Short and Long Term (SALT) Return 2017-18 							V0.10</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content.digital.nhs.uk/media/25755/ASCS2017-18DataReturnv09-WATERMARK-VERSION/xls/ASCS_2017-18_DataReturn_v0.9_WATERMARK_VERSIO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hs.sharepoint.com/sites/X26_Teams_2/PopulationHealthandSocialCare/SocialCare/ASC%20SharePoint/New%20Structure/Collections/2023-2024/SALT/Pro-forma/SALT%20data%20return%202023-24%20v1.0.xlsx" TargetMode="External"/><Relationship Id="rId1" Type="http://schemas.openxmlformats.org/officeDocument/2006/relationships/externalLinkPath" Target="/sites/X26_Teams_2/PopulationHealthandSocialCare/SocialCare/ASC%20SharePoint/New%20Structure/Collections/2023-2024/SALT/Pro-forma/SALT%20data%20return%202023-24%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History"/>
      <sheetName val="Contents"/>
      <sheetName val="2017-18 Changes"/>
      <sheetName val="Instructions"/>
      <sheetName val="Service User Data - Codes"/>
      <sheetName val="Service User Data - Formats"/>
      <sheetName val="Sign Off Sheet"/>
      <sheetName val="SALT eligible pop"/>
      <sheetName val="Eligible Population"/>
      <sheetName val="Service User Data"/>
      <sheetName val="ValidationLists"/>
      <sheetName val="Survey Process Information"/>
      <sheetName val="Validation Tables"/>
      <sheetName val="Reporting Tables"/>
      <sheetName val="ASCOF Measures"/>
      <sheetName val="Weightings"/>
      <sheetName val="ASCS_2017-18_DataReturn_v0"/>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sv_text"/>
      <sheetName val="csv_data"/>
      <sheetName val="Revision History"/>
      <sheetName val="Version"/>
      <sheetName val="CASSR_List"/>
      <sheetName val="Dropdown lists"/>
      <sheetName val="Blind2019_20"/>
      <sheetName val="Previous_Years_Data"/>
      <sheetName val="Contents"/>
      <sheetName val="Collection Changes"/>
      <sheetName val="Instructions"/>
      <sheetName val="Validations"/>
      <sheetName val="Sign Off Sheet"/>
      <sheetName val="Compare Year on Year"/>
      <sheetName val="STS001"/>
      <sheetName val="STS002a"/>
      <sheetName val="STS002b"/>
      <sheetName val="STS004"/>
      <sheetName val="LTS001a"/>
      <sheetName val="LTS001b"/>
      <sheetName val="LTS001c"/>
      <sheetName val="LTS002a"/>
      <sheetName val="LTS002b"/>
      <sheetName val="LTS003"/>
      <sheetName val="LTS004"/>
      <sheetName val="SSDA902"/>
      <sheetName val="End_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4" dT="2023-04-25T15:37:42.15" personId="{00000000-0000-0000-0000-000000000000}" id="{019A9632-76AF-41D7-B3F8-C712086FAE13}">
    <text>Each year will refresh back to version 1.0</text>
  </threadedComment>
</ThreadedComments>
</file>

<file path=xl/threadedComments/threadedComment2.xml><?xml version="1.0" encoding="utf-8"?>
<ThreadedComments xmlns="http://schemas.microsoft.com/office/spreadsheetml/2018/threadedcomments" xmlns:x="http://schemas.openxmlformats.org/spreadsheetml/2006/main">
  <threadedComment ref="B19" dT="2023-04-25T15:37:42.15" personId="{00000000-0000-0000-0000-000000000000}" id="{C8BB5E87-C0DB-4E15-9575-79CD2CD35706}">
    <text>Each year will refresh back to version 1.0</text>
  </threadedComment>
</ThreadedComments>
</file>

<file path=xl/worksheets/_rels/sheet10.xml.rels><?xml version="1.0" encoding="UTF-8" standalone="yes"?>
<Relationships xmlns="http://schemas.openxmlformats.org/package/2006/relationships"><Relationship Id="rId3" Type="http://schemas.openxmlformats.org/officeDocument/2006/relationships/hyperlink" Target="https://www.gov.uk/government/publications/adult-social-care-data-collection-september-2025-notice/adult-social-care-data-collection-september-2025-notice" TargetMode="External"/><Relationship Id="rId2" Type="http://schemas.openxmlformats.org/officeDocument/2006/relationships/hyperlink" Target="https://digital.nhs.uk/data-and-information/data-collections-and-data-sets/data-collections/social-care-collection-materials-2023" TargetMode="External"/><Relationship Id="rId1" Type="http://schemas.openxmlformats.org/officeDocument/2006/relationships/hyperlink" Target="mailto:asc.statistics@dhsc.gov.uk" TargetMode="External"/><Relationship Id="rId4"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514BA-7703-416E-A281-E44A0B7A0CE8}">
  <sheetPr codeName="Sheet2">
    <tabColor rgb="FFFF0000"/>
  </sheetPr>
  <dimension ref="A1:N192"/>
  <sheetViews>
    <sheetView workbookViewId="0"/>
  </sheetViews>
  <sheetFormatPr defaultRowHeight="14.5"/>
  <cols>
    <col min="1" max="1" width="6.453125" style="114" bestFit="1" customWidth="1"/>
    <col min="2" max="2" width="14.453125" style="114" customWidth="1"/>
    <col min="3" max="3" width="54" style="114" bestFit="1" customWidth="1"/>
    <col min="4" max="4" width="10.54296875" bestFit="1" customWidth="1"/>
    <col min="5" max="5" width="36.54296875" bestFit="1" customWidth="1"/>
  </cols>
  <sheetData>
    <row r="1" spans="1:14">
      <c r="A1" s="110" t="s">
        <v>0</v>
      </c>
      <c r="B1" s="110" t="s">
        <v>1</v>
      </c>
      <c r="C1" s="111" t="s">
        <v>2</v>
      </c>
      <c r="D1" s="111" t="s">
        <v>3</v>
      </c>
      <c r="E1" s="109"/>
    </row>
    <row r="2" spans="1:14">
      <c r="A2" s="114">
        <v>91101</v>
      </c>
      <c r="B2" s="114" t="str">
        <f>'Sign Off Sheet'!$E$5</f>
        <v/>
      </c>
      <c r="C2" s="115" t="str">
        <f ca="1">IF(INDIRECT("'DPA001 - Activity Data'!B9")="","",INDIRECT("'DPA001 - Activity Data'!B9"))</f>
        <v/>
      </c>
      <c r="E2" s="174"/>
    </row>
    <row r="3" spans="1:14">
      <c r="A3" s="114">
        <v>96101</v>
      </c>
      <c r="B3" s="114" t="str">
        <f>'Sign Off Sheet'!$E$5</f>
        <v/>
      </c>
      <c r="C3" s="115" t="str">
        <f ca="1">IF(INDIRECT("'DPA001 - Activity Data'!B10")="","",INDIRECT("'DPA001 - Activity Data'!B10"))</f>
        <v/>
      </c>
      <c r="E3" s="174"/>
      <c r="H3" s="112" t="s">
        <v>4</v>
      </c>
      <c r="I3" s="112"/>
      <c r="J3" s="112"/>
      <c r="K3" s="112"/>
      <c r="L3" s="112"/>
      <c r="M3" s="112"/>
      <c r="N3" s="112"/>
    </row>
    <row r="4" spans="1:14">
      <c r="A4" s="114">
        <v>91111</v>
      </c>
      <c r="B4" s="114" t="str">
        <f>'Sign Off Sheet'!$E$5</f>
        <v/>
      </c>
      <c r="C4" s="115" t="str">
        <f ca="1">IF(INDIRECT("'DPA001 - Activity Data'!B11")="","",INDIRECT("'DPA001 - Activity Data'!B11"))</f>
        <v/>
      </c>
      <c r="E4" s="174"/>
      <c r="H4" s="112" t="s">
        <v>5</v>
      </c>
      <c r="I4" s="112"/>
      <c r="J4" s="112"/>
      <c r="K4" s="112"/>
      <c r="L4" s="112"/>
      <c r="M4" s="112"/>
      <c r="N4" s="112"/>
    </row>
    <row r="5" spans="1:14">
      <c r="A5" s="114">
        <v>96111</v>
      </c>
      <c r="B5" s="114" t="str">
        <f>'Sign Off Sheet'!$E$5</f>
        <v/>
      </c>
      <c r="C5" s="115" t="str">
        <f ca="1">IF(INDIRECT("'DPA001 - Activity Data'!B12")="","",INDIRECT("'DPA001 - Activity Data'!B12"))</f>
        <v/>
      </c>
      <c r="E5" s="174"/>
      <c r="H5" s="112"/>
      <c r="I5" s="112"/>
      <c r="J5" s="112"/>
      <c r="K5" s="112"/>
      <c r="L5" s="112"/>
      <c r="M5" s="112"/>
      <c r="N5" s="112"/>
    </row>
    <row r="6" spans="1:14">
      <c r="A6" s="114">
        <v>11121</v>
      </c>
      <c r="B6" s="114" t="str">
        <f>'Sign Off Sheet'!$E$5</f>
        <v/>
      </c>
      <c r="C6" s="115" t="str">
        <f ca="1">IF(INDIRECT("'DPA001 - Activity Data'!B14")="","",INDIRECT("'DPA001 - Activity Data'!B14"))</f>
        <v/>
      </c>
      <c r="E6" s="174"/>
      <c r="H6" s="112" t="s">
        <v>6</v>
      </c>
      <c r="I6" s="112"/>
      <c r="J6" s="112"/>
      <c r="K6" s="112"/>
      <c r="L6" s="112"/>
      <c r="M6" s="112"/>
      <c r="N6" s="112"/>
    </row>
    <row r="7" spans="1:14">
      <c r="A7" s="114">
        <v>11131</v>
      </c>
      <c r="B7" s="114" t="str">
        <f>'Sign Off Sheet'!$E$5</f>
        <v/>
      </c>
      <c r="C7" s="115" t="str">
        <f ca="1">IF(INDIRECT("'DPA001 - Activity Data'!B15")="","",INDIRECT("'DPA001 - Activity Data'!B15"))</f>
        <v/>
      </c>
      <c r="E7" s="174"/>
      <c r="H7" s="112">
        <v>1</v>
      </c>
      <c r="I7" s="113" t="s">
        <v>7</v>
      </c>
      <c r="J7" s="112" t="s">
        <v>8</v>
      </c>
      <c r="K7" s="112"/>
      <c r="L7" s="112"/>
      <c r="M7" s="112"/>
      <c r="N7" s="112"/>
    </row>
    <row r="8" spans="1:14">
      <c r="A8" s="114">
        <v>11141</v>
      </c>
      <c r="B8" s="114" t="str">
        <f>'Sign Off Sheet'!$E$5</f>
        <v/>
      </c>
      <c r="C8" s="115" t="str">
        <f ca="1">IF(INDIRECT("'DPA001 - Activity Data'!B16")="","",INDIRECT("'DPA001 - Activity Data'!B16"))</f>
        <v/>
      </c>
      <c r="E8" s="174"/>
      <c r="H8" s="112">
        <v>2</v>
      </c>
      <c r="I8" s="112" t="s">
        <v>9</v>
      </c>
      <c r="J8" s="112" t="s">
        <v>10</v>
      </c>
      <c r="K8" s="112"/>
      <c r="L8" s="112"/>
      <c r="M8" s="112"/>
      <c r="N8" s="112"/>
    </row>
    <row r="9" spans="1:14">
      <c r="A9" s="114">
        <v>11151</v>
      </c>
      <c r="B9" s="114" t="str">
        <f>'Sign Off Sheet'!$E$5</f>
        <v/>
      </c>
      <c r="C9" s="115" t="str">
        <f ca="1">IF(INDIRECT("'DPA001 - Activity Data'!B18")="","",INDIRECT("'DPA001 - Activity Data'!B18"))</f>
        <v/>
      </c>
      <c r="E9" s="174"/>
      <c r="H9" s="112">
        <v>3</v>
      </c>
      <c r="I9" s="112" t="s">
        <v>11</v>
      </c>
      <c r="J9" s="112" t="s">
        <v>12</v>
      </c>
      <c r="K9" s="112"/>
      <c r="L9" s="112"/>
      <c r="M9" s="112"/>
      <c r="N9" s="112"/>
    </row>
    <row r="10" spans="1:14">
      <c r="A10" s="114">
        <v>91102</v>
      </c>
      <c r="B10" s="114" t="str">
        <f>'Sign Off Sheet'!$E$5</f>
        <v/>
      </c>
      <c r="C10" s="115" t="str">
        <f ca="1">IF(INDIRECT("'DPA001 - Activity Data'!C9")="","",INDIRECT("'DPA001 - Activity Data'!C9"))</f>
        <v/>
      </c>
      <c r="E10" s="174"/>
      <c r="H10" s="112">
        <v>4</v>
      </c>
      <c r="I10" s="112" t="s">
        <v>13</v>
      </c>
      <c r="J10" s="112" t="s">
        <v>14</v>
      </c>
      <c r="K10" s="112"/>
      <c r="L10" s="112"/>
      <c r="M10" s="112"/>
      <c r="N10" s="112"/>
    </row>
    <row r="11" spans="1:14">
      <c r="A11" s="114">
        <v>96102</v>
      </c>
      <c r="B11" s="114" t="str">
        <f>'Sign Off Sheet'!$E$5</f>
        <v/>
      </c>
      <c r="C11" s="115" t="str">
        <f ca="1">IF(INDIRECT("'DPA001 - Activity Data'!C10")="","",INDIRECT("'DPA001 - Activity Data'!C10"))</f>
        <v/>
      </c>
      <c r="E11" s="174"/>
      <c r="H11" s="112">
        <v>5</v>
      </c>
      <c r="I11" s="112" t="s">
        <v>8</v>
      </c>
      <c r="J11" s="113" t="s">
        <v>7</v>
      </c>
      <c r="K11" s="112"/>
      <c r="L11" s="112"/>
      <c r="M11" s="112"/>
      <c r="N11" s="112"/>
    </row>
    <row r="12" spans="1:14">
      <c r="A12" s="114">
        <v>91112</v>
      </c>
      <c r="B12" s="114" t="str">
        <f>'Sign Off Sheet'!$E$5</f>
        <v/>
      </c>
      <c r="C12" s="115" t="str">
        <f ca="1">IF(INDIRECT("'DPA001 - Activity Data'!C11")="","",INDIRECT("'DPA001 - Activity Data'!C11"))</f>
        <v/>
      </c>
      <c r="E12" s="174"/>
      <c r="H12" s="112"/>
      <c r="I12" s="112"/>
      <c r="J12" s="112"/>
      <c r="K12" s="112"/>
      <c r="L12" s="112"/>
      <c r="M12" s="112"/>
      <c r="N12" s="112"/>
    </row>
    <row r="13" spans="1:14">
      <c r="A13" s="114">
        <v>96112</v>
      </c>
      <c r="B13" s="114" t="str">
        <f>'Sign Off Sheet'!$E$5</f>
        <v/>
      </c>
      <c r="C13" s="115" t="str">
        <f ca="1">IF(INDIRECT("'DPA001 - Activity Data'!C12")="","",INDIRECT("'DPA001 - Activity Data'!C12"))</f>
        <v/>
      </c>
      <c r="E13" s="174"/>
      <c r="H13" s="112" t="s">
        <v>15</v>
      </c>
      <c r="I13" s="112"/>
      <c r="J13" s="112"/>
      <c r="K13" s="112"/>
      <c r="L13" s="112"/>
      <c r="M13" s="112"/>
      <c r="N13" s="112"/>
    </row>
    <row r="14" spans="1:14">
      <c r="A14" s="114">
        <v>11122</v>
      </c>
      <c r="B14" s="114" t="str">
        <f>'Sign Off Sheet'!$E$5</f>
        <v/>
      </c>
      <c r="C14" s="115" t="str">
        <f ca="1">IF(INDIRECT("'DPA001 - Activity Data'!C14")="","",INDIRECT("'DPA001 - Activity Data'!C14"))</f>
        <v/>
      </c>
      <c r="E14" s="174"/>
      <c r="H14" s="112">
        <v>1</v>
      </c>
      <c r="I14" s="113" t="s">
        <v>7</v>
      </c>
      <c r="J14" s="112" t="s">
        <v>8</v>
      </c>
      <c r="K14" s="112"/>
      <c r="L14" s="112"/>
      <c r="M14" s="112"/>
      <c r="N14" s="112"/>
    </row>
    <row r="15" spans="1:14">
      <c r="A15" s="114">
        <v>11132</v>
      </c>
      <c r="B15" s="114" t="str">
        <f>'Sign Off Sheet'!$E$5</f>
        <v/>
      </c>
      <c r="C15" s="115" t="str">
        <f ca="1">IF(INDIRECT("'DPA001 - Activity Data'!C15")="","",INDIRECT("'DPA001 - Activity Data'!C15"))</f>
        <v/>
      </c>
      <c r="E15" s="174"/>
      <c r="H15" s="112">
        <v>2</v>
      </c>
      <c r="I15" s="112" t="s">
        <v>16</v>
      </c>
      <c r="J15" s="112" t="s">
        <v>17</v>
      </c>
      <c r="K15" s="112"/>
      <c r="L15" s="112"/>
      <c r="M15" s="112"/>
      <c r="N15" s="112"/>
    </row>
    <row r="16" spans="1:14">
      <c r="A16" s="114">
        <v>11142</v>
      </c>
      <c r="B16" s="114" t="str">
        <f>'Sign Off Sheet'!$E$5</f>
        <v/>
      </c>
      <c r="C16" s="115" t="str">
        <f ca="1">IF(INDIRECT("'DPA001 - Activity Data'!C16")="","",INDIRECT("'DPA001 - Activity Data'!C16"))</f>
        <v/>
      </c>
      <c r="E16" s="174"/>
      <c r="H16" s="112">
        <v>3</v>
      </c>
      <c r="I16" s="112" t="s">
        <v>11</v>
      </c>
      <c r="J16" s="112" t="s">
        <v>12</v>
      </c>
      <c r="K16" s="112"/>
      <c r="L16" s="112"/>
      <c r="M16" s="112"/>
      <c r="N16" s="112"/>
    </row>
    <row r="17" spans="1:14">
      <c r="A17" s="114">
        <v>11152</v>
      </c>
      <c r="B17" s="114" t="str">
        <f>'Sign Off Sheet'!$E$5</f>
        <v/>
      </c>
      <c r="C17" s="115" t="str">
        <f ca="1">IF(INDIRECT("'DPA001 - Activity Data'!C18")="","",INDIRECT("'DPA001 - Activity Data'!C18"))</f>
        <v/>
      </c>
      <c r="E17" s="174"/>
      <c r="H17" s="112">
        <v>4</v>
      </c>
      <c r="I17" s="113" t="s">
        <v>18</v>
      </c>
      <c r="J17" s="112" t="s">
        <v>19</v>
      </c>
      <c r="K17" s="112"/>
      <c r="L17" s="112"/>
      <c r="M17" s="112"/>
      <c r="N17" s="112"/>
    </row>
    <row r="18" spans="1:14">
      <c r="A18" s="114">
        <v>91103</v>
      </c>
      <c r="B18" s="114" t="str">
        <f>'Sign Off Sheet'!$E$5</f>
        <v/>
      </c>
      <c r="C18" s="115">
        <f ca="1">IF(INDIRECT("'DPA001 - Activity Data'!D9")="","",INDIRECT("'DPA001 - Activity Data'!D9"))</f>
        <v>0</v>
      </c>
      <c r="E18" s="174"/>
      <c r="H18" s="112">
        <v>5</v>
      </c>
      <c r="I18" s="112" t="s">
        <v>8</v>
      </c>
      <c r="J18" s="113" t="s">
        <v>7</v>
      </c>
      <c r="K18" s="112"/>
      <c r="L18" s="112"/>
      <c r="M18" s="112"/>
      <c r="N18" s="112"/>
    </row>
    <row r="19" spans="1:14">
      <c r="A19" s="114">
        <v>96103</v>
      </c>
      <c r="B19" s="114" t="str">
        <f>'Sign Off Sheet'!$E$5</f>
        <v/>
      </c>
      <c r="C19" s="115">
        <f ca="1">IF(INDIRECT("'DPA001 - Activity Data'!D10")="","",INDIRECT("'DPA001 - Activity Data'!D10"))</f>
        <v>0</v>
      </c>
      <c r="E19" s="174"/>
    </row>
    <row r="20" spans="1:14">
      <c r="A20" s="114">
        <v>91113</v>
      </c>
      <c r="B20" s="114" t="str">
        <f>'Sign Off Sheet'!$E$5</f>
        <v/>
      </c>
      <c r="C20" s="115">
        <f ca="1">IF(INDIRECT("'DPA001 - Activity Data'!D11")="","",INDIRECT("'DPA001 - Activity Data'!D11"))</f>
        <v>0</v>
      </c>
      <c r="E20" s="174"/>
    </row>
    <row r="21" spans="1:14">
      <c r="A21" s="114">
        <v>96113</v>
      </c>
      <c r="B21" s="114" t="str">
        <f>'Sign Off Sheet'!$E$5</f>
        <v/>
      </c>
      <c r="C21" s="115">
        <f ca="1">IF(INDIRECT("'DPA001 - Activity Data'!D12")="","",INDIRECT("'DPA001 - Activity Data'!D12"))</f>
        <v>0</v>
      </c>
      <c r="E21" s="174"/>
    </row>
    <row r="22" spans="1:14">
      <c r="A22" s="114">
        <v>11123</v>
      </c>
      <c r="B22" s="114" t="str">
        <f>'Sign Off Sheet'!$E$5</f>
        <v/>
      </c>
      <c r="C22" s="115">
        <f ca="1">IF(INDIRECT("'DPA001 - Activity Data'!D14")="","",INDIRECT("'DPA001 - Activity Data'!D14"))</f>
        <v>0</v>
      </c>
      <c r="E22" s="174"/>
    </row>
    <row r="23" spans="1:14">
      <c r="A23" s="114">
        <v>11133</v>
      </c>
      <c r="B23" s="114" t="str">
        <f>'Sign Off Sheet'!$E$5</f>
        <v/>
      </c>
      <c r="C23" s="115">
        <f ca="1">IF(INDIRECT("'DPA001 - Activity Data'!D15")="","",INDIRECT("'DPA001 - Activity Data'!D15"))</f>
        <v>0</v>
      </c>
      <c r="E23" s="174"/>
    </row>
    <row r="24" spans="1:14">
      <c r="A24" s="114">
        <v>11143</v>
      </c>
      <c r="B24" s="114" t="str">
        <f>'Sign Off Sheet'!$E$5</f>
        <v/>
      </c>
      <c r="C24" s="115">
        <f ca="1">IF(INDIRECT("'DPA001 - Activity Data'!D16")="","",INDIRECT("'DPA001 - Activity Data'!D16"))</f>
        <v>0</v>
      </c>
      <c r="E24" s="174"/>
    </row>
    <row r="25" spans="1:14">
      <c r="A25" s="114">
        <v>11153</v>
      </c>
      <c r="B25" s="114" t="str">
        <f>'Sign Off Sheet'!$E$5</f>
        <v/>
      </c>
      <c r="C25" s="115">
        <f ca="1">IF(INDIRECT("'DPA001 - Activity Data'!D18")="","",INDIRECT("'DPA001 - Activity Data'!D18"))</f>
        <v>0</v>
      </c>
      <c r="E25" s="174"/>
    </row>
    <row r="26" spans="1:14">
      <c r="A26" s="114">
        <v>91201</v>
      </c>
      <c r="B26" s="114" t="str">
        <f>'Sign Off Sheet'!$E$5</f>
        <v/>
      </c>
      <c r="C26" s="115" t="str">
        <f ca="1">IF(INDIRECT("'DPA001 - Activity Data'!B23")="","",INDIRECT("'DPA001 - Activity Data'!B23"))</f>
        <v/>
      </c>
      <c r="E26" s="174"/>
    </row>
    <row r="27" spans="1:14">
      <c r="A27" s="114">
        <v>96201</v>
      </c>
      <c r="B27" s="114" t="str">
        <f>'Sign Off Sheet'!$E$5</f>
        <v/>
      </c>
      <c r="C27" s="115" t="str">
        <f ca="1">IF(INDIRECT("'DPA001 - Activity Data'!B24")="","",INDIRECT("'DPA001 - Activity Data'!B24"))</f>
        <v/>
      </c>
      <c r="E27" s="174"/>
    </row>
    <row r="28" spans="1:14">
      <c r="A28" s="114">
        <v>91211</v>
      </c>
      <c r="B28" s="114" t="str">
        <f>'Sign Off Sheet'!$E$5</f>
        <v/>
      </c>
      <c r="C28" s="115" t="str">
        <f ca="1">IF(INDIRECT("'DPA001 - Activity Data'!B25")="","",INDIRECT("'DPA001 - Activity Data'!B25"))</f>
        <v/>
      </c>
      <c r="E28" s="174"/>
    </row>
    <row r="29" spans="1:14">
      <c r="A29" s="114">
        <v>96211</v>
      </c>
      <c r="B29" s="114" t="str">
        <f>'Sign Off Sheet'!$E$5</f>
        <v/>
      </c>
      <c r="C29" s="115" t="str">
        <f ca="1">IF(INDIRECT("'DPA001 - Activity Data'!B26")="","",INDIRECT("'DPA001 - Activity Data'!B26"))</f>
        <v/>
      </c>
      <c r="E29" s="174"/>
    </row>
    <row r="30" spans="1:14">
      <c r="A30" s="114">
        <v>11221</v>
      </c>
      <c r="B30" s="114" t="str">
        <f>'Sign Off Sheet'!$E$5</f>
        <v/>
      </c>
      <c r="C30" s="115" t="str">
        <f ca="1">IF(INDIRECT("'DPA001 - Activity Data'!B28")="","",INDIRECT("'DPA001 - Activity Data'!B28"))</f>
        <v/>
      </c>
      <c r="E30" s="174"/>
    </row>
    <row r="31" spans="1:14">
      <c r="A31" s="114">
        <v>11231</v>
      </c>
      <c r="B31" s="114" t="str">
        <f>'Sign Off Sheet'!$E$5</f>
        <v/>
      </c>
      <c r="C31" s="115" t="str">
        <f ca="1">IF(INDIRECT("'DPA001 - Activity Data'!B29")="","",INDIRECT("'DPA001 - Activity Data'!B29"))</f>
        <v/>
      </c>
      <c r="E31" s="174"/>
    </row>
    <row r="32" spans="1:14">
      <c r="A32" s="114">
        <v>11241</v>
      </c>
      <c r="B32" s="114" t="str">
        <f>'Sign Off Sheet'!$E$5</f>
        <v/>
      </c>
      <c r="C32" s="115" t="str">
        <f ca="1">IF(INDIRECT("'DPA001 - Activity Data'!B30")="","",INDIRECT("'DPA001 - Activity Data'!B30"))</f>
        <v/>
      </c>
      <c r="E32" s="174"/>
    </row>
    <row r="33" spans="1:5">
      <c r="A33" s="114">
        <v>11251</v>
      </c>
      <c r="B33" s="114" t="str">
        <f>'Sign Off Sheet'!$E$5</f>
        <v/>
      </c>
      <c r="C33" s="115" t="str">
        <f ca="1">IF(INDIRECT("'DPA001 - Activity Data'!B32")="","",INDIRECT("'DPA001 - Activity Data'!B32"))</f>
        <v/>
      </c>
      <c r="E33" s="174"/>
    </row>
    <row r="34" spans="1:5">
      <c r="A34" s="114">
        <v>91202</v>
      </c>
      <c r="B34" s="114" t="str">
        <f>'Sign Off Sheet'!$E$5</f>
        <v/>
      </c>
      <c r="C34" s="115" t="str">
        <f ca="1">IF(INDIRECT("'DPA001 - Activity Data'!C23")="","",INDIRECT("'DPA001 - Activity Data'!C23"))</f>
        <v/>
      </c>
      <c r="E34" s="174"/>
    </row>
    <row r="35" spans="1:5">
      <c r="A35" s="114">
        <v>96202</v>
      </c>
      <c r="B35" s="114" t="str">
        <f>'Sign Off Sheet'!$E$5</f>
        <v/>
      </c>
      <c r="C35" s="115" t="str">
        <f ca="1">IF(INDIRECT("'DPA001 - Activity Data'!C24")="","",INDIRECT("'DPA001 - Activity Data'!C24"))</f>
        <v/>
      </c>
      <c r="E35" s="174"/>
    </row>
    <row r="36" spans="1:5">
      <c r="A36" s="114">
        <v>91212</v>
      </c>
      <c r="B36" s="114" t="str">
        <f>'Sign Off Sheet'!$E$5</f>
        <v/>
      </c>
      <c r="C36" s="115" t="str">
        <f ca="1">IF(INDIRECT("'DPA001 - Activity Data'!C25")="","",INDIRECT("'DPA001 - Activity Data'!C25"))</f>
        <v/>
      </c>
      <c r="E36" s="174"/>
    </row>
    <row r="37" spans="1:5">
      <c r="A37" s="114">
        <v>96212</v>
      </c>
      <c r="B37" s="114" t="str">
        <f>'Sign Off Sheet'!$E$5</f>
        <v/>
      </c>
      <c r="C37" s="115" t="str">
        <f ca="1">IF(INDIRECT("'DPA001 - Activity Data'!C26")="","",INDIRECT("'DPA001 - Activity Data'!C26"))</f>
        <v/>
      </c>
      <c r="E37" s="174"/>
    </row>
    <row r="38" spans="1:5">
      <c r="A38" s="114">
        <v>11222</v>
      </c>
      <c r="B38" s="114" t="str">
        <f>'Sign Off Sheet'!$E$5</f>
        <v/>
      </c>
      <c r="C38" s="115" t="str">
        <f ca="1">IF(INDIRECT("'DPA001 - Activity Data'!C28")="","",INDIRECT("'DPA001 - Activity Data'!C28"))</f>
        <v/>
      </c>
      <c r="E38" s="174"/>
    </row>
    <row r="39" spans="1:5">
      <c r="A39" s="114">
        <v>11232</v>
      </c>
      <c r="B39" s="114" t="str">
        <f>'Sign Off Sheet'!$E$5</f>
        <v/>
      </c>
      <c r="C39" s="115" t="str">
        <f ca="1">IF(INDIRECT("'DPA001 - Activity Data'!C29")="","",INDIRECT("'DPA001 - Activity Data'!C29"))</f>
        <v/>
      </c>
      <c r="E39" s="174"/>
    </row>
    <row r="40" spans="1:5">
      <c r="A40" s="114">
        <v>11242</v>
      </c>
      <c r="B40" s="114" t="str">
        <f>'Sign Off Sheet'!$E$5</f>
        <v/>
      </c>
      <c r="C40" s="115" t="str">
        <f ca="1">IF(INDIRECT("'DPA001 - Activity Data'!C30")="","",INDIRECT("'DPA001 - Activity Data'!C30"))</f>
        <v/>
      </c>
      <c r="E40" s="174"/>
    </row>
    <row r="41" spans="1:5">
      <c r="A41" s="114">
        <v>11252</v>
      </c>
      <c r="B41" s="114" t="str">
        <f>'Sign Off Sheet'!$E$5</f>
        <v/>
      </c>
      <c r="C41" s="115" t="str">
        <f ca="1">IF(INDIRECT("'DPA001 - Activity Data'!C32")="","",INDIRECT("'DPA001 - Activity Data'!C32"))</f>
        <v/>
      </c>
      <c r="E41" s="174"/>
    </row>
    <row r="42" spans="1:5">
      <c r="A42" s="114">
        <v>91203</v>
      </c>
      <c r="B42" s="114" t="str">
        <f>'Sign Off Sheet'!$E$5</f>
        <v/>
      </c>
      <c r="C42" s="115">
        <f ca="1">IF(INDIRECT("'DPA001 - Activity Data'!D23")="","",INDIRECT("'DPA001 - Activity Data'!D23"))</f>
        <v>0</v>
      </c>
      <c r="E42" s="174"/>
    </row>
    <row r="43" spans="1:5">
      <c r="A43" s="114">
        <v>96203</v>
      </c>
      <c r="B43" s="114" t="str">
        <f>'Sign Off Sheet'!$E$5</f>
        <v/>
      </c>
      <c r="C43" s="115">
        <f ca="1">IF(INDIRECT("'DPA001 - Activity Data'!D24")="","",INDIRECT("'DPA001 - Activity Data'!D24"))</f>
        <v>0</v>
      </c>
      <c r="E43" s="174"/>
    </row>
    <row r="44" spans="1:5">
      <c r="A44" s="114">
        <v>91213</v>
      </c>
      <c r="B44" s="114" t="str">
        <f>'Sign Off Sheet'!$E$5</f>
        <v/>
      </c>
      <c r="C44" s="115">
        <f ca="1">IF(INDIRECT("'DPA001 - Activity Data'!D25")="","",INDIRECT("'DPA001 - Activity Data'!D25"))</f>
        <v>0</v>
      </c>
      <c r="E44" s="174"/>
    </row>
    <row r="45" spans="1:5">
      <c r="A45" s="114">
        <v>96213</v>
      </c>
      <c r="B45" s="114" t="str">
        <f>'Sign Off Sheet'!$E$5</f>
        <v/>
      </c>
      <c r="C45" s="115">
        <f ca="1">IF(INDIRECT("'DPA001 - Activity Data'!D26")="","",INDIRECT("'DPA001 - Activity Data'!D26"))</f>
        <v>0</v>
      </c>
      <c r="E45" s="174"/>
    </row>
    <row r="46" spans="1:5">
      <c r="A46" s="114">
        <v>11223</v>
      </c>
      <c r="B46" s="114" t="str">
        <f>'Sign Off Sheet'!$E$5</f>
        <v/>
      </c>
      <c r="C46" s="115">
        <f ca="1">IF(INDIRECT("'DPA001 - Activity Data'!D28")="","",INDIRECT("'DPA001 - Activity Data'!D28"))</f>
        <v>0</v>
      </c>
      <c r="E46" s="174"/>
    </row>
    <row r="47" spans="1:5">
      <c r="A47" s="114">
        <v>11233</v>
      </c>
      <c r="B47" s="114" t="str">
        <f>'Sign Off Sheet'!$E$5</f>
        <v/>
      </c>
      <c r="C47" s="115">
        <f ca="1">IF(INDIRECT("'DPA001 - Activity Data'!D29")="","",INDIRECT("'DPA001 - Activity Data'!D29"))</f>
        <v>0</v>
      </c>
      <c r="E47" s="174"/>
    </row>
    <row r="48" spans="1:5">
      <c r="A48" s="114">
        <v>11243</v>
      </c>
      <c r="B48" s="114" t="str">
        <f>'Sign Off Sheet'!$E$5</f>
        <v/>
      </c>
      <c r="C48" s="115">
        <f ca="1">IF(INDIRECT("'DPA001 - Activity Data'!D30")="","",INDIRECT("'DPA001 - Activity Data'!D30"))</f>
        <v>0</v>
      </c>
      <c r="E48" s="174"/>
    </row>
    <row r="49" spans="1:5">
      <c r="A49" s="114">
        <v>11253</v>
      </c>
      <c r="B49" s="114" t="str">
        <f>'Sign Off Sheet'!$E$5</f>
        <v/>
      </c>
      <c r="C49" s="115">
        <f ca="1">IF(INDIRECT("'DPA001 - Activity Data'!D32")="","",INDIRECT("'DPA001 - Activity Data'!D32"))</f>
        <v>0</v>
      </c>
      <c r="E49" s="174"/>
    </row>
    <row r="50" spans="1:5">
      <c r="A50" s="114">
        <v>92101</v>
      </c>
      <c r="B50" s="114" t="str">
        <f>'Sign Off Sheet'!$E$5</f>
        <v/>
      </c>
      <c r="C50" s="116" t="str">
        <f ca="1">IF(INDIRECT("'DPA002 - Finance Data'!B9")="","",INDIRECT("'DPA002 - Finance Data'!B9"))</f>
        <v/>
      </c>
      <c r="E50" s="174"/>
    </row>
    <row r="51" spans="1:5">
      <c r="A51" s="114">
        <v>97101</v>
      </c>
      <c r="B51" s="114" t="str">
        <f>'Sign Off Sheet'!$E$5</f>
        <v/>
      </c>
      <c r="C51" s="116" t="str">
        <f ca="1">IF(INDIRECT("'DPA002 - Finance Data'!B10")="","",INDIRECT("'DPA002 - Finance Data'!B10"))</f>
        <v/>
      </c>
      <c r="E51" s="174"/>
    </row>
    <row r="52" spans="1:5">
      <c r="A52" s="114">
        <v>92111</v>
      </c>
      <c r="B52" s="114" t="str">
        <f>'Sign Off Sheet'!$E$5</f>
        <v/>
      </c>
      <c r="C52" s="116" t="str">
        <f ca="1">IF(INDIRECT("'DPA002 - Finance Data'!B11")="","",INDIRECT("'DPA002 - Finance Data'!B11"))</f>
        <v/>
      </c>
      <c r="E52" s="174"/>
    </row>
    <row r="53" spans="1:5">
      <c r="A53" s="114">
        <v>97111</v>
      </c>
      <c r="B53" s="114" t="str">
        <f>'Sign Off Sheet'!$E$5</f>
        <v/>
      </c>
      <c r="C53" s="116" t="str">
        <f ca="1">IF(INDIRECT("'DPA002 - Finance Data'!B12")="","",INDIRECT("'DPA002 - Finance Data'!B12"))</f>
        <v/>
      </c>
      <c r="E53" s="174"/>
    </row>
    <row r="54" spans="1:5">
      <c r="A54" s="114">
        <v>12121</v>
      </c>
      <c r="B54" s="114" t="str">
        <f>'Sign Off Sheet'!$E$5</f>
        <v/>
      </c>
      <c r="C54" s="116" t="str">
        <f ca="1">IF(INDIRECT("'DPA002 - Finance Data'!B14")="","",INDIRECT("'DPA002 - Finance Data'!B14"))</f>
        <v/>
      </c>
      <c r="E54" s="174"/>
    </row>
    <row r="55" spans="1:5">
      <c r="A55" s="114">
        <v>12131</v>
      </c>
      <c r="B55" s="114" t="str">
        <f>'Sign Off Sheet'!$E$5</f>
        <v/>
      </c>
      <c r="C55" s="116" t="str">
        <f ca="1">IF(INDIRECT("'DPA002 - Finance Data'!B15")="","",INDIRECT("'DPA002 - Finance Data'!B15"))</f>
        <v/>
      </c>
      <c r="E55" s="174"/>
    </row>
    <row r="56" spans="1:5">
      <c r="A56" s="114">
        <v>12141</v>
      </c>
      <c r="B56" s="114" t="str">
        <f>'Sign Off Sheet'!$E$5</f>
        <v/>
      </c>
      <c r="C56" s="116" t="str">
        <f ca="1">IF(INDIRECT("'DPA002 - Finance Data'!B16")="","",INDIRECT("'DPA002 - Finance Data'!B16"))</f>
        <v/>
      </c>
      <c r="E56" s="174"/>
    </row>
    <row r="57" spans="1:5">
      <c r="A57" s="114">
        <v>12151</v>
      </c>
      <c r="B57" s="114" t="str">
        <f>'Sign Off Sheet'!$E$5</f>
        <v/>
      </c>
      <c r="C57" s="116" t="str">
        <f ca="1">IF(INDIRECT("'DPA002 - Finance Data'!B18")="","",INDIRECT("'DPA002 - Finance Data'!B18"))</f>
        <v/>
      </c>
      <c r="E57" s="174"/>
    </row>
    <row r="58" spans="1:5">
      <c r="A58" s="114">
        <v>12161</v>
      </c>
      <c r="B58" s="114" t="str">
        <f>'Sign Off Sheet'!$E$5</f>
        <v/>
      </c>
      <c r="C58" s="116" t="str">
        <f ca="1">IF(INDIRECT("'DPA002 - Finance Data'!B20")="","",INDIRECT("'DPA002 - Finance Data'!B20"))</f>
        <v/>
      </c>
      <c r="E58" s="174"/>
    </row>
    <row r="59" spans="1:5">
      <c r="A59" s="114">
        <v>12132</v>
      </c>
      <c r="B59" s="114" t="str">
        <f>'Sign Off Sheet'!$E$5</f>
        <v/>
      </c>
      <c r="C59" s="116" t="str">
        <f ca="1">IF(INDIRECT("'DPA002 - Finance Data'!C15")="","",INDIRECT("'DPA002 - Finance Data'!C15"))</f>
        <v/>
      </c>
      <c r="E59" s="174"/>
    </row>
    <row r="60" spans="1:5">
      <c r="A60" s="114">
        <v>92102</v>
      </c>
      <c r="B60" s="114" t="str">
        <f>'Sign Off Sheet'!$E$5</f>
        <v/>
      </c>
      <c r="C60" s="116" t="str">
        <f ca="1">IF(INDIRECT("'DPA002 - Finance Data'!D9")="","",INDIRECT("'DPA002 - Finance Data'!D9"))</f>
        <v/>
      </c>
      <c r="E60" s="174"/>
    </row>
    <row r="61" spans="1:5">
      <c r="A61" s="114">
        <v>97102</v>
      </c>
      <c r="B61" s="114" t="str">
        <f>'Sign Off Sheet'!$E$5</f>
        <v/>
      </c>
      <c r="C61" s="116" t="str">
        <f ca="1">IF(INDIRECT("'DPA002 - Finance Data'!D10")="","",INDIRECT("'DPA002 - Finance Data'!D10"))</f>
        <v/>
      </c>
      <c r="E61" s="174"/>
    </row>
    <row r="62" spans="1:5">
      <c r="A62" s="114">
        <v>92112</v>
      </c>
      <c r="B62" s="114" t="str">
        <f>'Sign Off Sheet'!$E$5</f>
        <v/>
      </c>
      <c r="C62" s="116" t="str">
        <f ca="1">IF(INDIRECT("'DPA002 - Finance Data'!D11")="","",INDIRECT("'DPA002 - Finance Data'!D11"))</f>
        <v/>
      </c>
      <c r="E62" s="174"/>
    </row>
    <row r="63" spans="1:5">
      <c r="A63" s="114">
        <v>97112</v>
      </c>
      <c r="B63" s="114" t="str">
        <f>'Sign Off Sheet'!$E$5</f>
        <v/>
      </c>
      <c r="C63" s="116" t="str">
        <f ca="1">IF(INDIRECT("'DPA002 - Finance Data'!D12")="","",INDIRECT("'DPA002 - Finance Data'!D12"))</f>
        <v/>
      </c>
      <c r="E63" s="174"/>
    </row>
    <row r="64" spans="1:5">
      <c r="A64" s="114">
        <v>12123</v>
      </c>
      <c r="B64" s="114" t="str">
        <f>'Sign Off Sheet'!$E$5</f>
        <v/>
      </c>
      <c r="C64" s="116" t="str">
        <f ca="1">IF(INDIRECT("'DPA002 - Finance Data'!D14")="","",INDIRECT("'DPA002 - Finance Data'!D14"))</f>
        <v/>
      </c>
      <c r="E64" s="174"/>
    </row>
    <row r="65" spans="1:5">
      <c r="A65" s="114">
        <v>12133</v>
      </c>
      <c r="B65" s="114" t="str">
        <f>'Sign Off Sheet'!$E$5</f>
        <v/>
      </c>
      <c r="C65" s="116" t="str">
        <f ca="1">IF(INDIRECT("'DPA002 - Finance Data'!D15")="","",INDIRECT("'DPA002 - Finance Data'!D15"))</f>
        <v/>
      </c>
      <c r="E65" s="174"/>
    </row>
    <row r="66" spans="1:5">
      <c r="A66" s="114">
        <v>12143</v>
      </c>
      <c r="B66" s="114" t="str">
        <f>'Sign Off Sheet'!$E$5</f>
        <v/>
      </c>
      <c r="C66" s="116" t="str">
        <f ca="1">IF(INDIRECT("'DPA002 - Finance Data'!D16")="","",INDIRECT("'DPA002 - Finance Data'!D16"))</f>
        <v/>
      </c>
      <c r="E66" s="174"/>
    </row>
    <row r="67" spans="1:5">
      <c r="A67" s="114">
        <v>12153</v>
      </c>
      <c r="B67" s="114" t="str">
        <f>'Sign Off Sheet'!$E$5</f>
        <v/>
      </c>
      <c r="C67" s="116" t="str">
        <f ca="1">IF(INDIRECT("'DPA002 - Finance Data'!D18")="","",INDIRECT("'DPA002 - Finance Data'!D18"))</f>
        <v/>
      </c>
      <c r="E67" s="174"/>
    </row>
    <row r="68" spans="1:5">
      <c r="A68" s="114">
        <v>12163</v>
      </c>
      <c r="B68" s="114" t="str">
        <f>'Sign Off Sheet'!$E$5</f>
        <v/>
      </c>
      <c r="C68" s="116" t="str">
        <f ca="1">IF(INDIRECT("'DPA002 - Finance Data'!D20")="","",INDIRECT("'DPA002 - Finance Data'!D20"))</f>
        <v/>
      </c>
      <c r="E68" s="174"/>
    </row>
    <row r="69" spans="1:5">
      <c r="A69" s="114">
        <v>12134</v>
      </c>
      <c r="B69" s="114" t="str">
        <f>'Sign Off Sheet'!$E$5</f>
        <v/>
      </c>
      <c r="C69" s="116" t="str">
        <f ca="1">IF(INDIRECT("'DPA002 - Finance Data'!E15")="","",INDIRECT("'DPA002 - Finance Data'!E15"))</f>
        <v/>
      </c>
      <c r="E69" s="174"/>
    </row>
    <row r="70" spans="1:5">
      <c r="A70" s="114">
        <v>92103</v>
      </c>
      <c r="B70" s="114" t="str">
        <f>'Sign Off Sheet'!$E$5</f>
        <v/>
      </c>
      <c r="C70" s="116">
        <f ca="1">IF(INDIRECT("'DPA002 - Finance Data'!F9")="","",INDIRECT("'DPA002 - Finance Data'!F9"))</f>
        <v>0</v>
      </c>
      <c r="E70" s="174"/>
    </row>
    <row r="71" spans="1:5">
      <c r="A71" s="114">
        <v>97103</v>
      </c>
      <c r="B71" s="114" t="str">
        <f>'Sign Off Sheet'!$E$5</f>
        <v/>
      </c>
      <c r="C71" s="116">
        <f ca="1">IF(INDIRECT("'DPA002 - Finance Data'!F10")="","",INDIRECT("'DPA002 - Finance Data'!F10"))</f>
        <v>0</v>
      </c>
      <c r="E71" s="174"/>
    </row>
    <row r="72" spans="1:5">
      <c r="A72" s="114">
        <v>92113</v>
      </c>
      <c r="B72" s="114" t="str">
        <f>'Sign Off Sheet'!$E$5</f>
        <v/>
      </c>
      <c r="C72" s="116">
        <f ca="1">IF(INDIRECT("'DPA002 - Finance Data'!F11")="","",INDIRECT("'DPA002 - Finance Data'!F11"))</f>
        <v>0</v>
      </c>
      <c r="E72" s="174"/>
    </row>
    <row r="73" spans="1:5">
      <c r="A73" s="114">
        <v>97113</v>
      </c>
      <c r="B73" s="114" t="str">
        <f>'Sign Off Sheet'!$E$5</f>
        <v/>
      </c>
      <c r="C73" s="116">
        <f ca="1">IF(INDIRECT("'DPA002 - Finance Data'!F12")="","",INDIRECT("'DPA002 - Finance Data'!F12"))</f>
        <v>0</v>
      </c>
      <c r="E73" s="174"/>
    </row>
    <row r="74" spans="1:5">
      <c r="A74" s="114">
        <v>12125</v>
      </c>
      <c r="B74" s="114" t="str">
        <f>'Sign Off Sheet'!$E$5</f>
        <v/>
      </c>
      <c r="C74" s="116">
        <f ca="1">IF(INDIRECT("'DPA002 - Finance Data'!F14")="","",INDIRECT("'DPA002 - Finance Data'!F14"))</f>
        <v>0</v>
      </c>
      <c r="E74" s="174"/>
    </row>
    <row r="75" spans="1:5">
      <c r="A75" s="114">
        <v>12145</v>
      </c>
      <c r="B75" s="114" t="str">
        <f>'Sign Off Sheet'!$E$5</f>
        <v/>
      </c>
      <c r="C75" s="116">
        <f ca="1">IF(INDIRECT("'DPA002 - Finance Data'!F16")="","",INDIRECT("'DPA002 - Finance Data'!F16"))</f>
        <v>0</v>
      </c>
      <c r="E75" s="174"/>
    </row>
    <row r="76" spans="1:5">
      <c r="A76" s="114">
        <v>12155</v>
      </c>
      <c r="B76" s="114" t="str">
        <f>'Sign Off Sheet'!$E$5</f>
        <v/>
      </c>
      <c r="C76" s="116">
        <f ca="1">IF(INDIRECT("'DPA002 - Finance Data'!F18")="","",INDIRECT("'DPA002 - Finance Data'!F18"))</f>
        <v>0</v>
      </c>
      <c r="E76" s="174"/>
    </row>
    <row r="77" spans="1:5">
      <c r="A77" s="114">
        <v>12165</v>
      </c>
      <c r="B77" s="114" t="str">
        <f>'Sign Off Sheet'!$E$5</f>
        <v/>
      </c>
      <c r="C77" s="116">
        <f ca="1">IF(INDIRECT("'DPA002 - Finance Data'!F20")="","",INDIRECT("'DPA002 - Finance Data'!F20"))</f>
        <v>0</v>
      </c>
      <c r="E77" s="174"/>
    </row>
    <row r="78" spans="1:5">
      <c r="A78" s="114">
        <v>92201</v>
      </c>
      <c r="B78" s="114" t="str">
        <f>'Sign Off Sheet'!$E$5</f>
        <v/>
      </c>
      <c r="C78" s="116" t="str">
        <f ca="1">IF(INDIRECT("'DPA002 - Finance Data'!B25")="","",INDIRECT("'DPA002 - Finance Data'!B25"))</f>
        <v/>
      </c>
      <c r="E78" s="174"/>
    </row>
    <row r="79" spans="1:5">
      <c r="A79" s="114">
        <v>97201</v>
      </c>
      <c r="B79" s="114" t="str">
        <f>'Sign Off Sheet'!$E$5</f>
        <v/>
      </c>
      <c r="C79" s="116" t="str">
        <f ca="1">IF(INDIRECT("'DPA002 - Finance Data'!B26")="","",INDIRECT("'DPA002 - Finance Data'!B26"))</f>
        <v/>
      </c>
      <c r="E79" s="174"/>
    </row>
    <row r="80" spans="1:5">
      <c r="A80" s="114">
        <v>92211</v>
      </c>
      <c r="B80" s="114" t="str">
        <f>'Sign Off Sheet'!$E$5</f>
        <v/>
      </c>
      <c r="C80" s="116" t="str">
        <f ca="1">IF(INDIRECT("'DPA002 - Finance Data'!B27")="","",INDIRECT("'DPA002 - Finance Data'!B27"))</f>
        <v/>
      </c>
      <c r="E80" s="174"/>
    </row>
    <row r="81" spans="1:5">
      <c r="A81" s="114">
        <v>97211</v>
      </c>
      <c r="B81" s="114" t="str">
        <f>'Sign Off Sheet'!$E$5</f>
        <v/>
      </c>
      <c r="C81" s="116" t="str">
        <f ca="1">IF(INDIRECT("'DPA002 - Finance Data'!B28")="","",INDIRECT("'DPA002 - Finance Data'!B28"))</f>
        <v/>
      </c>
      <c r="E81" s="174"/>
    </row>
    <row r="82" spans="1:5">
      <c r="A82" s="114">
        <v>12221</v>
      </c>
      <c r="B82" s="114" t="str">
        <f>'Sign Off Sheet'!$E$5</f>
        <v/>
      </c>
      <c r="C82" s="116" t="str">
        <f ca="1">IF(INDIRECT("'DPA002 - Finance Data'!B30")="","",INDIRECT("'DPA002 - Finance Data'!B30"))</f>
        <v/>
      </c>
      <c r="E82" s="174"/>
    </row>
    <row r="83" spans="1:5">
      <c r="A83" s="114">
        <v>12231</v>
      </c>
      <c r="B83" s="114" t="str">
        <f>'Sign Off Sheet'!$E$5</f>
        <v/>
      </c>
      <c r="C83" s="116" t="str">
        <f ca="1">IF(INDIRECT("'DPA002 - Finance Data'!B31")="","",INDIRECT("'DPA002 - Finance Data'!B31"))</f>
        <v/>
      </c>
      <c r="E83" s="174"/>
    </row>
    <row r="84" spans="1:5">
      <c r="A84" s="114">
        <v>12241</v>
      </c>
      <c r="B84" s="114" t="str">
        <f>'Sign Off Sheet'!$E$5</f>
        <v/>
      </c>
      <c r="C84" s="116" t="str">
        <f ca="1">IF(INDIRECT("'DPA002 - Finance Data'!B32")="","",INDIRECT("'DPA002 - Finance Data'!B32"))</f>
        <v/>
      </c>
      <c r="E84" s="174"/>
    </row>
    <row r="85" spans="1:5">
      <c r="A85" s="114">
        <v>12251</v>
      </c>
      <c r="B85" s="114" t="str">
        <f>'Sign Off Sheet'!$E$5</f>
        <v/>
      </c>
      <c r="C85" s="116" t="str">
        <f ca="1">IF(INDIRECT("'DPA002 - Finance Data'!B34")="","",INDIRECT("'DPA002 - Finance Data'!B34"))</f>
        <v/>
      </c>
      <c r="E85" s="174"/>
    </row>
    <row r="86" spans="1:5">
      <c r="A86" s="114">
        <v>12261</v>
      </c>
      <c r="B86" s="114" t="str">
        <f>'Sign Off Sheet'!$E$5</f>
        <v/>
      </c>
      <c r="C86" s="116" t="str">
        <f ca="1">IF(INDIRECT("'DPA002 - Finance Data'!B36")="","",INDIRECT("'DPA002 - Finance Data'!B36"))</f>
        <v/>
      </c>
      <c r="E86" s="174"/>
    </row>
    <row r="87" spans="1:5">
      <c r="A87" s="114">
        <v>12232</v>
      </c>
      <c r="B87" s="114" t="str">
        <f>'Sign Off Sheet'!$E$5</f>
        <v/>
      </c>
      <c r="C87" s="116" t="str">
        <f ca="1">IF(INDIRECT("'DPA002 - Finance Data'!C31")="","",INDIRECT("'DPA002 - Finance Data'!C31"))</f>
        <v/>
      </c>
      <c r="E87" s="174"/>
    </row>
    <row r="88" spans="1:5">
      <c r="A88" s="114">
        <v>92202</v>
      </c>
      <c r="B88" s="114" t="str">
        <f>'Sign Off Sheet'!$E$5</f>
        <v/>
      </c>
      <c r="C88" s="116" t="str">
        <f ca="1">IF(INDIRECT("'DPA002 - Finance Data'!D25")="","",INDIRECT("'DPA002 - Finance Data'!D25"))</f>
        <v/>
      </c>
      <c r="E88" s="174"/>
    </row>
    <row r="89" spans="1:5">
      <c r="A89" s="114">
        <v>97202</v>
      </c>
      <c r="B89" s="114" t="str">
        <f>'Sign Off Sheet'!$E$5</f>
        <v/>
      </c>
      <c r="C89" s="116" t="str">
        <f ca="1">IF(INDIRECT("'DPA002 - Finance Data'!D26")="","",INDIRECT("'DPA002 - Finance Data'!D26"))</f>
        <v/>
      </c>
      <c r="E89" s="174"/>
    </row>
    <row r="90" spans="1:5">
      <c r="A90" s="114">
        <v>92212</v>
      </c>
      <c r="B90" s="114" t="str">
        <f>'Sign Off Sheet'!$E$5</f>
        <v/>
      </c>
      <c r="C90" s="116" t="str">
        <f ca="1">IF(INDIRECT("'DPA002 - Finance Data'!D27")="","",INDIRECT("'DPA002 - Finance Data'!D27"))</f>
        <v/>
      </c>
      <c r="E90" s="174"/>
    </row>
    <row r="91" spans="1:5">
      <c r="A91" s="114">
        <v>97212</v>
      </c>
      <c r="B91" s="114" t="str">
        <f>'Sign Off Sheet'!$E$5</f>
        <v/>
      </c>
      <c r="C91" s="116" t="str">
        <f ca="1">IF(INDIRECT("'DPA002 - Finance Data'!D28")="","",INDIRECT("'DPA002 - Finance Data'!D28"))</f>
        <v/>
      </c>
      <c r="E91" s="174"/>
    </row>
    <row r="92" spans="1:5">
      <c r="A92" s="114">
        <v>12223</v>
      </c>
      <c r="B92" s="114" t="str">
        <f>'Sign Off Sheet'!$E$5</f>
        <v/>
      </c>
      <c r="C92" s="116" t="str">
        <f ca="1">IF(INDIRECT("'DPA002 - Finance Data'!D30")="","",INDIRECT("'DPA002 - Finance Data'!D30"))</f>
        <v/>
      </c>
      <c r="E92" s="174"/>
    </row>
    <row r="93" spans="1:5">
      <c r="A93" s="114">
        <v>12233</v>
      </c>
      <c r="B93" s="114" t="str">
        <f>'Sign Off Sheet'!$E$5</f>
        <v/>
      </c>
      <c r="C93" s="116" t="str">
        <f ca="1">IF(INDIRECT("'DPA002 - Finance Data'!D31")="","",INDIRECT("'DPA002 - Finance Data'!D31"))</f>
        <v/>
      </c>
      <c r="E93" s="174"/>
    </row>
    <row r="94" spans="1:5">
      <c r="A94" s="114">
        <v>12243</v>
      </c>
      <c r="B94" s="114" t="str">
        <f>'Sign Off Sheet'!$E$5</f>
        <v/>
      </c>
      <c r="C94" s="116" t="str">
        <f ca="1">IF(INDIRECT("'DPA002 - Finance Data'!D32")="","",INDIRECT("'DPA002 - Finance Data'!D32"))</f>
        <v/>
      </c>
      <c r="E94" s="174"/>
    </row>
    <row r="95" spans="1:5">
      <c r="A95" s="114">
        <v>12253</v>
      </c>
      <c r="B95" s="114" t="str">
        <f>'Sign Off Sheet'!$E$5</f>
        <v/>
      </c>
      <c r="C95" s="116" t="str">
        <f ca="1">IF(INDIRECT("'DPA002 - Finance Data'!D34")="","",INDIRECT("'DPA002 - Finance Data'!D34"))</f>
        <v/>
      </c>
      <c r="E95" s="174"/>
    </row>
    <row r="96" spans="1:5">
      <c r="A96" s="114">
        <v>12263</v>
      </c>
      <c r="B96" s="114" t="str">
        <f>'Sign Off Sheet'!$E$5</f>
        <v/>
      </c>
      <c r="C96" s="116" t="str">
        <f ca="1">IF(INDIRECT("'DPA002 - Finance Data'!D36")="","",INDIRECT("'DPA002 - Finance Data'!D36"))</f>
        <v/>
      </c>
      <c r="E96" s="174"/>
    </row>
    <row r="97" spans="1:5">
      <c r="A97" s="114">
        <v>12234</v>
      </c>
      <c r="B97" s="114" t="str">
        <f>'Sign Off Sheet'!$E$5</f>
        <v/>
      </c>
      <c r="C97" s="116" t="str">
        <f ca="1">IF(INDIRECT("'DPA002 - Finance Data'!E31")="","",INDIRECT("'DPA002 - Finance Data'!E31"))</f>
        <v/>
      </c>
      <c r="E97" s="174"/>
    </row>
    <row r="98" spans="1:5">
      <c r="A98" s="114">
        <v>92203</v>
      </c>
      <c r="B98" s="114" t="str">
        <f>'Sign Off Sheet'!$E$5</f>
        <v/>
      </c>
      <c r="C98" s="116">
        <f ca="1">IF(INDIRECT("'DPA002 - Finance Data'!F25")="","",INDIRECT("'DPA002 - Finance Data'!F25"))</f>
        <v>0</v>
      </c>
      <c r="E98" s="174"/>
    </row>
    <row r="99" spans="1:5">
      <c r="A99" s="114">
        <v>97203</v>
      </c>
      <c r="B99" s="114" t="str">
        <f>'Sign Off Sheet'!$E$5</f>
        <v/>
      </c>
      <c r="C99" s="116">
        <f ca="1">IF(INDIRECT("'DPA002 - Finance Data'!F26")="","",INDIRECT("'DPA002 - Finance Data'!F26"))</f>
        <v>0</v>
      </c>
      <c r="E99" s="174"/>
    </row>
    <row r="100" spans="1:5">
      <c r="A100" s="114">
        <v>92213</v>
      </c>
      <c r="B100" s="114" t="str">
        <f>'Sign Off Sheet'!$E$5</f>
        <v/>
      </c>
      <c r="C100" s="116">
        <f ca="1">IF(INDIRECT("'DPA002 - Finance Data'!F27")="","",INDIRECT("'DPA002 - Finance Data'!F27"))</f>
        <v>0</v>
      </c>
      <c r="E100" s="174"/>
    </row>
    <row r="101" spans="1:5">
      <c r="A101" s="114">
        <v>97213</v>
      </c>
      <c r="B101" s="114" t="str">
        <f>'Sign Off Sheet'!$E$5</f>
        <v/>
      </c>
      <c r="C101" s="116">
        <f ca="1">IF(INDIRECT("'DPA002 - Finance Data'!F28")="","",INDIRECT("'DPA002 - Finance Data'!F28"))</f>
        <v>0</v>
      </c>
      <c r="E101" s="174"/>
    </row>
    <row r="102" spans="1:5">
      <c r="A102" s="114">
        <v>12225</v>
      </c>
      <c r="B102" s="114" t="str">
        <f>'Sign Off Sheet'!$E$5</f>
        <v/>
      </c>
      <c r="C102" s="116">
        <f ca="1">IF(INDIRECT("'DPA002 - Finance Data'!F30")="","",INDIRECT("'DPA002 - Finance Data'!F30"))</f>
        <v>0</v>
      </c>
      <c r="E102" s="174"/>
    </row>
    <row r="103" spans="1:5">
      <c r="A103" s="114">
        <v>12245</v>
      </c>
      <c r="B103" s="114" t="str">
        <f>'Sign Off Sheet'!$E$5</f>
        <v/>
      </c>
      <c r="C103" s="116">
        <f ca="1">IF(INDIRECT("'DPA002 - Finance Data'!F32")="","",INDIRECT("'DPA002 - Finance Data'!F32"))</f>
        <v>0</v>
      </c>
      <c r="E103" s="174"/>
    </row>
    <row r="104" spans="1:5">
      <c r="A104" s="114">
        <v>12255</v>
      </c>
      <c r="B104" s="114" t="str">
        <f>'Sign Off Sheet'!$E$5</f>
        <v/>
      </c>
      <c r="C104" s="116">
        <f ca="1">IF(INDIRECT("'DPA002 - Finance Data'!F34")="","",INDIRECT("'DPA002 - Finance Data'!F34"))</f>
        <v>0</v>
      </c>
      <c r="E104" s="174"/>
    </row>
    <row r="105" spans="1:5">
      <c r="A105" s="114">
        <v>12265</v>
      </c>
      <c r="B105" s="114" t="str">
        <f>'Sign Off Sheet'!$E$5</f>
        <v/>
      </c>
      <c r="C105" s="116">
        <f ca="1">IF(INDIRECT("'DPA002 - Finance Data'!F36")="","",INDIRECT("'DPA002 - Finance Data'!F36"))</f>
        <v>0</v>
      </c>
      <c r="E105" s="174"/>
    </row>
    <row r="106" spans="1:5">
      <c r="A106" s="114">
        <v>93101</v>
      </c>
      <c r="B106" s="114" t="str">
        <f>'Sign Off Sheet'!$E$5</f>
        <v/>
      </c>
      <c r="C106" s="115" t="str">
        <f ca="1">IF(INDIRECT("'DPA003 - New Requests for DPAs'!B10")="","",INDIRECT("'DPA003 - New Requests for DPAs'!B10"))</f>
        <v/>
      </c>
      <c r="E106" s="174"/>
    </row>
    <row r="107" spans="1:5">
      <c r="A107" s="114">
        <v>93111</v>
      </c>
      <c r="B107" s="114" t="str">
        <f>'Sign Off Sheet'!$E$5</f>
        <v/>
      </c>
      <c r="C107" s="115" t="str">
        <f ca="1">IF(INDIRECT("'DPA003 - New Requests for DPAs'!B11")="","",INDIRECT("'DPA003 - New Requests for DPAs'!B11"))</f>
        <v/>
      </c>
      <c r="E107" s="174"/>
    </row>
    <row r="108" spans="1:5">
      <c r="A108" s="114">
        <v>93121</v>
      </c>
      <c r="B108" s="114" t="str">
        <f>'Sign Off Sheet'!$E$5</f>
        <v/>
      </c>
      <c r="C108" s="115">
        <f ca="1">IF(INDIRECT("'DPA003 - New Requests for DPAs'!B12")="","",INDIRECT("'DPA003 - New Requests for DPAs'!B12"))</f>
        <v>0</v>
      </c>
      <c r="E108" s="174"/>
    </row>
    <row r="109" spans="1:5">
      <c r="A109" s="114">
        <v>93102</v>
      </c>
      <c r="B109" s="114" t="str">
        <f>'Sign Off Sheet'!$E$5</f>
        <v/>
      </c>
      <c r="C109" s="115" t="str">
        <f ca="1">IF(INDIRECT("'DPA003 - New Requests for DPAs'!C10")="","",INDIRECT("'DPA003 - New Requests for DPAs'!C10"))</f>
        <v/>
      </c>
      <c r="E109" s="174"/>
    </row>
    <row r="110" spans="1:5">
      <c r="A110" s="114">
        <v>93112</v>
      </c>
      <c r="B110" s="114" t="str">
        <f>'Sign Off Sheet'!$E$5</f>
        <v/>
      </c>
      <c r="C110" s="115" t="str">
        <f ca="1">IF(INDIRECT("'DPA003 - New Requests for DPAs'!C11")="","",INDIRECT("'DPA003 - New Requests for DPAs'!C11"))</f>
        <v/>
      </c>
      <c r="E110" s="174"/>
    </row>
    <row r="111" spans="1:5">
      <c r="A111" s="114">
        <v>93122</v>
      </c>
      <c r="B111" s="114" t="str">
        <f>'Sign Off Sheet'!$E$5</f>
        <v/>
      </c>
      <c r="C111" s="115">
        <f ca="1">IF(INDIRECT("'DPA003 - New Requests for DPAs'!C12")="","",INDIRECT("'DPA003 - New Requests for DPAs'!C12"))</f>
        <v>0</v>
      </c>
      <c r="E111" s="174"/>
    </row>
    <row r="112" spans="1:5">
      <c r="A112" s="114">
        <v>93103</v>
      </c>
      <c r="B112" s="114" t="str">
        <f>'Sign Off Sheet'!$E$5</f>
        <v/>
      </c>
      <c r="C112" s="115" t="str">
        <f ca="1">IF(INDIRECT("'DPA003 - New Requests for DPAs'!D10")="","",INDIRECT("'DPA003 - New Requests for DPAs'!D10"))</f>
        <v/>
      </c>
      <c r="E112" s="174"/>
    </row>
    <row r="113" spans="1:5">
      <c r="A113" s="114">
        <v>93113</v>
      </c>
      <c r="B113" s="114" t="str">
        <f>'Sign Off Sheet'!$E$5</f>
        <v/>
      </c>
      <c r="C113" s="115" t="str">
        <f ca="1">IF(INDIRECT("'DPA003 - New Requests for DPAs'!D11")="","",INDIRECT("'DPA003 - New Requests for DPAs'!D11"))</f>
        <v/>
      </c>
      <c r="E113" s="174"/>
    </row>
    <row r="114" spans="1:5">
      <c r="A114" s="114">
        <v>93123</v>
      </c>
      <c r="B114" s="114" t="str">
        <f>'Sign Off Sheet'!$E$5</f>
        <v/>
      </c>
      <c r="C114" s="115">
        <f ca="1">IF(INDIRECT("'DPA003 - New Requests for DPAs'!D12")="","",INDIRECT("'DPA003 - New Requests for DPAs'!D12"))</f>
        <v>0</v>
      </c>
      <c r="E114" s="174"/>
    </row>
    <row r="115" spans="1:5">
      <c r="A115" s="114">
        <v>93104</v>
      </c>
      <c r="B115" s="114" t="str">
        <f>'Sign Off Sheet'!$E$5</f>
        <v/>
      </c>
      <c r="C115" s="115" t="str">
        <f ca="1">IF(INDIRECT("'DPA003 - New Requests for DPAs'!E10")="","",INDIRECT("'DPA003 - New Requests for DPAs'!E10"))</f>
        <v/>
      </c>
      <c r="E115" s="174"/>
    </row>
    <row r="116" spans="1:5">
      <c r="A116" s="114">
        <v>93114</v>
      </c>
      <c r="B116" s="114" t="str">
        <f>'Sign Off Sheet'!$E$5</f>
        <v/>
      </c>
      <c r="C116" s="115" t="str">
        <f ca="1">IF(INDIRECT("'DPA003 - New Requests for DPAs'!E11")="","",INDIRECT("'DPA003 - New Requests for DPAs'!E11"))</f>
        <v/>
      </c>
      <c r="E116" s="174"/>
    </row>
    <row r="117" spans="1:5">
      <c r="A117" s="114">
        <v>93124</v>
      </c>
      <c r="B117" s="114" t="str">
        <f>'Sign Off Sheet'!$E$5</f>
        <v/>
      </c>
      <c r="C117" s="115">
        <f ca="1">IF(INDIRECT("'DPA003 - New Requests for DPAs'!E12")="","",INDIRECT("'DPA003 - New Requests for DPAs'!E12"))</f>
        <v>0</v>
      </c>
      <c r="E117" s="174"/>
    </row>
    <row r="118" spans="1:5">
      <c r="A118" s="114">
        <v>93201</v>
      </c>
      <c r="B118" s="114" t="str">
        <f>'Sign Off Sheet'!$E$5</f>
        <v/>
      </c>
      <c r="C118" s="115" t="str">
        <f ca="1">IF(INDIRECT("'DPA003 - New Requests for DPAs'!B16")="","",INDIRECT("'DPA003 - New Requests for DPAs'!B16"))</f>
        <v/>
      </c>
      <c r="E118" s="174"/>
    </row>
    <row r="119" spans="1:5">
      <c r="A119" s="114">
        <v>93211</v>
      </c>
      <c r="B119" s="114" t="str">
        <f>'Sign Off Sheet'!$E$5</f>
        <v/>
      </c>
      <c r="C119" s="115" t="str">
        <f ca="1">IF(INDIRECT("'DPA003 - New Requests for DPAs'!B17")="","",INDIRECT("'DPA003 - New Requests for DPAs'!B17"))</f>
        <v/>
      </c>
      <c r="E119" s="174"/>
    </row>
    <row r="120" spans="1:5">
      <c r="A120" s="114">
        <v>93221</v>
      </c>
      <c r="B120" s="114" t="str">
        <f>'Sign Off Sheet'!$E$5</f>
        <v/>
      </c>
      <c r="C120" s="115">
        <f ca="1">IF(INDIRECT("'DPA003 - New Requests for DPAs'!B18")="","",INDIRECT("'DPA003 - New Requests for DPAs'!B18"))</f>
        <v>0</v>
      </c>
      <c r="E120" s="174"/>
    </row>
    <row r="121" spans="1:5">
      <c r="A121" s="114">
        <v>93202</v>
      </c>
      <c r="B121" s="114" t="str">
        <f>'Sign Off Sheet'!$E$5</f>
        <v/>
      </c>
      <c r="C121" s="115" t="str">
        <f ca="1">IF(INDIRECT("'DPA003 - New Requests for DPAs'!C16")="","",INDIRECT("'DPA003 - New Requests for DPAs'!C16"))</f>
        <v/>
      </c>
      <c r="E121" s="174"/>
    </row>
    <row r="122" spans="1:5">
      <c r="A122" s="114">
        <v>93212</v>
      </c>
      <c r="B122" s="114" t="str">
        <f>'Sign Off Sheet'!$E$5</f>
        <v/>
      </c>
      <c r="C122" s="115" t="str">
        <f ca="1">IF(INDIRECT("'DPA003 - New Requests for DPAs'!C17")="","",INDIRECT("'DPA003 - New Requests for DPAs'!C17"))</f>
        <v/>
      </c>
      <c r="E122" s="174"/>
    </row>
    <row r="123" spans="1:5">
      <c r="A123" s="114">
        <v>93222</v>
      </c>
      <c r="B123" s="114" t="str">
        <f>'Sign Off Sheet'!$E$5</f>
        <v/>
      </c>
      <c r="C123" s="115">
        <f ca="1">IF(INDIRECT("'DPA003 - New Requests for DPAs'!C18")="","",INDIRECT("'DPA003 - New Requests for DPAs'!C18"))</f>
        <v>0</v>
      </c>
      <c r="E123" s="174"/>
    </row>
    <row r="124" spans="1:5">
      <c r="A124" s="114">
        <v>93203</v>
      </c>
      <c r="B124" s="114" t="str">
        <f>'Sign Off Sheet'!$E$5</f>
        <v/>
      </c>
      <c r="C124" s="115" t="str">
        <f ca="1">IF(INDIRECT("'DPA003 - New Requests for DPAs'!D16")="","",INDIRECT("'DPA003 - New Requests for DPAs'!D16"))</f>
        <v/>
      </c>
      <c r="E124" s="174"/>
    </row>
    <row r="125" spans="1:5">
      <c r="A125" s="114">
        <v>93213</v>
      </c>
      <c r="B125" s="114" t="str">
        <f>'Sign Off Sheet'!$E$5</f>
        <v/>
      </c>
      <c r="C125" s="115" t="str">
        <f ca="1">IF(INDIRECT("'DPA003 - New Requests for DPAs'!D17")="","",INDIRECT("'DPA003 - New Requests for DPAs'!D17"))</f>
        <v/>
      </c>
      <c r="E125" s="174"/>
    </row>
    <row r="126" spans="1:5">
      <c r="A126" s="114">
        <v>93223</v>
      </c>
      <c r="B126" s="114" t="str">
        <f>'Sign Off Sheet'!$E$5</f>
        <v/>
      </c>
      <c r="C126" s="115">
        <f ca="1">IF(INDIRECT("'DPA003 - New Requests for DPAs'!D18")="","",INDIRECT("'DPA003 - New Requests for DPAs'!D18"))</f>
        <v>0</v>
      </c>
      <c r="E126" s="174"/>
    </row>
    <row r="127" spans="1:5">
      <c r="A127" s="114">
        <v>93301</v>
      </c>
      <c r="B127" s="114" t="str">
        <f>'Sign Off Sheet'!$E$5</f>
        <v/>
      </c>
      <c r="C127" s="115" t="str">
        <f ca="1">IF(INDIRECT("'DPA003 - New Requests for DPAs'!B22")="","",INDIRECT("'DPA003 - New Requests for DPAs'!B22"))</f>
        <v/>
      </c>
      <c r="E127" s="174"/>
    </row>
    <row r="128" spans="1:5">
      <c r="A128" s="114">
        <v>93311</v>
      </c>
      <c r="B128" s="114" t="str">
        <f>'Sign Off Sheet'!$E$5</f>
        <v/>
      </c>
      <c r="C128" s="115" t="str">
        <f ca="1">IF(INDIRECT("'DPA003 - New Requests for DPAs'!B23")="","",INDIRECT("'DPA003 - New Requests for DPAs'!B23"))</f>
        <v/>
      </c>
      <c r="E128" s="174"/>
    </row>
    <row r="129" spans="1:5">
      <c r="A129" s="114">
        <v>93321</v>
      </c>
      <c r="B129" s="114" t="str">
        <f>'Sign Off Sheet'!$E$5</f>
        <v/>
      </c>
      <c r="C129" s="115">
        <f ca="1">IF(INDIRECT("'DPA003 - New Requests for DPAs'!B24")="","",INDIRECT("'DPA003 - New Requests for DPAs'!B24"))</f>
        <v>0</v>
      </c>
      <c r="E129" s="174"/>
    </row>
    <row r="130" spans="1:5">
      <c r="A130" s="114">
        <v>93302</v>
      </c>
      <c r="B130" s="114" t="str">
        <f>'Sign Off Sheet'!$E$5</f>
        <v/>
      </c>
      <c r="C130" s="115" t="str">
        <f ca="1">IF(INDIRECT("'DPA003 - New Requests for DPAs'!C22")="","",INDIRECT("'DPA003 - New Requests for DPAs'!C22"))</f>
        <v/>
      </c>
      <c r="E130" s="174"/>
    </row>
    <row r="131" spans="1:5">
      <c r="A131" s="114">
        <v>93312</v>
      </c>
      <c r="B131" s="114" t="str">
        <f>'Sign Off Sheet'!$E$5</f>
        <v/>
      </c>
      <c r="C131" s="115" t="str">
        <f ca="1">IF(INDIRECT("'DPA003 - New Requests for DPAs'!C23")="","",INDIRECT("'DPA003 - New Requests for DPAs'!C23"))</f>
        <v/>
      </c>
      <c r="E131" s="174"/>
    </row>
    <row r="132" spans="1:5">
      <c r="A132" s="114">
        <v>93322</v>
      </c>
      <c r="B132" s="114" t="str">
        <f>'Sign Off Sheet'!$E$5</f>
        <v/>
      </c>
      <c r="C132" s="115">
        <f ca="1">IF(INDIRECT("'DPA003 - New Requests for DPAs'!C24")="","",INDIRECT("'DPA003 - New Requests for DPAs'!C24"))</f>
        <v>0</v>
      </c>
      <c r="E132" s="174"/>
    </row>
    <row r="133" spans="1:5">
      <c r="A133" s="114">
        <v>93303</v>
      </c>
      <c r="B133" s="114" t="str">
        <f>'Sign Off Sheet'!$E$5</f>
        <v/>
      </c>
      <c r="C133" s="115" t="str">
        <f ca="1">IF(INDIRECT("'DPA003 - New Requests for DPAs'!D22")="","",INDIRECT("'DPA003 - New Requests for DPAs'!D22"))</f>
        <v/>
      </c>
      <c r="E133" s="174"/>
    </row>
    <row r="134" spans="1:5">
      <c r="A134" s="114">
        <v>93313</v>
      </c>
      <c r="B134" s="114" t="str">
        <f>'Sign Off Sheet'!$E$5</f>
        <v/>
      </c>
      <c r="C134" s="115" t="str">
        <f ca="1">IF(INDIRECT("'DPA003 - New Requests for DPAs'!D23")="","",INDIRECT("'DPA003 - New Requests for DPAs'!D23"))</f>
        <v/>
      </c>
      <c r="E134" s="174"/>
    </row>
    <row r="135" spans="1:5">
      <c r="A135" s="114">
        <v>93323</v>
      </c>
      <c r="B135" s="114" t="str">
        <f>'Sign Off Sheet'!$E$5</f>
        <v/>
      </c>
      <c r="C135" s="115">
        <f ca="1">IF(INDIRECT("'DPA003 - New Requests for DPAs'!D24")="","",INDIRECT("'DPA003 - New Requests for DPAs'!D24"))</f>
        <v>0</v>
      </c>
      <c r="E135" s="174"/>
    </row>
    <row r="136" spans="1:5">
      <c r="A136" s="114">
        <v>93304</v>
      </c>
      <c r="B136" s="114" t="str">
        <f>'Sign Off Sheet'!$E$5</f>
        <v/>
      </c>
      <c r="C136" s="115" t="str">
        <f ca="1">IF(INDIRECT("'DPA003 - New Requests for DPAs'!E22")="","",INDIRECT("'DPA003 - New Requests for DPAs'!E22"))</f>
        <v/>
      </c>
      <c r="E136" s="174"/>
    </row>
    <row r="137" spans="1:5">
      <c r="A137" s="114">
        <v>93314</v>
      </c>
      <c r="B137" s="114" t="str">
        <f>'Sign Off Sheet'!$E$5</f>
        <v/>
      </c>
      <c r="C137" s="115" t="str">
        <f ca="1">IF(INDIRECT("'DPA003 - New Requests for DPAs'!E23")="","",INDIRECT("'DPA003 - New Requests for DPAs'!E23"))</f>
        <v/>
      </c>
      <c r="E137" s="174"/>
    </row>
    <row r="138" spans="1:5">
      <c r="A138" s="114">
        <v>93324</v>
      </c>
      <c r="B138" s="114" t="str">
        <f>'Sign Off Sheet'!$E$5</f>
        <v/>
      </c>
      <c r="C138" s="115">
        <f ca="1">IF(INDIRECT("'DPA003 - New Requests for DPAs'!E24")="","",INDIRECT("'DPA003 - New Requests for DPAs'!E24"))</f>
        <v>0</v>
      </c>
      <c r="E138" s="174"/>
    </row>
    <row r="139" spans="1:5">
      <c r="A139" s="114">
        <v>93401</v>
      </c>
      <c r="B139" s="114" t="str">
        <f>'Sign Off Sheet'!$E$5</f>
        <v/>
      </c>
      <c r="C139" s="115" t="str">
        <f ca="1">IF(INDIRECT("'DPA003 - New Requests for DPAs'!B28")="","",INDIRECT("'DPA003 - New Requests for DPAs'!B28"))</f>
        <v/>
      </c>
      <c r="E139" s="174"/>
    </row>
    <row r="140" spans="1:5">
      <c r="A140" s="114">
        <v>93411</v>
      </c>
      <c r="B140" s="114" t="str">
        <f>'Sign Off Sheet'!$E$5</f>
        <v/>
      </c>
      <c r="C140" s="115" t="str">
        <f ca="1">IF(INDIRECT("'DPA003 - New Requests for DPAs'!B29")="","",INDIRECT("'DPA003 - New Requests for DPAs'!B29"))</f>
        <v/>
      </c>
      <c r="E140" s="174"/>
    </row>
    <row r="141" spans="1:5">
      <c r="A141" s="114">
        <v>93421</v>
      </c>
      <c r="B141" s="114" t="str">
        <f>'Sign Off Sheet'!$E$5</f>
        <v/>
      </c>
      <c r="C141" s="115">
        <f ca="1">IF(INDIRECT("'DPA003 - New Requests for DPAs'!B30")="","",INDIRECT("'DPA003 - New Requests for DPAs'!B30"))</f>
        <v>0</v>
      </c>
      <c r="E141" s="174"/>
    </row>
    <row r="142" spans="1:5">
      <c r="A142" s="114">
        <v>93402</v>
      </c>
      <c r="B142" s="114" t="str">
        <f>'Sign Off Sheet'!$E$5</f>
        <v/>
      </c>
      <c r="C142" s="115" t="str">
        <f ca="1">IF(INDIRECT("'DPA003 - New Requests for DPAs'!C28")="","",INDIRECT("'DPA003 - New Requests for DPAs'!C28"))</f>
        <v/>
      </c>
      <c r="E142" s="174"/>
    </row>
    <row r="143" spans="1:5">
      <c r="A143" s="114">
        <v>93412</v>
      </c>
      <c r="B143" s="114" t="str">
        <f>'Sign Off Sheet'!$E$5</f>
        <v/>
      </c>
      <c r="C143" s="115" t="str">
        <f ca="1">IF(INDIRECT("'DPA003 - New Requests for DPAs'!C29")="","",INDIRECT("'DPA003 - New Requests for DPAs'!C29"))</f>
        <v/>
      </c>
      <c r="E143" s="174"/>
    </row>
    <row r="144" spans="1:5">
      <c r="A144" s="114">
        <v>93422</v>
      </c>
      <c r="B144" s="114" t="str">
        <f>'Sign Off Sheet'!$E$5</f>
        <v/>
      </c>
      <c r="C144" s="115">
        <f ca="1">IF(INDIRECT("'DPA003 - New Requests for DPAs'!C30")="","",INDIRECT("'DPA003 - New Requests for DPAs'!C30"))</f>
        <v>0</v>
      </c>
      <c r="E144" s="174"/>
    </row>
    <row r="145" spans="1:5">
      <c r="A145" s="114">
        <v>93403</v>
      </c>
      <c r="B145" s="114" t="str">
        <f>'Sign Off Sheet'!$E$5</f>
        <v/>
      </c>
      <c r="C145" s="115" t="str">
        <f ca="1">IF(INDIRECT("'DPA003 - New Requests for DPAs'!D28")="","",INDIRECT("'DPA003 - New Requests for DPAs'!D28"))</f>
        <v/>
      </c>
      <c r="E145" s="174"/>
    </row>
    <row r="146" spans="1:5">
      <c r="A146" s="114">
        <v>93413</v>
      </c>
      <c r="B146" s="114" t="str">
        <f>'Sign Off Sheet'!$E$5</f>
        <v/>
      </c>
      <c r="C146" s="115" t="str">
        <f ca="1">IF(INDIRECT("'DPA003 - New Requests for DPAs'!D29")="","",INDIRECT("'DPA003 - New Requests for DPAs'!D29"))</f>
        <v/>
      </c>
      <c r="E146" s="174"/>
    </row>
    <row r="147" spans="1:5">
      <c r="A147" s="114">
        <v>93423</v>
      </c>
      <c r="B147" s="114" t="str">
        <f>'Sign Off Sheet'!$E$5</f>
        <v/>
      </c>
      <c r="C147" s="115">
        <f ca="1">IF(INDIRECT("'DPA003 - New Requests for DPAs'!D30")="","",INDIRECT("'DPA003 - New Requests for DPAs'!D30"))</f>
        <v>0</v>
      </c>
      <c r="E147" s="174"/>
    </row>
    <row r="148" spans="1:5">
      <c r="A148" s="114">
        <v>94101</v>
      </c>
      <c r="B148" s="114" t="str">
        <f>'Sign Off Sheet'!$E$5</f>
        <v/>
      </c>
      <c r="C148" s="115" t="str">
        <f ca="1">IF(INDIRECT("'DPA004 - Nature of DPAs'!B8")="","",INDIRECT("'DPA004 - Nature of DPAs'!B8"))</f>
        <v/>
      </c>
      <c r="E148" s="174"/>
    </row>
    <row r="149" spans="1:5">
      <c r="A149" s="114">
        <v>94111</v>
      </c>
      <c r="B149" s="114" t="str">
        <f>'Sign Off Sheet'!$E$5</f>
        <v/>
      </c>
      <c r="C149" s="115" t="str">
        <f ca="1">IF(INDIRECT("'DPA004 - Nature of DPAs'!B9")="","",INDIRECT("'DPA004 - Nature of DPAs'!B9"))</f>
        <v/>
      </c>
      <c r="E149" s="174"/>
    </row>
    <row r="150" spans="1:5">
      <c r="A150" s="114">
        <v>94121</v>
      </c>
      <c r="B150" s="114" t="str">
        <f>'Sign Off Sheet'!$E$5</f>
        <v/>
      </c>
      <c r="C150" s="114">
        <f ca="1">IF(INDIRECT("'DPA004 - Nature of DPAs'!B10")="","",INDIRECT("'DPA004 - Nature of DPAs'!B10"))</f>
        <v>0</v>
      </c>
      <c r="E150" s="174"/>
    </row>
    <row r="151" spans="1:5">
      <c r="A151" s="114">
        <v>94102</v>
      </c>
      <c r="B151" s="114" t="str">
        <f>'Sign Off Sheet'!$E$5</f>
        <v/>
      </c>
      <c r="C151" s="115" t="str">
        <f ca="1">IF(INDIRECT("'DPA004 - Nature of DPAs'!C8")="","",INDIRECT("'DPA004 - Nature of DPAs'!C8"))</f>
        <v/>
      </c>
      <c r="E151" s="174"/>
    </row>
    <row r="152" spans="1:5">
      <c r="A152" s="114">
        <v>94112</v>
      </c>
      <c r="B152" s="114" t="str">
        <f>'Sign Off Sheet'!$E$5</f>
        <v/>
      </c>
      <c r="C152" s="115" t="str">
        <f ca="1">IF(INDIRECT("'DPA004 - Nature of DPAs'!C9")="","",INDIRECT("'DPA004 - Nature of DPAs'!C9"))</f>
        <v/>
      </c>
      <c r="E152" s="174"/>
    </row>
    <row r="153" spans="1:5">
      <c r="A153" s="114">
        <v>94122</v>
      </c>
      <c r="B153" s="114" t="str">
        <f>'Sign Off Sheet'!$E$5</f>
        <v/>
      </c>
      <c r="C153" s="114">
        <f ca="1">IF(INDIRECT("'DPA004 - Nature of DPAs'!C10")="","",INDIRECT("'DPA004 - Nature of DPAs'!C10"))</f>
        <v>0</v>
      </c>
      <c r="E153" s="174"/>
    </row>
    <row r="154" spans="1:5">
      <c r="A154" s="114">
        <v>94103</v>
      </c>
      <c r="B154" s="114" t="str">
        <f>'Sign Off Sheet'!$E$5</f>
        <v/>
      </c>
      <c r="C154" s="115" t="str">
        <f ca="1">IF(INDIRECT("'DPA004 - Nature of DPAs'!D8")="","",INDIRECT("'DPA004 - Nature of DPAs'!D8"))</f>
        <v/>
      </c>
      <c r="E154" s="174"/>
    </row>
    <row r="155" spans="1:5">
      <c r="A155" s="114">
        <v>94113</v>
      </c>
      <c r="B155" s="114" t="str">
        <f>'Sign Off Sheet'!$E$5</f>
        <v/>
      </c>
      <c r="C155" s="115" t="str">
        <f ca="1">IF(INDIRECT("'DPA004 - Nature of DPAs'!D9")="","",INDIRECT("'DPA004 - Nature of DPAs'!D9"))</f>
        <v/>
      </c>
      <c r="E155" s="174"/>
    </row>
    <row r="156" spans="1:5">
      <c r="A156" s="114">
        <v>94123</v>
      </c>
      <c r="B156" s="114" t="str">
        <f>'Sign Off Sheet'!$E$5</f>
        <v/>
      </c>
      <c r="C156" s="114">
        <f ca="1">IF(INDIRECT("'DPA004 - Nature of DPAs'!D10")="","",INDIRECT("'DPA004 - Nature of DPAs'!D10"))</f>
        <v>0</v>
      </c>
      <c r="E156" s="174"/>
    </row>
    <row r="157" spans="1:5">
      <c r="A157" s="188">
        <v>94201</v>
      </c>
      <c r="B157" s="188" t="str">
        <f>'Sign Off Sheet'!$E$5</f>
        <v/>
      </c>
      <c r="C157" s="189" t="str">
        <f ca="1">IF(INDIRECT("'DPA004 - Nature of DPAs'!B14")="","",INDIRECT("'DPA004 - Nature of DPAs'!B14"))</f>
        <v/>
      </c>
      <c r="E157" s="174"/>
    </row>
    <row r="158" spans="1:5">
      <c r="A158" s="188">
        <v>94211</v>
      </c>
      <c r="B158" s="188" t="str">
        <f>'Sign Off Sheet'!$E$5</f>
        <v/>
      </c>
      <c r="C158" s="189" t="str">
        <f ca="1">IF(INDIRECT("'DPA004 - Nature of DPAs'!B15")="","",INDIRECT("'DPA004 - Nature of DPAs'!B15"))</f>
        <v/>
      </c>
      <c r="E158" s="174"/>
    </row>
    <row r="159" spans="1:5">
      <c r="A159" s="188">
        <v>94221</v>
      </c>
      <c r="B159" s="188" t="str">
        <f>'Sign Off Sheet'!$E$5</f>
        <v/>
      </c>
      <c r="C159" s="189">
        <f ca="1">IF(INDIRECT("'DPA004 - Nature of DPAs'!B16")="","",INDIRECT("'DPA004 - Nature of DPAs'!B16"))</f>
        <v>0</v>
      </c>
      <c r="E159" s="174"/>
    </row>
    <row r="160" spans="1:5">
      <c r="A160" s="188">
        <v>94202</v>
      </c>
      <c r="B160" s="188" t="str">
        <f>'Sign Off Sheet'!$E$5</f>
        <v/>
      </c>
      <c r="C160" s="189" t="str">
        <f ca="1">IF(INDIRECT("'DPA004 - Nature of DPAs'!C14")="","",INDIRECT("'DPA004 - Nature of DPAs'!C14"))</f>
        <v/>
      </c>
      <c r="E160" s="174"/>
    </row>
    <row r="161" spans="1:5">
      <c r="A161" s="188">
        <v>94212</v>
      </c>
      <c r="B161" s="188" t="str">
        <f>'Sign Off Sheet'!$E$5</f>
        <v/>
      </c>
      <c r="C161" s="189" t="str">
        <f ca="1">IF(INDIRECT("'DPA004 - Nature of DPAs'!C15")="","",INDIRECT("'DPA004 - Nature of DPAs'!C15"))</f>
        <v/>
      </c>
      <c r="E161" s="174"/>
    </row>
    <row r="162" spans="1:5">
      <c r="A162" s="188">
        <v>94222</v>
      </c>
      <c r="B162" s="188" t="str">
        <f>'Sign Off Sheet'!$E$5</f>
        <v/>
      </c>
      <c r="C162" s="189">
        <f ca="1">IF(INDIRECT("'DPA004 - Nature of DPAs'!C16")="","",INDIRECT("'DPA004 - Nature of DPAs'!C16"))</f>
        <v>0</v>
      </c>
      <c r="E162" s="174"/>
    </row>
    <row r="163" spans="1:5">
      <c r="A163" s="188">
        <v>94203</v>
      </c>
      <c r="B163" s="188" t="str">
        <f>'Sign Off Sheet'!$E$5</f>
        <v/>
      </c>
      <c r="C163" s="189" t="str">
        <f ca="1">IF(INDIRECT("'DPA004 - Nature of DPAs'!D14")="","",INDIRECT("'DPA004 - Nature of DPAs'!D14"))</f>
        <v/>
      </c>
      <c r="E163" s="174"/>
    </row>
    <row r="164" spans="1:5">
      <c r="A164" s="188">
        <v>94213</v>
      </c>
      <c r="B164" s="188" t="str">
        <f>'Sign Off Sheet'!$E$5</f>
        <v/>
      </c>
      <c r="C164" s="189" t="str">
        <f ca="1">IF(INDIRECT("'DPA004 - Nature of DPAs'!D15")="","",INDIRECT("'DPA004 - Nature of DPAs'!D15"))</f>
        <v/>
      </c>
      <c r="E164" s="174"/>
    </row>
    <row r="165" spans="1:5">
      <c r="A165" s="188">
        <v>94223</v>
      </c>
      <c r="B165" s="188" t="str">
        <f>'Sign Off Sheet'!$E$5</f>
        <v/>
      </c>
      <c r="C165" s="189">
        <f ca="1">IF(INDIRECT("'DPA004 - Nature of DPAs'!D16")="","",INDIRECT("'DPA004 - Nature of DPAs'!D16"))</f>
        <v>0</v>
      </c>
      <c r="E165" s="174"/>
    </row>
    <row r="166" spans="1:5">
      <c r="A166" s="188">
        <v>94204</v>
      </c>
      <c r="B166" s="188" t="str">
        <f>'Sign Off Sheet'!$E$5</f>
        <v/>
      </c>
      <c r="C166" s="189" t="str">
        <f ca="1">IF(INDIRECT("'DPA004 - Nature of DPAs'!E14")="","",INDIRECT("'DPA004 - Nature of DPAs'!E14"))</f>
        <v/>
      </c>
      <c r="E166" s="174"/>
    </row>
    <row r="167" spans="1:5">
      <c r="A167" s="188">
        <v>94214</v>
      </c>
      <c r="B167" s="188" t="str">
        <f>'Sign Off Sheet'!$E$5</f>
        <v/>
      </c>
      <c r="C167" s="189" t="str">
        <f ca="1">IF(INDIRECT("'DPA004 - Nature of DPAs'!E15")="","",INDIRECT("'DPA004 - Nature of DPAs'!E15"))</f>
        <v/>
      </c>
      <c r="E167" s="174"/>
    </row>
    <row r="168" spans="1:5">
      <c r="A168" s="188">
        <v>94224</v>
      </c>
      <c r="B168" s="188" t="str">
        <f>'Sign Off Sheet'!$E$5</f>
        <v/>
      </c>
      <c r="C168" s="189">
        <f ca="1">IF(INDIRECT("'DPA004 - Nature of DPAs'!E16")="","",INDIRECT("'DPA004 - Nature of DPAs'!E16"))</f>
        <v>0</v>
      </c>
      <c r="E168" s="174"/>
    </row>
    <row r="169" spans="1:5">
      <c r="A169" s="114">
        <v>95101</v>
      </c>
      <c r="B169" s="114" t="str">
        <f>'Sign Off Sheet'!$E$5</f>
        <v/>
      </c>
      <c r="C169" s="115" t="str">
        <f ca="1">IF(INDIRECT("'DPA005 - Recovery of DPA'!B9")="","",INDIRECT("'DPA005 - Recovery of DPA'!B9"))</f>
        <v/>
      </c>
      <c r="E169" s="174"/>
    </row>
    <row r="170" spans="1:5">
      <c r="A170" s="114">
        <v>95111</v>
      </c>
      <c r="B170" s="114" t="str">
        <f>'Sign Off Sheet'!$E$5</f>
        <v/>
      </c>
      <c r="C170" s="115" t="str">
        <f ca="1">IF(INDIRECT("'DPA005 - Recovery of DPA'!B10")="","",INDIRECT("'DPA005 - Recovery of DPA'!B10"))</f>
        <v/>
      </c>
      <c r="E170" s="174"/>
    </row>
    <row r="171" spans="1:5">
      <c r="A171" s="114">
        <v>95121</v>
      </c>
      <c r="B171" s="114" t="str">
        <f>'Sign Off Sheet'!$E$5</f>
        <v/>
      </c>
      <c r="C171" s="115" t="str">
        <f ca="1">IF(INDIRECT("'DPA005 - Recovery of DPA'!B11")="","",INDIRECT("'DPA005 - Recovery of DPA'!B11"))</f>
        <v/>
      </c>
      <c r="E171" s="174"/>
    </row>
    <row r="172" spans="1:5">
      <c r="A172" s="114">
        <v>95131</v>
      </c>
      <c r="B172" s="114" t="str">
        <f>'Sign Off Sheet'!$E$5</f>
        <v/>
      </c>
      <c r="C172" s="115" t="str">
        <f ca="1">IF(INDIRECT("'DPA005 - Recovery of DPA'!B12")="","",INDIRECT("'DPA005 - Recovery of DPA'!B12"))</f>
        <v/>
      </c>
      <c r="E172" s="174"/>
    </row>
    <row r="173" spans="1:5">
      <c r="A173" s="114">
        <v>95141</v>
      </c>
      <c r="B173" s="114" t="str">
        <f>'Sign Off Sheet'!$E$5</f>
        <v/>
      </c>
      <c r="C173" s="115" t="str">
        <f ca="1">IF(INDIRECT("'DPA005 - Recovery of DPA'!B13")="","",INDIRECT("'DPA005 - Recovery of DPA'!B13"))</f>
        <v/>
      </c>
      <c r="E173" s="174"/>
    </row>
    <row r="174" spans="1:5">
      <c r="A174" s="114">
        <v>95151</v>
      </c>
      <c r="B174" s="114" t="str">
        <f>'Sign Off Sheet'!$E$5</f>
        <v/>
      </c>
      <c r="C174" s="115">
        <f ca="1">IF(INDIRECT("'DPA005 - Recovery of DPA'!B14")="","",INDIRECT("'DPA005 - Recovery of DPA'!B14"))</f>
        <v>0</v>
      </c>
      <c r="E174" s="174"/>
    </row>
    <row r="175" spans="1:5">
      <c r="A175" s="114">
        <v>95102</v>
      </c>
      <c r="B175" s="114" t="str">
        <f>'Sign Off Sheet'!$E$5</f>
        <v/>
      </c>
      <c r="C175" s="115" t="str">
        <f ca="1">IF(INDIRECT("'DPA005 - Recovery of DPA'!C9")="","",INDIRECT("'DPA005 - Recovery of DPA'!C9"))</f>
        <v/>
      </c>
      <c r="E175" s="174"/>
    </row>
    <row r="176" spans="1:5">
      <c r="A176" s="114">
        <v>95112</v>
      </c>
      <c r="B176" s="114" t="str">
        <f>'Sign Off Sheet'!$E$5</f>
        <v/>
      </c>
      <c r="C176" s="115" t="str">
        <f ca="1">IF(INDIRECT("'DPA005 - Recovery of DPA'!C10")="","",INDIRECT("'DPA005 - Recovery of DPA'!C10"))</f>
        <v/>
      </c>
      <c r="E176" s="174"/>
    </row>
    <row r="177" spans="1:5">
      <c r="A177" s="114">
        <v>95122</v>
      </c>
      <c r="B177" s="114" t="str">
        <f>'Sign Off Sheet'!$E$5</f>
        <v/>
      </c>
      <c r="C177" s="115" t="str">
        <f ca="1">IF(INDIRECT("'DPA005 - Recovery of DPA'!C11")="","",INDIRECT("'DPA005 - Recovery of DPA'!C11"))</f>
        <v/>
      </c>
      <c r="E177" s="174"/>
    </row>
    <row r="178" spans="1:5">
      <c r="A178" s="114">
        <v>95132</v>
      </c>
      <c r="B178" s="114" t="str">
        <f>'Sign Off Sheet'!$E$5</f>
        <v/>
      </c>
      <c r="C178" s="115" t="str">
        <f ca="1">IF(INDIRECT("'DPA005 - Recovery of DPA'!C12")="","",INDIRECT("'DPA005 - Recovery of DPA'!C12"))</f>
        <v/>
      </c>
      <c r="E178" s="174"/>
    </row>
    <row r="179" spans="1:5">
      <c r="A179" s="114">
        <v>95142</v>
      </c>
      <c r="B179" s="114" t="str">
        <f>'Sign Off Sheet'!$E$5</f>
        <v/>
      </c>
      <c r="C179" s="115" t="str">
        <f ca="1">IF(INDIRECT("'DPA005 - Recovery of DPA'!C13")="","",INDIRECT("'DPA005 - Recovery of DPA'!C13"))</f>
        <v/>
      </c>
      <c r="E179" s="174"/>
    </row>
    <row r="180" spans="1:5">
      <c r="A180" s="114">
        <v>95152</v>
      </c>
      <c r="B180" s="114" t="str">
        <f>'Sign Off Sheet'!$E$5</f>
        <v/>
      </c>
      <c r="C180" s="115">
        <f ca="1">IF(INDIRECT("'DPA005 - Recovery of DPA'!C14")="","",INDIRECT("'DPA005 - Recovery of DPA'!C14"))</f>
        <v>0</v>
      </c>
      <c r="E180" s="174"/>
    </row>
    <row r="181" spans="1:5">
      <c r="A181" s="114">
        <v>95201</v>
      </c>
      <c r="B181" s="114" t="str">
        <f>'Sign Off Sheet'!$E$5</f>
        <v/>
      </c>
      <c r="C181" s="115" t="str">
        <f ca="1">IF(INDIRECT("'DPA005 - Recovery of DPA'!B19")="","",INDIRECT("'DPA005 - Recovery of DPA'!B19"))</f>
        <v/>
      </c>
      <c r="E181" s="174"/>
    </row>
    <row r="182" spans="1:5">
      <c r="A182" s="114">
        <v>95211</v>
      </c>
      <c r="B182" s="114" t="str">
        <f>'Sign Off Sheet'!$E$5</f>
        <v/>
      </c>
      <c r="C182" s="115" t="str">
        <f ca="1">IF(INDIRECT("'DPA005 - Recovery of DPA'!B20")="","",INDIRECT("'DPA005 - Recovery of DPA'!B20"))</f>
        <v/>
      </c>
      <c r="E182" s="174"/>
    </row>
    <row r="183" spans="1:5">
      <c r="A183" s="114">
        <v>95221</v>
      </c>
      <c r="B183" s="114" t="str">
        <f>'Sign Off Sheet'!$E$5</f>
        <v/>
      </c>
      <c r="C183" s="115" t="str">
        <f ca="1">IF(INDIRECT("'DPA005 - Recovery of DPA'!B21")="","",INDIRECT("'DPA005 - Recovery of DPA'!B21"))</f>
        <v/>
      </c>
      <c r="E183" s="174"/>
    </row>
    <row r="184" spans="1:5">
      <c r="A184" s="114">
        <v>95231</v>
      </c>
      <c r="B184" s="114" t="str">
        <f>'Sign Off Sheet'!$E$5</f>
        <v/>
      </c>
      <c r="C184" s="115" t="str">
        <f ca="1">IF(INDIRECT("'DPA005 - Recovery of DPA'!B22")="","",INDIRECT("'DPA005 - Recovery of DPA'!B22"))</f>
        <v/>
      </c>
      <c r="E184" s="174"/>
    </row>
    <row r="185" spans="1:5">
      <c r="A185" s="114">
        <v>95241</v>
      </c>
      <c r="B185" s="114" t="str">
        <f>'Sign Off Sheet'!$E$5</f>
        <v/>
      </c>
      <c r="C185" s="115" t="str">
        <f ca="1">IF(INDIRECT("'DPA005 - Recovery of DPA'!B23")="","",INDIRECT("'DPA005 - Recovery of DPA'!B23"))</f>
        <v/>
      </c>
      <c r="E185" s="174"/>
    </row>
    <row r="186" spans="1:5">
      <c r="A186" s="114">
        <v>95251</v>
      </c>
      <c r="B186" s="114" t="str">
        <f>'Sign Off Sheet'!$E$5</f>
        <v/>
      </c>
      <c r="C186" s="115">
        <f ca="1">IF(INDIRECT("'DPA005 - Recovery of DPA'!B24")="","",INDIRECT("'DPA005 - Recovery of DPA'!B24"))</f>
        <v>0</v>
      </c>
      <c r="E186" s="174"/>
    </row>
    <row r="187" spans="1:5">
      <c r="A187" s="114">
        <v>95202</v>
      </c>
      <c r="B187" s="114" t="str">
        <f>'Sign Off Sheet'!$E$5</f>
        <v/>
      </c>
      <c r="C187" s="115" t="str">
        <f ca="1">IF(INDIRECT("'DPA005 - Recovery of DPA'!C19")="","",INDIRECT("'DPA005 - Recovery of DPA'!C19"))</f>
        <v/>
      </c>
      <c r="E187" s="174"/>
    </row>
    <row r="188" spans="1:5">
      <c r="A188" s="114">
        <v>95212</v>
      </c>
      <c r="B188" s="114" t="str">
        <f>'Sign Off Sheet'!$E$5</f>
        <v/>
      </c>
      <c r="C188" s="115" t="str">
        <f ca="1">IF(INDIRECT("'DPA005 - Recovery of DPA'!C20")="","",INDIRECT("'DPA005 - Recovery of DPA'!C20"))</f>
        <v/>
      </c>
      <c r="E188" s="174"/>
    </row>
    <row r="189" spans="1:5">
      <c r="A189" s="114">
        <v>95222</v>
      </c>
      <c r="B189" s="114" t="str">
        <f>'Sign Off Sheet'!$E$5</f>
        <v/>
      </c>
      <c r="C189" s="115" t="str">
        <f ca="1">IF(INDIRECT("'DPA005 - Recovery of DPA'!C21")="","",INDIRECT("'DPA005 - Recovery of DPA'!C21"))</f>
        <v/>
      </c>
      <c r="E189" s="174"/>
    </row>
    <row r="190" spans="1:5">
      <c r="A190" s="114">
        <v>95232</v>
      </c>
      <c r="B190" s="114" t="str">
        <f>'Sign Off Sheet'!$E$5</f>
        <v/>
      </c>
      <c r="C190" s="115" t="str">
        <f ca="1">IF(INDIRECT("'DPA005 - Recovery of DPA'!C22")="","",INDIRECT("'DPA005 - Recovery of DPA'!C22"))</f>
        <v/>
      </c>
      <c r="E190" s="174"/>
    </row>
    <row r="191" spans="1:5">
      <c r="A191" s="114">
        <v>95242</v>
      </c>
      <c r="B191" s="114" t="str">
        <f>'Sign Off Sheet'!$E$5</f>
        <v/>
      </c>
      <c r="C191" s="115" t="str">
        <f ca="1">IF(INDIRECT("'DPA005 - Recovery of DPA'!C23")="","",INDIRECT("'DPA005 - Recovery of DPA'!C23"))</f>
        <v/>
      </c>
      <c r="E191" s="174"/>
    </row>
    <row r="192" spans="1:5">
      <c r="A192" s="114">
        <v>95252</v>
      </c>
      <c r="B192" s="114" t="str">
        <f>'Sign Off Sheet'!$E$5</f>
        <v/>
      </c>
      <c r="C192" s="115">
        <f ca="1">IF(INDIRECT("'DPA005 - Recovery of DPA'!C24")="","",INDIRECT("'DPA005 - Recovery of DPA'!C24"))</f>
        <v>0</v>
      </c>
      <c r="E192" s="174"/>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A6035-A2F2-4E92-915A-E6CADA2F2429}">
  <sheetPr codeName="Sheet12">
    <tabColor rgb="FFCCECFF"/>
    <pageSetUpPr fitToPage="1"/>
  </sheetPr>
  <dimension ref="A2:O68"/>
  <sheetViews>
    <sheetView showGridLines="0" showRowColHeaders="0" zoomScale="85" zoomScaleNormal="85" workbookViewId="0">
      <selection activeCell="B9" sqref="B9:N9"/>
    </sheetView>
  </sheetViews>
  <sheetFormatPr defaultColWidth="0" defaultRowHeight="15.5"/>
  <cols>
    <col min="1" max="1" width="3.54296875" style="16" customWidth="1"/>
    <col min="2" max="2" width="12.453125" style="16" customWidth="1"/>
    <col min="3" max="12" width="10.453125" style="16" customWidth="1"/>
    <col min="13" max="13" width="29" style="16" customWidth="1"/>
    <col min="14" max="14" width="20.54296875" style="16" customWidth="1"/>
    <col min="15" max="15" width="6.54296875" customWidth="1"/>
    <col min="16" max="16384" width="29" hidden="1"/>
  </cols>
  <sheetData>
    <row r="2" spans="1:14" ht="26">
      <c r="A2" s="243"/>
      <c r="B2" s="119" t="s">
        <v>648</v>
      </c>
      <c r="C2" s="243"/>
      <c r="D2" s="243"/>
      <c r="E2" s="243"/>
      <c r="F2" s="243"/>
      <c r="G2" s="243"/>
      <c r="H2" s="243"/>
      <c r="I2" s="243"/>
      <c r="J2" s="243"/>
      <c r="K2" s="243"/>
      <c r="L2" s="243"/>
      <c r="M2" s="19" t="s">
        <v>649</v>
      </c>
      <c r="N2" s="243"/>
    </row>
    <row r="3" spans="1:14">
      <c r="A3" s="243"/>
      <c r="B3" s="243"/>
      <c r="C3" s="243"/>
      <c r="D3" s="243"/>
      <c r="E3" s="243"/>
      <c r="F3" s="243"/>
      <c r="G3" s="243"/>
      <c r="H3" s="243"/>
      <c r="I3" s="243"/>
      <c r="J3" s="243"/>
      <c r="K3" s="243"/>
      <c r="L3" s="243"/>
      <c r="M3" s="243"/>
      <c r="N3" s="243"/>
    </row>
    <row r="4" spans="1:14" ht="34.5" customHeight="1">
      <c r="A4" s="243"/>
      <c r="B4" s="278" t="s">
        <v>650</v>
      </c>
      <c r="C4" s="279"/>
      <c r="D4" s="279"/>
      <c r="E4" s="279"/>
      <c r="F4" s="279"/>
      <c r="G4" s="279"/>
      <c r="H4" s="279"/>
      <c r="I4" s="279"/>
      <c r="J4" s="279"/>
      <c r="K4" s="279"/>
      <c r="L4" s="279"/>
      <c r="M4" s="279"/>
      <c r="N4" s="279"/>
    </row>
    <row r="5" spans="1:14">
      <c r="A5" s="243"/>
      <c r="B5" s="243"/>
      <c r="C5" s="243"/>
      <c r="D5" s="243"/>
      <c r="E5" s="243"/>
      <c r="F5" s="243"/>
      <c r="G5" s="243"/>
      <c r="H5" s="243"/>
      <c r="I5" s="243"/>
      <c r="J5" s="243"/>
      <c r="K5" s="243"/>
      <c r="L5" s="243"/>
      <c r="M5" s="243"/>
      <c r="N5" s="243"/>
    </row>
    <row r="6" spans="1:14" ht="26">
      <c r="A6" s="243"/>
      <c r="B6" s="128" t="s">
        <v>651</v>
      </c>
      <c r="C6" s="26"/>
      <c r="D6" s="26"/>
      <c r="E6" s="26"/>
      <c r="F6" s="26"/>
      <c r="G6" s="26"/>
      <c r="H6" s="26"/>
      <c r="I6" s="26"/>
      <c r="J6" s="26"/>
      <c r="K6" s="242"/>
      <c r="L6" s="242"/>
      <c r="M6" s="242"/>
      <c r="N6" s="242"/>
    </row>
    <row r="7" spans="1:14">
      <c r="A7" s="243"/>
      <c r="B7" s="27"/>
      <c r="C7" s="27"/>
      <c r="D7" s="27"/>
      <c r="E7" s="27"/>
      <c r="F7" s="27"/>
      <c r="G7" s="27"/>
      <c r="H7" s="27"/>
      <c r="I7" s="27"/>
      <c r="J7" s="27"/>
      <c r="K7" s="242"/>
      <c r="L7" s="242"/>
      <c r="M7" s="242"/>
      <c r="N7" s="242"/>
    </row>
    <row r="8" spans="1:14">
      <c r="A8" s="243"/>
      <c r="B8" s="288" t="str">
        <f>("1. The DPA return must be completed via this workbook only. The DPA Guidance")&amp;'Collection Changes'!L4&amp;(" can be found at:")</f>
        <v>1. The DPA return must be completed via this workbook only. The DPA Guidance can be found at:</v>
      </c>
      <c r="C8" s="288"/>
      <c r="D8" s="288"/>
      <c r="E8" s="288"/>
      <c r="F8" s="288"/>
      <c r="G8" s="288"/>
      <c r="H8" s="288"/>
      <c r="I8" s="288"/>
      <c r="J8" s="288"/>
      <c r="K8" s="288"/>
      <c r="L8" s="288"/>
      <c r="M8" s="288"/>
      <c r="N8" s="245"/>
    </row>
    <row r="9" spans="1:14">
      <c r="A9" s="243"/>
      <c r="B9" s="286" t="s">
        <v>850</v>
      </c>
      <c r="C9" s="286"/>
      <c r="D9" s="286"/>
      <c r="E9" s="286"/>
      <c r="F9" s="286"/>
      <c r="G9" s="286"/>
      <c r="H9" s="286"/>
      <c r="I9" s="286"/>
      <c r="J9" s="286"/>
      <c r="K9" s="286"/>
      <c r="L9" s="286"/>
      <c r="M9" s="286"/>
      <c r="N9" s="286"/>
    </row>
    <row r="10" spans="1:14" ht="44.25" customHeight="1">
      <c r="A10" s="243"/>
      <c r="B10" s="280" t="s">
        <v>652</v>
      </c>
      <c r="C10" s="280"/>
      <c r="D10" s="280"/>
      <c r="E10" s="280"/>
      <c r="F10" s="280"/>
      <c r="G10" s="280"/>
      <c r="H10" s="280"/>
      <c r="I10" s="280"/>
      <c r="J10" s="280"/>
      <c r="K10" s="280"/>
      <c r="L10" s="280"/>
      <c r="M10" s="280"/>
      <c r="N10" s="280"/>
    </row>
    <row r="11" spans="1:14">
      <c r="A11" s="243"/>
      <c r="B11" s="287" t="s">
        <v>653</v>
      </c>
      <c r="C11" s="287"/>
      <c r="D11" s="287"/>
      <c r="E11" s="287"/>
      <c r="F11" s="287"/>
      <c r="G11" s="287"/>
      <c r="H11" s="287"/>
      <c r="I11" s="287"/>
      <c r="J11" s="287"/>
      <c r="K11" s="287"/>
      <c r="L11" s="287"/>
      <c r="M11" s="287"/>
      <c r="N11" s="287"/>
    </row>
    <row r="12" spans="1:14">
      <c r="A12" s="243"/>
      <c r="B12" s="283" t="s">
        <v>654</v>
      </c>
      <c r="C12" s="283"/>
      <c r="D12" s="283"/>
      <c r="E12" s="283"/>
      <c r="F12" s="283"/>
      <c r="G12" s="283"/>
      <c r="H12" s="283"/>
      <c r="I12" s="283"/>
      <c r="J12" s="283"/>
      <c r="K12" s="283"/>
      <c r="L12" s="283"/>
      <c r="M12" s="283"/>
      <c r="N12" s="283"/>
    </row>
    <row r="13" spans="1:14">
      <c r="A13" s="243"/>
      <c r="B13" s="246" t="s">
        <v>655</v>
      </c>
      <c r="C13" s="284" t="s">
        <v>656</v>
      </c>
      <c r="D13" s="285"/>
      <c r="E13" s="285"/>
      <c r="F13" s="285"/>
      <c r="G13" s="285"/>
      <c r="H13" s="285"/>
      <c r="I13" s="285"/>
      <c r="J13" s="285"/>
      <c r="K13" s="285"/>
      <c r="L13" s="285"/>
      <c r="M13" s="285"/>
      <c r="N13" s="285"/>
    </row>
    <row r="14" spans="1:14">
      <c r="A14" s="243"/>
      <c r="B14" s="248" t="s">
        <v>657</v>
      </c>
      <c r="C14" s="284" t="s">
        <v>658</v>
      </c>
      <c r="D14" s="285"/>
      <c r="E14" s="285"/>
      <c r="F14" s="285"/>
      <c r="G14" s="285"/>
      <c r="H14" s="285"/>
      <c r="I14" s="285"/>
      <c r="J14" s="285"/>
      <c r="K14" s="285"/>
      <c r="L14" s="285"/>
      <c r="M14" s="285"/>
      <c r="N14" s="285"/>
    </row>
    <row r="15" spans="1:14">
      <c r="A15" s="243"/>
      <c r="B15" s="28"/>
      <c r="C15" s="247"/>
      <c r="D15" s="247"/>
      <c r="E15" s="28"/>
      <c r="F15" s="28"/>
      <c r="G15" s="28"/>
      <c r="H15" s="28"/>
      <c r="I15" s="28"/>
      <c r="J15" s="28"/>
      <c r="K15" s="242"/>
      <c r="L15" s="242"/>
      <c r="M15" s="242"/>
      <c r="N15" s="242"/>
    </row>
    <row r="16" spans="1:14" ht="66" customHeight="1">
      <c r="A16" s="243"/>
      <c r="B16" s="280" t="s">
        <v>659</v>
      </c>
      <c r="C16" s="280"/>
      <c r="D16" s="280"/>
      <c r="E16" s="280"/>
      <c r="F16" s="280"/>
      <c r="G16" s="280"/>
      <c r="H16" s="280"/>
      <c r="I16" s="280"/>
      <c r="J16" s="280"/>
      <c r="K16" s="280"/>
      <c r="L16" s="280"/>
      <c r="M16" s="280"/>
      <c r="N16" s="280"/>
    </row>
    <row r="17" spans="1:14" ht="51.75" customHeight="1">
      <c r="A17" s="243"/>
      <c r="B17" s="280" t="s">
        <v>660</v>
      </c>
      <c r="C17" s="280"/>
      <c r="D17" s="280"/>
      <c r="E17" s="280"/>
      <c r="F17" s="280"/>
      <c r="G17" s="280"/>
      <c r="H17" s="280"/>
      <c r="I17" s="280"/>
      <c r="J17" s="280"/>
      <c r="K17" s="280"/>
      <c r="L17" s="280"/>
      <c r="M17" s="280"/>
      <c r="N17" s="280"/>
    </row>
    <row r="18" spans="1:14" ht="41.25" customHeight="1">
      <c r="A18" s="243"/>
      <c r="B18" s="280" t="s">
        <v>661</v>
      </c>
      <c r="C18" s="280"/>
      <c r="D18" s="280"/>
      <c r="E18" s="280"/>
      <c r="F18" s="280"/>
      <c r="G18" s="280"/>
      <c r="H18" s="280"/>
      <c r="I18" s="280"/>
      <c r="J18" s="280"/>
      <c r="K18" s="280"/>
      <c r="L18" s="280"/>
      <c r="M18" s="280"/>
      <c r="N18" s="280"/>
    </row>
    <row r="19" spans="1:14" ht="40.5" customHeight="1">
      <c r="A19" s="243"/>
      <c r="B19" s="280" t="s">
        <v>662</v>
      </c>
      <c r="C19" s="280"/>
      <c r="D19" s="280"/>
      <c r="E19" s="280"/>
      <c r="F19" s="280"/>
      <c r="G19" s="280"/>
      <c r="H19" s="280"/>
      <c r="I19" s="280"/>
      <c r="J19" s="280"/>
      <c r="K19" s="280"/>
      <c r="L19" s="280"/>
      <c r="M19" s="280"/>
      <c r="N19" s="280"/>
    </row>
    <row r="20" spans="1:14">
      <c r="A20" s="243"/>
      <c r="B20" s="243"/>
      <c r="C20" s="243"/>
      <c r="D20" s="243"/>
      <c r="E20" s="243"/>
      <c r="F20" s="243"/>
      <c r="G20" s="243"/>
      <c r="H20" s="243"/>
      <c r="I20" s="243"/>
      <c r="J20" s="243"/>
      <c r="K20" s="243"/>
      <c r="L20" s="243"/>
      <c r="M20" s="243"/>
      <c r="N20" s="243"/>
    </row>
    <row r="21" spans="1:14">
      <c r="A21" s="243"/>
      <c r="B21" s="2" t="s">
        <v>634</v>
      </c>
      <c r="C21" s="243"/>
      <c r="D21" s="243"/>
      <c r="E21" s="243"/>
      <c r="F21" s="243"/>
      <c r="G21" s="243"/>
      <c r="H21" s="243"/>
      <c r="I21" s="243"/>
      <c r="J21" s="243"/>
      <c r="K21" s="243"/>
      <c r="L21" s="243"/>
      <c r="M21" s="243"/>
      <c r="N21" s="243"/>
    </row>
    <row r="22" spans="1:14">
      <c r="A22" s="243"/>
      <c r="B22" s="243" t="s">
        <v>663</v>
      </c>
      <c r="C22" s="243"/>
      <c r="D22" s="243"/>
      <c r="E22" s="243"/>
      <c r="F22" s="243"/>
      <c r="G22" s="243"/>
      <c r="H22" s="243"/>
      <c r="I22" s="243"/>
      <c r="J22" s="243"/>
      <c r="K22" s="243"/>
      <c r="L22" s="243"/>
      <c r="M22" s="243"/>
      <c r="N22" s="243"/>
    </row>
    <row r="23" spans="1:14" ht="41.25" customHeight="1">
      <c r="A23" s="243"/>
      <c r="B23" s="280" t="s">
        <v>664</v>
      </c>
      <c r="C23" s="280"/>
      <c r="D23" s="280"/>
      <c r="E23" s="280"/>
      <c r="F23" s="280"/>
      <c r="G23" s="280"/>
      <c r="H23" s="280"/>
      <c r="I23" s="280"/>
      <c r="J23" s="280"/>
      <c r="K23" s="280"/>
      <c r="L23" s="280"/>
      <c r="M23" s="280"/>
      <c r="N23" s="280"/>
    </row>
    <row r="24" spans="1:14">
      <c r="A24" s="243"/>
      <c r="B24" s="243"/>
      <c r="C24" s="243"/>
      <c r="D24" s="243"/>
      <c r="E24" s="243"/>
      <c r="F24" s="243"/>
      <c r="G24" s="243"/>
      <c r="H24" s="243"/>
      <c r="I24" s="243"/>
      <c r="J24" s="243"/>
      <c r="K24" s="243"/>
      <c r="L24" s="243"/>
      <c r="M24" s="243"/>
      <c r="N24" s="243"/>
    </row>
    <row r="25" spans="1:14">
      <c r="A25" s="243"/>
      <c r="B25" s="2" t="s">
        <v>665</v>
      </c>
      <c r="C25" s="243"/>
      <c r="D25" s="243"/>
      <c r="E25" s="243"/>
      <c r="F25" s="243"/>
      <c r="G25" s="243"/>
      <c r="H25" s="243"/>
      <c r="I25" s="243"/>
      <c r="J25" s="243"/>
      <c r="K25" s="243"/>
      <c r="L25" s="243"/>
      <c r="M25" s="243"/>
      <c r="N25" s="243"/>
    </row>
    <row r="26" spans="1:14">
      <c r="A26" s="243"/>
      <c r="B26" s="243" t="s">
        <v>666</v>
      </c>
      <c r="C26" s="243"/>
      <c r="D26" s="243"/>
      <c r="E26" s="243"/>
      <c r="F26" s="243"/>
      <c r="G26" s="243"/>
      <c r="H26" s="243"/>
      <c r="I26" s="243"/>
      <c r="J26" s="243"/>
      <c r="K26" s="243"/>
      <c r="L26" s="243"/>
      <c r="M26" s="243"/>
      <c r="N26" s="243"/>
    </row>
    <row r="27" spans="1:14">
      <c r="A27" s="243"/>
      <c r="B27" s="243" t="s">
        <v>667</v>
      </c>
      <c r="C27" s="243"/>
      <c r="D27" s="243"/>
      <c r="E27" s="243"/>
      <c r="F27" s="243"/>
      <c r="G27" s="243"/>
      <c r="H27" s="243"/>
      <c r="I27" s="243"/>
      <c r="J27" s="243"/>
      <c r="K27" s="243"/>
      <c r="L27" s="243"/>
      <c r="M27" s="243"/>
      <c r="N27" s="243"/>
    </row>
    <row r="28" spans="1:14">
      <c r="A28" s="243"/>
      <c r="B28" s="2"/>
      <c r="C28" s="243"/>
      <c r="D28" s="243"/>
      <c r="E28" s="243"/>
      <c r="F28" s="243"/>
      <c r="G28" s="243"/>
      <c r="H28" s="243"/>
      <c r="I28" s="243"/>
      <c r="J28" s="243"/>
      <c r="K28" s="243"/>
      <c r="L28" s="243"/>
      <c r="M28" s="243"/>
      <c r="N28" s="243"/>
    </row>
    <row r="29" spans="1:14">
      <c r="A29" s="243"/>
      <c r="B29" s="2" t="s">
        <v>668</v>
      </c>
      <c r="C29" s="243"/>
      <c r="D29" s="243"/>
      <c r="E29" s="243"/>
      <c r="F29" s="243"/>
      <c r="G29" s="243"/>
      <c r="H29" s="243"/>
      <c r="I29" s="243"/>
      <c r="J29" s="243"/>
      <c r="K29" s="243"/>
      <c r="L29" s="243"/>
      <c r="M29" s="243"/>
      <c r="N29" s="243"/>
    </row>
    <row r="30" spans="1:14">
      <c r="A30" s="243"/>
      <c r="B30" s="281" t="s">
        <v>669</v>
      </c>
      <c r="C30" s="282"/>
      <c r="D30" s="282"/>
      <c r="E30" s="282"/>
      <c r="F30" s="282"/>
      <c r="G30" s="282"/>
      <c r="H30" s="282"/>
      <c r="I30" s="282"/>
      <c r="J30" s="282"/>
      <c r="K30" s="282"/>
      <c r="L30" s="282"/>
      <c r="M30" s="282"/>
      <c r="N30" s="282"/>
    </row>
    <row r="31" spans="1:14">
      <c r="A31" s="243"/>
      <c r="B31" s="243" t="s">
        <v>670</v>
      </c>
      <c r="C31" s="243"/>
      <c r="D31" s="243"/>
      <c r="E31" s="243"/>
      <c r="F31" s="243"/>
      <c r="G31" s="243"/>
      <c r="H31" s="243"/>
      <c r="I31" s="243"/>
      <c r="J31" s="243"/>
      <c r="K31" s="243"/>
      <c r="L31" s="243"/>
      <c r="M31" s="243"/>
      <c r="N31" s="243"/>
    </row>
    <row r="32" spans="1:14">
      <c r="A32" s="243"/>
      <c r="B32" s="243"/>
      <c r="C32" s="243"/>
      <c r="D32" s="243"/>
      <c r="E32" s="243"/>
      <c r="F32" s="243"/>
      <c r="G32" s="243"/>
      <c r="H32" s="243"/>
      <c r="I32" s="243"/>
      <c r="J32" s="243"/>
      <c r="K32" s="243"/>
      <c r="L32" s="243"/>
      <c r="M32" s="243"/>
      <c r="N32" s="243"/>
    </row>
    <row r="33" spans="1:14">
      <c r="A33" s="243"/>
      <c r="B33" s="2" t="s">
        <v>671</v>
      </c>
      <c r="C33" s="243"/>
      <c r="D33" s="243"/>
      <c r="E33" s="243"/>
      <c r="F33" s="243"/>
      <c r="G33" s="243"/>
      <c r="H33" s="243"/>
      <c r="I33" s="243"/>
      <c r="J33" s="243"/>
      <c r="K33" s="243"/>
      <c r="L33" s="243"/>
      <c r="M33" s="243"/>
      <c r="N33" s="243"/>
    </row>
    <row r="34" spans="1:14">
      <c r="A34" s="243"/>
      <c r="B34" s="281" t="s">
        <v>672</v>
      </c>
      <c r="C34" s="282"/>
      <c r="D34" s="282"/>
      <c r="E34" s="282"/>
      <c r="F34" s="282"/>
      <c r="G34" s="282"/>
      <c r="H34" s="282"/>
      <c r="I34" s="282"/>
      <c r="J34" s="282"/>
      <c r="K34" s="282"/>
      <c r="L34" s="282"/>
      <c r="M34" s="282"/>
      <c r="N34" s="282"/>
    </row>
    <row r="35" spans="1:14">
      <c r="A35" s="243"/>
      <c r="B35" s="243" t="s">
        <v>673</v>
      </c>
      <c r="C35" s="24"/>
      <c r="D35" s="24"/>
      <c r="E35" s="24"/>
      <c r="F35" s="24"/>
      <c r="G35" s="24"/>
      <c r="H35" s="24"/>
      <c r="I35" s="24"/>
      <c r="J35" s="24"/>
      <c r="K35" s="24"/>
      <c r="L35" s="24"/>
      <c r="M35" s="24"/>
      <c r="N35" s="24"/>
    </row>
    <row r="36" spans="1:14">
      <c r="A36" s="243"/>
      <c r="B36" s="2"/>
      <c r="C36" s="243"/>
      <c r="D36" s="243"/>
      <c r="E36" s="243"/>
      <c r="F36" s="243"/>
      <c r="G36" s="243"/>
      <c r="H36" s="243"/>
      <c r="I36" s="243"/>
      <c r="J36" s="243"/>
      <c r="K36" s="243"/>
      <c r="L36" s="243"/>
      <c r="M36" s="243"/>
      <c r="N36" s="243"/>
    </row>
    <row r="37" spans="1:14">
      <c r="A37" s="243"/>
      <c r="B37" s="2" t="s">
        <v>674</v>
      </c>
      <c r="C37" s="243"/>
      <c r="D37" s="243"/>
      <c r="E37" s="243"/>
      <c r="F37" s="243"/>
      <c r="G37" s="243"/>
      <c r="H37" s="243"/>
      <c r="I37" s="243"/>
      <c r="J37" s="243"/>
      <c r="K37" s="243"/>
      <c r="L37" s="243"/>
      <c r="M37" s="243"/>
      <c r="N37" s="243"/>
    </row>
    <row r="38" spans="1:14" ht="36.75" customHeight="1">
      <c r="A38" s="243"/>
      <c r="B38" s="281" t="s">
        <v>675</v>
      </c>
      <c r="C38" s="282"/>
      <c r="D38" s="282"/>
      <c r="E38" s="282"/>
      <c r="F38" s="282"/>
      <c r="G38" s="282"/>
      <c r="H38" s="282"/>
      <c r="I38" s="282"/>
      <c r="J38" s="282"/>
      <c r="K38" s="282"/>
      <c r="L38" s="282"/>
      <c r="M38" s="282"/>
      <c r="N38" s="282"/>
    </row>
    <row r="39" spans="1:14">
      <c r="A39" s="243"/>
      <c r="B39" s="243" t="s">
        <v>676</v>
      </c>
      <c r="C39" s="243"/>
      <c r="D39" s="243"/>
      <c r="E39" s="243"/>
      <c r="F39" s="243"/>
      <c r="G39" s="243"/>
      <c r="H39" s="243"/>
      <c r="I39" s="243"/>
      <c r="J39" s="243"/>
      <c r="K39" s="243"/>
      <c r="L39" s="243"/>
      <c r="M39" s="243"/>
      <c r="N39" s="243"/>
    </row>
    <row r="40" spans="1:14">
      <c r="A40" s="243"/>
      <c r="B40" s="2"/>
      <c r="C40" s="243"/>
      <c r="D40" s="243"/>
      <c r="E40" s="243"/>
      <c r="F40" s="243"/>
      <c r="G40" s="243"/>
      <c r="H40" s="243"/>
      <c r="I40" s="243"/>
      <c r="J40" s="243"/>
      <c r="K40" s="243"/>
      <c r="L40" s="243"/>
      <c r="M40" s="243"/>
      <c r="N40" s="243"/>
    </row>
    <row r="41" spans="1:14">
      <c r="A41" s="243"/>
      <c r="B41" s="2" t="s">
        <v>677</v>
      </c>
      <c r="C41" s="243"/>
      <c r="D41" s="243"/>
      <c r="E41" s="243"/>
      <c r="F41" s="243"/>
      <c r="G41" s="243"/>
      <c r="H41" s="243"/>
      <c r="I41" s="243"/>
      <c r="J41" s="243"/>
      <c r="K41" s="243"/>
      <c r="L41" s="243"/>
      <c r="M41" s="243"/>
      <c r="N41" s="243"/>
    </row>
    <row r="42" spans="1:14">
      <c r="A42" s="243"/>
      <c r="B42" s="243" t="s">
        <v>678</v>
      </c>
      <c r="C42" s="243"/>
      <c r="D42" s="243"/>
      <c r="E42" s="243"/>
      <c r="F42" s="243"/>
      <c r="G42" s="243"/>
      <c r="H42" s="243"/>
      <c r="I42" s="243"/>
      <c r="J42" s="243"/>
      <c r="K42" s="243"/>
      <c r="L42" s="243"/>
      <c r="M42" s="243"/>
      <c r="N42" s="243"/>
    </row>
    <row r="43" spans="1:14">
      <c r="A43" s="243"/>
      <c r="B43" s="243" t="s">
        <v>679</v>
      </c>
      <c r="C43" s="243"/>
      <c r="D43" s="243"/>
      <c r="E43" s="243"/>
      <c r="F43" s="243"/>
      <c r="G43" s="243"/>
      <c r="H43" s="243"/>
      <c r="I43" s="243"/>
      <c r="J43" s="243"/>
      <c r="K43" s="243"/>
      <c r="L43" s="243"/>
      <c r="M43" s="243"/>
      <c r="N43" s="243"/>
    </row>
    <row r="44" spans="1:14">
      <c r="A44" s="243"/>
      <c r="B44" s="2"/>
      <c r="C44" s="243"/>
      <c r="D44" s="243"/>
      <c r="E44" s="243"/>
      <c r="F44" s="243"/>
      <c r="G44" s="243"/>
      <c r="H44" s="243"/>
      <c r="I44" s="243"/>
      <c r="J44" s="243"/>
      <c r="K44" s="243"/>
      <c r="L44" s="243"/>
      <c r="M44" s="243"/>
      <c r="N44" s="243"/>
    </row>
    <row r="45" spans="1:14">
      <c r="A45" s="243"/>
      <c r="B45" s="2" t="s">
        <v>646</v>
      </c>
      <c r="C45" s="243"/>
      <c r="D45" s="243"/>
      <c r="E45" s="243"/>
      <c r="F45" s="243"/>
      <c r="G45" s="243"/>
      <c r="H45" s="243"/>
      <c r="I45" s="243"/>
      <c r="J45" s="243"/>
      <c r="K45" s="243"/>
      <c r="L45" s="243"/>
      <c r="M45" s="243"/>
      <c r="N45" s="243"/>
    </row>
    <row r="46" spans="1:14">
      <c r="A46" s="243"/>
      <c r="B46" s="243" t="s">
        <v>680</v>
      </c>
      <c r="C46" s="243"/>
      <c r="D46" s="243"/>
      <c r="E46" s="243"/>
      <c r="F46" s="243"/>
      <c r="G46" s="243"/>
      <c r="H46" s="243"/>
      <c r="I46" s="243"/>
      <c r="J46" s="243"/>
      <c r="K46" s="243"/>
      <c r="L46" s="243"/>
      <c r="M46" s="243"/>
      <c r="N46" s="243"/>
    </row>
    <row r="47" spans="1:14">
      <c r="A47" s="243"/>
      <c r="B47" s="243"/>
      <c r="C47" s="243"/>
      <c r="D47" s="243"/>
      <c r="E47" s="243"/>
      <c r="F47" s="243"/>
      <c r="G47" s="243"/>
      <c r="H47" s="243"/>
      <c r="I47" s="243"/>
      <c r="J47" s="243"/>
      <c r="K47" s="243"/>
      <c r="L47" s="243"/>
      <c r="M47" s="243"/>
      <c r="N47" s="243"/>
    </row>
    <row r="48" spans="1:14">
      <c r="A48" s="243"/>
      <c r="B48" s="2" t="s">
        <v>629</v>
      </c>
      <c r="C48" s="243"/>
      <c r="D48" s="243"/>
      <c r="E48" s="243"/>
      <c r="F48" s="243"/>
      <c r="G48" s="243"/>
      <c r="H48" s="243"/>
      <c r="I48" s="243"/>
      <c r="J48" s="243"/>
      <c r="K48" s="243"/>
      <c r="L48" s="243"/>
      <c r="M48" s="243"/>
      <c r="N48" s="243"/>
    </row>
    <row r="49" spans="1:14" ht="39" customHeight="1">
      <c r="A49" s="243"/>
      <c r="B49" s="278" t="s">
        <v>681</v>
      </c>
      <c r="C49" s="279"/>
      <c r="D49" s="279"/>
      <c r="E49" s="279"/>
      <c r="F49" s="279"/>
      <c r="G49" s="279"/>
      <c r="H49" s="279"/>
      <c r="I49" s="279"/>
      <c r="J49" s="279"/>
      <c r="K49" s="279"/>
      <c r="L49" s="279"/>
      <c r="M49" s="279"/>
      <c r="N49" s="279"/>
    </row>
    <row r="50" spans="1:14" ht="56.25" customHeight="1">
      <c r="A50" s="243"/>
      <c r="B50" s="278" t="s">
        <v>682</v>
      </c>
      <c r="C50" s="279"/>
      <c r="D50" s="279"/>
      <c r="E50" s="279"/>
      <c r="F50" s="279"/>
      <c r="G50" s="279"/>
      <c r="H50" s="279"/>
      <c r="I50" s="279"/>
      <c r="J50" s="279"/>
      <c r="K50" s="279"/>
      <c r="L50" s="279"/>
      <c r="M50" s="279"/>
      <c r="N50" s="279"/>
    </row>
    <row r="51" spans="1:14">
      <c r="A51" s="243"/>
      <c r="B51" s="242"/>
      <c r="C51" s="41"/>
      <c r="D51" s="41"/>
      <c r="E51" s="41"/>
      <c r="F51" s="41"/>
      <c r="G51" s="41"/>
      <c r="H51" s="41"/>
      <c r="I51" s="41"/>
      <c r="J51" s="41"/>
      <c r="K51" s="41"/>
      <c r="L51" s="41"/>
      <c r="M51" s="41"/>
      <c r="N51" s="41"/>
    </row>
    <row r="52" spans="1:14">
      <c r="A52" s="243"/>
      <c r="B52" s="2" t="s">
        <v>683</v>
      </c>
      <c r="C52" s="43"/>
      <c r="D52" s="43"/>
      <c r="E52" s="43"/>
      <c r="F52" s="43"/>
      <c r="G52" s="43"/>
      <c r="H52" s="43"/>
      <c r="I52" s="43"/>
      <c r="J52" s="43"/>
      <c r="K52" s="43"/>
      <c r="L52" s="43"/>
      <c r="M52" s="43"/>
      <c r="N52" s="43"/>
    </row>
    <row r="53" spans="1:14" ht="60" customHeight="1">
      <c r="A53" s="243"/>
      <c r="B53" s="278" t="s">
        <v>684</v>
      </c>
      <c r="C53" s="278"/>
      <c r="D53" s="278"/>
      <c r="E53" s="278"/>
      <c r="F53" s="278"/>
      <c r="G53" s="278"/>
      <c r="H53" s="278"/>
      <c r="I53" s="278"/>
      <c r="J53" s="278"/>
      <c r="K53" s="278"/>
      <c r="L53" s="278"/>
      <c r="M53" s="278"/>
      <c r="N53" s="278"/>
    </row>
    <row r="54" spans="1:14">
      <c r="A54" s="243"/>
      <c r="B54" s="242"/>
      <c r="C54" s="41"/>
      <c r="D54" s="41"/>
      <c r="E54" s="41"/>
      <c r="F54" s="41"/>
      <c r="G54" s="41"/>
      <c r="H54" s="41"/>
      <c r="I54" s="41"/>
      <c r="J54" s="41"/>
      <c r="K54" s="41"/>
      <c r="L54" s="41"/>
      <c r="M54" s="41"/>
      <c r="N54" s="41"/>
    </row>
    <row r="55" spans="1:14">
      <c r="A55" s="243"/>
      <c r="B55" s="2" t="s">
        <v>685</v>
      </c>
      <c r="C55" s="243"/>
      <c r="D55" s="243"/>
      <c r="E55" s="243"/>
      <c r="F55" s="243"/>
      <c r="G55" s="243"/>
      <c r="H55" s="243"/>
      <c r="I55" s="243"/>
      <c r="J55" s="243"/>
      <c r="K55" s="243"/>
      <c r="L55" s="243"/>
      <c r="M55" s="243"/>
      <c r="N55" s="243"/>
    </row>
    <row r="56" spans="1:14" ht="53.25" customHeight="1">
      <c r="A56" s="243"/>
      <c r="B56" s="278" t="s">
        <v>686</v>
      </c>
      <c r="C56" s="278"/>
      <c r="D56" s="278"/>
      <c r="E56" s="278"/>
      <c r="F56" s="278"/>
      <c r="G56" s="278"/>
      <c r="H56" s="278"/>
      <c r="I56" s="278"/>
      <c r="J56" s="278"/>
      <c r="K56" s="278"/>
      <c r="L56" s="278"/>
      <c r="M56" s="278"/>
      <c r="N56" s="278"/>
    </row>
    <row r="57" spans="1:14" ht="32.25" customHeight="1">
      <c r="A57" s="243"/>
      <c r="B57" s="278" t="s">
        <v>687</v>
      </c>
      <c r="C57" s="278"/>
      <c r="D57" s="278"/>
      <c r="E57" s="278"/>
      <c r="F57" s="278"/>
      <c r="G57" s="278"/>
      <c r="H57" s="278"/>
      <c r="I57" s="278"/>
      <c r="J57" s="278"/>
      <c r="K57" s="278"/>
      <c r="L57" s="278"/>
      <c r="M57" s="278"/>
      <c r="N57" s="278"/>
    </row>
    <row r="58" spans="1:14">
      <c r="A58" s="243"/>
      <c r="B58" s="243"/>
      <c r="C58" s="243"/>
      <c r="D58" s="243"/>
      <c r="E58" s="243"/>
      <c r="F58" s="243"/>
      <c r="G58" s="243"/>
      <c r="H58" s="243"/>
      <c r="I58" s="243"/>
      <c r="J58" s="243"/>
      <c r="K58" s="243"/>
      <c r="L58" s="243"/>
      <c r="M58" s="243"/>
      <c r="N58" s="243"/>
    </row>
    <row r="59" spans="1:14">
      <c r="A59" s="243"/>
      <c r="B59" s="2" t="s">
        <v>688</v>
      </c>
      <c r="C59" s="243"/>
      <c r="D59" s="243"/>
      <c r="E59" s="243"/>
      <c r="F59" s="243"/>
      <c r="G59" s="243"/>
      <c r="H59" s="243"/>
      <c r="I59" s="243"/>
      <c r="J59" s="243"/>
      <c r="K59" s="243"/>
      <c r="L59" s="243"/>
      <c r="M59" s="243"/>
      <c r="N59" s="243"/>
    </row>
    <row r="60" spans="1:14">
      <c r="A60" s="243"/>
      <c r="B60" s="243" t="s">
        <v>689</v>
      </c>
      <c r="C60" s="243"/>
      <c r="D60" s="243"/>
      <c r="E60" s="243"/>
      <c r="F60" s="243"/>
      <c r="G60" s="243"/>
      <c r="H60" s="243"/>
      <c r="I60" s="243"/>
      <c r="J60" s="243"/>
      <c r="K60" s="243"/>
      <c r="L60" s="243"/>
      <c r="M60" s="243"/>
      <c r="N60" s="243"/>
    </row>
    <row r="61" spans="1:14">
      <c r="A61" s="42"/>
      <c r="B61" s="275" t="s">
        <v>690</v>
      </c>
      <c r="C61" s="275"/>
      <c r="D61" s="275"/>
      <c r="E61" s="275"/>
      <c r="F61" s="275"/>
      <c r="G61" s="275"/>
      <c r="H61" s="275"/>
      <c r="I61" s="275"/>
      <c r="J61" s="275"/>
      <c r="K61" s="275"/>
      <c r="L61" s="275"/>
      <c r="M61" s="275"/>
      <c r="N61" s="275"/>
    </row>
    <row r="62" spans="1:14">
      <c r="A62" s="243"/>
      <c r="B62" s="243" t="s">
        <v>691</v>
      </c>
      <c r="C62" s="243"/>
      <c r="D62" s="243"/>
      <c r="E62" s="243"/>
      <c r="F62" s="243"/>
      <c r="G62" s="243"/>
      <c r="H62" s="243"/>
      <c r="I62" s="243"/>
      <c r="J62" s="243"/>
      <c r="K62" s="243"/>
      <c r="L62" s="243"/>
      <c r="M62" s="243"/>
      <c r="N62" s="243"/>
    </row>
    <row r="63" spans="1:14">
      <c r="A63" s="243"/>
      <c r="B63" s="276" t="s">
        <v>692</v>
      </c>
      <c r="C63" s="277"/>
      <c r="D63" s="277"/>
      <c r="E63" s="277"/>
      <c r="F63" s="277"/>
      <c r="G63" s="277"/>
      <c r="H63" s="277"/>
      <c r="I63" s="277"/>
      <c r="J63" s="277"/>
      <c r="K63" s="277"/>
      <c r="L63" s="277"/>
      <c r="M63" s="277"/>
      <c r="N63" s="277"/>
    </row>
    <row r="64" spans="1:14">
      <c r="A64" s="243"/>
      <c r="B64" s="243"/>
      <c r="C64" s="243"/>
      <c r="D64" s="243"/>
      <c r="E64" s="243"/>
      <c r="F64" s="243"/>
      <c r="G64" s="243"/>
      <c r="H64" s="243"/>
      <c r="I64" s="243"/>
      <c r="J64" s="243"/>
      <c r="K64" s="243"/>
      <c r="L64" s="243"/>
      <c r="M64" s="243"/>
      <c r="N64" s="243"/>
    </row>
    <row r="65" spans="1:14">
      <c r="A65" s="243"/>
      <c r="B65" s="243"/>
      <c r="C65" s="243"/>
      <c r="D65" s="243"/>
      <c r="E65" s="243"/>
      <c r="F65" s="243"/>
      <c r="G65" s="243"/>
      <c r="H65" s="243"/>
      <c r="I65" s="243"/>
      <c r="J65" s="243"/>
      <c r="K65" s="243"/>
      <c r="L65" s="243"/>
      <c r="M65" s="243"/>
      <c r="N65" s="243"/>
    </row>
    <row r="66" spans="1:14">
      <c r="A66" s="243"/>
      <c r="B66" s="243"/>
      <c r="C66" s="243"/>
      <c r="D66" s="243"/>
      <c r="E66" s="243"/>
      <c r="F66" s="243"/>
      <c r="G66" s="243"/>
      <c r="H66" s="243"/>
      <c r="I66" s="243"/>
      <c r="J66" s="243"/>
      <c r="K66" s="243"/>
      <c r="L66" s="243"/>
      <c r="M66" s="243"/>
      <c r="N66" s="243"/>
    </row>
    <row r="67" spans="1:14">
      <c r="A67" s="243"/>
      <c r="B67" s="25"/>
      <c r="C67" s="243"/>
      <c r="D67" s="243"/>
      <c r="E67" s="243"/>
      <c r="F67" s="243"/>
      <c r="G67" s="243"/>
      <c r="H67" s="243"/>
      <c r="I67" s="243"/>
      <c r="J67" s="243"/>
      <c r="K67" s="243"/>
      <c r="L67" s="243"/>
      <c r="M67" s="243"/>
      <c r="N67" s="243"/>
    </row>
    <row r="68" spans="1:14">
      <c r="A68" s="243"/>
      <c r="B68" s="25"/>
      <c r="C68" s="243"/>
      <c r="D68" s="243"/>
      <c r="E68" s="243"/>
      <c r="F68" s="243"/>
      <c r="G68" s="243"/>
      <c r="H68" s="243"/>
      <c r="I68" s="243"/>
      <c r="J68" s="243"/>
      <c r="K68" s="243"/>
      <c r="L68" s="243"/>
      <c r="M68" s="243"/>
      <c r="N68" s="243"/>
    </row>
  </sheetData>
  <mergeCells count="23">
    <mergeCell ref="B12:N12"/>
    <mergeCell ref="C13:N13"/>
    <mergeCell ref="C14:N14"/>
    <mergeCell ref="B16:N16"/>
    <mergeCell ref="B4:N4"/>
    <mergeCell ref="B9:N9"/>
    <mergeCell ref="B10:N10"/>
    <mergeCell ref="B11:N11"/>
    <mergeCell ref="B8:M8"/>
    <mergeCell ref="B17:N17"/>
    <mergeCell ref="B19:N19"/>
    <mergeCell ref="B30:N30"/>
    <mergeCell ref="B34:N34"/>
    <mergeCell ref="B38:N38"/>
    <mergeCell ref="B18:N18"/>
    <mergeCell ref="B23:N23"/>
    <mergeCell ref="B61:N61"/>
    <mergeCell ref="B63:N63"/>
    <mergeCell ref="B56:N56"/>
    <mergeCell ref="B49:N49"/>
    <mergeCell ref="B50:N50"/>
    <mergeCell ref="B57:N57"/>
    <mergeCell ref="B53:N53"/>
  </mergeCells>
  <hyperlinks>
    <hyperlink ref="B63" r:id="rId1" xr:uid="{C291CAB3-9944-4A9F-862D-5374A5F78425}"/>
    <hyperlink ref="M2" location="Contents!A1" display="Return to contents" xr:uid="{4DFD7CB8-630C-4025-B752-46E74391E573}"/>
    <hyperlink ref="B61" r:id="rId2" display="https://digital.nhs.uk/data-and-information/data-collections-and-data-sets/data-collections/social-care-collection-materials-2023" xr:uid="{A7EE7BA9-87C4-4767-95F7-8BFFBB7A2C00}"/>
    <hyperlink ref="B61:N61" r:id="rId3" display="https://www.gov.uk/government/publications/adult-social-care-data-collection-september-2025-notice/adult-social-care-data-collection-september-2025-notice" xr:uid="{1216AACF-CBAA-4929-809A-995A45A29886}"/>
  </hyperlinks>
  <pageMargins left="0.7" right="0.7" top="0.75" bottom="0.75" header="0.3" footer="0.3"/>
  <pageSetup paperSize="9" scale="49" orientation="portrait"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0A9D1-4D8A-42B7-A3FA-781541775DCC}">
  <sheetPr codeName="Sheet13">
    <tabColor rgb="FF178BFF"/>
    <pageSetUpPr fitToPage="1"/>
  </sheetPr>
  <dimension ref="A1:X42"/>
  <sheetViews>
    <sheetView showRowColHeaders="0" topLeftCell="C1" zoomScale="85" zoomScaleNormal="85" workbookViewId="0">
      <selection activeCell="C1" sqref="C1"/>
    </sheetView>
  </sheetViews>
  <sheetFormatPr defaultColWidth="0" defaultRowHeight="14.5" zeroHeight="1"/>
  <cols>
    <col min="1" max="1" width="19.453125" hidden="1" customWidth="1"/>
    <col min="2" max="2" width="3.54296875" hidden="1" customWidth="1"/>
    <col min="3" max="3" width="18" customWidth="1"/>
    <col min="4" max="4" width="75.54296875" customWidth="1"/>
    <col min="5" max="5" width="18.453125" customWidth="1"/>
    <col min="6" max="7" width="17.453125" customWidth="1"/>
    <col min="8" max="8" width="22.453125" bestFit="1" customWidth="1"/>
    <col min="9" max="9" width="37.54296875" customWidth="1"/>
    <col min="10" max="10" width="32" customWidth="1"/>
    <col min="11" max="24" width="12.54296875" hidden="1" customWidth="1"/>
    <col min="25" max="16384" width="9.1796875" hidden="1"/>
  </cols>
  <sheetData>
    <row r="1" spans="1:24">
      <c r="A1" s="44"/>
      <c r="B1" s="44"/>
      <c r="C1" s="44"/>
      <c r="D1" s="44"/>
      <c r="E1" s="44"/>
      <c r="F1" s="44"/>
      <c r="G1" s="44"/>
      <c r="H1" s="44"/>
      <c r="I1" s="44"/>
      <c r="J1" s="44"/>
      <c r="K1" s="44"/>
      <c r="L1" s="44"/>
      <c r="M1" s="47"/>
      <c r="N1" s="47"/>
      <c r="O1" s="44"/>
      <c r="P1" s="44"/>
      <c r="Q1" s="44"/>
      <c r="R1" s="44"/>
      <c r="S1" s="44"/>
      <c r="T1" s="44"/>
      <c r="U1" s="44"/>
      <c r="V1" s="44"/>
      <c r="W1" s="44"/>
      <c r="X1" s="44"/>
    </row>
    <row r="2" spans="1:24" ht="26">
      <c r="A2" s="125"/>
      <c r="B2" s="125"/>
      <c r="C2" s="121" t="s">
        <v>629</v>
      </c>
      <c r="D2" s="121"/>
      <c r="E2" s="160" t="s">
        <v>649</v>
      </c>
      <c r="F2" s="121"/>
      <c r="G2" s="121"/>
      <c r="H2" s="121"/>
      <c r="I2" s="121"/>
      <c r="J2" s="126"/>
      <c r="K2" s="126"/>
      <c r="L2" s="126"/>
      <c r="M2" s="47"/>
      <c r="N2" s="47"/>
      <c r="O2" s="126"/>
      <c r="P2" s="126"/>
      <c r="Q2" s="126"/>
      <c r="R2" s="126"/>
      <c r="S2" s="126"/>
      <c r="T2" s="126"/>
      <c r="U2" s="127"/>
      <c r="V2" s="125"/>
      <c r="W2" s="125"/>
      <c r="X2" s="125"/>
    </row>
    <row r="3" spans="1:24">
      <c r="A3" s="45"/>
      <c r="B3" s="45"/>
      <c r="C3" s="46"/>
      <c r="D3" s="46"/>
      <c r="E3" s="46"/>
      <c r="F3" s="46"/>
      <c r="G3" s="46"/>
      <c r="H3" s="46"/>
      <c r="I3" s="46"/>
      <c r="J3" s="47"/>
      <c r="K3" s="47"/>
      <c r="L3" s="47"/>
      <c r="M3" s="47"/>
      <c r="N3" s="47"/>
      <c r="O3" s="47"/>
      <c r="P3" s="47"/>
      <c r="Q3" s="47"/>
      <c r="R3" s="47"/>
      <c r="S3" s="47"/>
      <c r="T3" s="47"/>
      <c r="U3" s="48"/>
      <c r="V3" s="45"/>
      <c r="W3" s="45"/>
      <c r="X3" s="45"/>
    </row>
    <row r="4" spans="1:24" ht="15" customHeight="1">
      <c r="A4" s="249"/>
      <c r="B4" s="249"/>
      <c r="C4" s="296" t="s">
        <v>693</v>
      </c>
      <c r="D4" s="296"/>
      <c r="E4" s="296"/>
      <c r="F4" s="296"/>
      <c r="G4" s="296"/>
      <c r="H4" s="296"/>
      <c r="I4" s="296"/>
      <c r="J4" s="250"/>
      <c r="K4" s="250"/>
      <c r="L4" s="250"/>
      <c r="M4" s="47"/>
      <c r="N4" s="47"/>
      <c r="O4" s="250"/>
      <c r="P4" s="250"/>
      <c r="Q4" s="250"/>
      <c r="R4" s="250"/>
      <c r="S4" s="250"/>
      <c r="T4" s="250"/>
      <c r="U4" s="251"/>
      <c r="V4" s="249"/>
      <c r="W4" s="249"/>
      <c r="X4" s="249"/>
    </row>
    <row r="5" spans="1:24" ht="15" customHeight="1">
      <c r="A5" s="249"/>
      <c r="B5" s="249"/>
      <c r="C5" s="296" t="s">
        <v>694</v>
      </c>
      <c r="D5" s="296"/>
      <c r="E5" s="296"/>
      <c r="F5" s="296"/>
      <c r="G5" s="296"/>
      <c r="H5" s="296"/>
      <c r="I5" s="296"/>
      <c r="J5" s="250"/>
      <c r="K5" s="250"/>
      <c r="L5" s="250"/>
      <c r="M5" s="47"/>
      <c r="N5" s="47"/>
      <c r="O5" s="250"/>
      <c r="P5" s="250"/>
      <c r="Q5" s="250"/>
      <c r="R5" s="250"/>
      <c r="S5" s="250"/>
      <c r="T5" s="250"/>
      <c r="U5" s="251"/>
      <c r="V5" s="249"/>
      <c r="W5" s="249"/>
      <c r="X5" s="249"/>
    </row>
    <row r="6" spans="1:24" ht="15.75" customHeight="1">
      <c r="A6" s="249"/>
      <c r="B6" s="249"/>
      <c r="C6" s="296" t="s">
        <v>695</v>
      </c>
      <c r="D6" s="296"/>
      <c r="E6" s="296"/>
      <c r="F6" s="296"/>
      <c r="G6" s="296"/>
      <c r="H6" s="296"/>
      <c r="I6" s="296"/>
      <c r="J6" s="250"/>
      <c r="K6" s="250"/>
      <c r="L6" s="250"/>
      <c r="M6" s="47"/>
      <c r="N6" s="47"/>
      <c r="O6" s="250"/>
      <c r="P6" s="250"/>
      <c r="Q6" s="250"/>
      <c r="R6" s="250"/>
      <c r="S6" s="250"/>
      <c r="T6" s="250"/>
      <c r="U6" s="251"/>
      <c r="V6" s="249"/>
      <c r="W6" s="249"/>
      <c r="X6" s="249"/>
    </row>
    <row r="7" spans="1:24" ht="15.5">
      <c r="A7" s="249"/>
      <c r="B7" s="249"/>
      <c r="C7" s="296" t="s">
        <v>696</v>
      </c>
      <c r="D7" s="296"/>
      <c r="E7" s="296"/>
      <c r="F7" s="296"/>
      <c r="G7" s="296"/>
      <c r="H7" s="296"/>
      <c r="I7" s="296"/>
      <c r="J7" s="250"/>
      <c r="K7" s="250"/>
      <c r="L7" s="250"/>
      <c r="M7" s="47"/>
      <c r="N7" s="47"/>
      <c r="O7" s="250"/>
      <c r="P7" s="250"/>
      <c r="Q7" s="250"/>
      <c r="R7" s="250"/>
      <c r="S7" s="250"/>
      <c r="T7" s="250"/>
      <c r="U7" s="251"/>
      <c r="V7" s="249"/>
      <c r="W7" s="249"/>
      <c r="X7" s="249"/>
    </row>
    <row r="8" spans="1:24">
      <c r="A8" s="45"/>
      <c r="B8" s="45"/>
      <c r="C8" s="47"/>
      <c r="D8" s="49"/>
      <c r="E8" s="49"/>
      <c r="F8" s="49"/>
      <c r="G8" s="49"/>
      <c r="H8" s="49"/>
      <c r="I8" s="47"/>
      <c r="J8" s="47"/>
      <c r="K8" s="47"/>
      <c r="L8" s="47"/>
      <c r="M8" s="47"/>
      <c r="N8" s="47"/>
      <c r="O8" s="47"/>
      <c r="P8" s="47"/>
      <c r="Q8" s="47"/>
      <c r="R8" s="47"/>
      <c r="S8" s="47"/>
      <c r="T8" s="47"/>
      <c r="U8" s="48"/>
      <c r="V8" s="45"/>
      <c r="W8" s="45"/>
      <c r="X8" s="45"/>
    </row>
    <row r="9" spans="1:24" ht="16.5" customHeight="1">
      <c r="A9" s="45"/>
      <c r="B9" s="45"/>
      <c r="C9" s="295" t="s">
        <v>697</v>
      </c>
      <c r="D9" s="295"/>
      <c r="E9" s="252">
        <f ca="1">COUNTIF(H:H,TRUE)</f>
        <v>17</v>
      </c>
      <c r="F9" s="49"/>
      <c r="G9" s="49"/>
      <c r="H9" s="49"/>
      <c r="I9" s="47"/>
      <c r="J9" s="47"/>
      <c r="K9" s="47"/>
      <c r="L9" s="47"/>
      <c r="M9" s="47"/>
      <c r="N9" s="47"/>
      <c r="O9" s="47"/>
      <c r="P9" s="47"/>
      <c r="Q9" s="47"/>
      <c r="R9" s="47"/>
      <c r="S9" s="47"/>
      <c r="T9" s="47"/>
      <c r="U9" s="48"/>
      <c r="V9" s="45"/>
      <c r="W9" s="45"/>
      <c r="X9" s="45"/>
    </row>
    <row r="10" spans="1:24" ht="16.5" customHeight="1">
      <c r="A10" s="45"/>
      <c r="B10" s="45"/>
      <c r="C10" s="291" t="s">
        <v>698</v>
      </c>
      <c r="D10" s="291"/>
      <c r="E10" s="253">
        <f ca="1">COUNTIFS(H:H,FALSE,I:I,"*")</f>
        <v>0</v>
      </c>
      <c r="F10" s="49"/>
      <c r="G10" s="49"/>
      <c r="H10" s="49"/>
      <c r="I10" s="47"/>
      <c r="J10" s="47"/>
      <c r="K10" s="47"/>
      <c r="L10" s="47"/>
      <c r="M10" s="47"/>
      <c r="N10" s="47"/>
      <c r="O10" s="47"/>
      <c r="P10" s="47"/>
      <c r="Q10" s="47"/>
      <c r="R10" s="47"/>
      <c r="S10" s="47"/>
      <c r="T10" s="47"/>
      <c r="U10" s="48"/>
      <c r="V10" s="45"/>
      <c r="W10" s="45"/>
      <c r="X10" s="45"/>
    </row>
    <row r="11" spans="1:24" ht="16.5" customHeight="1">
      <c r="A11" s="45"/>
      <c r="B11" s="45"/>
      <c r="C11" s="292" t="s">
        <v>699</v>
      </c>
      <c r="D11" s="292"/>
      <c r="E11" s="254">
        <f ca="1">COUNTIFS(H:H,FALSE,I:I,"")</f>
        <v>3</v>
      </c>
      <c r="F11" s="49"/>
      <c r="G11" s="49"/>
      <c r="H11" s="49"/>
      <c r="I11" s="47"/>
      <c r="J11" s="47"/>
      <c r="K11" s="47"/>
      <c r="L11" s="47"/>
      <c r="M11" s="47"/>
      <c r="N11" s="47"/>
      <c r="O11" s="47"/>
      <c r="P11" s="47"/>
      <c r="Q11" s="47"/>
      <c r="R11" s="47"/>
      <c r="S11" s="47"/>
      <c r="T11" s="47"/>
      <c r="U11" s="48"/>
      <c r="V11" s="45"/>
      <c r="W11" s="45"/>
      <c r="X11" s="45"/>
    </row>
    <row r="12" spans="1:24">
      <c r="A12" s="45"/>
      <c r="B12" s="45"/>
      <c r="C12" s="293" t="s">
        <v>700</v>
      </c>
      <c r="D12" s="293"/>
      <c r="E12" s="49"/>
      <c r="F12" s="49"/>
      <c r="G12" s="49"/>
      <c r="H12" s="49"/>
      <c r="I12" s="47"/>
      <c r="J12" s="47"/>
      <c r="K12" s="47"/>
      <c r="L12" s="47"/>
      <c r="M12" s="47"/>
      <c r="N12" s="47"/>
      <c r="O12" s="47"/>
      <c r="P12" s="47"/>
      <c r="Q12" s="47"/>
      <c r="R12" s="47"/>
      <c r="S12" s="47"/>
      <c r="T12" s="47"/>
      <c r="U12" s="48"/>
      <c r="V12" s="45"/>
      <c r="W12" s="45"/>
      <c r="X12" s="45"/>
    </row>
    <row r="13" spans="1:24">
      <c r="A13" s="45"/>
      <c r="B13" s="45"/>
      <c r="C13" s="47"/>
      <c r="D13" s="49"/>
      <c r="E13" s="49"/>
      <c r="F13" s="49"/>
      <c r="G13" s="49"/>
      <c r="H13" s="49"/>
      <c r="I13" s="47"/>
      <c r="J13" s="47"/>
      <c r="K13" s="47"/>
      <c r="L13" s="47"/>
      <c r="M13" s="47"/>
      <c r="N13" s="47"/>
      <c r="O13" s="47"/>
      <c r="P13" s="47"/>
      <c r="Q13" s="47"/>
      <c r="R13" s="47"/>
      <c r="S13" s="47"/>
      <c r="T13" s="47"/>
      <c r="U13" s="48"/>
      <c r="V13" s="45"/>
      <c r="W13" s="45"/>
      <c r="X13" s="45"/>
    </row>
    <row r="14" spans="1:24" ht="31">
      <c r="A14" s="165" t="s">
        <v>701</v>
      </c>
      <c r="B14" s="53"/>
      <c r="C14" s="165" t="s">
        <v>702</v>
      </c>
      <c r="D14" s="161" t="s">
        <v>703</v>
      </c>
      <c r="E14" s="165" t="s">
        <v>704</v>
      </c>
      <c r="F14" s="161" t="s">
        <v>705</v>
      </c>
      <c r="G14" s="161" t="s">
        <v>706</v>
      </c>
      <c r="H14" s="161" t="s">
        <v>707</v>
      </c>
      <c r="I14" s="161" t="s">
        <v>708</v>
      </c>
      <c r="J14" s="165" t="s">
        <v>564</v>
      </c>
      <c r="K14" s="163"/>
      <c r="L14" s="163"/>
      <c r="M14" s="163"/>
      <c r="N14" s="163"/>
      <c r="O14" s="163"/>
      <c r="P14" s="163"/>
      <c r="Q14" s="163"/>
      <c r="R14" s="163"/>
      <c r="S14" s="163"/>
      <c r="T14" s="163"/>
      <c r="U14" s="251"/>
      <c r="V14" s="53"/>
      <c r="W14" s="53"/>
      <c r="X14" s="53"/>
    </row>
    <row r="15" spans="1:24" ht="33.75" customHeight="1">
      <c r="A15" s="164"/>
      <c r="B15" s="164"/>
      <c r="C15" s="290"/>
      <c r="D15" s="290"/>
      <c r="E15" s="167"/>
      <c r="F15" s="294" t="s">
        <v>709</v>
      </c>
      <c r="G15" s="294"/>
      <c r="H15" s="171"/>
      <c r="I15" s="168"/>
      <c r="J15" s="168"/>
      <c r="K15" s="168"/>
      <c r="L15" s="168"/>
      <c r="M15" s="168"/>
      <c r="N15" s="168"/>
      <c r="O15" s="168"/>
      <c r="P15" s="168"/>
      <c r="Q15" s="168"/>
      <c r="R15" s="168"/>
      <c r="S15" s="168"/>
      <c r="T15" s="168"/>
      <c r="U15" s="162"/>
      <c r="V15" s="170"/>
      <c r="W15" s="170"/>
      <c r="X15" s="170"/>
    </row>
    <row r="16" spans="1:24" ht="40.5" customHeight="1">
      <c r="A16" s="255"/>
      <c r="B16" s="255"/>
      <c r="C16" s="289" t="s">
        <v>710</v>
      </c>
      <c r="D16" s="289"/>
      <c r="E16" s="289"/>
      <c r="F16" s="289"/>
      <c r="G16" s="289"/>
      <c r="H16" s="289"/>
      <c r="I16" s="289"/>
      <c r="J16" s="289"/>
      <c r="K16" s="255"/>
      <c r="L16" s="255"/>
      <c r="M16" s="255"/>
      <c r="N16" s="255"/>
      <c r="O16" s="255"/>
      <c r="P16" s="255"/>
      <c r="Q16" s="255"/>
      <c r="R16" s="255"/>
      <c r="S16" s="255"/>
      <c r="T16" s="255"/>
      <c r="U16" s="255"/>
      <c r="V16" s="255"/>
      <c r="W16" s="255"/>
      <c r="X16" s="255"/>
    </row>
    <row r="17" spans="1:24" ht="40.5" customHeight="1">
      <c r="A17" s="256">
        <v>1</v>
      </c>
      <c r="B17" s="257"/>
      <c r="C17" s="258">
        <v>1</v>
      </c>
      <c r="D17" s="258" t="s">
        <v>711</v>
      </c>
      <c r="E17" s="258" t="s">
        <v>712</v>
      </c>
      <c r="F17" s="53"/>
      <c r="G17" s="53"/>
      <c r="H17" s="50" t="b">
        <f>COUNTBLANK('Sign Off Sheet'!E4:E12)+COUNTBLANK('Sign Off Sheet'!E15:G15)+COUNTBLANK('Sign Off Sheet'!E19:G19)+COUNTBLANK('Sign Off Sheet'!E22:E23)=0</f>
        <v>0</v>
      </c>
      <c r="I17" s="259"/>
      <c r="J17" s="259"/>
      <c r="K17" s="257"/>
      <c r="L17" s="257"/>
      <c r="M17" s="257"/>
      <c r="N17" s="257"/>
      <c r="O17" s="257"/>
      <c r="P17" s="257"/>
      <c r="Q17" s="257"/>
      <c r="R17" s="257"/>
      <c r="S17" s="257"/>
      <c r="T17" s="257"/>
      <c r="U17" s="257"/>
      <c r="V17" s="257"/>
      <c r="W17" s="260" t="str">
        <f>IF(H17=TRUE," ",D17&amp;" - Validation Breached")</f>
        <v>The Local Authority name, contact details and sign-off details on the Cover sheet are complete - Validation Breached</v>
      </c>
      <c r="X17" s="260"/>
    </row>
    <row r="18" spans="1:24" ht="40.5" customHeight="1">
      <c r="A18" s="256">
        <v>2</v>
      </c>
      <c r="B18" s="257"/>
      <c r="C18" s="258">
        <v>2</v>
      </c>
      <c r="D18" s="258" t="s">
        <v>713</v>
      </c>
      <c r="E18" s="258" t="s">
        <v>712</v>
      </c>
      <c r="F18" s="53"/>
      <c r="G18" s="53"/>
      <c r="H18" s="50" t="b">
        <f>'Sign Off Sheet'!E6&lt;&gt;'Sign Off Sheet'!E9</f>
        <v>0</v>
      </c>
      <c r="I18" s="259"/>
      <c r="J18" s="261"/>
      <c r="K18" s="257"/>
      <c r="L18" s="257"/>
      <c r="M18" s="257"/>
      <c r="N18" s="257"/>
      <c r="O18" s="257"/>
      <c r="P18" s="257"/>
      <c r="Q18" s="257"/>
      <c r="R18" s="257"/>
      <c r="S18" s="257"/>
      <c r="T18" s="257"/>
      <c r="U18" s="257"/>
      <c r="V18" s="257"/>
      <c r="W18" s="257"/>
      <c r="X18" s="260"/>
    </row>
    <row r="19" spans="1:24" ht="40.5" customHeight="1">
      <c r="A19" s="256"/>
      <c r="B19" s="255"/>
      <c r="C19" s="289" t="s">
        <v>714</v>
      </c>
      <c r="D19" s="289"/>
      <c r="E19" s="289"/>
      <c r="F19" s="289"/>
      <c r="G19" s="289"/>
      <c r="H19" s="289"/>
      <c r="I19" s="289"/>
      <c r="J19" s="52"/>
      <c r="K19" s="52"/>
      <c r="L19" s="52"/>
      <c r="M19" s="52"/>
      <c r="N19" s="52"/>
      <c r="O19" s="52"/>
      <c r="P19" s="52"/>
      <c r="Q19" s="52"/>
      <c r="R19" s="52"/>
      <c r="S19" s="52"/>
      <c r="T19" s="52"/>
      <c r="U19" s="52"/>
      <c r="V19" s="51"/>
      <c r="W19" s="51"/>
      <c r="X19" s="262"/>
    </row>
    <row r="20" spans="1:24" ht="40.5" customHeight="1">
      <c r="A20" s="256">
        <v>3</v>
      </c>
      <c r="B20" s="255"/>
      <c r="C20" s="258">
        <v>3</v>
      </c>
      <c r="D20" s="258" t="s">
        <v>715</v>
      </c>
      <c r="E20" s="258" t="s">
        <v>712</v>
      </c>
      <c r="F20" s="263">
        <f>SUM('DPA001 - Activity Data'!B5,'DPA002 - Finance Data'!D5,'DPA003 - New Requests for DPAs'!D6,'DPA004 - Nature of DPAs'!D5,'DPA005 - Recovery of DPA'!B5)</f>
        <v>134</v>
      </c>
      <c r="G20" s="263">
        <f>SUM('DPA001 - Activity Data'!C5,'DPA002 - Finance Data'!E5,'DPA003 - New Requests for DPAs'!E6,'DPA004 - Nature of DPAs'!E5,'DPA005 - Recovery of DPA'!C5)</f>
        <v>0</v>
      </c>
      <c r="H20" s="50" t="b">
        <f>F20=G20</f>
        <v>0</v>
      </c>
      <c r="I20" s="259"/>
      <c r="J20" s="264"/>
      <c r="K20" s="255"/>
      <c r="L20" s="255"/>
      <c r="M20" s="255"/>
      <c r="N20" s="255"/>
      <c r="O20" s="255"/>
      <c r="P20" s="255"/>
      <c r="Q20" s="255"/>
      <c r="R20" s="255"/>
      <c r="S20" s="255"/>
      <c r="T20" s="255"/>
      <c r="U20" s="255"/>
      <c r="V20" s="255"/>
      <c r="W20" s="257"/>
      <c r="X20" s="262" t="str">
        <f>IF(H20=TRUE," ",D20&amp;" - Validation Breached")</f>
        <v>The total of completed mandatory cells is equal to the total of mandatory cells - Validation Breached</v>
      </c>
    </row>
    <row r="21" spans="1:24" ht="40.5" customHeight="1">
      <c r="A21" s="256"/>
      <c r="B21" s="255"/>
      <c r="C21" s="289" t="s">
        <v>629</v>
      </c>
      <c r="D21" s="289"/>
      <c r="E21" s="289"/>
      <c r="F21" s="289"/>
      <c r="G21" s="289"/>
      <c r="H21" s="289"/>
      <c r="I21" s="289"/>
      <c r="J21" s="169"/>
      <c r="K21" s="255"/>
      <c r="L21" s="255"/>
      <c r="M21" s="255"/>
      <c r="N21" s="255"/>
      <c r="O21" s="255"/>
      <c r="P21" s="255"/>
      <c r="Q21" s="255"/>
      <c r="R21" s="255"/>
      <c r="S21" s="255"/>
      <c r="T21" s="255"/>
      <c r="U21" s="255"/>
      <c r="V21" s="255"/>
      <c r="W21" s="255"/>
      <c r="X21" s="262"/>
    </row>
    <row r="22" spans="1:24" ht="40.5" customHeight="1">
      <c r="A22" s="256">
        <v>4</v>
      </c>
      <c r="B22" s="255"/>
      <c r="C22" s="258">
        <v>4</v>
      </c>
      <c r="D22" s="265" t="s">
        <v>716</v>
      </c>
      <c r="E22" s="258" t="s">
        <v>712</v>
      </c>
      <c r="F22" s="263">
        <f ca="1">'DPA001 - Activity Data'!D11</f>
        <v>0</v>
      </c>
      <c r="G22" s="263">
        <f>SUM('DPA003 - New Requests for DPAs'!B10:C10)</f>
        <v>0</v>
      </c>
      <c r="H22" s="50" t="b">
        <f t="shared" ref="H22:H28" ca="1" si="0">F22=G22</f>
        <v>1</v>
      </c>
      <c r="I22" s="259"/>
      <c r="J22" s="259"/>
      <c r="K22" s="255"/>
      <c r="L22" s="255"/>
      <c r="M22" s="255"/>
      <c r="N22" s="255"/>
      <c r="O22" s="255"/>
      <c r="P22" s="255"/>
      <c r="Q22" s="255"/>
      <c r="R22" s="255"/>
      <c r="S22" s="255"/>
      <c r="T22" s="255"/>
      <c r="U22" s="255"/>
      <c r="V22" s="255"/>
      <c r="W22" s="255"/>
      <c r="X22" s="262" t="str">
        <f ca="1">IF(H22=TRUE," ",D22&amp;" - Validation Breached")</f>
        <v xml:space="preserve"> </v>
      </c>
    </row>
    <row r="23" spans="1:24" ht="40.5" customHeight="1">
      <c r="A23" s="256">
        <v>5</v>
      </c>
      <c r="B23" s="255"/>
      <c r="C23" s="258">
        <v>5</v>
      </c>
      <c r="D23" s="265" t="s">
        <v>717</v>
      </c>
      <c r="E23" s="258" t="s">
        <v>712</v>
      </c>
      <c r="F23" s="263">
        <f ca="1">'DPA001 - Activity Data'!D25</f>
        <v>0</v>
      </c>
      <c r="G23" s="263">
        <f>SUM('DPA003 - New Requests for DPAs'!B11:C11)</f>
        <v>0</v>
      </c>
      <c r="H23" s="50" t="b">
        <f t="shared" ca="1" si="0"/>
        <v>1</v>
      </c>
      <c r="I23" s="259"/>
      <c r="J23" s="259"/>
      <c r="K23" s="255"/>
      <c r="L23" s="255"/>
      <c r="M23" s="255"/>
      <c r="N23" s="255"/>
      <c r="O23" s="255"/>
      <c r="P23" s="255"/>
      <c r="Q23" s="255"/>
      <c r="R23" s="255"/>
      <c r="S23" s="255"/>
      <c r="T23" s="255"/>
      <c r="U23" s="255"/>
      <c r="V23" s="255"/>
      <c r="W23" s="255"/>
      <c r="X23" s="262" t="str">
        <f t="shared" ref="X23:X37" ca="1" si="1">IF(H23=TRUE," ",D23&amp;" - Validation Breached")</f>
        <v xml:space="preserve"> </v>
      </c>
    </row>
    <row r="24" spans="1:24" ht="40.5" customHeight="1">
      <c r="A24" s="256">
        <v>6</v>
      </c>
      <c r="B24" s="255"/>
      <c r="C24" s="258">
        <v>6</v>
      </c>
      <c r="D24" s="265" t="s">
        <v>718</v>
      </c>
      <c r="E24" s="258" t="s">
        <v>712</v>
      </c>
      <c r="F24" s="263">
        <f ca="1">'DPA001 - Activity Data'!D11</f>
        <v>0</v>
      </c>
      <c r="G24" s="263">
        <f>SUM('DPA003 - New Requests for DPAs'!B16:D16)</f>
        <v>0</v>
      </c>
      <c r="H24" s="50" t="b">
        <f t="shared" ca="1" si="0"/>
        <v>1</v>
      </c>
      <c r="I24" s="259"/>
      <c r="J24" s="259"/>
      <c r="K24" s="255"/>
      <c r="L24" s="255"/>
      <c r="M24" s="255"/>
      <c r="N24" s="255"/>
      <c r="O24" s="255"/>
      <c r="P24" s="255"/>
      <c r="Q24" s="255"/>
      <c r="R24" s="255"/>
      <c r="S24" s="255"/>
      <c r="T24" s="255"/>
      <c r="U24" s="255"/>
      <c r="V24" s="255"/>
      <c r="W24" s="255"/>
      <c r="X24" s="262" t="str">
        <f t="shared" ca="1" si="1"/>
        <v xml:space="preserve"> </v>
      </c>
    </row>
    <row r="25" spans="1:24" ht="40.5" customHeight="1">
      <c r="A25" s="256">
        <v>7</v>
      </c>
      <c r="B25" s="255"/>
      <c r="C25" s="258">
        <v>7</v>
      </c>
      <c r="D25" s="265" t="s">
        <v>719</v>
      </c>
      <c r="E25" s="258" t="s">
        <v>712</v>
      </c>
      <c r="F25" s="263">
        <f ca="1">'DPA001 - Activity Data'!D25</f>
        <v>0</v>
      </c>
      <c r="G25" s="263">
        <f>SUM('DPA003 - New Requests for DPAs'!B17:D17)</f>
        <v>0</v>
      </c>
      <c r="H25" s="50" t="b">
        <f t="shared" ca="1" si="0"/>
        <v>1</v>
      </c>
      <c r="I25" s="259"/>
      <c r="J25" s="259"/>
      <c r="K25" s="255"/>
      <c r="L25" s="255"/>
      <c r="M25" s="255"/>
      <c r="N25" s="255"/>
      <c r="O25" s="255"/>
      <c r="P25" s="255"/>
      <c r="Q25" s="255"/>
      <c r="R25" s="255"/>
      <c r="S25" s="255"/>
      <c r="T25" s="255"/>
      <c r="U25" s="255"/>
      <c r="V25" s="255"/>
      <c r="W25" s="255"/>
      <c r="X25" s="262" t="str">
        <f t="shared" ca="1" si="1"/>
        <v xml:space="preserve"> </v>
      </c>
    </row>
    <row r="26" spans="1:24" ht="40.5" customHeight="1">
      <c r="A26" s="256">
        <v>8</v>
      </c>
      <c r="B26" s="255"/>
      <c r="C26" s="258">
        <v>8</v>
      </c>
      <c r="D26" s="265" t="s">
        <v>720</v>
      </c>
      <c r="E26" s="258" t="s">
        <v>712</v>
      </c>
      <c r="F26" s="263">
        <f ca="1">'DPA001 - Activity Data'!D11</f>
        <v>0</v>
      </c>
      <c r="G26" s="263">
        <f>SUM('DPA003 - New Requests for DPAs'!B22:E22)</f>
        <v>0</v>
      </c>
      <c r="H26" s="50" t="b">
        <f t="shared" ca="1" si="0"/>
        <v>1</v>
      </c>
      <c r="I26" s="259"/>
      <c r="J26" s="259"/>
      <c r="K26" s="255"/>
      <c r="L26" s="255"/>
      <c r="M26" s="255"/>
      <c r="N26" s="255"/>
      <c r="O26" s="255"/>
      <c r="P26" s="255"/>
      <c r="Q26" s="255"/>
      <c r="R26" s="255"/>
      <c r="S26" s="255"/>
      <c r="T26" s="255"/>
      <c r="U26" s="255"/>
      <c r="V26" s="255"/>
      <c r="W26" s="255"/>
      <c r="X26" s="262" t="str">
        <f t="shared" ca="1" si="1"/>
        <v xml:space="preserve"> </v>
      </c>
    </row>
    <row r="27" spans="1:24" ht="40.5" customHeight="1">
      <c r="A27" s="256">
        <v>9</v>
      </c>
      <c r="B27" s="255"/>
      <c r="C27" s="258">
        <v>9</v>
      </c>
      <c r="D27" s="265" t="s">
        <v>721</v>
      </c>
      <c r="E27" s="258" t="s">
        <v>712</v>
      </c>
      <c r="F27" s="263">
        <f ca="1">'DPA001 - Activity Data'!D25</f>
        <v>0</v>
      </c>
      <c r="G27" s="263">
        <f>SUM('DPA003 - New Requests for DPAs'!B23:E23)</f>
        <v>0</v>
      </c>
      <c r="H27" s="50" t="b">
        <f t="shared" ca="1" si="0"/>
        <v>1</v>
      </c>
      <c r="I27" s="259"/>
      <c r="J27" s="259"/>
      <c r="K27" s="255"/>
      <c r="L27" s="255"/>
      <c r="M27" s="255"/>
      <c r="N27" s="255"/>
      <c r="O27" s="255"/>
      <c r="P27" s="255"/>
      <c r="Q27" s="255"/>
      <c r="R27" s="255"/>
      <c r="S27" s="255"/>
      <c r="T27" s="255"/>
      <c r="U27" s="255"/>
      <c r="V27" s="255"/>
      <c r="W27" s="255"/>
      <c r="X27" s="262" t="str">
        <f t="shared" ca="1" si="1"/>
        <v xml:space="preserve"> </v>
      </c>
    </row>
    <row r="28" spans="1:24" ht="40.5" customHeight="1">
      <c r="A28" s="256">
        <v>10</v>
      </c>
      <c r="B28" s="255"/>
      <c r="C28" s="258">
        <v>10</v>
      </c>
      <c r="D28" s="265" t="s">
        <v>722</v>
      </c>
      <c r="E28" s="258" t="s">
        <v>712</v>
      </c>
      <c r="F28" s="263">
        <f ca="1">'DPA001 - Activity Data'!D11</f>
        <v>0</v>
      </c>
      <c r="G28" s="263">
        <f>SUM('DPA003 - New Requests for DPAs'!B28:D28)</f>
        <v>0</v>
      </c>
      <c r="H28" s="50" t="b">
        <f t="shared" ca="1" si="0"/>
        <v>1</v>
      </c>
      <c r="I28" s="259"/>
      <c r="J28" s="259"/>
      <c r="K28" s="255"/>
      <c r="L28" s="255"/>
      <c r="M28" s="255"/>
      <c r="N28" s="255"/>
      <c r="O28" s="255"/>
      <c r="P28" s="255"/>
      <c r="Q28" s="255"/>
      <c r="R28" s="255"/>
      <c r="S28" s="255"/>
      <c r="T28" s="255"/>
      <c r="U28" s="255"/>
      <c r="V28" s="255"/>
      <c r="W28" s="255"/>
      <c r="X28" s="262" t="str">
        <f t="shared" ca="1" si="1"/>
        <v xml:space="preserve"> </v>
      </c>
    </row>
    <row r="29" spans="1:24" ht="40.5" customHeight="1">
      <c r="A29" s="256">
        <v>11</v>
      </c>
      <c r="B29" s="255"/>
      <c r="C29" s="258">
        <v>11</v>
      </c>
      <c r="D29" s="265" t="s">
        <v>723</v>
      </c>
      <c r="E29" s="258" t="s">
        <v>712</v>
      </c>
      <c r="F29" s="263">
        <f ca="1">'DPA001 - Activity Data'!D25</f>
        <v>0</v>
      </c>
      <c r="G29" s="263">
        <f>SUM('DPA003 - New Requests for DPAs'!B29:D29)</f>
        <v>0</v>
      </c>
      <c r="H29" s="50" t="b">
        <f ca="1">F29=G29</f>
        <v>1</v>
      </c>
      <c r="I29" s="259"/>
      <c r="J29" s="259"/>
      <c r="K29" s="255"/>
      <c r="L29" s="255"/>
      <c r="M29" s="255"/>
      <c r="N29" s="255"/>
      <c r="O29" s="255"/>
      <c r="P29" s="255"/>
      <c r="Q29" s="255"/>
      <c r="R29" s="255"/>
      <c r="S29" s="255"/>
      <c r="T29" s="255"/>
      <c r="U29" s="255"/>
      <c r="V29" s="255"/>
      <c r="W29" s="255"/>
      <c r="X29" s="262" t="str">
        <f t="shared" ca="1" si="1"/>
        <v xml:space="preserve"> </v>
      </c>
    </row>
    <row r="30" spans="1:24" ht="40.5" customHeight="1">
      <c r="A30" s="256">
        <v>12</v>
      </c>
      <c r="B30" s="166"/>
      <c r="C30" s="258">
        <v>12</v>
      </c>
      <c r="D30" s="258" t="s">
        <v>724</v>
      </c>
      <c r="E30" s="258" t="s">
        <v>712</v>
      </c>
      <c r="F30" s="263"/>
      <c r="G30" s="263"/>
      <c r="H30" s="105" t="b">
        <f>AND(OR(AND('DPA001 - Activity Data'!B9&gt;0,'DPA002 - Finance Data'!B9&gt;0),AND('DPA001 - Activity Data'!B9=0,'DPA002 - Finance Data'!B9=0)),
OR(AND('DPA001 - Activity Data'!B10&gt;0,'DPA002 - Finance Data'!B10&gt;0),AND('DPA001 - Activity Data'!B10=0,'DPA002 - Finance Data'!B10=0)),
OR(AND('DPA001 - Activity Data'!B11&gt;0,'DPA002 - Finance Data'!B11&gt;0),AND('DPA001 - Activity Data'!B11=0,'DPA002 - Finance Data'!B11=0)),
OR(AND('DPA001 - Activity Data'!B12&gt;0,'DPA002 - Finance Data'!B12&gt;0),AND('DPA001 - Activity Data'!B12=0,'DPA002 - Finance Data'!B12=0)),
OR(AND('DPA001 - Activity Data'!B14&gt;0,'DPA002 - Finance Data'!B14&gt;0),AND('DPA001 - Activity Data'!B14=0,'DPA002 - Finance Data'!B14=0)),
OR(AND('DPA001 - Activity Data'!B16&gt;0,'DPA002 - Finance Data'!B16&gt;0),AND('DPA001 - Activity Data'!B16=0,'DPA002 - Finance Data'!B16=0)),
OR(AND('DPA001 - Activity Data'!B18&gt;0,'DPA002 - Finance Data'!B18&gt;0),AND('DPA001 - Activity Data'!B18=0,'DPA002 - Finance Data'!B18=0)),
OR(AND('DPA001 - Activity Data'!C9&gt;0,'DPA002 - Finance Data'!D9&gt;0),AND('DPA001 - Activity Data'!C9=0,'DPA002 - Finance Data'!D9=0)),
OR(AND('DPA001 - Activity Data'!C10&gt;0,'DPA002 - Finance Data'!D10&gt;0),AND('DPA001 - Activity Data'!C10=0,'DPA002 - Finance Data'!D10=0)),
OR(AND('DPA001 - Activity Data'!C11&gt;0,'DPA002 - Finance Data'!D11&gt;0),AND('DPA001 - Activity Data'!C11=0,'DPA002 - Finance Data'!D11=0)),
OR(AND('DPA001 - Activity Data'!C12&gt;0,'DPA002 - Finance Data'!D12&gt;0),AND('DPA001 - Activity Data'!C12=0,'DPA002 - Finance Data'!D12=0)),
OR(AND('DPA001 - Activity Data'!C14&gt;0,'DPA002 - Finance Data'!D14&gt;0),AND('DPA001 - Activity Data'!C14=0,'DPA002 - Finance Data'!D14=0)),
OR(AND('DPA001 - Activity Data'!C16&gt;0,'DPA002 - Finance Data'!D16&gt;0),AND('DPA001 - Activity Data'!C16=0,'DPA002 - Finance Data'!D16=0)),
OR(AND('DPA001 - Activity Data'!C18&gt;0,'DPA002 - Finance Data'!D18&gt;0),AND('DPA001 - Activity Data'!C18=0,'DPA002 - Finance Data'!D18=0)))</f>
        <v>1</v>
      </c>
      <c r="I30" s="259"/>
      <c r="J30" s="259"/>
      <c r="K30" s="255"/>
      <c r="L30" s="255"/>
      <c r="M30" s="255"/>
      <c r="N30" s="255"/>
      <c r="O30" s="255"/>
      <c r="P30" s="255"/>
      <c r="Q30" s="255"/>
      <c r="R30" s="255"/>
      <c r="S30" s="255"/>
      <c r="T30" s="255"/>
      <c r="U30" s="255"/>
      <c r="V30" s="255"/>
      <c r="W30" s="255"/>
      <c r="X30" s="262" t="str">
        <f t="shared" si="1"/>
        <v xml:space="preserve"> </v>
      </c>
    </row>
    <row r="31" spans="1:24" ht="40.5" customHeight="1">
      <c r="A31" s="256">
        <v>13</v>
      </c>
      <c r="B31" s="166"/>
      <c r="C31" s="258">
        <v>13</v>
      </c>
      <c r="D31" s="258" t="s">
        <v>725</v>
      </c>
      <c r="E31" s="258" t="s">
        <v>712</v>
      </c>
      <c r="F31" s="263"/>
      <c r="G31" s="263"/>
      <c r="H31" s="105" t="b">
        <f>AND(OR(AND('DPA001 - Activity Data'!B23&gt;0,'DPA002 - Finance Data'!B25&gt;0),AND('DPA001 - Activity Data'!B23=0,'DPA002 - Finance Data'!B25=0)),
OR(AND('DPA001 - Activity Data'!B24&gt;0,'DPA002 - Finance Data'!B26&gt;0),AND('DPA001 - Activity Data'!B24=0,'DPA002 - Finance Data'!B26=0)),
OR(AND('DPA001 - Activity Data'!B25&gt;0,'DPA002 - Finance Data'!B27&gt;0),AND('DPA001 - Activity Data'!B25=0,'DPA002 - Finance Data'!B27=0)),
OR(AND('DPA001 - Activity Data'!B26&gt;0,'DPA002 - Finance Data'!B28&gt;0),AND('DPA001 - Activity Data'!B26=0,'DPA002 - Finance Data'!B28=0)),
OR(AND('DPA001 - Activity Data'!B28&gt;0,'DPA002 - Finance Data'!B30&gt;0),AND('DPA001 - Activity Data'!B28=0,'DPA002 - Finance Data'!B30=0)),
OR(AND('DPA001 - Activity Data'!B29&gt;0,'DPA002 - Finance Data'!B31&gt;0),AND('DPA001 - Activity Data'!B29=0,'DPA002 - Finance Data'!B31=0)),
OR(AND('DPA001 - Activity Data'!B30&gt;0,'DPA002 - Finance Data'!B32&gt;0),AND('DPA001 - Activity Data'!B30=0,'DPA002 - Finance Data'!B32=0)),
OR(AND('DPA001 - Activity Data'!B32&gt;0,'DPA002 - Finance Data'!B34&gt;0),AND('DPA001 - Activity Data'!B32=0,'DPA002 - Finance Data'!B34=0)),
OR(AND('DPA001 - Activity Data'!C23&gt;0,'DPA002 - Finance Data'!D25&gt;0),AND('DPA001 - Activity Data'!C23=0,'DPA002 - Finance Data'!D25=0)),
OR(AND('DPA001 - Activity Data'!C24&gt;0,'DPA002 - Finance Data'!D26&gt;0),AND('DPA001 - Activity Data'!C24=0,'DPA002 - Finance Data'!D26=0)),
OR(AND('DPA001 - Activity Data'!C25&gt;0,'DPA002 - Finance Data'!D27&gt;0),AND('DPA001 - Activity Data'!C25=0,'DPA002 - Finance Data'!D27=0)),
OR(AND('DPA001 - Activity Data'!C26&gt;0,'DPA002 - Finance Data'!D28&gt;0),AND('DPA001 - Activity Data'!C26=0,'DPA002 - Finance Data'!D28=0)),
OR(AND('DPA001 - Activity Data'!C28&gt;0,'DPA002 - Finance Data'!D30&gt;0),AND('DPA001 - Activity Data'!C28=0,'DPA002 - Finance Data'!D30=0)),
OR(AND('DPA001 - Activity Data'!C29&gt;0,'DPA002 - Finance Data'!D31&gt;0),AND('DPA001 - Activity Data'!C29=0,'DPA002 - Finance Data'!D31=0)),
OR(AND('DPA001 - Activity Data'!C30&gt;0,'DPA002 - Finance Data'!D32&gt;0),AND('DPA001 - Activity Data'!C30=0,'DPA002 - Finance Data'!D32=0)),
OR(AND('DPA001 - Activity Data'!C32&gt;0,'DPA002 - Finance Data'!D34&gt;0),AND('DPA001 - Activity Data'!C32=0,'DPA002 - Finance Data'!D34=0)))</f>
        <v>1</v>
      </c>
      <c r="I31" s="259"/>
      <c r="J31" s="259"/>
      <c r="K31" s="255"/>
      <c r="L31" s="255"/>
      <c r="M31" s="255"/>
      <c r="N31" s="255"/>
      <c r="O31" s="255"/>
      <c r="P31" s="255"/>
      <c r="Q31" s="255"/>
      <c r="R31" s="255"/>
      <c r="S31" s="255"/>
      <c r="T31" s="255"/>
      <c r="U31" s="255"/>
      <c r="V31" s="255"/>
      <c r="W31" s="255"/>
      <c r="X31" s="262" t="str">
        <f t="shared" si="1"/>
        <v xml:space="preserve"> </v>
      </c>
    </row>
    <row r="32" spans="1:24" ht="40.5" customHeight="1">
      <c r="A32" s="256">
        <v>14</v>
      </c>
      <c r="B32" s="255"/>
      <c r="C32" s="258">
        <v>14</v>
      </c>
      <c r="D32" s="258" t="s">
        <v>726</v>
      </c>
      <c r="E32" s="258" t="s">
        <v>712</v>
      </c>
      <c r="F32" s="263">
        <f ca="1">'DPA001 - Activity Data'!D9</f>
        <v>0</v>
      </c>
      <c r="G32" s="263">
        <f>SUM('DPA004 - Nature of DPAs'!B8:D8)</f>
        <v>0</v>
      </c>
      <c r="H32" s="50" t="b">
        <f t="shared" ref="H32:H38" ca="1" si="2">F32=G32</f>
        <v>1</v>
      </c>
      <c r="I32" s="259"/>
      <c r="J32" s="259"/>
      <c r="K32" s="255"/>
      <c r="L32" s="255"/>
      <c r="M32" s="255"/>
      <c r="N32" s="255"/>
      <c r="O32" s="255"/>
      <c r="P32" s="255"/>
      <c r="Q32" s="255"/>
      <c r="R32" s="255"/>
      <c r="S32" s="255"/>
      <c r="T32" s="255"/>
      <c r="U32" s="255"/>
      <c r="V32" s="255"/>
      <c r="W32" s="255"/>
      <c r="X32" s="262" t="str">
        <f t="shared" ca="1" si="1"/>
        <v xml:space="preserve"> </v>
      </c>
    </row>
    <row r="33" spans="1:24" ht="40.5" customHeight="1">
      <c r="A33" s="256">
        <v>15</v>
      </c>
      <c r="B33" s="255"/>
      <c r="C33" s="258">
        <v>15</v>
      </c>
      <c r="D33" s="258" t="s">
        <v>727</v>
      </c>
      <c r="E33" s="258" t="s">
        <v>712</v>
      </c>
      <c r="F33" s="263">
        <f ca="1">'DPA001 - Activity Data'!D23</f>
        <v>0</v>
      </c>
      <c r="G33" s="263">
        <f>SUM('DPA004 - Nature of DPAs'!B9:D9)</f>
        <v>0</v>
      </c>
      <c r="H33" s="50" t="b">
        <f t="shared" ca="1" si="2"/>
        <v>1</v>
      </c>
      <c r="I33" s="259"/>
      <c r="J33" s="259"/>
      <c r="K33" s="255"/>
      <c r="L33" s="255"/>
      <c r="M33" s="255"/>
      <c r="N33" s="255"/>
      <c r="O33" s="255"/>
      <c r="P33" s="255"/>
      <c r="Q33" s="255"/>
      <c r="R33" s="255"/>
      <c r="S33" s="255"/>
      <c r="T33" s="255"/>
      <c r="U33" s="255"/>
      <c r="V33" s="255"/>
      <c r="W33" s="255"/>
      <c r="X33" s="262" t="str">
        <f t="shared" ca="1" si="1"/>
        <v xml:space="preserve"> </v>
      </c>
    </row>
    <row r="34" spans="1:24" ht="40.5" customHeight="1">
      <c r="A34" s="256">
        <v>16</v>
      </c>
      <c r="B34" s="255"/>
      <c r="C34" s="258">
        <v>16</v>
      </c>
      <c r="D34" s="258" t="s">
        <v>728</v>
      </c>
      <c r="E34" s="258" t="s">
        <v>712</v>
      </c>
      <c r="F34" s="263">
        <f ca="1">'DPA001 - Activity Data'!D9</f>
        <v>0</v>
      </c>
      <c r="G34" s="263">
        <f>SUM('DPA004 - Nature of DPAs'!B14:E14)</f>
        <v>0</v>
      </c>
      <c r="H34" s="50" t="b">
        <f t="shared" ca="1" si="2"/>
        <v>1</v>
      </c>
      <c r="I34" s="259"/>
      <c r="J34" s="259"/>
      <c r="K34" s="255"/>
      <c r="L34" s="255"/>
      <c r="M34" s="255"/>
      <c r="N34" s="255"/>
      <c r="O34" s="255"/>
      <c r="P34" s="255"/>
      <c r="Q34" s="255"/>
      <c r="R34" s="255"/>
      <c r="S34" s="255"/>
      <c r="T34" s="255"/>
      <c r="U34" s="255"/>
      <c r="V34" s="255"/>
      <c r="W34" s="255"/>
      <c r="X34" s="262" t="str">
        <f t="shared" ca="1" si="1"/>
        <v xml:space="preserve"> </v>
      </c>
    </row>
    <row r="35" spans="1:24" ht="40.5" customHeight="1">
      <c r="A35" s="256">
        <v>17</v>
      </c>
      <c r="B35" s="255"/>
      <c r="C35" s="258">
        <v>17</v>
      </c>
      <c r="D35" s="258" t="s">
        <v>729</v>
      </c>
      <c r="E35" s="258" t="s">
        <v>712</v>
      </c>
      <c r="F35" s="263">
        <f ca="1">'DPA001 - Activity Data'!D23</f>
        <v>0</v>
      </c>
      <c r="G35" s="263">
        <f>SUM('DPA004 - Nature of DPAs'!B15:E15)</f>
        <v>0</v>
      </c>
      <c r="H35" s="50" t="b">
        <f t="shared" ca="1" si="2"/>
        <v>1</v>
      </c>
      <c r="I35" s="259"/>
      <c r="J35" s="259"/>
      <c r="K35" s="255"/>
      <c r="L35" s="255"/>
      <c r="M35" s="255"/>
      <c r="N35" s="255"/>
      <c r="O35" s="255"/>
      <c r="P35" s="255"/>
      <c r="Q35" s="255"/>
      <c r="R35" s="255"/>
      <c r="S35" s="255"/>
      <c r="T35" s="255"/>
      <c r="U35" s="255"/>
      <c r="V35" s="255"/>
      <c r="W35" s="255"/>
      <c r="X35" s="262" t="str">
        <f t="shared" ca="1" si="1"/>
        <v xml:space="preserve"> </v>
      </c>
    </row>
    <row r="36" spans="1:24" ht="40.5" customHeight="1">
      <c r="A36" s="256">
        <v>18</v>
      </c>
      <c r="B36" s="255"/>
      <c r="C36" s="258">
        <v>18</v>
      </c>
      <c r="D36" s="258" t="s">
        <v>730</v>
      </c>
      <c r="E36" s="258" t="s">
        <v>712</v>
      </c>
      <c r="F36" s="263">
        <f ca="1">'DPA001 - Activity Data'!D18</f>
        <v>0</v>
      </c>
      <c r="G36" s="266">
        <f ca="1">SUM('DPA005 - Recovery of DPA'!B14:C14)</f>
        <v>0</v>
      </c>
      <c r="H36" s="50" t="b">
        <f t="shared" ca="1" si="2"/>
        <v>1</v>
      </c>
      <c r="I36" s="259"/>
      <c r="J36" s="259"/>
      <c r="K36" s="255"/>
      <c r="L36" s="255"/>
      <c r="M36" s="255"/>
      <c r="N36" s="255"/>
      <c r="O36" s="255"/>
      <c r="P36" s="255"/>
      <c r="Q36" s="255"/>
      <c r="R36" s="255"/>
      <c r="S36" s="255"/>
      <c r="T36" s="255"/>
      <c r="U36" s="255"/>
      <c r="V36" s="255"/>
      <c r="W36" s="255"/>
      <c r="X36" s="262" t="str">
        <f t="shared" ca="1" si="1"/>
        <v xml:space="preserve"> </v>
      </c>
    </row>
    <row r="37" spans="1:24" ht="40.5" customHeight="1">
      <c r="A37" s="256">
        <v>19</v>
      </c>
      <c r="B37" s="255"/>
      <c r="C37" s="258">
        <v>19</v>
      </c>
      <c r="D37" s="258" t="s">
        <v>731</v>
      </c>
      <c r="E37" s="258" t="s">
        <v>712</v>
      </c>
      <c r="F37" s="263">
        <f ca="1">'DPA001 - Activity Data'!D32</f>
        <v>0</v>
      </c>
      <c r="G37" s="266">
        <f ca="1">SUM('DPA005 - Recovery of DPA'!B24:C24)</f>
        <v>0</v>
      </c>
      <c r="H37" s="50" t="b">
        <f t="shared" ca="1" si="2"/>
        <v>1</v>
      </c>
      <c r="I37" s="259"/>
      <c r="J37" s="259"/>
      <c r="K37" s="255"/>
      <c r="L37" s="255"/>
      <c r="M37" s="255"/>
      <c r="N37" s="255"/>
      <c r="O37" s="255"/>
      <c r="P37" s="255"/>
      <c r="Q37" s="255"/>
      <c r="R37" s="255"/>
      <c r="S37" s="255"/>
      <c r="T37" s="255"/>
      <c r="U37" s="255"/>
      <c r="V37" s="255"/>
      <c r="W37" s="255"/>
      <c r="X37" s="262" t="str">
        <f t="shared" ca="1" si="1"/>
        <v xml:space="preserve"> </v>
      </c>
    </row>
    <row r="38" spans="1:24" ht="40.5" customHeight="1">
      <c r="A38" s="256">
        <v>20</v>
      </c>
      <c r="B38" s="255"/>
      <c r="C38" s="267">
        <v>20</v>
      </c>
      <c r="D38" s="267" t="s">
        <v>732</v>
      </c>
      <c r="E38" s="267" t="s">
        <v>712</v>
      </c>
      <c r="F38" s="268">
        <f ca="1">SUM('DPA004 - Nature of DPAs'!B10:D10)</f>
        <v>0</v>
      </c>
      <c r="G38" s="269">
        <f ca="1">SUM('DPA004 - Nature of DPAs'!B16:E16)</f>
        <v>0</v>
      </c>
      <c r="H38" s="172" t="b">
        <f t="shared" ca="1" si="2"/>
        <v>1</v>
      </c>
      <c r="I38" s="261"/>
      <c r="J38" s="261"/>
      <c r="K38" s="255"/>
      <c r="L38" s="255"/>
      <c r="M38" s="255"/>
      <c r="N38" s="255"/>
      <c r="O38" s="255"/>
      <c r="P38" s="255"/>
      <c r="Q38" s="255"/>
      <c r="R38" s="255"/>
      <c r="S38" s="255"/>
      <c r="T38" s="255"/>
      <c r="U38" s="255"/>
      <c r="V38" s="255"/>
      <c r="W38" s="255"/>
      <c r="X38" s="262" t="str">
        <f ca="1">IF(H38=TRUE," ",D38&amp;" - Validation Breached")</f>
        <v xml:space="preserve"> </v>
      </c>
    </row>
    <row r="39" spans="1:24" ht="40.5" customHeight="1">
      <c r="A39" s="103"/>
      <c r="B39" s="103"/>
      <c r="C39" s="103"/>
      <c r="D39" s="103"/>
      <c r="E39" s="103"/>
      <c r="F39" s="104"/>
      <c r="G39" s="104"/>
      <c r="H39" s="103"/>
      <c r="I39" s="103"/>
      <c r="J39" s="103"/>
      <c r="K39" s="103"/>
      <c r="L39" s="103"/>
      <c r="M39" s="103"/>
      <c r="N39" s="103"/>
      <c r="O39" s="103"/>
      <c r="P39" s="103"/>
      <c r="Q39" s="103"/>
      <c r="R39" s="103"/>
      <c r="S39" s="103"/>
      <c r="T39" s="103"/>
      <c r="U39" s="103"/>
      <c r="V39" s="103"/>
      <c r="W39" s="103"/>
      <c r="X39" s="103"/>
    </row>
    <row r="40" spans="1:24">
      <c r="A40" s="44"/>
      <c r="B40" s="44"/>
      <c r="C40" s="44"/>
      <c r="D40" s="44"/>
      <c r="E40" s="44"/>
      <c r="F40" s="44"/>
      <c r="G40" s="44"/>
      <c r="H40" s="44"/>
      <c r="I40" s="44"/>
      <c r="J40" s="44"/>
      <c r="K40" s="44"/>
      <c r="L40" s="44"/>
      <c r="M40" s="44"/>
      <c r="N40" s="44"/>
      <c r="O40" s="44"/>
      <c r="P40" s="44"/>
      <c r="Q40" s="44"/>
      <c r="R40" s="44"/>
      <c r="S40" s="44"/>
      <c r="T40" s="44"/>
      <c r="U40" s="44"/>
      <c r="V40" s="44"/>
      <c r="W40" s="44"/>
      <c r="X40" s="44"/>
    </row>
    <row r="41" spans="1:24">
      <c r="A41" s="44"/>
      <c r="B41" s="44"/>
      <c r="C41" s="44"/>
      <c r="D41" s="44"/>
      <c r="E41" s="44"/>
      <c r="F41" s="44"/>
      <c r="G41" s="44"/>
      <c r="H41" s="44"/>
      <c r="I41" s="44"/>
      <c r="J41" s="44"/>
      <c r="K41" s="44"/>
      <c r="L41" s="44"/>
      <c r="M41" s="44"/>
      <c r="N41" s="44"/>
      <c r="O41" s="44"/>
      <c r="P41" s="44"/>
      <c r="Q41" s="44"/>
      <c r="R41" s="44"/>
      <c r="S41" s="44"/>
      <c r="T41" s="44"/>
      <c r="U41" s="44"/>
      <c r="V41" s="44"/>
      <c r="W41" s="44"/>
      <c r="X41" s="44"/>
    </row>
    <row r="42" spans="1:24">
      <c r="C42" s="129"/>
      <c r="D42" s="129"/>
      <c r="E42" s="129"/>
      <c r="F42" s="129"/>
      <c r="G42" s="129"/>
      <c r="H42" s="129"/>
      <c r="I42" s="129"/>
      <c r="J42" s="129"/>
      <c r="K42" s="129"/>
      <c r="L42" s="129"/>
    </row>
  </sheetData>
  <mergeCells count="13">
    <mergeCell ref="C9:D9"/>
    <mergeCell ref="C4:I4"/>
    <mergeCell ref="C5:I5"/>
    <mergeCell ref="C6:I6"/>
    <mergeCell ref="C7:I7"/>
    <mergeCell ref="C21:I21"/>
    <mergeCell ref="C16:J16"/>
    <mergeCell ref="C15:D15"/>
    <mergeCell ref="C19:I19"/>
    <mergeCell ref="C10:D10"/>
    <mergeCell ref="C11:D11"/>
    <mergeCell ref="C12:D12"/>
    <mergeCell ref="F15:G15"/>
  </mergeCells>
  <conditionalFormatting sqref="H3 H8:H13 H15 H39:H41">
    <cfRule type="expression" dxfId="46" priority="64">
      <formula>AND(H3="Validation Breached",COUNTA(I3)=1)</formula>
    </cfRule>
    <cfRule type="cellIs" dxfId="45" priority="68" operator="equal">
      <formula>"Validation Breached"</formula>
    </cfRule>
    <cfRule type="cellIs" dxfId="44" priority="69" operator="equal">
      <formula>"Validation Passed, but Mandatory Data total(s) equal zero"</formula>
    </cfRule>
    <cfRule type="cellIs" dxfId="43" priority="70" operator="equal">
      <formula>"Validation Passed"</formula>
    </cfRule>
  </conditionalFormatting>
  <conditionalFormatting sqref="H17:H18">
    <cfRule type="expression" dxfId="42" priority="41">
      <formula>COUNTA(H17)&lt;&gt;1</formula>
    </cfRule>
    <cfRule type="expression" dxfId="41" priority="42">
      <formula>AND(H17=FALSE,I17&lt;&gt;"")</formula>
    </cfRule>
    <cfRule type="expression" dxfId="40" priority="43">
      <formula>AND(H17=FALSE,I17="")</formula>
    </cfRule>
    <cfRule type="cellIs" dxfId="39" priority="44" operator="equal">
      <formula>TRUE</formula>
    </cfRule>
  </conditionalFormatting>
  <conditionalFormatting sqref="H20">
    <cfRule type="expression" dxfId="38" priority="37">
      <formula>COUNTA(H20)&lt;&gt;1</formula>
    </cfRule>
    <cfRule type="expression" dxfId="37" priority="38">
      <formula>AND(H20=FALSE,I20&lt;&gt;"")</formula>
    </cfRule>
    <cfRule type="expression" dxfId="36" priority="39">
      <formula>AND(H20=FALSE,I20="")</formula>
    </cfRule>
    <cfRule type="cellIs" dxfId="35" priority="40" operator="equal">
      <formula>TRUE</formula>
    </cfRule>
  </conditionalFormatting>
  <conditionalFormatting sqref="H22:H38">
    <cfRule type="expression" dxfId="34" priority="1">
      <formula>COUNTA(H22)&lt;&gt;1</formula>
    </cfRule>
    <cfRule type="expression" dxfId="33" priority="2">
      <formula>AND(H22=FALSE,I22&lt;&gt;"")</formula>
    </cfRule>
    <cfRule type="expression" dxfId="32" priority="3">
      <formula>AND(H22=FALSE,I22="")</formula>
    </cfRule>
    <cfRule type="cellIs" dxfId="31" priority="4" operator="equal">
      <formula>TRUE</formula>
    </cfRule>
  </conditionalFormatting>
  <hyperlinks>
    <hyperlink ref="E2" location="Contents!A1" display="Return to contents" xr:uid="{CF650607-4ED0-4415-83C9-2F54D63034C9}"/>
  </hyperlinks>
  <pageMargins left="0.70866141732283472" right="0.70866141732283472" top="0.74803149606299213" bottom="0.74803149606299213" header="0.31496062992125984" footer="0.31496062992125984"/>
  <pageSetup paperSize="9" scale="38" orientation="landscape" r:id="rId1"/>
  <ignoredErrors>
    <ignoredError sqref="F23:F28 F33:F34"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3C47CFDD-DDFE-4EEF-9A0F-D3FF10934E88}">
          <x14:formula1>
            <xm:f>'Dropdown lists'!$A$3:$A$7</xm:f>
          </x14:formula1>
          <xm:sqref>J17:J18 J22:J38 J20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0954-77D8-4804-9473-61950ABE4CEA}">
  <sheetPr codeName="Sheet18">
    <tabColor rgb="FF178BFF"/>
  </sheetPr>
  <dimension ref="A1:I54"/>
  <sheetViews>
    <sheetView showGridLines="0" showRowColHeaders="0" zoomScale="85" zoomScaleNormal="85" workbookViewId="0"/>
  </sheetViews>
  <sheetFormatPr defaultColWidth="0" defaultRowHeight="14.5" zeroHeight="1"/>
  <cols>
    <col min="1" max="1" width="3.54296875" customWidth="1"/>
    <col min="2" max="2" width="79.453125" customWidth="1"/>
    <col min="3" max="3" width="32.54296875" customWidth="1"/>
    <col min="4" max="4" width="60.54296875" customWidth="1"/>
    <col min="5" max="5" width="15.453125" customWidth="1"/>
    <col min="6" max="6" width="20.54296875" customWidth="1"/>
    <col min="7" max="7" width="17.54296875" customWidth="1"/>
    <col min="8" max="8" width="13.54296875" customWidth="1"/>
    <col min="9" max="9" width="6.453125" customWidth="1"/>
    <col min="10" max="16384" width="9" hidden="1"/>
  </cols>
  <sheetData>
    <row r="1" spans="1:8" ht="15.5">
      <c r="A1" s="133"/>
      <c r="B1" s="130"/>
      <c r="C1" s="131"/>
      <c r="D1" s="131"/>
      <c r="E1" s="132"/>
      <c r="F1" s="132"/>
      <c r="G1" s="131"/>
      <c r="H1" s="131"/>
    </row>
    <row r="2" spans="1:8" ht="26">
      <c r="A2" s="133"/>
      <c r="B2" s="134" t="s">
        <v>733</v>
      </c>
      <c r="C2" s="135"/>
      <c r="D2" s="235" t="s">
        <v>649</v>
      </c>
      <c r="E2" s="136"/>
      <c r="F2" s="136"/>
      <c r="G2" s="131"/>
      <c r="H2" s="131"/>
    </row>
    <row r="3" spans="1:8" ht="15.5">
      <c r="A3" s="133"/>
      <c r="B3" s="137"/>
      <c r="C3" s="135"/>
      <c r="D3" s="135"/>
      <c r="E3" s="136"/>
      <c r="F3" s="136"/>
      <c r="G3" s="131"/>
      <c r="H3" s="131"/>
    </row>
    <row r="4" spans="1:8" ht="15.5">
      <c r="A4" s="133"/>
      <c r="B4" s="297" t="s">
        <v>734</v>
      </c>
      <c r="C4" s="297"/>
      <c r="D4" s="297"/>
      <c r="E4" s="297"/>
      <c r="F4" s="297"/>
      <c r="G4" s="131"/>
      <c r="H4" s="131"/>
    </row>
    <row r="5" spans="1:8" ht="37.5" customHeight="1">
      <c r="A5" s="133"/>
      <c r="B5" s="298" t="s">
        <v>735</v>
      </c>
      <c r="C5" s="298"/>
      <c r="D5" s="298"/>
      <c r="E5" s="298"/>
      <c r="F5" s="298"/>
      <c r="G5" s="131"/>
      <c r="H5" s="131"/>
    </row>
    <row r="6" spans="1:8" ht="15.5">
      <c r="A6" s="133"/>
      <c r="B6" s="297" t="s">
        <v>736</v>
      </c>
      <c r="C6" s="297"/>
      <c r="D6" s="297"/>
      <c r="E6" s="297"/>
      <c r="F6" s="297"/>
      <c r="G6" s="131"/>
      <c r="H6" s="131"/>
    </row>
    <row r="7" spans="1:8" ht="15.5">
      <c r="A7" s="133"/>
      <c r="B7" s="138"/>
      <c r="C7" s="139"/>
      <c r="D7" s="139"/>
      <c r="E7" s="140"/>
      <c r="F7" s="140"/>
      <c r="G7" s="131"/>
      <c r="H7" s="131"/>
    </row>
    <row r="8" spans="1:8" ht="26">
      <c r="A8" s="133"/>
      <c r="B8" s="134" t="s">
        <v>737</v>
      </c>
      <c r="C8" s="139"/>
      <c r="D8" s="208"/>
      <c r="E8" s="140"/>
      <c r="F8" s="140"/>
      <c r="G8" s="131"/>
      <c r="H8" s="131"/>
    </row>
    <row r="9" spans="1:8" ht="15.5">
      <c r="A9" s="133"/>
      <c r="B9" s="137"/>
      <c r="C9" s="139"/>
      <c r="D9" s="139"/>
      <c r="E9" s="140"/>
      <c r="F9" s="140"/>
      <c r="G9" s="131"/>
      <c r="H9" s="131"/>
    </row>
    <row r="10" spans="1:8" ht="28.5" thickBot="1">
      <c r="A10" s="144"/>
      <c r="B10" s="141" t="s">
        <v>738</v>
      </c>
      <c r="C10" s="141" t="s">
        <v>739</v>
      </c>
      <c r="D10" s="141" t="s">
        <v>740</v>
      </c>
      <c r="E10" s="142" t="str">
        <f>Contents!N11</f>
        <v>2024-25</v>
      </c>
      <c r="F10" s="142" t="str">
        <f>Contents!L11</f>
        <v>2025-26</v>
      </c>
      <c r="G10" s="143" t="s">
        <v>741</v>
      </c>
      <c r="H10" s="143" t="s">
        <v>742</v>
      </c>
    </row>
    <row r="11" spans="1:8">
      <c r="A11" s="129"/>
      <c r="B11" s="145"/>
      <c r="C11" s="145"/>
      <c r="D11" s="145"/>
      <c r="E11" s="146"/>
      <c r="F11" s="146"/>
      <c r="G11" s="145"/>
      <c r="H11" s="145"/>
    </row>
    <row r="12" spans="1:8">
      <c r="A12" s="129"/>
      <c r="B12" s="145" t="s">
        <v>637</v>
      </c>
      <c r="C12" s="145"/>
      <c r="D12" s="145"/>
      <c r="E12" s="146"/>
      <c r="F12" s="146"/>
      <c r="G12" s="145"/>
      <c r="H12" s="145"/>
    </row>
    <row r="13" spans="1:8">
      <c r="A13" s="129"/>
      <c r="B13" s="151" t="s">
        <v>743</v>
      </c>
      <c r="C13" s="145"/>
      <c r="D13" s="145"/>
      <c r="E13" s="146"/>
      <c r="F13" s="147"/>
      <c r="G13" s="145"/>
      <c r="H13" s="145"/>
    </row>
    <row r="14" spans="1:8">
      <c r="A14" s="129"/>
      <c r="B14" s="152" t="s">
        <v>744</v>
      </c>
      <c r="C14" s="145" t="s">
        <v>665</v>
      </c>
      <c r="D14" s="145" t="str">
        <f ca="1">_xlfn.FORMULATEXT(F14)</f>
        <v>='DPA001 - Activity Data'!D9+'DPA001 - Activity Data'!D23</v>
      </c>
      <c r="E14" s="178" t="str">
        <f>IFERROR(VLOOKUP('Sign Off Sheet'!$E$5,DPALOOK2,5,FALSE),"")</f>
        <v/>
      </c>
      <c r="F14" s="148">
        <f ca="1">'DPA001 - Activity Data'!D9+'DPA001 - Activity Data'!D23</f>
        <v>0</v>
      </c>
      <c r="G14" s="211" t="str">
        <f ca="1">IFERROR(F14-E14,"")</f>
        <v/>
      </c>
      <c r="H14" s="212" t="str">
        <f ca="1">IFERROR(G14/E14,"")</f>
        <v/>
      </c>
    </row>
    <row r="15" spans="1:8">
      <c r="A15" s="129"/>
      <c r="B15" s="152" t="s">
        <v>745</v>
      </c>
      <c r="C15" s="145" t="s">
        <v>665</v>
      </c>
      <c r="D15" s="145" t="str">
        <f t="shared" ref="D15:D21" ca="1" si="0">_xlfn.FORMULATEXT(F15)</f>
        <v>='DPA001 - Activity Data'!D11+'DPA001 - Activity Data'!D25</v>
      </c>
      <c r="E15" s="178" t="str">
        <f>IFERROR(VLOOKUP('Sign Off Sheet'!$E$5,DPALOOK2,6,FALSE),"")</f>
        <v/>
      </c>
      <c r="F15" s="148">
        <f ca="1">'DPA001 - Activity Data'!D11+'DPA001 - Activity Data'!D25</f>
        <v>0</v>
      </c>
      <c r="G15" s="211" t="str">
        <f t="shared" ref="G15:G43" ca="1" si="1">IFERROR(F15-E15,"")</f>
        <v/>
      </c>
      <c r="H15" s="212" t="str">
        <f t="shared" ref="H15:H43" ca="1" si="2">IFERROR(G15/E15,"")</f>
        <v/>
      </c>
    </row>
    <row r="16" spans="1:8">
      <c r="A16" s="129"/>
      <c r="B16" s="153" t="s">
        <v>746</v>
      </c>
      <c r="C16" s="145"/>
      <c r="D16" s="145"/>
      <c r="E16" s="178"/>
      <c r="F16" s="148"/>
      <c r="G16" s="211"/>
      <c r="H16" s="212" t="str">
        <f t="shared" si="2"/>
        <v/>
      </c>
    </row>
    <row r="17" spans="1:8">
      <c r="A17" s="129"/>
      <c r="B17" s="152" t="s">
        <v>747</v>
      </c>
      <c r="C17" s="145" t="s">
        <v>665</v>
      </c>
      <c r="D17" s="145" t="str">
        <f t="shared" ca="1" si="0"/>
        <v>='DPA001 - Activity Data'!D14+'DPA001 - Activity Data'!D28</v>
      </c>
      <c r="E17" s="178" t="str">
        <f>IFERROR(VLOOKUP('Sign Off Sheet'!$E$5,DPALOOK2,7,FALSE),"")</f>
        <v/>
      </c>
      <c r="F17" s="148">
        <f ca="1">'DPA001 - Activity Data'!D14+'DPA001 - Activity Data'!D28</f>
        <v>0</v>
      </c>
      <c r="G17" s="211" t="str">
        <f t="shared" ca="1" si="1"/>
        <v/>
      </c>
      <c r="H17" s="212" t="str">
        <f t="shared" ca="1" si="2"/>
        <v/>
      </c>
    </row>
    <row r="18" spans="1:8">
      <c r="A18" s="129"/>
      <c r="B18" s="152" t="s">
        <v>748</v>
      </c>
      <c r="C18" s="145" t="s">
        <v>665</v>
      </c>
      <c r="D18" s="145" t="str">
        <f t="shared" ca="1" si="0"/>
        <v>='DPA001 - Activity Data'!D15+'DPA001 - Activity Data'!D29</v>
      </c>
      <c r="E18" s="178" t="str">
        <f>IFERROR(VLOOKUP('Sign Off Sheet'!$E$5,DPALOOK2,8,FALSE),"")</f>
        <v/>
      </c>
      <c r="F18" s="148">
        <f ca="1">'DPA001 - Activity Data'!D15+'DPA001 - Activity Data'!D29</f>
        <v>0</v>
      </c>
      <c r="G18" s="211" t="str">
        <f t="shared" ca="1" si="1"/>
        <v/>
      </c>
      <c r="H18" s="212" t="str">
        <f t="shared" ca="1" si="2"/>
        <v/>
      </c>
    </row>
    <row r="19" spans="1:8">
      <c r="A19" s="129"/>
      <c r="B19" s="152" t="s">
        <v>749</v>
      </c>
      <c r="C19" s="145" t="s">
        <v>665</v>
      </c>
      <c r="D19" s="145" t="str">
        <f t="shared" ca="1" si="0"/>
        <v>='DPA001 - Activity Data'!D16+'DPA001 - Activity Data'!D30</v>
      </c>
      <c r="E19" s="178" t="str">
        <f>IFERROR(VLOOKUP('Sign Off Sheet'!$E$5,DPALOOK2,9,FALSE),"")</f>
        <v/>
      </c>
      <c r="F19" s="148">
        <f ca="1">'DPA001 - Activity Data'!D16+'DPA001 - Activity Data'!D30</f>
        <v>0</v>
      </c>
      <c r="G19" s="211" t="str">
        <f ca="1">IFERROR(F19-E19,"")</f>
        <v/>
      </c>
      <c r="H19" s="212" t="str">
        <f t="shared" ca="1" si="2"/>
        <v/>
      </c>
    </row>
    <row r="20" spans="1:8">
      <c r="A20" s="129"/>
      <c r="B20" s="153" t="s">
        <v>750</v>
      </c>
      <c r="C20" s="145"/>
      <c r="D20" s="145"/>
      <c r="E20" s="178"/>
      <c r="F20" s="146"/>
      <c r="G20" s="146"/>
      <c r="H20" s="212"/>
    </row>
    <row r="21" spans="1:8">
      <c r="A21" s="129"/>
      <c r="B21" s="152" t="s">
        <v>751</v>
      </c>
      <c r="C21" s="145" t="s">
        <v>665</v>
      </c>
      <c r="D21" s="145" t="str">
        <f t="shared" ca="1" si="0"/>
        <v>='DPA001 - Activity Data'!D18+'DPA001 - Activity Data'!D32</v>
      </c>
      <c r="E21" s="178" t="str">
        <f>IFERROR(VLOOKUP('Sign Off Sheet'!$E$5,DPALOOK2,10,FALSE),"")</f>
        <v/>
      </c>
      <c r="F21" s="148">
        <f ca="1">'DPA001 - Activity Data'!D18+'DPA001 - Activity Data'!D32</f>
        <v>0</v>
      </c>
      <c r="G21" s="211" t="str">
        <f t="shared" ca="1" si="1"/>
        <v/>
      </c>
      <c r="H21" s="212" t="str">
        <f t="shared" ca="1" si="2"/>
        <v/>
      </c>
    </row>
    <row r="22" spans="1:8">
      <c r="A22" s="129"/>
      <c r="B22" s="145"/>
      <c r="C22" s="145"/>
      <c r="D22" s="145"/>
      <c r="E22" s="178"/>
      <c r="F22" s="149"/>
      <c r="G22" s="213"/>
      <c r="H22" s="212" t="str">
        <f t="shared" si="2"/>
        <v/>
      </c>
    </row>
    <row r="23" spans="1:8">
      <c r="A23" s="129"/>
      <c r="B23" s="145" t="s">
        <v>752</v>
      </c>
      <c r="C23" s="145"/>
      <c r="D23" s="145"/>
      <c r="E23" s="178"/>
      <c r="F23" s="149"/>
      <c r="G23" s="213"/>
      <c r="H23" s="212" t="str">
        <f t="shared" si="2"/>
        <v/>
      </c>
    </row>
    <row r="24" spans="1:8">
      <c r="A24" s="129"/>
      <c r="B24" s="154" t="s">
        <v>753</v>
      </c>
      <c r="C24" s="145"/>
      <c r="D24" s="145"/>
      <c r="E24" s="178"/>
      <c r="F24" s="149"/>
      <c r="G24" s="213"/>
      <c r="H24" s="212" t="str">
        <f t="shared" si="2"/>
        <v/>
      </c>
    </row>
    <row r="25" spans="1:8">
      <c r="A25" s="129"/>
      <c r="B25" s="155" t="s">
        <v>754</v>
      </c>
      <c r="C25" s="145" t="s">
        <v>668</v>
      </c>
      <c r="D25" s="145" t="str">
        <f t="shared" ref="D25:D31" ca="1" si="3">_xlfn.FORMULATEXT(F25)</f>
        <v>='DPA002 - Finance Data'!F9+'DPA002 - Finance Data'!F25</v>
      </c>
      <c r="E25" s="150" t="str">
        <f>IFERROR(VLOOKUP('Sign Off Sheet'!$E$5,DPALOOK2,11,FALSE),"")</f>
        <v/>
      </c>
      <c r="F25" s="150">
        <f ca="1">'DPA002 - Finance Data'!F9+'DPA002 - Finance Data'!F25</f>
        <v>0</v>
      </c>
      <c r="G25" s="214" t="str">
        <f t="shared" ca="1" si="1"/>
        <v/>
      </c>
      <c r="H25" s="212" t="str">
        <f t="shared" ca="1" si="2"/>
        <v/>
      </c>
    </row>
    <row r="26" spans="1:8">
      <c r="A26" s="129"/>
      <c r="B26" s="155" t="s">
        <v>755</v>
      </c>
      <c r="C26" s="145" t="s">
        <v>668</v>
      </c>
      <c r="D26" s="145" t="str">
        <f t="shared" ca="1" si="3"/>
        <v>='DPA002 - Finance Data'!F11+'DPA002 - Finance Data'!F27</v>
      </c>
      <c r="E26" s="150" t="str">
        <f>IFERROR(VLOOKUP('Sign Off Sheet'!$E$5,DPALOOK2,12,FALSE),"")</f>
        <v/>
      </c>
      <c r="F26" s="150">
        <f ca="1">'DPA002 - Finance Data'!F11+'DPA002 - Finance Data'!F27</f>
        <v>0</v>
      </c>
      <c r="G26" s="214" t="str">
        <f t="shared" ca="1" si="1"/>
        <v/>
      </c>
      <c r="H26" s="212" t="str">
        <f t="shared" ca="1" si="2"/>
        <v/>
      </c>
    </row>
    <row r="27" spans="1:8" ht="14.25" customHeight="1">
      <c r="A27" s="129"/>
      <c r="B27" s="156" t="s">
        <v>756</v>
      </c>
      <c r="C27" s="145"/>
      <c r="D27" s="145"/>
      <c r="E27" s="150"/>
      <c r="F27" s="150"/>
      <c r="G27" s="214"/>
      <c r="H27" s="212" t="str">
        <f t="shared" si="2"/>
        <v/>
      </c>
    </row>
    <row r="28" spans="1:8">
      <c r="A28" s="129"/>
      <c r="B28" s="155" t="s">
        <v>747</v>
      </c>
      <c r="C28" s="145" t="s">
        <v>668</v>
      </c>
      <c r="D28" s="145" t="str">
        <f t="shared" ca="1" si="3"/>
        <v>='DPA002 - Finance Data'!F14+'DPA002 - Finance Data'!F30</v>
      </c>
      <c r="E28" s="150" t="str">
        <f>IFERROR(VLOOKUP('Sign Off Sheet'!$E$5,DPALOOK2,13,FALSE),"")</f>
        <v/>
      </c>
      <c r="F28" s="150">
        <f ca="1">'DPA002 - Finance Data'!F14+'DPA002 - Finance Data'!F30</f>
        <v>0</v>
      </c>
      <c r="G28" s="214" t="str">
        <f t="shared" ca="1" si="1"/>
        <v/>
      </c>
      <c r="H28" s="212" t="str">
        <f t="shared" ca="1" si="2"/>
        <v/>
      </c>
    </row>
    <row r="29" spans="1:8">
      <c r="A29" s="129"/>
      <c r="B29" s="155" t="s">
        <v>749</v>
      </c>
      <c r="C29" s="145" t="s">
        <v>668</v>
      </c>
      <c r="D29" s="145" t="str">
        <f t="shared" ca="1" si="3"/>
        <v>='DPA002 - Finance Data'!F16+'DPA002 - Finance Data'!F32</v>
      </c>
      <c r="E29" s="150" t="str">
        <f>IFERROR(VLOOKUP('Sign Off Sheet'!$E$5,DPALOOK2,16,FALSE),"")</f>
        <v/>
      </c>
      <c r="F29" s="150">
        <f ca="1">'DPA002 - Finance Data'!F16+'DPA002 - Finance Data'!F32</f>
        <v>0</v>
      </c>
      <c r="G29" s="214" t="str">
        <f t="shared" ca="1" si="1"/>
        <v/>
      </c>
      <c r="H29" s="212" t="str">
        <f t="shared" ca="1" si="2"/>
        <v/>
      </c>
    </row>
    <row r="30" spans="1:8">
      <c r="A30" s="129"/>
      <c r="B30" s="156" t="s">
        <v>750</v>
      </c>
      <c r="C30" s="145"/>
      <c r="D30" s="145"/>
      <c r="E30" s="150"/>
      <c r="F30" s="150"/>
      <c r="G30" s="214"/>
      <c r="H30" s="212" t="str">
        <f t="shared" si="2"/>
        <v/>
      </c>
    </row>
    <row r="31" spans="1:8">
      <c r="A31" s="129"/>
      <c r="B31" s="155" t="s">
        <v>757</v>
      </c>
      <c r="C31" s="145" t="s">
        <v>668</v>
      </c>
      <c r="D31" s="145" t="str">
        <f t="shared" ca="1" si="3"/>
        <v>='DPA002 - Finance Data'!F18+'DPA002 - Finance Data'!F34</v>
      </c>
      <c r="E31" s="150" t="str">
        <f>IFERROR(VLOOKUP('Sign Off Sheet'!$E$5,DPALOOK2,17,FALSE),"")</f>
        <v/>
      </c>
      <c r="F31" s="150">
        <f ca="1">'DPA002 - Finance Data'!F18+'DPA002 - Finance Data'!F34</f>
        <v>0</v>
      </c>
      <c r="G31" s="214" t="str">
        <f t="shared" ca="1" si="1"/>
        <v/>
      </c>
      <c r="H31" s="212" t="str">
        <f t="shared" ca="1" si="2"/>
        <v/>
      </c>
    </row>
    <row r="32" spans="1:8">
      <c r="A32" s="129"/>
      <c r="B32" s="157" t="s">
        <v>758</v>
      </c>
      <c r="C32" s="145"/>
      <c r="D32" s="145"/>
      <c r="E32" s="150"/>
      <c r="F32" s="150"/>
      <c r="G32" s="214"/>
      <c r="H32" s="212" t="str">
        <f t="shared" si="2"/>
        <v/>
      </c>
    </row>
    <row r="33" spans="1:8">
      <c r="A33" s="129"/>
      <c r="B33" s="155" t="s">
        <v>759</v>
      </c>
      <c r="C33" s="145" t="s">
        <v>668</v>
      </c>
      <c r="D33" s="145" t="str">
        <f ca="1">_xlfn.FORMULATEXT(F33)</f>
        <v>='DPA002 - Finance Data'!F20+'DPA002 - Finance Data'!F36</v>
      </c>
      <c r="E33" s="150" t="str">
        <f>IFERROR(VLOOKUP('Sign Off Sheet'!$E$5,DPALOOK2,18,FALSE),"")</f>
        <v/>
      </c>
      <c r="F33" s="150">
        <f ca="1">'DPA002 - Finance Data'!F20+'DPA002 - Finance Data'!F36</f>
        <v>0</v>
      </c>
      <c r="G33" s="214" t="str">
        <f t="shared" ca="1" si="1"/>
        <v/>
      </c>
      <c r="H33" s="212" t="str">
        <f t="shared" ca="1" si="2"/>
        <v/>
      </c>
    </row>
    <row r="34" spans="1:8">
      <c r="A34" s="129"/>
      <c r="B34" s="145"/>
      <c r="C34" s="145"/>
      <c r="D34" s="145"/>
      <c r="E34" s="178"/>
      <c r="F34" s="149"/>
      <c r="G34" s="213"/>
      <c r="H34" s="212" t="str">
        <f t="shared" si="2"/>
        <v/>
      </c>
    </row>
    <row r="35" spans="1:8">
      <c r="A35" s="129"/>
      <c r="B35" s="145"/>
      <c r="C35" s="145"/>
      <c r="D35" s="145"/>
      <c r="E35" s="178"/>
      <c r="F35" s="149"/>
      <c r="G35" s="213"/>
      <c r="H35" s="212" t="str">
        <f t="shared" si="2"/>
        <v/>
      </c>
    </row>
    <row r="36" spans="1:8">
      <c r="A36" s="129"/>
      <c r="B36" s="145" t="str">
        <f>'DPA003 - New Requests for DPAs'!A1</f>
        <v>DPA003 - New requests for DPAs and sequel to request: Tables 3a, 3b, 3c &amp; 3d</v>
      </c>
      <c r="C36" s="145"/>
      <c r="D36" s="145"/>
      <c r="E36" s="178"/>
      <c r="F36" s="149"/>
      <c r="G36" s="213"/>
      <c r="H36" s="212" t="str">
        <f t="shared" si="2"/>
        <v/>
      </c>
    </row>
    <row r="37" spans="1:8" ht="14.25" customHeight="1">
      <c r="A37" s="129"/>
      <c r="B37" s="158" t="s">
        <v>760</v>
      </c>
      <c r="C37" s="145"/>
      <c r="D37" s="145"/>
      <c r="E37" s="178"/>
      <c r="F37" s="149"/>
      <c r="G37" s="213"/>
      <c r="H37" s="212" t="str">
        <f t="shared" si="2"/>
        <v/>
      </c>
    </row>
    <row r="38" spans="1:8">
      <c r="A38" s="129"/>
      <c r="B38" s="159" t="s">
        <v>761</v>
      </c>
      <c r="C38" s="145" t="s">
        <v>671</v>
      </c>
      <c r="D38" s="145" t="str">
        <f t="shared" ref="D38:D43" ca="1" si="4">_xlfn.FORMULATEXT(F38)</f>
        <v>='DPA003 - New Requests for DPAs'!B12</v>
      </c>
      <c r="E38" s="178" t="str">
        <f>IFERROR(VLOOKUP('Sign Off Sheet'!$E$5,DPALOOK2,19,FALSE),"")</f>
        <v/>
      </c>
      <c r="F38" s="148">
        <f ca="1">'DPA003 - New Requests for DPAs'!B12</f>
        <v>0</v>
      </c>
      <c r="G38" s="211" t="str">
        <f t="shared" ca="1" si="1"/>
        <v/>
      </c>
      <c r="H38" s="212" t="str">
        <f t="shared" ca="1" si="2"/>
        <v/>
      </c>
    </row>
    <row r="39" spans="1:8">
      <c r="A39" s="129"/>
      <c r="B39" s="159" t="s">
        <v>762</v>
      </c>
      <c r="C39" s="145" t="s">
        <v>671</v>
      </c>
      <c r="D39" s="145" t="str">
        <f t="shared" ca="1" si="4"/>
        <v>='DPA003 - New Requests for DPAs'!C12</v>
      </c>
      <c r="E39" s="178" t="str">
        <f>IFERROR(VLOOKUP('Sign Off Sheet'!$E$5,DPALOOK2,20,FALSE),"")</f>
        <v/>
      </c>
      <c r="F39" s="148">
        <f ca="1">'DPA003 - New Requests for DPAs'!C12</f>
        <v>0</v>
      </c>
      <c r="G39" s="211" t="str">
        <f t="shared" ca="1" si="1"/>
        <v/>
      </c>
      <c r="H39" s="212" t="str">
        <f t="shared" ca="1" si="2"/>
        <v/>
      </c>
    </row>
    <row r="40" spans="1:8">
      <c r="A40" s="129"/>
      <c r="B40" s="145"/>
      <c r="C40" s="145"/>
      <c r="D40" s="145"/>
      <c r="E40" s="178"/>
      <c r="F40" s="148"/>
      <c r="G40" s="211"/>
      <c r="H40" s="212" t="str">
        <f t="shared" si="2"/>
        <v/>
      </c>
    </row>
    <row r="41" spans="1:8" ht="14.25" customHeight="1">
      <c r="A41" s="129"/>
      <c r="B41" s="158" t="s">
        <v>763</v>
      </c>
      <c r="C41" s="145"/>
      <c r="D41" s="145"/>
      <c r="E41" s="178"/>
      <c r="F41" s="148"/>
      <c r="G41" s="211"/>
      <c r="H41" s="212" t="str">
        <f t="shared" si="2"/>
        <v/>
      </c>
    </row>
    <row r="42" spans="1:8">
      <c r="A42" s="129"/>
      <c r="B42" s="159" t="s">
        <v>764</v>
      </c>
      <c r="C42" s="145" t="s">
        <v>671</v>
      </c>
      <c r="D42" s="145" t="str">
        <f t="shared" ca="1" si="4"/>
        <v>='DPA003 - New Requests for DPAs'!D12</v>
      </c>
      <c r="E42" s="178" t="str">
        <f>IFERROR(VLOOKUP('Sign Off Sheet'!$E$5,DPALOOK2,21,FALSE),"")</f>
        <v/>
      </c>
      <c r="F42" s="148">
        <f ca="1">'DPA003 - New Requests for DPAs'!D12</f>
        <v>0</v>
      </c>
      <c r="G42" s="211" t="str">
        <f t="shared" ca="1" si="1"/>
        <v/>
      </c>
      <c r="H42" s="212" t="str">
        <f t="shared" ca="1" si="2"/>
        <v/>
      </c>
    </row>
    <row r="43" spans="1:8">
      <c r="A43" s="129"/>
      <c r="B43" s="159" t="s">
        <v>765</v>
      </c>
      <c r="C43" s="145" t="s">
        <v>671</v>
      </c>
      <c r="D43" s="145" t="str">
        <f t="shared" ca="1" si="4"/>
        <v>='DPA003 - New Requests for DPAs'!E12</v>
      </c>
      <c r="E43" s="178" t="str">
        <f>IFERROR(VLOOKUP('Sign Off Sheet'!$E$5,DPALOOK2,22,FALSE),"")</f>
        <v/>
      </c>
      <c r="F43" s="148">
        <f ca="1">'DPA003 - New Requests for DPAs'!E12</f>
        <v>0</v>
      </c>
      <c r="G43" s="211" t="str">
        <f t="shared" ca="1" si="1"/>
        <v/>
      </c>
      <c r="H43" s="212" t="str">
        <f t="shared" ca="1" si="2"/>
        <v/>
      </c>
    </row>
    <row r="44" spans="1:8">
      <c r="A44" s="129"/>
      <c r="B44" s="145"/>
      <c r="C44" s="145"/>
      <c r="D44" s="145"/>
      <c r="E44" s="146"/>
      <c r="F44" s="146"/>
      <c r="G44" s="145"/>
      <c r="H44" s="145"/>
    </row>
    <row r="45" spans="1:8">
      <c r="A45" s="129"/>
      <c r="B45" s="205" t="s">
        <v>766</v>
      </c>
      <c r="C45" s="145"/>
      <c r="D45" s="145"/>
      <c r="E45" s="146"/>
      <c r="F45" s="146"/>
      <c r="G45" s="145"/>
      <c r="H45" s="145"/>
    </row>
    <row r="46" spans="1:8">
      <c r="A46" s="129"/>
      <c r="B46" s="205" t="s">
        <v>767</v>
      </c>
      <c r="C46" s="145"/>
      <c r="D46" s="145"/>
      <c r="E46" s="146"/>
      <c r="F46" s="146"/>
      <c r="G46" s="145"/>
      <c r="H46" s="145"/>
    </row>
    <row r="47" spans="1:8">
      <c r="A47" s="129"/>
      <c r="B47" s="205" t="s">
        <v>768</v>
      </c>
      <c r="C47" s="145"/>
      <c r="D47" s="145"/>
      <c r="E47" s="146"/>
      <c r="F47" s="146"/>
      <c r="G47" s="145"/>
      <c r="H47" s="145"/>
    </row>
    <row r="48" spans="1:8"/>
    <row r="49" spans="2:2"/>
    <row r="50" spans="2:2">
      <c r="B50" s="33"/>
    </row>
    <row r="51" spans="2:2">
      <c r="B51" s="33"/>
    </row>
    <row r="52" spans="2:2"/>
    <row r="53" spans="2:2"/>
    <row r="54" spans="2:2"/>
  </sheetData>
  <mergeCells count="3">
    <mergeCell ref="B4:F4"/>
    <mergeCell ref="B5:F5"/>
    <mergeCell ref="B6:F6"/>
  </mergeCells>
  <hyperlinks>
    <hyperlink ref="D2" location="Contents!A1" display="Return to contents" xr:uid="{EBA3EF2F-8D6F-4120-81BB-3BD69E23801F}"/>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CFA0E-F3B7-4ED4-A552-50B4C141F840}">
  <sheetPr codeName="Sheet15">
    <tabColor rgb="FF8AC5FF"/>
    <pageSetUpPr fitToPage="1"/>
  </sheetPr>
  <dimension ref="A1:H36"/>
  <sheetViews>
    <sheetView showRowColHeaders="0" zoomScale="85" zoomScaleNormal="85" workbookViewId="0"/>
  </sheetViews>
  <sheetFormatPr defaultColWidth="0" defaultRowHeight="12.75" customHeight="1" zeroHeight="1"/>
  <cols>
    <col min="1" max="1" width="3.54296875" customWidth="1"/>
    <col min="2" max="3" width="20" customWidth="1"/>
    <col min="4" max="4" width="27.453125" customWidth="1"/>
    <col min="5" max="7" width="50.54296875" customWidth="1"/>
    <col min="8" max="8" width="9.453125" customWidth="1"/>
    <col min="9" max="16384" width="9.453125" hidden="1"/>
  </cols>
  <sheetData>
    <row r="1" spans="2:8" s="29" customFormat="1" ht="12.5"/>
    <row r="2" spans="2:8" s="29" customFormat="1" ht="18">
      <c r="B2" s="30" t="s">
        <v>634</v>
      </c>
      <c r="E2" s="236" t="s">
        <v>649</v>
      </c>
      <c r="F2" s="160"/>
      <c r="G2" s="160"/>
    </row>
    <row r="3" spans="2:8" s="29" customFormat="1" ht="12.5"/>
    <row r="4" spans="2:8" s="29" customFormat="1" ht="19.5" customHeight="1">
      <c r="B4" s="307" t="s">
        <v>769</v>
      </c>
      <c r="C4" s="308"/>
      <c r="D4" s="309"/>
      <c r="E4" s="303" t="s">
        <v>618</v>
      </c>
      <c r="F4" s="303"/>
      <c r="G4" s="303"/>
    </row>
    <row r="5" spans="2:8" s="29" customFormat="1" ht="19.5" customHeight="1">
      <c r="B5" s="307" t="s">
        <v>770</v>
      </c>
      <c r="C5" s="308"/>
      <c r="D5" s="309"/>
      <c r="E5" s="305" t="str">
        <f>IF($E$4="Please select your Local Authority","",VLOOKUP($E$4,CASSRs!$A$2:$B$154,2,FALSE))</f>
        <v/>
      </c>
      <c r="F5" s="305"/>
      <c r="G5" s="305"/>
      <c r="H5" s="31"/>
    </row>
    <row r="6" spans="2:8" s="29" customFormat="1" ht="19.5" customHeight="1">
      <c r="B6" s="307" t="s">
        <v>771</v>
      </c>
      <c r="C6" s="308"/>
      <c r="D6" s="309"/>
      <c r="E6" s="304"/>
      <c r="F6" s="304"/>
      <c r="G6" s="304"/>
    </row>
    <row r="7" spans="2:8" s="29" customFormat="1" ht="19.5" customHeight="1">
      <c r="B7" s="307" t="s">
        <v>772</v>
      </c>
      <c r="C7" s="308"/>
      <c r="D7" s="309"/>
      <c r="E7" s="304"/>
      <c r="F7" s="304"/>
      <c r="G7" s="304"/>
    </row>
    <row r="8" spans="2:8" s="29" customFormat="1" ht="15.5">
      <c r="B8" s="311" t="s">
        <v>773</v>
      </c>
      <c r="C8" s="312"/>
      <c r="D8" s="313"/>
      <c r="E8" s="304"/>
      <c r="F8" s="304"/>
      <c r="G8" s="304"/>
    </row>
    <row r="9" spans="2:8" s="29" customFormat="1" ht="19.5" customHeight="1">
      <c r="B9" s="314" t="s">
        <v>774</v>
      </c>
      <c r="C9" s="315"/>
      <c r="D9" s="107" t="s">
        <v>775</v>
      </c>
      <c r="E9" s="304"/>
      <c r="F9" s="304"/>
      <c r="G9" s="304"/>
    </row>
    <row r="10" spans="2:8" s="29" customFormat="1" ht="19.5" customHeight="1">
      <c r="B10" s="316"/>
      <c r="C10" s="317"/>
      <c r="D10" s="108" t="s">
        <v>773</v>
      </c>
      <c r="E10" s="304"/>
      <c r="F10" s="304"/>
      <c r="G10" s="304"/>
    </row>
    <row r="11" spans="2:8" s="29" customFormat="1" ht="19.5" customHeight="1">
      <c r="B11" s="316"/>
      <c r="C11" s="317"/>
      <c r="D11" s="106" t="s">
        <v>772</v>
      </c>
      <c r="E11" s="304"/>
      <c r="F11" s="304"/>
      <c r="G11" s="304"/>
    </row>
    <row r="12" spans="2:8" s="29" customFormat="1" ht="19.5" customHeight="1">
      <c r="B12" s="318"/>
      <c r="C12" s="319"/>
      <c r="D12" s="106" t="s">
        <v>776</v>
      </c>
      <c r="E12" s="304"/>
      <c r="F12" s="304"/>
      <c r="G12" s="304"/>
    </row>
    <row r="13" spans="2:8" s="29" customFormat="1" ht="20.149999999999999" customHeight="1"/>
    <row r="14" spans="2:8" s="29" customFormat="1" ht="15.5">
      <c r="B14" s="231"/>
      <c r="C14" s="231"/>
      <c r="D14" s="231"/>
      <c r="E14" s="234" t="s">
        <v>777</v>
      </c>
      <c r="F14" s="234" t="s">
        <v>778</v>
      </c>
      <c r="G14" s="234" t="s">
        <v>779</v>
      </c>
    </row>
    <row r="15" spans="2:8" s="29" customFormat="1" ht="50.25" customHeight="1">
      <c r="B15" s="300" t="s">
        <v>780</v>
      </c>
      <c r="C15" s="301"/>
      <c r="D15" s="302"/>
      <c r="E15" s="233"/>
      <c r="F15" s="233"/>
      <c r="G15" s="233"/>
    </row>
    <row r="16" spans="2:8" s="29" customFormat="1" ht="50.25" customHeight="1">
      <c r="B16" s="300" t="s">
        <v>781</v>
      </c>
      <c r="C16" s="301"/>
      <c r="D16" s="302"/>
      <c r="E16" s="233"/>
      <c r="F16" s="233"/>
      <c r="G16" s="232"/>
    </row>
    <row r="17" spans="1:8" s="29" customFormat="1" ht="20.149999999999999" customHeight="1">
      <c r="B17" s="231"/>
      <c r="C17" s="231"/>
      <c r="D17" s="231"/>
      <c r="E17" s="231"/>
      <c r="F17" s="231"/>
      <c r="G17" s="231"/>
    </row>
    <row r="18" spans="1:8" s="29" customFormat="1" ht="15.5">
      <c r="B18" s="231"/>
      <c r="C18" s="231"/>
      <c r="D18" s="231"/>
      <c r="E18" s="234" t="s">
        <v>777</v>
      </c>
      <c r="F18" s="234" t="s">
        <v>778</v>
      </c>
      <c r="G18" s="234" t="s">
        <v>779</v>
      </c>
    </row>
    <row r="19" spans="1:8" s="29" customFormat="1" ht="50.25" customHeight="1">
      <c r="B19" s="300" t="s">
        <v>782</v>
      </c>
      <c r="C19" s="301"/>
      <c r="D19" s="302"/>
      <c r="E19" s="233"/>
      <c r="F19" s="233"/>
      <c r="G19" s="233"/>
    </row>
    <row r="20" spans="1:8" s="29" customFormat="1" ht="50.25" customHeight="1">
      <c r="B20" s="300" t="s">
        <v>781</v>
      </c>
      <c r="C20" s="301"/>
      <c r="D20" s="302"/>
      <c r="E20" s="233"/>
      <c r="F20" s="233"/>
      <c r="G20" s="232"/>
    </row>
    <row r="21" spans="1:8" s="29" customFormat="1" ht="20.149999999999999" customHeight="1"/>
    <row r="22" spans="1:8" s="173" customFormat="1" ht="50.25" customHeight="1">
      <c r="B22" s="306" t="s">
        <v>783</v>
      </c>
      <c r="C22" s="306"/>
      <c r="D22" s="306"/>
      <c r="E22" s="310"/>
      <c r="F22" s="310"/>
      <c r="G22" s="310"/>
    </row>
    <row r="23" spans="1:8" s="173" customFormat="1" ht="50.25" customHeight="1">
      <c r="B23" s="306" t="s">
        <v>784</v>
      </c>
      <c r="C23" s="306"/>
      <c r="D23" s="306"/>
      <c r="E23" s="310"/>
      <c r="F23" s="310"/>
      <c r="G23" s="310"/>
    </row>
    <row r="24" spans="1:8" s="29" customFormat="1" ht="13.5">
      <c r="E24" s="32"/>
      <c r="F24" s="32"/>
      <c r="G24" s="32"/>
    </row>
    <row r="25" spans="1:8" s="29" customFormat="1" ht="23">
      <c r="B25" s="299" t="str">
        <f>IF(OR(E5=617,E5=735),"Please note that there is no 2023-24 data for "&amp;E4&amp;". Please ignore the 'Compare Year on Year' sheet.","")</f>
        <v/>
      </c>
      <c r="C25" s="299"/>
      <c r="D25" s="299"/>
      <c r="E25" s="299"/>
      <c r="F25" s="299"/>
      <c r="G25" s="299"/>
      <c r="H25" s="187"/>
    </row>
    <row r="26" spans="1:8" s="29" customFormat="1" ht="15.5">
      <c r="A26" s="197"/>
      <c r="H26" s="200" t="s">
        <v>785</v>
      </c>
    </row>
    <row r="27" spans="1:8" s="29" customFormat="1" ht="15.5">
      <c r="A27" s="198"/>
      <c r="B27" s="198"/>
      <c r="C27" s="198"/>
      <c r="D27" s="198"/>
      <c r="E27" s="198"/>
      <c r="F27" s="198"/>
      <c r="G27" s="198"/>
      <c r="H27" s="198"/>
    </row>
    <row r="28" spans="1:8" s="29" customFormat="1" ht="14">
      <c r="B28" s="199"/>
      <c r="E28" s="32"/>
      <c r="F28" s="32"/>
      <c r="G28" s="32"/>
    </row>
    <row r="29" spans="1:8" s="29" customFormat="1" ht="14">
      <c r="B29" s="199"/>
      <c r="E29" s="32"/>
      <c r="F29" s="32"/>
      <c r="G29" s="32"/>
    </row>
    <row r="30" spans="1:8" s="29" customFormat="1" ht="12.5" hidden="1"/>
    <row r="33" customFormat="1" ht="12.75" hidden="1" customHeight="1"/>
    <row r="34" customFormat="1" ht="12.75" hidden="1" customHeight="1"/>
    <row r="35" customFormat="1" ht="12.75" hidden="1" customHeight="1"/>
    <row r="36" customFormat="1" ht="12.75" hidden="1" customHeight="1"/>
  </sheetData>
  <sheetProtection selectLockedCells="1"/>
  <protectedRanges>
    <protectedRange sqref="E18:G19" name="Range1_1_1"/>
    <protectedRange sqref="E14:G15" name="Range1_2_1"/>
    <protectedRange sqref="E16:F16 E20:F20" name="Range1_3_1"/>
  </protectedRanges>
  <mergeCells count="24">
    <mergeCell ref="E23:G23"/>
    <mergeCell ref="E22:G22"/>
    <mergeCell ref="B16:D16"/>
    <mergeCell ref="B6:D6"/>
    <mergeCell ref="B7:D7"/>
    <mergeCell ref="B8:D8"/>
    <mergeCell ref="B9:C12"/>
    <mergeCell ref="B22:D22"/>
    <mergeCell ref="B25:G25"/>
    <mergeCell ref="B19:D19"/>
    <mergeCell ref="B20:D20"/>
    <mergeCell ref="E4:G4"/>
    <mergeCell ref="E12:G12"/>
    <mergeCell ref="E11:G11"/>
    <mergeCell ref="E10:G10"/>
    <mergeCell ref="E9:G9"/>
    <mergeCell ref="E8:G8"/>
    <mergeCell ref="E7:G7"/>
    <mergeCell ref="E6:G6"/>
    <mergeCell ref="E5:G5"/>
    <mergeCell ref="B23:D23"/>
    <mergeCell ref="B15:D15"/>
    <mergeCell ref="B4:D4"/>
    <mergeCell ref="B5:D5"/>
  </mergeCells>
  <conditionalFormatting sqref="E4">
    <cfRule type="cellIs" dxfId="30" priority="17" operator="equal">
      <formula>"Please select your Local Authority"</formula>
    </cfRule>
  </conditionalFormatting>
  <conditionalFormatting sqref="E5:E12 E22:E23">
    <cfRule type="cellIs" dxfId="29" priority="14" operator="equal">
      <formula>""</formula>
    </cfRule>
  </conditionalFormatting>
  <conditionalFormatting sqref="E16">
    <cfRule type="expression" dxfId="28" priority="6">
      <formula>AND($E$15="Other",$E$16&lt;&gt;"")</formula>
    </cfRule>
    <cfRule type="expression" dxfId="27" priority="7">
      <formula>$E$15="Other"</formula>
    </cfRule>
  </conditionalFormatting>
  <conditionalFormatting sqref="E20">
    <cfRule type="expression" dxfId="26" priority="2">
      <formula>AND($E$19="Other",$E$20&lt;&gt;"")</formula>
    </cfRule>
    <cfRule type="expression" dxfId="25" priority="3">
      <formula>$E$19="Other"</formula>
    </cfRule>
  </conditionalFormatting>
  <conditionalFormatting sqref="E15:G15">
    <cfRule type="cellIs" dxfId="24" priority="9" operator="equal">
      <formula>""</formula>
    </cfRule>
  </conditionalFormatting>
  <conditionalFormatting sqref="E19:G19">
    <cfRule type="cellIs" dxfId="23" priority="10" operator="equal">
      <formula>""</formula>
    </cfRule>
  </conditionalFormatting>
  <conditionalFormatting sqref="F16">
    <cfRule type="expression" dxfId="22" priority="5">
      <formula>AND($F$15="Other",$F$16&lt;&gt;"")</formula>
    </cfRule>
    <cfRule type="expression" dxfId="21" priority="8">
      <formula>$F$15="Other"</formula>
    </cfRule>
  </conditionalFormatting>
  <conditionalFormatting sqref="F20">
    <cfRule type="expression" dxfId="20" priority="1">
      <formula>AND($F$19="Other",$F$20&lt;&gt;"")</formula>
    </cfRule>
    <cfRule type="expression" dxfId="19" priority="4">
      <formula>$F$19="Other"</formula>
    </cfRule>
  </conditionalFormatting>
  <dataValidations xWindow="1150" yWindow="364" count="2">
    <dataValidation type="custom" showInputMessage="1" showErrorMessage="1" error="You should only specify if 'Other' has been selected in the dropdown above" sqref="E16 E20" xr:uid="{8C33E194-C440-48BA-A554-B62F50099D40}">
      <formula1>E15="Other"</formula1>
    </dataValidation>
    <dataValidation type="custom" showInputMessage="1" showErrorMessage="1" sqref="F16 F20" xr:uid="{F9DA1A52-099C-4E9E-86B2-DBEFDE074980}">
      <formula1>F15="Other"</formula1>
    </dataValidation>
  </dataValidations>
  <hyperlinks>
    <hyperlink ref="E2" location="Contents!A1" display="Return to contents" xr:uid="{E539163F-86C0-44E4-AD57-E5D81B511D66}"/>
  </hyperlinks>
  <pageMargins left="0.7" right="0.7" top="0.75" bottom="0.75" header="0.3" footer="0.3"/>
  <pageSetup paperSize="9" scale="88" orientation="landscape" r:id="rId1"/>
  <extLst>
    <ext xmlns:x14="http://schemas.microsoft.com/office/spreadsheetml/2009/9/main" uri="{CCE6A557-97BC-4b89-ADB6-D9C93CAAB3DF}">
      <x14:dataValidations xmlns:xm="http://schemas.microsoft.com/office/excel/2006/main" xWindow="1150" yWindow="364" count="3">
        <x14:dataValidation type="list" allowBlank="1" showInputMessage="1" showErrorMessage="1" promptTitle="Name of Local Authority:" prompt="Select your Local Authority from the dropdown list" xr:uid="{25B4F5E1-A5FA-4F37-AEC7-1DA1FC356CB4}">
          <x14:formula1>
            <xm:f>CASSRs!$A$1:$A$154</xm:f>
          </x14:formula1>
          <xm:sqref>E4</xm:sqref>
        </x14:dataValidation>
        <x14:dataValidation type="list" allowBlank="1" showInputMessage="1" showErrorMessage="1" xr:uid="{FDE4C939-8CC5-42DA-B316-24A16869645E}">
          <x14:formula1>
            <xm:f>'Dropdown lists'!$B$3:$B$23</xm:f>
          </x14:formula1>
          <xm:sqref>E15 E19</xm:sqref>
        </x14:dataValidation>
        <x14:dataValidation type="list" allowBlank="1" showInputMessage="1" showErrorMessage="1" xr:uid="{AA58A53C-AB1C-4E62-A431-C8CE620EE91C}">
          <x14:formula1>
            <xm:f>'Dropdown lists'!$C$3:$C$30</xm:f>
          </x14:formula1>
          <xm:sqref>F15 F19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8AC5FF"/>
    <pageSetUpPr fitToPage="1"/>
  </sheetPr>
  <dimension ref="A1:E39"/>
  <sheetViews>
    <sheetView showGridLines="0" showRowColHeaders="0" zoomScale="85" zoomScaleNormal="85" workbookViewId="0"/>
  </sheetViews>
  <sheetFormatPr defaultColWidth="0" defaultRowHeight="15.75" customHeight="1" zeroHeight="1"/>
  <cols>
    <col min="1" max="1" width="87.54296875" style="1" bestFit="1" customWidth="1"/>
    <col min="2" max="3" width="25.54296875" style="3" customWidth="1"/>
    <col min="4" max="4" width="15.54296875" style="3" customWidth="1"/>
    <col min="5" max="5" width="6.54296875" style="3" customWidth="1"/>
    <col min="6" max="16384" width="8.54296875" style="3" hidden="1"/>
  </cols>
  <sheetData>
    <row r="1" spans="1:5" s="1" customFormat="1" ht="20.25" customHeight="1">
      <c r="A1" s="54" t="s">
        <v>637</v>
      </c>
      <c r="B1" s="323" t="s">
        <v>786</v>
      </c>
      <c r="C1" s="323"/>
      <c r="D1" s="20"/>
      <c r="E1" s="20"/>
    </row>
    <row r="2" spans="1:5" s="1" customFormat="1" ht="20">
      <c r="A2" s="204" t="str">
        <f>_xlfn.CONCAT("Period: 01/04/",Contents!M11," ","-"," ","31/03/",Contents!M12)</f>
        <v>Period: 01/04/25 - 31/03/26</v>
      </c>
      <c r="B2" s="20"/>
      <c r="C2" s="20"/>
      <c r="D2" s="20"/>
      <c r="E2" s="20"/>
    </row>
    <row r="3" spans="1:5" s="1" customFormat="1" ht="16.399999999999999" customHeight="1">
      <c r="A3" s="24"/>
      <c r="B3" s="24"/>
      <c r="C3" s="20"/>
      <c r="D3" s="20"/>
      <c r="E3" s="20"/>
    </row>
    <row r="4" spans="1:5" s="1" customFormat="1" ht="28.5" customHeight="1">
      <c r="A4" s="24"/>
      <c r="B4" s="65" t="s">
        <v>787</v>
      </c>
      <c r="C4" s="65" t="s">
        <v>788</v>
      </c>
      <c r="D4" s="20"/>
      <c r="E4" s="20"/>
    </row>
    <row r="5" spans="1:5" s="1" customFormat="1" ht="28.5" customHeight="1">
      <c r="A5" s="102"/>
      <c r="B5" s="66">
        <v>32</v>
      </c>
      <c r="C5" s="66">
        <f>COUNT(B9:C12,B14:C16,B18:C18,B23:C26,B28:C30,B32:C32)</f>
        <v>0</v>
      </c>
      <c r="D5" s="20"/>
      <c r="E5" s="20"/>
    </row>
    <row r="6" spans="1:5" s="1" customFormat="1" ht="16.399999999999999" customHeight="1">
      <c r="A6" s="2"/>
      <c r="B6" s="20"/>
      <c r="C6" s="20"/>
      <c r="D6" s="20"/>
      <c r="E6" s="20"/>
    </row>
    <row r="7" spans="1:5" s="1" customFormat="1" ht="65.25" customHeight="1">
      <c r="A7" s="97" t="s">
        <v>789</v>
      </c>
      <c r="B7" s="91" t="s">
        <v>790</v>
      </c>
      <c r="C7" s="74" t="s">
        <v>791</v>
      </c>
      <c r="D7" s="92" t="s">
        <v>792</v>
      </c>
      <c r="E7" s="20"/>
    </row>
    <row r="8" spans="1:5" s="1" customFormat="1" ht="16.399999999999999" customHeight="1">
      <c r="A8" s="96" t="s">
        <v>743</v>
      </c>
      <c r="B8" s="93"/>
      <c r="C8" s="93"/>
      <c r="D8" s="93"/>
      <c r="E8" s="20"/>
    </row>
    <row r="9" spans="1:5" s="1" customFormat="1" ht="16.399999999999999" customHeight="1">
      <c r="A9" s="98" t="s">
        <v>744</v>
      </c>
      <c r="B9" s="69"/>
      <c r="C9" s="69"/>
      <c r="D9" s="75">
        <f ca="1">SUM(INDIRECT("B9:C9"))</f>
        <v>0</v>
      </c>
      <c r="E9" s="20"/>
    </row>
    <row r="10" spans="1:5" s="1" customFormat="1" ht="16.399999999999999" customHeight="1">
      <c r="A10" s="98" t="s">
        <v>793</v>
      </c>
      <c r="B10" s="69"/>
      <c r="C10" s="69"/>
      <c r="D10" s="75">
        <f ca="1">SUM(INDIRECT("B10:C10"))</f>
        <v>0</v>
      </c>
      <c r="E10" s="20"/>
    </row>
    <row r="11" spans="1:5" s="1" customFormat="1" ht="16.399999999999999" customHeight="1">
      <c r="A11" s="98" t="s">
        <v>745</v>
      </c>
      <c r="B11" s="69"/>
      <c r="C11" s="69"/>
      <c r="D11" s="75">
        <f ca="1">SUM(INDIRECT("B11:C11"))</f>
        <v>0</v>
      </c>
      <c r="E11" s="20"/>
    </row>
    <row r="12" spans="1:5" s="1" customFormat="1" ht="16.399999999999999" customHeight="1">
      <c r="A12" s="100" t="s">
        <v>793</v>
      </c>
      <c r="B12" s="69"/>
      <c r="C12" s="69"/>
      <c r="D12" s="75">
        <f ca="1">SUM(INDIRECT("B12:C12"))</f>
        <v>0</v>
      </c>
      <c r="E12" s="20"/>
    </row>
    <row r="13" spans="1:5" s="1" customFormat="1" ht="16.399999999999999" customHeight="1">
      <c r="A13" s="89" t="s">
        <v>746</v>
      </c>
      <c r="B13" s="90"/>
      <c r="C13" s="90"/>
      <c r="D13" s="90"/>
      <c r="E13" s="20"/>
    </row>
    <row r="14" spans="1:5" s="1" customFormat="1" ht="16.399999999999999" customHeight="1">
      <c r="A14" s="98" t="s">
        <v>747</v>
      </c>
      <c r="B14" s="69"/>
      <c r="C14" s="69"/>
      <c r="D14" s="75">
        <f ca="1">SUM(INDIRECT("B14:C14"))</f>
        <v>0</v>
      </c>
      <c r="E14" s="20"/>
    </row>
    <row r="15" spans="1:5" s="1" customFormat="1" ht="16.399999999999999" customHeight="1">
      <c r="A15" s="98" t="s">
        <v>748</v>
      </c>
      <c r="B15" s="69"/>
      <c r="C15" s="69"/>
      <c r="D15" s="75">
        <f ca="1">SUM(INDIRECT("B15:C15"))</f>
        <v>0</v>
      </c>
      <c r="E15" s="20"/>
    </row>
    <row r="16" spans="1:5" s="1" customFormat="1" ht="16.399999999999999" customHeight="1">
      <c r="A16" s="98" t="s">
        <v>749</v>
      </c>
      <c r="B16" s="69"/>
      <c r="C16" s="69"/>
      <c r="D16" s="75">
        <f ca="1">SUM(INDIRECT("B16:C16"))</f>
        <v>0</v>
      </c>
      <c r="E16" s="20"/>
    </row>
    <row r="17" spans="1:5" s="1" customFormat="1" ht="16.399999999999999" customHeight="1">
      <c r="A17" s="89" t="s">
        <v>750</v>
      </c>
      <c r="B17" s="90"/>
      <c r="C17" s="90"/>
      <c r="D17" s="90"/>
      <c r="E17" s="20"/>
    </row>
    <row r="18" spans="1:5" s="1" customFormat="1" ht="16.399999999999999" customHeight="1">
      <c r="A18" s="98" t="s">
        <v>751</v>
      </c>
      <c r="B18" s="69"/>
      <c r="C18" s="69"/>
      <c r="D18" s="75">
        <f ca="1">SUM(INDIRECT("B18:C18"))</f>
        <v>0</v>
      </c>
      <c r="E18" s="20"/>
    </row>
    <row r="19" spans="1:5" ht="14">
      <c r="A19" s="24"/>
      <c r="B19" s="20"/>
      <c r="C19" s="20"/>
      <c r="D19" s="15">
        <f>SUM(B11:C11)</f>
        <v>0</v>
      </c>
      <c r="E19" s="20"/>
    </row>
    <row r="20" spans="1:5" s="1" customFormat="1" ht="14">
      <c r="A20" s="24"/>
      <c r="B20" s="20"/>
      <c r="C20" s="20"/>
      <c r="D20" s="20"/>
      <c r="E20" s="20"/>
    </row>
    <row r="21" spans="1:5" s="1" customFormat="1" ht="65.25" customHeight="1">
      <c r="A21" s="95" t="s">
        <v>794</v>
      </c>
      <c r="B21" s="74" t="s">
        <v>790</v>
      </c>
      <c r="C21" s="74" t="s">
        <v>791</v>
      </c>
      <c r="D21" s="94" t="s">
        <v>792</v>
      </c>
      <c r="E21" s="20"/>
    </row>
    <row r="22" spans="1:5" s="1" customFormat="1" ht="16.399999999999999" customHeight="1">
      <c r="A22" s="99" t="s">
        <v>743</v>
      </c>
      <c r="B22" s="93"/>
      <c r="C22" s="93"/>
      <c r="D22" s="93"/>
      <c r="E22" s="20"/>
    </row>
    <row r="23" spans="1:5" s="1" customFormat="1" ht="16.399999999999999" customHeight="1">
      <c r="A23" s="60" t="s">
        <v>744</v>
      </c>
      <c r="B23" s="69"/>
      <c r="C23" s="69"/>
      <c r="D23" s="75">
        <f ca="1">SUM(INDIRECT("B23:C23"))</f>
        <v>0</v>
      </c>
      <c r="E23" s="20"/>
    </row>
    <row r="24" spans="1:5" s="1" customFormat="1" ht="16.399999999999999" customHeight="1">
      <c r="A24" s="60" t="s">
        <v>793</v>
      </c>
      <c r="B24" s="69"/>
      <c r="C24" s="69"/>
      <c r="D24" s="75">
        <f ca="1">SUM(INDIRECT("B24:C24"))</f>
        <v>0</v>
      </c>
      <c r="E24" s="20"/>
    </row>
    <row r="25" spans="1:5" s="1" customFormat="1" ht="16.399999999999999" customHeight="1">
      <c r="A25" s="60" t="s">
        <v>745</v>
      </c>
      <c r="B25" s="69"/>
      <c r="C25" s="69"/>
      <c r="D25" s="75">
        <f ca="1">SUM(INDIRECT("B25:C25"))</f>
        <v>0</v>
      </c>
      <c r="E25" s="20"/>
    </row>
    <row r="26" spans="1:5" s="1" customFormat="1" ht="16.399999999999999" customHeight="1">
      <c r="A26" s="101" t="s">
        <v>793</v>
      </c>
      <c r="B26" s="69"/>
      <c r="C26" s="69"/>
      <c r="D26" s="75">
        <f ca="1">SUM(INDIRECT("B26:C26"))</f>
        <v>0</v>
      </c>
      <c r="E26" s="20"/>
    </row>
    <row r="27" spans="1:5" s="1" customFormat="1" ht="16.399999999999999" customHeight="1">
      <c r="A27" s="62" t="s">
        <v>746</v>
      </c>
      <c r="B27" s="93"/>
      <c r="C27" s="93"/>
      <c r="D27" s="93"/>
      <c r="E27" s="20"/>
    </row>
    <row r="28" spans="1:5" s="1" customFormat="1" ht="16.399999999999999" customHeight="1">
      <c r="A28" s="60" t="s">
        <v>795</v>
      </c>
      <c r="B28" s="69"/>
      <c r="C28" s="69"/>
      <c r="D28" s="75">
        <f ca="1">SUM(INDIRECT("B28:C28"))</f>
        <v>0</v>
      </c>
      <c r="E28" s="20"/>
    </row>
    <row r="29" spans="1:5" s="1" customFormat="1" ht="16.399999999999999" customHeight="1">
      <c r="A29" s="60" t="s">
        <v>796</v>
      </c>
      <c r="B29" s="69"/>
      <c r="C29" s="69"/>
      <c r="D29" s="75">
        <f ca="1">SUM(INDIRECT("B29:C29"))</f>
        <v>0</v>
      </c>
      <c r="E29" s="20"/>
    </row>
    <row r="30" spans="1:5" s="1" customFormat="1" ht="16.399999999999999" customHeight="1">
      <c r="A30" s="60" t="s">
        <v>749</v>
      </c>
      <c r="B30" s="69"/>
      <c r="C30" s="69"/>
      <c r="D30" s="75">
        <f ca="1">SUM(INDIRECT("B30:C30"))</f>
        <v>0</v>
      </c>
      <c r="E30" s="20"/>
    </row>
    <row r="31" spans="1:5" s="1" customFormat="1" ht="16.399999999999999" customHeight="1">
      <c r="A31" s="62" t="s">
        <v>750</v>
      </c>
      <c r="B31" s="93"/>
      <c r="C31" s="93"/>
      <c r="D31" s="93"/>
      <c r="E31" s="20"/>
    </row>
    <row r="32" spans="1:5" s="1" customFormat="1" ht="16.399999999999999" customHeight="1">
      <c r="A32" s="60" t="s">
        <v>751</v>
      </c>
      <c r="B32" s="69"/>
      <c r="C32" s="69"/>
      <c r="D32" s="75">
        <f ca="1">SUM(INDIRECT("B32:C32"))</f>
        <v>0</v>
      </c>
      <c r="E32" s="20"/>
    </row>
    <row r="33" spans="1:4" ht="16.399999999999999" customHeight="1">
      <c r="A33" s="24"/>
      <c r="B33" s="20"/>
      <c r="C33" s="20"/>
      <c r="D33" s="20"/>
    </row>
    <row r="34" spans="1:4" ht="16.399999999999999" customHeight="1">
      <c r="A34" s="61" t="s">
        <v>797</v>
      </c>
      <c r="B34" s="324" t="s">
        <v>798</v>
      </c>
      <c r="C34" s="325"/>
      <c r="D34" s="326"/>
    </row>
    <row r="35" spans="1:4" ht="65.25" customHeight="1">
      <c r="A35" s="17" t="s">
        <v>799</v>
      </c>
      <c r="B35" s="320"/>
      <c r="C35" s="321"/>
      <c r="D35" s="322"/>
    </row>
    <row r="36" spans="1:4" ht="16.399999999999999" customHeight="1">
      <c r="A36" s="24"/>
      <c r="B36" s="20"/>
      <c r="C36" s="20"/>
      <c r="D36" s="20"/>
    </row>
    <row r="37" spans="1:4" ht="14">
      <c r="A37" s="25"/>
      <c r="B37" s="20"/>
      <c r="C37" s="20"/>
      <c r="D37" s="20"/>
    </row>
    <row r="38" spans="1:4" ht="14">
      <c r="A38" s="25"/>
      <c r="B38" s="20"/>
      <c r="C38" s="20"/>
      <c r="D38" s="20"/>
    </row>
    <row r="39" spans="1:4" ht="15.75" customHeight="1">
      <c r="A39" s="24"/>
      <c r="B39" s="20"/>
      <c r="C39" s="20"/>
      <c r="D39" s="20"/>
    </row>
  </sheetData>
  <sheetProtection selectLockedCells="1"/>
  <protectedRanges>
    <protectedRange password="C482" sqref="B9:C12 B14:C16 B18:C18 B23:C26 B28:C30 B32:C32" name="Range1"/>
  </protectedRanges>
  <mergeCells count="3">
    <mergeCell ref="B35:D35"/>
    <mergeCell ref="B1:C1"/>
    <mergeCell ref="B34:D34"/>
  </mergeCells>
  <conditionalFormatting sqref="C5">
    <cfRule type="expression" dxfId="18" priority="1">
      <formula>$B$5=$C$5</formula>
    </cfRule>
    <cfRule type="expression" dxfId="17" priority="2">
      <formula>$B$5&lt;&gt;$C$5</formula>
    </cfRule>
  </conditionalFormatting>
  <dataValidations count="1">
    <dataValidation type="decimal" allowBlank="1" showInputMessage="1" showErrorMessage="1" sqref="B28:C30 B23:C26 B9:C12 B14:C16 B18:C18 B32:C32" xr:uid="{00000000-0002-0000-0400-000000000000}">
      <formula1>0</formula1>
      <formula2>10000000000</formula2>
    </dataValidation>
  </dataValidations>
  <hyperlinks>
    <hyperlink ref="B1" location="Cover!A1" display="Return to Cover Sheet" xr:uid="{C70786A5-9632-4960-B006-2E1EE0AE0EEA}"/>
    <hyperlink ref="B1:C1" location="Contents!A1" display="Return to Contents" xr:uid="{A34990EA-F76E-448C-A535-84330B22CEBD}"/>
  </hyperlinks>
  <pageMargins left="0.7" right="0.7" top="0.75" bottom="0.75" header="0.3" footer="0.3"/>
  <pageSetup paperSize="9" scale="5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8AC5FF"/>
    <pageSetUpPr fitToPage="1"/>
  </sheetPr>
  <dimension ref="A1:G43"/>
  <sheetViews>
    <sheetView showGridLines="0" showRowColHeaders="0" zoomScale="85" zoomScaleNormal="85" workbookViewId="0"/>
  </sheetViews>
  <sheetFormatPr defaultColWidth="0" defaultRowHeight="51" customHeight="1" zeroHeight="1"/>
  <cols>
    <col min="1" max="1" width="88.453125" bestFit="1" customWidth="1"/>
    <col min="2" max="5" width="25.54296875" customWidth="1"/>
    <col min="6" max="6" width="15.54296875" customWidth="1"/>
    <col min="7" max="7" width="6.54296875" customWidth="1"/>
    <col min="8" max="16384" width="3" hidden="1"/>
  </cols>
  <sheetData>
    <row r="1" spans="1:7" ht="20.25" customHeight="1">
      <c r="A1" s="54" t="s">
        <v>752</v>
      </c>
      <c r="B1" s="323" t="s">
        <v>786</v>
      </c>
      <c r="C1" s="323"/>
      <c r="D1" s="20"/>
      <c r="E1" s="20"/>
      <c r="F1" s="20"/>
      <c r="G1" s="20"/>
    </row>
    <row r="2" spans="1:7" ht="20">
      <c r="A2" s="204" t="str">
        <f>'DPA001 - Activity Data'!A2</f>
        <v>Period: 01/04/25 - 31/03/26</v>
      </c>
      <c r="B2" s="20"/>
      <c r="C2" s="20"/>
      <c r="D2" s="20"/>
      <c r="E2" s="20"/>
      <c r="F2" s="20"/>
      <c r="G2" s="20"/>
    </row>
    <row r="3" spans="1:7" ht="16.399999999999999" customHeight="1">
      <c r="A3" s="2"/>
      <c r="B3" s="20"/>
      <c r="C3" s="20"/>
      <c r="D3" s="20"/>
      <c r="E3" s="20"/>
      <c r="F3" s="20"/>
      <c r="G3" s="20"/>
    </row>
    <row r="4" spans="1:7" ht="27.75" customHeight="1">
      <c r="A4" s="20"/>
      <c r="B4" s="20"/>
      <c r="C4" s="20"/>
      <c r="D4" s="65" t="s">
        <v>787</v>
      </c>
      <c r="E4" s="65" t="s">
        <v>788</v>
      </c>
      <c r="F4" s="20"/>
      <c r="G4" s="20"/>
    </row>
    <row r="5" spans="1:7" ht="20">
      <c r="A5" s="102"/>
      <c r="B5" s="20"/>
      <c r="C5" s="20"/>
      <c r="D5" s="66">
        <v>40</v>
      </c>
      <c r="E5" s="66">
        <f>COUNT(B9:B12,B14:B16,C15,B18,B20,D9:D12,D14:D16,E15,D18,D20,B25:B28,B30:B32,C31,B34,B36,D25:D28,D30:D32,E31,D34,D36)</f>
        <v>0</v>
      </c>
      <c r="F5" s="20"/>
      <c r="G5" s="20"/>
    </row>
    <row r="6" spans="1:7" ht="16.399999999999999" customHeight="1">
      <c r="A6" s="2"/>
      <c r="B6" s="20"/>
      <c r="C6" s="20"/>
      <c r="D6" s="20"/>
      <c r="E6" s="20"/>
      <c r="F6" s="20"/>
      <c r="G6" s="20"/>
    </row>
    <row r="7" spans="1:7" ht="53.25" customHeight="1">
      <c r="A7" s="78" t="s">
        <v>800</v>
      </c>
      <c r="B7" s="328" t="s">
        <v>801</v>
      </c>
      <c r="C7" s="329"/>
      <c r="D7" s="328" t="s">
        <v>802</v>
      </c>
      <c r="E7" s="329"/>
      <c r="F7" s="82" t="s">
        <v>792</v>
      </c>
      <c r="G7" s="20"/>
    </row>
    <row r="8" spans="1:7" ht="16.399999999999999" customHeight="1">
      <c r="A8" s="78" t="s">
        <v>753</v>
      </c>
      <c r="B8" s="83" t="s">
        <v>803</v>
      </c>
      <c r="C8" s="84"/>
      <c r="D8" s="83" t="s">
        <v>803</v>
      </c>
      <c r="E8" s="85"/>
      <c r="F8" s="86"/>
      <c r="G8" s="20"/>
    </row>
    <row r="9" spans="1:7" ht="16.399999999999999" customHeight="1">
      <c r="A9" s="56" t="s">
        <v>754</v>
      </c>
      <c r="B9" s="184"/>
      <c r="C9" s="85"/>
      <c r="D9" s="184"/>
      <c r="E9" s="85"/>
      <c r="F9" s="117">
        <f ca="1">SUM((INDIRECT("B9:B9"))+(INDIRECT("D9:D9")))</f>
        <v>0</v>
      </c>
      <c r="G9" s="20"/>
    </row>
    <row r="10" spans="1:7" ht="16.399999999999999" customHeight="1">
      <c r="A10" s="56" t="s">
        <v>793</v>
      </c>
      <c r="B10" s="184"/>
      <c r="C10" s="85"/>
      <c r="D10" s="184"/>
      <c r="E10" s="85"/>
      <c r="F10" s="117">
        <f ca="1">SUM((INDIRECT("B10:B10"))+(INDIRECT("D10:D10")))</f>
        <v>0</v>
      </c>
      <c r="G10" s="20"/>
    </row>
    <row r="11" spans="1:7" ht="16.399999999999999" customHeight="1">
      <c r="A11" s="56" t="s">
        <v>755</v>
      </c>
      <c r="B11" s="184"/>
      <c r="C11" s="85"/>
      <c r="D11" s="184"/>
      <c r="E11" s="85"/>
      <c r="F11" s="117">
        <f ca="1">SUM((INDIRECT("B11:B11"))+(INDIRECT("D11:D11")))</f>
        <v>0</v>
      </c>
      <c r="G11" s="20"/>
    </row>
    <row r="12" spans="1:7" ht="16.399999999999999" customHeight="1">
      <c r="A12" s="56" t="s">
        <v>793</v>
      </c>
      <c r="B12" s="184"/>
      <c r="C12" s="85"/>
      <c r="D12" s="184"/>
      <c r="E12" s="85"/>
      <c r="F12" s="117">
        <f ca="1">SUM((INDIRECT("B12:B12"))+(INDIRECT("D12:D12")))</f>
        <v>0</v>
      </c>
      <c r="G12" s="20"/>
    </row>
    <row r="13" spans="1:7" ht="16.399999999999999" customHeight="1">
      <c r="A13" s="57" t="s">
        <v>756</v>
      </c>
      <c r="B13" s="83" t="s">
        <v>804</v>
      </c>
      <c r="C13" s="83" t="s">
        <v>805</v>
      </c>
      <c r="D13" s="83" t="s">
        <v>804</v>
      </c>
      <c r="E13" s="83" t="s">
        <v>805</v>
      </c>
      <c r="F13" s="86"/>
      <c r="G13" s="20"/>
    </row>
    <row r="14" spans="1:7" ht="16.399999999999999" customHeight="1">
      <c r="A14" s="56" t="s">
        <v>747</v>
      </c>
      <c r="B14" s="184"/>
      <c r="C14" s="85"/>
      <c r="D14" s="184"/>
      <c r="E14" s="85"/>
      <c r="F14" s="117">
        <f ca="1">SUM((INDIRECT("B14:B14"))+(INDIRECT("D14:D14")))</f>
        <v>0</v>
      </c>
      <c r="G14" s="20"/>
    </row>
    <row r="15" spans="1:7" ht="16.399999999999999" customHeight="1">
      <c r="A15" s="56" t="s">
        <v>748</v>
      </c>
      <c r="B15" s="184"/>
      <c r="C15" s="185"/>
      <c r="D15" s="184"/>
      <c r="E15" s="185"/>
      <c r="F15" s="86"/>
      <c r="G15" s="20"/>
    </row>
    <row r="16" spans="1:7" ht="16.399999999999999" customHeight="1">
      <c r="A16" s="56" t="s">
        <v>749</v>
      </c>
      <c r="B16" s="184"/>
      <c r="C16" s="85"/>
      <c r="D16" s="184"/>
      <c r="E16" s="85"/>
      <c r="F16" s="117">
        <f ca="1">SUM((INDIRECT("B16:B16"))+(INDIRECT("D16:D16")))</f>
        <v>0</v>
      </c>
      <c r="G16" s="20"/>
    </row>
    <row r="17" spans="1:7" ht="16.399999999999999" customHeight="1">
      <c r="A17" s="57" t="s">
        <v>750</v>
      </c>
      <c r="B17" s="83" t="s">
        <v>805</v>
      </c>
      <c r="C17" s="83"/>
      <c r="D17" s="83" t="s">
        <v>806</v>
      </c>
      <c r="E17" s="85"/>
      <c r="F17" s="86"/>
      <c r="G17" s="20"/>
    </row>
    <row r="18" spans="1:7" ht="16.399999999999999" customHeight="1">
      <c r="A18" s="56" t="s">
        <v>757</v>
      </c>
      <c r="B18" s="184"/>
      <c r="C18" s="85"/>
      <c r="D18" s="184"/>
      <c r="E18" s="85"/>
      <c r="F18" s="117">
        <f ca="1">SUM((INDIRECT("B18:B18"))+(INDIRECT("D18:D18")))</f>
        <v>0</v>
      </c>
      <c r="G18" s="20"/>
    </row>
    <row r="19" spans="1:7" ht="16.399999999999999" customHeight="1">
      <c r="A19" s="79" t="s">
        <v>758</v>
      </c>
      <c r="B19" s="83" t="s">
        <v>807</v>
      </c>
      <c r="C19" s="83"/>
      <c r="D19" s="83" t="s">
        <v>807</v>
      </c>
      <c r="E19" s="86"/>
      <c r="F19" s="86"/>
      <c r="G19" s="24"/>
    </row>
    <row r="20" spans="1:7" ht="16.399999999999999" customHeight="1">
      <c r="A20" s="56" t="s">
        <v>759</v>
      </c>
      <c r="B20" s="184"/>
      <c r="C20" s="85"/>
      <c r="D20" s="184"/>
      <c r="E20" s="85"/>
      <c r="F20" s="117">
        <f ca="1">SUM((INDIRECT("B20:B20"))+(INDIRECT("D20:D20")))</f>
        <v>0</v>
      </c>
      <c r="G20" s="24"/>
    </row>
    <row r="21" spans="1:7" ht="14.5">
      <c r="A21" s="80"/>
      <c r="B21" s="20"/>
      <c r="C21" s="20"/>
      <c r="D21" s="20"/>
      <c r="E21" s="20"/>
      <c r="F21" s="20"/>
      <c r="G21" s="24"/>
    </row>
    <row r="22" spans="1:7" ht="14.5">
      <c r="A22" s="81"/>
      <c r="B22" s="20"/>
      <c r="C22" s="20"/>
      <c r="D22" s="20"/>
      <c r="E22" s="20"/>
      <c r="F22" s="20"/>
      <c r="G22" s="20"/>
    </row>
    <row r="23" spans="1:7" ht="53.25" customHeight="1">
      <c r="A23" s="78" t="s">
        <v>808</v>
      </c>
      <c r="B23" s="328" t="s">
        <v>801</v>
      </c>
      <c r="C23" s="329"/>
      <c r="D23" s="328" t="s">
        <v>802</v>
      </c>
      <c r="E23" s="329"/>
      <c r="F23" s="82" t="s">
        <v>792</v>
      </c>
      <c r="G23" s="20"/>
    </row>
    <row r="24" spans="1:7" ht="16.399999999999999" customHeight="1">
      <c r="A24" s="78" t="s">
        <v>753</v>
      </c>
      <c r="B24" s="83" t="s">
        <v>803</v>
      </c>
      <c r="C24" s="88"/>
      <c r="D24" s="83" t="s">
        <v>803</v>
      </c>
      <c r="E24" s="85"/>
      <c r="F24" s="86"/>
      <c r="G24" s="20"/>
    </row>
    <row r="25" spans="1:7" ht="16.399999999999999" customHeight="1">
      <c r="A25" s="56" t="s">
        <v>754</v>
      </c>
      <c r="B25" s="87"/>
      <c r="C25" s="85"/>
      <c r="D25" s="87"/>
      <c r="E25" s="85"/>
      <c r="F25" s="117">
        <f ca="1">SUM((INDIRECT("B25:B25"))+(INDIRECT("D25:D25")))</f>
        <v>0</v>
      </c>
      <c r="G25" s="20"/>
    </row>
    <row r="26" spans="1:7" ht="16.399999999999999" customHeight="1">
      <c r="A26" s="56" t="s">
        <v>793</v>
      </c>
      <c r="B26" s="87"/>
      <c r="C26" s="85"/>
      <c r="D26" s="87"/>
      <c r="E26" s="85"/>
      <c r="F26" s="117">
        <f ca="1">SUM((INDIRECT("B26:B26"))+(INDIRECT("D26:D26")))</f>
        <v>0</v>
      </c>
      <c r="G26" s="20"/>
    </row>
    <row r="27" spans="1:7" ht="16.399999999999999" customHeight="1">
      <c r="A27" s="56" t="s">
        <v>755</v>
      </c>
      <c r="B27" s="87"/>
      <c r="C27" s="85"/>
      <c r="D27" s="87"/>
      <c r="E27" s="85"/>
      <c r="F27" s="117">
        <f ca="1">SUM((INDIRECT("B27:B27"))+(INDIRECT("D27:D27")))</f>
        <v>0</v>
      </c>
      <c r="G27" s="20"/>
    </row>
    <row r="28" spans="1:7" ht="16.399999999999999" customHeight="1">
      <c r="A28" s="56" t="s">
        <v>793</v>
      </c>
      <c r="B28" s="87"/>
      <c r="C28" s="85"/>
      <c r="D28" s="87"/>
      <c r="E28" s="85"/>
      <c r="F28" s="117">
        <f ca="1">SUM((INDIRECT("B28:B28"))+(INDIRECT("D28:D28")))</f>
        <v>0</v>
      </c>
      <c r="G28" s="20"/>
    </row>
    <row r="29" spans="1:7" ht="16.399999999999999" customHeight="1">
      <c r="A29" s="57" t="s">
        <v>756</v>
      </c>
      <c r="B29" s="83" t="s">
        <v>804</v>
      </c>
      <c r="C29" s="83" t="s">
        <v>805</v>
      </c>
      <c r="D29" s="83" t="s">
        <v>804</v>
      </c>
      <c r="E29" s="83" t="s">
        <v>805</v>
      </c>
      <c r="F29" s="86"/>
      <c r="G29" s="20"/>
    </row>
    <row r="30" spans="1:7" ht="16.399999999999999" customHeight="1">
      <c r="A30" s="56" t="s">
        <v>747</v>
      </c>
      <c r="B30" s="87"/>
      <c r="C30" s="85"/>
      <c r="D30" s="87"/>
      <c r="E30" s="85"/>
      <c r="F30" s="117">
        <f ca="1">SUM((INDIRECT("B30:B30"))+(INDIRECT("D30:D30")))</f>
        <v>0</v>
      </c>
      <c r="G30" s="20"/>
    </row>
    <row r="31" spans="1:7" ht="16.399999999999999" customHeight="1">
      <c r="A31" s="56" t="s">
        <v>748</v>
      </c>
      <c r="B31" s="87"/>
      <c r="C31" s="184"/>
      <c r="D31" s="87"/>
      <c r="E31" s="87"/>
      <c r="F31" s="86"/>
      <c r="G31" s="20"/>
    </row>
    <row r="32" spans="1:7" ht="16.399999999999999" customHeight="1">
      <c r="A32" s="56" t="s">
        <v>749</v>
      </c>
      <c r="B32" s="87"/>
      <c r="C32" s="85"/>
      <c r="D32" s="87"/>
      <c r="E32" s="85"/>
      <c r="F32" s="117">
        <f ca="1">SUM((INDIRECT("B32:B32"))+(INDIRECT("D32:D32")))</f>
        <v>0</v>
      </c>
      <c r="G32" s="20"/>
    </row>
    <row r="33" spans="1:7" ht="16.399999999999999" customHeight="1">
      <c r="A33" s="57" t="s">
        <v>750</v>
      </c>
      <c r="B33" s="83" t="s">
        <v>805</v>
      </c>
      <c r="C33" s="83"/>
      <c r="D33" s="83" t="s">
        <v>806</v>
      </c>
      <c r="E33" s="85"/>
      <c r="F33" s="86"/>
      <c r="G33" s="20"/>
    </row>
    <row r="34" spans="1:7" ht="16.399999999999999" customHeight="1">
      <c r="A34" s="56" t="s">
        <v>757</v>
      </c>
      <c r="B34" s="87"/>
      <c r="C34" s="85"/>
      <c r="D34" s="87"/>
      <c r="E34" s="85"/>
      <c r="F34" s="117">
        <f ca="1">SUM((INDIRECT("B34:B34"))+(INDIRECT("D34:D34")))</f>
        <v>0</v>
      </c>
      <c r="G34" s="20"/>
    </row>
    <row r="35" spans="1:7" ht="16.399999999999999" customHeight="1">
      <c r="A35" s="79" t="s">
        <v>758</v>
      </c>
      <c r="B35" s="83" t="s">
        <v>807</v>
      </c>
      <c r="C35" s="83"/>
      <c r="D35" s="83" t="s">
        <v>807</v>
      </c>
      <c r="E35" s="86"/>
      <c r="F35" s="86"/>
      <c r="G35" s="24"/>
    </row>
    <row r="36" spans="1:7" ht="16.399999999999999" customHeight="1">
      <c r="A36" s="56" t="s">
        <v>759</v>
      </c>
      <c r="B36" s="87"/>
      <c r="C36" s="85"/>
      <c r="D36" s="87"/>
      <c r="E36" s="85"/>
      <c r="F36" s="117">
        <f ca="1">SUM((INDIRECT("B36:B36"))+(INDIRECT("D36:D36")))</f>
        <v>0</v>
      </c>
      <c r="G36" s="24"/>
    </row>
    <row r="37" spans="1:7" ht="16.399999999999999" customHeight="1">
      <c r="A37" s="24"/>
      <c r="B37" s="24"/>
      <c r="C37" s="24"/>
      <c r="D37" s="24"/>
      <c r="E37" s="24"/>
      <c r="F37" s="24"/>
      <c r="G37" s="20"/>
    </row>
    <row r="38" spans="1:7" ht="16.399999999999999" customHeight="1">
      <c r="A38" s="63" t="s">
        <v>797</v>
      </c>
      <c r="B38" s="324" t="s">
        <v>798</v>
      </c>
      <c r="C38" s="325"/>
      <c r="D38" s="326"/>
      <c r="E38" s="20"/>
      <c r="F38" s="20"/>
      <c r="G38" s="20"/>
    </row>
    <row r="39" spans="1:7" ht="65.25" customHeight="1">
      <c r="A39" s="17" t="s">
        <v>809</v>
      </c>
      <c r="B39" s="327"/>
      <c r="C39" s="327"/>
      <c r="D39" s="327"/>
      <c r="E39" s="20"/>
      <c r="F39" s="20"/>
      <c r="G39" s="20"/>
    </row>
    <row r="40" spans="1:7" ht="16.399999999999999" customHeight="1">
      <c r="A40" s="24"/>
      <c r="B40" s="20"/>
      <c r="C40" s="20"/>
      <c r="D40" s="20"/>
      <c r="E40" s="20"/>
      <c r="F40" s="20"/>
      <c r="G40" s="20"/>
    </row>
    <row r="41" spans="1:7" ht="14.5">
      <c r="A41" s="25"/>
      <c r="B41" s="20"/>
      <c r="C41" s="20"/>
      <c r="D41" s="20"/>
      <c r="E41" s="20"/>
      <c r="F41" s="20"/>
      <c r="G41" s="20"/>
    </row>
    <row r="42" spans="1:7" ht="14.5">
      <c r="A42" s="25"/>
      <c r="B42" s="20"/>
      <c r="C42" s="20"/>
      <c r="D42" s="20"/>
      <c r="E42" s="20"/>
      <c r="F42" s="20"/>
      <c r="G42" s="20"/>
    </row>
    <row r="43" spans="1:7" ht="16.5" customHeight="1"/>
  </sheetData>
  <sheetProtection selectLockedCells="1"/>
  <protectedRanges>
    <protectedRange password="C482" sqref="B9:B12 B14:B16 B18 B20 C15 D9:D16 D18 D20 E15 E31 B39" name="Range1"/>
    <protectedRange password="C482" sqref="B36 D36 C31" name="Range1_1"/>
    <protectedRange password="C482" sqref="B25:B28" name="Range1_1_1"/>
    <protectedRange password="C482" sqref="D25:D28" name="Range1_3"/>
    <protectedRange password="C482" sqref="B30:B32" name="Range1_4"/>
    <protectedRange password="C482" sqref="D30:D32" name="Range1_6"/>
    <protectedRange password="C482" sqref="B34" name="Range1_7"/>
    <protectedRange password="C482" sqref="D34" name="Range1_8"/>
  </protectedRanges>
  <mergeCells count="7">
    <mergeCell ref="B39:D39"/>
    <mergeCell ref="B38:D38"/>
    <mergeCell ref="B1:C1"/>
    <mergeCell ref="D7:E7"/>
    <mergeCell ref="B7:C7"/>
    <mergeCell ref="B23:C23"/>
    <mergeCell ref="D23:E23"/>
  </mergeCells>
  <conditionalFormatting sqref="E5">
    <cfRule type="expression" dxfId="16" priority="5">
      <formula>$D$5&lt;&gt;$E$5</formula>
    </cfRule>
    <cfRule type="expression" dxfId="15" priority="6">
      <formula>$D$5=$E$5</formula>
    </cfRule>
    <cfRule type="expression" dxfId="14" priority="7">
      <formula>#REF!=#REF!</formula>
    </cfRule>
    <cfRule type="expression" dxfId="13" priority="8">
      <formula>#REF!&lt;&gt;#REF!</formula>
    </cfRule>
  </conditionalFormatting>
  <dataValidations count="1">
    <dataValidation type="decimal" allowBlank="1" showInputMessage="1" showErrorMessage="1" sqref="B14:E16 B20 D18 B30:E32 B18 D25:D28 D9:D12 B9:B12 D20 D36 B25:B28 D34 B34 B36" xr:uid="{00000000-0002-0000-0500-000000000000}">
      <formula1>0</formula1>
      <formula2>10000000000</formula2>
    </dataValidation>
  </dataValidations>
  <hyperlinks>
    <hyperlink ref="B1" location="Cover!A1" display="Return to Cover Sheet" xr:uid="{FAF48F15-F2B8-427D-AF79-DF5C610C9CDF}"/>
    <hyperlink ref="B1:C1" location="Contents!A1" display="Return to Contents" xr:uid="{7EFE521C-F0ED-48DE-8766-8372B8A720E9}"/>
  </hyperlinks>
  <pageMargins left="0.7" right="0.7" top="0.75" bottom="0.75" header="0.3" footer="0.3"/>
  <pageSetup paperSize="9" scale="6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8AC5FF"/>
    <pageSetUpPr fitToPage="1"/>
  </sheetPr>
  <dimension ref="A1:G37"/>
  <sheetViews>
    <sheetView showGridLines="0" showRowColHeaders="0" zoomScale="85" zoomScaleNormal="85" workbookViewId="0"/>
  </sheetViews>
  <sheetFormatPr defaultColWidth="0" defaultRowHeight="15.75" customHeight="1" zeroHeight="1"/>
  <cols>
    <col min="1" max="1" width="49.453125" style="10" customWidth="1"/>
    <col min="2" max="5" width="25.54296875" style="10" customWidth="1"/>
    <col min="6" max="6" width="6.54296875" style="10" customWidth="1"/>
    <col min="7" max="7" width="1.54296875" style="10" hidden="1" customWidth="1"/>
    <col min="8" max="16384" width="8.54296875" style="10" hidden="1"/>
  </cols>
  <sheetData>
    <row r="1" spans="1:6" ht="20.25" customHeight="1">
      <c r="A1" s="54" t="s">
        <v>641</v>
      </c>
      <c r="B1" s="20"/>
      <c r="C1" s="20"/>
      <c r="D1" s="20"/>
      <c r="E1" s="323" t="s">
        <v>786</v>
      </c>
      <c r="F1" s="323"/>
    </row>
    <row r="2" spans="1:6" ht="20">
      <c r="A2" s="204" t="str">
        <f>'DPA001 - Activity Data'!A2</f>
        <v>Period: 01/04/25 - 31/03/26</v>
      </c>
      <c r="B2" s="20"/>
      <c r="C2" s="20"/>
      <c r="D2" s="20"/>
      <c r="E2" s="20"/>
      <c r="F2" s="20"/>
    </row>
    <row r="3" spans="1:6" ht="16.399999999999999" customHeight="1">
      <c r="A3" s="20"/>
      <c r="B3" s="20"/>
      <c r="C3" s="20"/>
      <c r="D3" s="20"/>
      <c r="E3" s="20"/>
      <c r="F3" s="20"/>
    </row>
    <row r="4" spans="1:6" ht="16.399999999999999" customHeight="1">
      <c r="A4" s="20"/>
      <c r="B4" s="20"/>
      <c r="C4" s="20"/>
      <c r="D4" s="20"/>
      <c r="E4" s="20"/>
      <c r="F4" s="20"/>
    </row>
    <row r="5" spans="1:6" ht="28">
      <c r="A5" s="20"/>
      <c r="B5" s="20"/>
      <c r="C5" s="20"/>
      <c r="D5" s="65" t="s">
        <v>787</v>
      </c>
      <c r="E5" s="65" t="s">
        <v>788</v>
      </c>
      <c r="F5" s="20"/>
    </row>
    <row r="6" spans="1:6" ht="20">
      <c r="A6" s="20"/>
      <c r="B6" s="20"/>
      <c r="C6" s="20"/>
      <c r="D6" s="66">
        <v>28</v>
      </c>
      <c r="E6" s="66">
        <f>COUNT(B10:E11,B16:D17,B22:E23,B28:D29)</f>
        <v>0</v>
      </c>
      <c r="F6" s="20"/>
    </row>
    <row r="7" spans="1:6" ht="16.399999999999999" customHeight="1">
      <c r="A7" s="13"/>
      <c r="B7" s="20"/>
      <c r="C7" s="20"/>
      <c r="D7" s="20"/>
      <c r="E7" s="20"/>
      <c r="F7" s="20"/>
    </row>
    <row r="8" spans="1:6" ht="30" customHeight="1">
      <c r="A8" s="71" t="s">
        <v>810</v>
      </c>
      <c r="B8" s="330" t="s">
        <v>760</v>
      </c>
      <c r="C8" s="330"/>
      <c r="D8" s="330" t="s">
        <v>763</v>
      </c>
      <c r="E8" s="330"/>
      <c r="F8" s="20"/>
    </row>
    <row r="9" spans="1:6" ht="16.399999999999999" customHeight="1">
      <c r="A9" s="55" t="s">
        <v>811</v>
      </c>
      <c r="B9" s="74" t="s">
        <v>761</v>
      </c>
      <c r="C9" s="74" t="s">
        <v>762</v>
      </c>
      <c r="D9" s="74" t="s">
        <v>764</v>
      </c>
      <c r="E9" s="74" t="s">
        <v>765</v>
      </c>
      <c r="F9" s="20"/>
    </row>
    <row r="10" spans="1:6" ht="16.399999999999999" customHeight="1">
      <c r="A10" s="72" t="s">
        <v>812</v>
      </c>
      <c r="B10" s="69"/>
      <c r="C10" s="69"/>
      <c r="D10" s="69"/>
      <c r="E10" s="69"/>
      <c r="F10" s="20"/>
    </row>
    <row r="11" spans="1:6" ht="16.399999999999999" customHeight="1">
      <c r="A11" s="72" t="s">
        <v>813</v>
      </c>
      <c r="B11" s="69"/>
      <c r="C11" s="69"/>
      <c r="D11" s="69"/>
      <c r="E11" s="69"/>
      <c r="F11" s="20"/>
    </row>
    <row r="12" spans="1:6" ht="16.399999999999999" customHeight="1">
      <c r="A12" s="73" t="s">
        <v>792</v>
      </c>
      <c r="B12" s="118">
        <f ca="1">SUM(INDIRECT("B10:B11"))</f>
        <v>0</v>
      </c>
      <c r="C12" s="118">
        <f ca="1">SUM(INDIRECT("C10:C11"))</f>
        <v>0</v>
      </c>
      <c r="D12" s="118">
        <f ca="1">SUM(INDIRECT("D10:D11"))</f>
        <v>0</v>
      </c>
      <c r="E12" s="118">
        <f ca="1">SUM(INDIRECT("E10:E11"))</f>
        <v>0</v>
      </c>
      <c r="F12" s="20"/>
    </row>
    <row r="13" spans="1:6" ht="14">
      <c r="A13" s="77"/>
      <c r="B13" s="76"/>
      <c r="C13" s="76"/>
      <c r="D13" s="76"/>
      <c r="E13" s="76"/>
      <c r="F13" s="20"/>
    </row>
    <row r="14" spans="1:6" ht="14">
      <c r="A14" s="77"/>
      <c r="B14" s="76"/>
      <c r="C14" s="76"/>
      <c r="D14" s="76"/>
      <c r="E14" s="76"/>
      <c r="F14" s="20"/>
    </row>
    <row r="15" spans="1:6" ht="42">
      <c r="A15" s="71" t="s">
        <v>814</v>
      </c>
      <c r="B15" s="74" t="s">
        <v>815</v>
      </c>
      <c r="C15" s="74" t="s">
        <v>816</v>
      </c>
      <c r="D15" s="74" t="s">
        <v>817</v>
      </c>
      <c r="E15" s="76"/>
      <c r="F15" s="20"/>
    </row>
    <row r="16" spans="1:6" ht="16.399999999999999" customHeight="1">
      <c r="A16" s="72" t="s">
        <v>812</v>
      </c>
      <c r="B16" s="69"/>
      <c r="C16" s="69"/>
      <c r="D16" s="69"/>
      <c r="E16" s="76"/>
      <c r="F16" s="20"/>
    </row>
    <row r="17" spans="1:5" ht="16.399999999999999" customHeight="1">
      <c r="A17" s="72" t="s">
        <v>813</v>
      </c>
      <c r="B17" s="69"/>
      <c r="C17" s="69"/>
      <c r="D17" s="69"/>
      <c r="E17" s="76"/>
    </row>
    <row r="18" spans="1:5" ht="16.399999999999999" customHeight="1">
      <c r="A18" s="73" t="s">
        <v>792</v>
      </c>
      <c r="B18" s="118">
        <f ca="1">SUM(INDIRECT("B16:B17"))</f>
        <v>0</v>
      </c>
      <c r="C18" s="118">
        <f ca="1">SUM(INDIRECT("C16:C17"))</f>
        <v>0</v>
      </c>
      <c r="D18" s="118">
        <f ca="1">SUM(INDIRECT("D16:D17"))</f>
        <v>0</v>
      </c>
      <c r="E18" s="76"/>
    </row>
    <row r="19" spans="1:5" ht="14">
      <c r="A19" s="77"/>
      <c r="B19" s="76"/>
      <c r="C19" s="76"/>
      <c r="D19" s="76"/>
      <c r="E19" s="76"/>
    </row>
    <row r="20" spans="1:5" ht="14">
      <c r="A20" s="77"/>
      <c r="B20" s="76"/>
      <c r="C20" s="76"/>
      <c r="D20" s="76"/>
      <c r="E20" s="76"/>
    </row>
    <row r="21" spans="1:5" ht="28">
      <c r="A21" s="71" t="s">
        <v>818</v>
      </c>
      <c r="B21" s="74" t="s">
        <v>819</v>
      </c>
      <c r="C21" s="74" t="s">
        <v>820</v>
      </c>
      <c r="D21" s="74" t="s">
        <v>821</v>
      </c>
      <c r="E21" s="74" t="s">
        <v>822</v>
      </c>
    </row>
    <row r="22" spans="1:5" ht="16.399999999999999" customHeight="1">
      <c r="A22" s="72" t="s">
        <v>812</v>
      </c>
      <c r="B22" s="69"/>
      <c r="C22" s="69"/>
      <c r="D22" s="69"/>
      <c r="E22" s="69"/>
    </row>
    <row r="23" spans="1:5" ht="16.399999999999999" customHeight="1">
      <c r="A23" s="72" t="s">
        <v>813</v>
      </c>
      <c r="B23" s="69"/>
      <c r="C23" s="69"/>
      <c r="D23" s="69"/>
      <c r="E23" s="69"/>
    </row>
    <row r="24" spans="1:5" ht="16.399999999999999" customHeight="1">
      <c r="A24" s="73" t="s">
        <v>792</v>
      </c>
      <c r="B24" s="118">
        <f ca="1">SUM(INDIRECT("B22:B23"))</f>
        <v>0</v>
      </c>
      <c r="C24" s="118">
        <f ca="1">SUM(INDIRECT("C22:C23"))</f>
        <v>0</v>
      </c>
      <c r="D24" s="118">
        <f ca="1">SUM(INDIRECT("D22:D23"))</f>
        <v>0</v>
      </c>
      <c r="E24" s="118">
        <f ca="1">SUM(INDIRECT("E22:E23"))</f>
        <v>0</v>
      </c>
    </row>
    <row r="25" spans="1:5" ht="14">
      <c r="A25" s="77"/>
      <c r="B25" s="76"/>
      <c r="C25" s="76"/>
      <c r="D25" s="76"/>
      <c r="E25" s="76"/>
    </row>
    <row r="26" spans="1:5" ht="14">
      <c r="A26" s="77"/>
      <c r="B26" s="76"/>
      <c r="C26" s="76"/>
      <c r="D26" s="76"/>
      <c r="E26" s="76"/>
    </row>
    <row r="27" spans="1:5" ht="42">
      <c r="A27" s="71" t="s">
        <v>823</v>
      </c>
      <c r="B27" s="74" t="s">
        <v>824</v>
      </c>
      <c r="C27" s="74" t="s">
        <v>825</v>
      </c>
      <c r="D27" s="74" t="s">
        <v>826</v>
      </c>
      <c r="E27" s="76"/>
    </row>
    <row r="28" spans="1:5" ht="16.399999999999999" customHeight="1">
      <c r="A28" s="72" t="s">
        <v>812</v>
      </c>
      <c r="B28" s="69"/>
      <c r="C28" s="69"/>
      <c r="D28" s="69"/>
      <c r="E28" s="76"/>
    </row>
    <row r="29" spans="1:5" ht="16.399999999999999" customHeight="1">
      <c r="A29" s="72" t="s">
        <v>813</v>
      </c>
      <c r="B29" s="69"/>
      <c r="C29" s="69"/>
      <c r="D29" s="69"/>
      <c r="E29" s="76"/>
    </row>
    <row r="30" spans="1:5" ht="16.399999999999999" customHeight="1">
      <c r="A30" s="73" t="s">
        <v>792</v>
      </c>
      <c r="B30" s="118">
        <f ca="1">SUM(INDIRECT("B28:B29"))</f>
        <v>0</v>
      </c>
      <c r="C30" s="118">
        <f ca="1">SUM(INDIRECT("C28:C29"))</f>
        <v>0</v>
      </c>
      <c r="D30" s="118">
        <f ca="1">SUM(INDIRECT("D28:D29"))</f>
        <v>0</v>
      </c>
      <c r="E30" s="76"/>
    </row>
    <row r="31" spans="1:5" ht="16.399999999999999" customHeight="1">
      <c r="A31" s="20"/>
      <c r="B31" s="20"/>
      <c r="C31" s="20"/>
      <c r="D31" s="20"/>
      <c r="E31" s="20"/>
    </row>
    <row r="32" spans="1:5" ht="16.399999999999999" customHeight="1">
      <c r="A32" s="63" t="s">
        <v>797</v>
      </c>
      <c r="B32" s="324" t="s">
        <v>798</v>
      </c>
      <c r="C32" s="325"/>
      <c r="D32" s="326"/>
      <c r="E32" s="20"/>
    </row>
    <row r="33" spans="1:4" ht="65.25" customHeight="1">
      <c r="A33" s="17" t="s">
        <v>827</v>
      </c>
      <c r="B33" s="327"/>
      <c r="C33" s="327"/>
      <c r="D33" s="327"/>
    </row>
    <row r="34" spans="1:4" ht="16.399999999999999" customHeight="1">
      <c r="A34" s="20"/>
      <c r="B34" s="20"/>
      <c r="C34" s="20"/>
      <c r="D34" s="20"/>
    </row>
    <row r="35" spans="1:4" ht="14">
      <c r="A35" s="25"/>
      <c r="B35" s="20"/>
      <c r="C35" s="20"/>
      <c r="D35" s="20"/>
    </row>
    <row r="36" spans="1:4" ht="14">
      <c r="A36" s="25"/>
      <c r="B36" s="20"/>
      <c r="C36" s="20"/>
      <c r="D36" s="20"/>
    </row>
    <row r="37" spans="1:4" ht="16.399999999999999" customHeight="1">
      <c r="A37" s="20"/>
      <c r="B37" s="20"/>
      <c r="C37" s="20"/>
      <c r="D37" s="20"/>
    </row>
  </sheetData>
  <sheetProtection selectLockedCells="1"/>
  <protectedRanges>
    <protectedRange password="C482" sqref="B33" name="Range1"/>
    <protectedRange password="C482" sqref="B10:E11" name="Range1_1"/>
    <protectedRange password="C482" sqref="B16:D17" name="Range1_2"/>
    <protectedRange password="C482" sqref="B22:E23" name="Range1_4"/>
    <protectedRange password="C482" sqref="B28:D29" name="Range1_5"/>
  </protectedRanges>
  <mergeCells count="5">
    <mergeCell ref="E1:F1"/>
    <mergeCell ref="B8:C8"/>
    <mergeCell ref="D8:E8"/>
    <mergeCell ref="B33:D33"/>
    <mergeCell ref="B32:D32"/>
  </mergeCells>
  <conditionalFormatting sqref="E6">
    <cfRule type="expression" dxfId="12" priority="47">
      <formula>$E$6&lt;&gt;$D$6</formula>
    </cfRule>
    <cfRule type="expression" dxfId="11" priority="48">
      <formula>$E$6=$D$6</formula>
    </cfRule>
    <cfRule type="expression" dxfId="10" priority="49">
      <formula>#REF!=#REF!</formula>
    </cfRule>
    <cfRule type="expression" dxfId="9" priority="50">
      <formula>#REF!&lt;&gt;#REF!</formula>
    </cfRule>
  </conditionalFormatting>
  <dataValidations count="1">
    <dataValidation type="whole" allowBlank="1" showInputMessage="1" showErrorMessage="1" sqref="B22:E23 B16:D17 B10:E11 B28:D29" xr:uid="{109EA791-E1A6-4970-8D59-7136F9501D54}">
      <formula1>0</formula1>
      <formula2>10000000000</formula2>
    </dataValidation>
  </dataValidations>
  <hyperlinks>
    <hyperlink ref="E1" location="Cover!A1" display="Return to Cover Sheet" xr:uid="{DB0EE9F0-839D-48B5-BEC9-43ECB4780DB7}"/>
    <hyperlink ref="E1:F1" location="Contents!A1" display="Return to Contents" xr:uid="{370BDE24-C6C5-4B46-A368-0BC428E8F364}"/>
  </hyperlinks>
  <pageMargins left="0.7" right="0.7" top="0.75" bottom="0.75" header="0.3" footer="0.3"/>
  <pageSetup paperSize="9" scale="68" orientation="landscape"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8AC5FF"/>
    <pageSetUpPr fitToPage="1"/>
  </sheetPr>
  <dimension ref="A1:F23"/>
  <sheetViews>
    <sheetView showGridLines="0" showRowColHeaders="0" zoomScale="85" zoomScaleNormal="85" workbookViewId="0"/>
  </sheetViews>
  <sheetFormatPr defaultColWidth="0" defaultRowHeight="15.75" customHeight="1" zeroHeight="1"/>
  <cols>
    <col min="1" max="1" width="49" style="7" customWidth="1"/>
    <col min="2" max="5" width="25.54296875" style="7" customWidth="1"/>
    <col min="6" max="6" width="6.54296875" style="7" customWidth="1"/>
    <col min="7" max="16384" width="8.54296875" style="7" hidden="1"/>
  </cols>
  <sheetData>
    <row r="1" spans="1:5" ht="20.25" customHeight="1">
      <c r="A1" s="54" t="s">
        <v>643</v>
      </c>
      <c r="B1" s="20"/>
      <c r="C1" s="323" t="s">
        <v>786</v>
      </c>
      <c r="D1" s="323"/>
      <c r="E1" s="20"/>
    </row>
    <row r="2" spans="1:5" ht="20">
      <c r="A2" s="204" t="str">
        <f>'DPA001 - Activity Data'!A2</f>
        <v>Period: 01/04/25 - 31/03/26</v>
      </c>
      <c r="B2" s="20"/>
      <c r="C2" s="20"/>
      <c r="D2" s="20"/>
      <c r="E2" s="20"/>
    </row>
    <row r="3" spans="1:5" ht="16.399999999999999" customHeight="1">
      <c r="A3" s="20"/>
      <c r="B3" s="20"/>
      <c r="C3" s="20"/>
      <c r="D3" s="20"/>
      <c r="E3" s="20"/>
    </row>
    <row r="4" spans="1:5" ht="28">
      <c r="A4" s="20"/>
      <c r="B4" s="20"/>
      <c r="C4" s="20"/>
      <c r="D4" s="65" t="s">
        <v>787</v>
      </c>
      <c r="E4" s="65" t="s">
        <v>788</v>
      </c>
    </row>
    <row r="5" spans="1:5" ht="20">
      <c r="A5" s="20"/>
      <c r="B5" s="20"/>
      <c r="C5" s="20"/>
      <c r="D5" s="66">
        <v>14</v>
      </c>
      <c r="E5" s="66">
        <f>COUNT(B8:D9,B14:E15)</f>
        <v>0</v>
      </c>
    </row>
    <row r="6" spans="1:5" ht="16.399999999999999" customHeight="1">
      <c r="A6" s="335"/>
      <c r="B6" s="335"/>
      <c r="C6" s="335"/>
      <c r="D6" s="14"/>
      <c r="E6" s="20"/>
    </row>
    <row r="7" spans="1:5" ht="56">
      <c r="A7" s="67" t="s">
        <v>828</v>
      </c>
      <c r="B7" s="64" t="s">
        <v>829</v>
      </c>
      <c r="C7" s="64" t="s">
        <v>830</v>
      </c>
      <c r="D7" s="64" t="s">
        <v>831</v>
      </c>
      <c r="E7" s="20"/>
    </row>
    <row r="8" spans="1:5" ht="16.399999999999999" customHeight="1">
      <c r="A8" s="58" t="s">
        <v>812</v>
      </c>
      <c r="B8" s="69"/>
      <c r="C8" s="69"/>
      <c r="D8" s="69"/>
      <c r="E8" s="20"/>
    </row>
    <row r="9" spans="1:5" ht="16.399999999999999" customHeight="1">
      <c r="A9" s="58" t="s">
        <v>813</v>
      </c>
      <c r="B9" s="69"/>
      <c r="C9" s="69"/>
      <c r="D9" s="69"/>
      <c r="E9" s="20"/>
    </row>
    <row r="10" spans="1:5" ht="16.399999999999999" customHeight="1">
      <c r="A10" s="68" t="s">
        <v>792</v>
      </c>
      <c r="B10" s="118">
        <f ca="1">SUM(INDIRECT("B8:B9"))</f>
        <v>0</v>
      </c>
      <c r="C10" s="118">
        <f ca="1">SUM(INDIRECT("C8:C9"))</f>
        <v>0</v>
      </c>
      <c r="D10" s="118">
        <f ca="1">SUM(INDIRECT("D8:D9"))</f>
        <v>0</v>
      </c>
      <c r="E10" s="20"/>
    </row>
    <row r="11" spans="1:5" ht="14">
      <c r="A11" s="20"/>
      <c r="B11" s="20"/>
      <c r="C11" s="20"/>
      <c r="D11" s="20"/>
      <c r="E11" s="20"/>
    </row>
    <row r="12" spans="1:5" ht="14">
      <c r="A12" s="333"/>
      <c r="B12" s="333"/>
      <c r="C12" s="334"/>
      <c r="D12" s="331"/>
      <c r="E12" s="332"/>
    </row>
    <row r="13" spans="1:5" ht="45" customHeight="1">
      <c r="A13" s="67" t="str">
        <f>_xlfn.CONCAT("Table 4b Distribution of weekly value of DPAs as of 31st March ",Contents!$J$12)</f>
        <v>Table 4b Distribution of weekly value of DPAs as of 31st March 2026</v>
      </c>
      <c r="B13" s="64" t="s">
        <v>832</v>
      </c>
      <c r="C13" s="64" t="s">
        <v>833</v>
      </c>
      <c r="D13" s="64" t="s">
        <v>834</v>
      </c>
      <c r="E13" s="64" t="s">
        <v>835</v>
      </c>
    </row>
    <row r="14" spans="1:5" ht="16.399999999999999" customHeight="1">
      <c r="A14" s="58" t="s">
        <v>812</v>
      </c>
      <c r="B14" s="69"/>
      <c r="C14" s="69"/>
      <c r="D14" s="69"/>
      <c r="E14" s="69"/>
    </row>
    <row r="15" spans="1:5" ht="16.399999999999999" customHeight="1">
      <c r="A15" s="58" t="s">
        <v>813</v>
      </c>
      <c r="B15" s="69"/>
      <c r="C15" s="69"/>
      <c r="D15" s="69"/>
      <c r="E15" s="69"/>
    </row>
    <row r="16" spans="1:5" ht="16.399999999999999" customHeight="1">
      <c r="A16" s="68" t="s">
        <v>792</v>
      </c>
      <c r="B16" s="118">
        <f ca="1">SUM(INDIRECT("B14:B15"))</f>
        <v>0</v>
      </c>
      <c r="C16" s="118">
        <f ca="1">SUM(INDIRECT("C14:C15"))</f>
        <v>0</v>
      </c>
      <c r="D16" s="118">
        <f ca="1">SUM(INDIRECT("D14:D15"))</f>
        <v>0</v>
      </c>
      <c r="E16" s="118">
        <f ca="1">SUM(INDIRECT("E14:E15"))</f>
        <v>0</v>
      </c>
    </row>
    <row r="17" spans="1:4" ht="16.399999999999999" customHeight="1">
      <c r="A17" s="20"/>
      <c r="B17" s="20"/>
      <c r="C17" s="20"/>
      <c r="D17" s="20"/>
    </row>
    <row r="18" spans="1:4" ht="16.399999999999999" customHeight="1">
      <c r="A18" s="63" t="s">
        <v>797</v>
      </c>
      <c r="B18" s="324" t="s">
        <v>798</v>
      </c>
      <c r="C18" s="325"/>
      <c r="D18" s="326"/>
    </row>
    <row r="19" spans="1:4" ht="65.25" customHeight="1">
      <c r="A19" s="17" t="s">
        <v>836</v>
      </c>
      <c r="B19" s="327"/>
      <c r="C19" s="327"/>
      <c r="D19" s="327"/>
    </row>
    <row r="20" spans="1:4" ht="16.399999999999999" customHeight="1">
      <c r="A20" s="20"/>
      <c r="B20" s="20"/>
      <c r="C20" s="20"/>
      <c r="D20" s="20"/>
    </row>
    <row r="21" spans="1:4" ht="14">
      <c r="A21" s="25"/>
      <c r="B21" s="20"/>
      <c r="C21" s="20"/>
      <c r="D21" s="20"/>
    </row>
    <row r="22" spans="1:4" ht="14">
      <c r="A22" s="25"/>
      <c r="B22" s="20"/>
      <c r="C22" s="20"/>
      <c r="D22" s="20"/>
    </row>
    <row r="23" spans="1:4" ht="16.399999999999999" customHeight="1">
      <c r="A23" s="20"/>
      <c r="B23" s="20"/>
      <c r="C23" s="20"/>
      <c r="D23" s="20"/>
    </row>
  </sheetData>
  <sheetProtection selectLockedCells="1"/>
  <protectedRanges>
    <protectedRange password="C482" sqref="B19" name="Range1"/>
    <protectedRange password="C482" sqref="B8:D9" name="Range1_2"/>
    <protectedRange password="C482" sqref="B14:E15" name="Range1_4"/>
  </protectedRanges>
  <mergeCells count="6">
    <mergeCell ref="C1:D1"/>
    <mergeCell ref="D12:E12"/>
    <mergeCell ref="A12:C12"/>
    <mergeCell ref="A6:C6"/>
    <mergeCell ref="B19:D19"/>
    <mergeCell ref="B18:D18"/>
  </mergeCells>
  <conditionalFormatting sqref="E5">
    <cfRule type="expression" dxfId="8" priority="1">
      <formula>$D$5&lt;&gt;$E$5</formula>
    </cfRule>
    <cfRule type="expression" dxfId="7" priority="2">
      <formula>$D$5=$E$5</formula>
    </cfRule>
    <cfRule type="expression" dxfId="6" priority="3">
      <formula>#REF!=#REF!</formula>
    </cfRule>
    <cfRule type="expression" dxfId="5" priority="4">
      <formula>#REF!&lt;&gt;#REF!</formula>
    </cfRule>
  </conditionalFormatting>
  <dataValidations count="1">
    <dataValidation type="whole" allowBlank="1" showInputMessage="1" showErrorMessage="1" sqref="B8:D9 B14:E15" xr:uid="{030EC950-C345-41BF-A73A-18448561B687}">
      <formula1>0</formula1>
      <formula2>100000000</formula2>
    </dataValidation>
  </dataValidations>
  <hyperlinks>
    <hyperlink ref="C1" location="Cover!A1" display="Return to Cover Sheet" xr:uid="{03F1A665-6C8F-4E8B-8198-CD8D2DD40C63}"/>
    <hyperlink ref="C1:D1" location="Contents!A1" display="Return to Contents" xr:uid="{05E3EB1F-F959-492C-AEEC-EB70BA3B2184}"/>
  </hyperlinks>
  <pageMargins left="0.7" right="0.7" top="0.75" bottom="0.75" header="0.3" footer="0.3"/>
  <pageSetup paperSize="9" scale="8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8AC5FF"/>
    <pageSetUpPr fitToPage="1"/>
  </sheetPr>
  <dimension ref="A1:E37"/>
  <sheetViews>
    <sheetView showGridLines="0" showRowColHeaders="0" zoomScale="85" zoomScaleNormal="85" workbookViewId="0"/>
  </sheetViews>
  <sheetFormatPr defaultColWidth="0" defaultRowHeight="19.5" customHeight="1" zeroHeight="1"/>
  <cols>
    <col min="1" max="1" width="75.453125" style="3" customWidth="1"/>
    <col min="2" max="3" width="26.54296875" style="3" customWidth="1"/>
    <col min="4" max="4" width="6.54296875" style="3" customWidth="1"/>
    <col min="5" max="5" width="6.54296875" style="3" hidden="1" customWidth="1"/>
    <col min="6" max="16384" width="8.54296875" style="3" hidden="1"/>
  </cols>
  <sheetData>
    <row r="1" spans="1:3" s="7" customFormat="1" ht="20">
      <c r="A1" s="54" t="s">
        <v>645</v>
      </c>
      <c r="B1" s="323" t="s">
        <v>786</v>
      </c>
      <c r="C1" s="323"/>
    </row>
    <row r="2" spans="1:3" s="7" customFormat="1" ht="20">
      <c r="A2" s="204" t="str">
        <f>'DPA001 - Activity Data'!A2</f>
        <v>Period: 01/04/25 - 31/03/26</v>
      </c>
      <c r="B2" s="20"/>
      <c r="C2" s="20"/>
    </row>
    <row r="3" spans="1:3" ht="16.399999999999999" customHeight="1">
      <c r="A3" s="20"/>
      <c r="B3" s="20"/>
      <c r="C3" s="20"/>
    </row>
    <row r="4" spans="1:3" ht="28">
      <c r="A4" s="20"/>
      <c r="B4" s="65" t="s">
        <v>787</v>
      </c>
      <c r="C4" s="65" t="s">
        <v>788</v>
      </c>
    </row>
    <row r="5" spans="1:3" ht="20">
      <c r="A5" s="20"/>
      <c r="B5" s="66">
        <v>20</v>
      </c>
      <c r="C5" s="66">
        <f>COUNT(B9:C13,B19:C23)</f>
        <v>0</v>
      </c>
    </row>
    <row r="6" spans="1:3" ht="16.399999999999999" customHeight="1">
      <c r="A6" s="20"/>
      <c r="B6" s="20"/>
      <c r="C6" s="20"/>
    </row>
    <row r="7" spans="1:3" ht="14">
      <c r="A7" s="336" t="s">
        <v>837</v>
      </c>
      <c r="B7" s="339" t="s">
        <v>838</v>
      </c>
      <c r="C7" s="339"/>
    </row>
    <row r="8" spans="1:3" ht="42">
      <c r="A8" s="336"/>
      <c r="B8" s="64" t="s">
        <v>839</v>
      </c>
      <c r="C8" s="64" t="s">
        <v>840</v>
      </c>
    </row>
    <row r="9" spans="1:3" ht="16.399999999999999" customHeight="1">
      <c r="A9" s="58" t="s">
        <v>841</v>
      </c>
      <c r="B9" s="69"/>
      <c r="C9" s="69"/>
    </row>
    <row r="10" spans="1:3" ht="16.399999999999999" customHeight="1">
      <c r="A10" s="58" t="s">
        <v>842</v>
      </c>
      <c r="B10" s="69"/>
      <c r="C10" s="69"/>
    </row>
    <row r="11" spans="1:3" ht="16.399999999999999" customHeight="1">
      <c r="A11" s="58" t="s">
        <v>843</v>
      </c>
      <c r="B11" s="69"/>
      <c r="C11" s="69"/>
    </row>
    <row r="12" spans="1:3" ht="16.399999999999999" customHeight="1">
      <c r="A12" s="58" t="s">
        <v>844</v>
      </c>
      <c r="B12" s="69"/>
      <c r="C12" s="69"/>
    </row>
    <row r="13" spans="1:3" ht="16.399999999999999" customHeight="1">
      <c r="A13" s="58" t="s">
        <v>845</v>
      </c>
      <c r="B13" s="69"/>
      <c r="C13" s="69"/>
    </row>
    <row r="14" spans="1:3" ht="16.399999999999999" customHeight="1">
      <c r="A14" s="70" t="s">
        <v>792</v>
      </c>
      <c r="B14" s="118">
        <f ca="1">SUM(INDIRECT("B9:B13"))</f>
        <v>0</v>
      </c>
      <c r="C14" s="118">
        <f ca="1">SUM(INDIRECT("C9:C13"))</f>
        <v>0</v>
      </c>
    </row>
    <row r="15" spans="1:3" ht="14">
      <c r="A15" s="8"/>
      <c r="B15" s="59"/>
      <c r="C15" s="20"/>
    </row>
    <row r="16" spans="1:3" ht="14">
      <c r="A16" s="13"/>
      <c r="B16" s="20"/>
      <c r="C16" s="20"/>
    </row>
    <row r="17" spans="1:3" ht="14">
      <c r="A17" s="336" t="s">
        <v>846</v>
      </c>
      <c r="B17" s="339" t="s">
        <v>838</v>
      </c>
      <c r="C17" s="339"/>
    </row>
    <row r="18" spans="1:3" ht="42">
      <c r="A18" s="336"/>
      <c r="B18" s="64" t="s">
        <v>839</v>
      </c>
      <c r="C18" s="64" t="s">
        <v>840</v>
      </c>
    </row>
    <row r="19" spans="1:3" ht="16.399999999999999" customHeight="1">
      <c r="A19" s="58" t="s">
        <v>841</v>
      </c>
      <c r="B19" s="69"/>
      <c r="C19" s="69"/>
    </row>
    <row r="20" spans="1:3" ht="16.399999999999999" customHeight="1">
      <c r="A20" s="58" t="s">
        <v>842</v>
      </c>
      <c r="B20" s="69"/>
      <c r="C20" s="69"/>
    </row>
    <row r="21" spans="1:3" ht="16.399999999999999" customHeight="1">
      <c r="A21" s="58" t="s">
        <v>843</v>
      </c>
      <c r="B21" s="69"/>
      <c r="C21" s="69"/>
    </row>
    <row r="22" spans="1:3" ht="16.399999999999999" customHeight="1">
      <c r="A22" s="58" t="s">
        <v>844</v>
      </c>
      <c r="B22" s="69"/>
      <c r="C22" s="69"/>
    </row>
    <row r="23" spans="1:3" ht="16.399999999999999" customHeight="1">
      <c r="A23" s="58" t="s">
        <v>845</v>
      </c>
      <c r="B23" s="69"/>
      <c r="C23" s="69"/>
    </row>
    <row r="24" spans="1:3" ht="16.399999999999999" customHeight="1">
      <c r="A24" s="70" t="s">
        <v>792</v>
      </c>
      <c r="B24" s="118">
        <f ca="1">SUM(INDIRECT("B19:B23"))</f>
        <v>0</v>
      </c>
      <c r="C24" s="118">
        <f ca="1">SUM(INDIRECT("C19:C23"))</f>
        <v>0</v>
      </c>
    </row>
    <row r="25" spans="1:3" ht="16.399999999999999" customHeight="1">
      <c r="A25" s="20"/>
      <c r="B25" s="20"/>
      <c r="C25" s="20"/>
    </row>
    <row r="26" spans="1:3" ht="16.399999999999999" customHeight="1">
      <c r="A26" s="63" t="s">
        <v>797</v>
      </c>
      <c r="B26" s="340" t="s">
        <v>798</v>
      </c>
      <c r="C26" s="340"/>
    </row>
    <row r="27" spans="1:3" ht="65.25" customHeight="1">
      <c r="A27" s="17" t="s">
        <v>847</v>
      </c>
      <c r="B27" s="337"/>
      <c r="C27" s="338"/>
    </row>
    <row r="28" spans="1:3" ht="18" customHeight="1">
      <c r="A28" s="20"/>
      <c r="B28" s="20"/>
      <c r="C28" s="20"/>
    </row>
    <row r="29" spans="1:3" ht="14">
      <c r="A29" s="25"/>
      <c r="B29" s="20"/>
      <c r="C29" s="20"/>
    </row>
    <row r="30" spans="1:3" ht="14">
      <c r="A30" s="25"/>
      <c r="B30" s="20"/>
      <c r="C30" s="20"/>
    </row>
    <row r="31" spans="1:3" ht="18" customHeight="1">
      <c r="A31" s="20"/>
      <c r="B31" s="20"/>
      <c r="C31" s="20"/>
    </row>
    <row r="33" s="3" customFormat="1" ht="19.5" hidden="1" customHeight="1"/>
    <row r="34" s="3" customFormat="1" ht="19.5" hidden="1" customHeight="1"/>
    <row r="35" s="3" customFormat="1" ht="19.5" hidden="1" customHeight="1"/>
    <row r="36" s="3" customFormat="1" ht="19.5" hidden="1" customHeight="1"/>
    <row r="37" s="3" customFormat="1" ht="19.5" hidden="1" customHeight="1"/>
  </sheetData>
  <sheetProtection selectLockedCells="1"/>
  <protectedRanges>
    <protectedRange password="C482" sqref="B27 B9:C13" name="Range1"/>
    <protectedRange password="C482" sqref="B19:C23" name="Range1_2"/>
  </protectedRanges>
  <mergeCells count="7">
    <mergeCell ref="A7:A8"/>
    <mergeCell ref="A17:A18"/>
    <mergeCell ref="B1:C1"/>
    <mergeCell ref="B27:C27"/>
    <mergeCell ref="B7:C7"/>
    <mergeCell ref="B17:C17"/>
    <mergeCell ref="B26:C26"/>
  </mergeCells>
  <conditionalFormatting sqref="C5">
    <cfRule type="expression" dxfId="4" priority="1">
      <formula>$B$5&lt;&gt;$C$5</formula>
    </cfRule>
    <cfRule type="expression" dxfId="3" priority="2">
      <formula>$B$5=$C$5</formula>
    </cfRule>
    <cfRule type="expression" dxfId="2" priority="3">
      <formula>#REF!=#REF!</formula>
    </cfRule>
    <cfRule type="expression" dxfId="1" priority="4">
      <formula>#REF!&lt;&gt;#REF!</formula>
    </cfRule>
  </conditionalFormatting>
  <dataValidations count="1">
    <dataValidation type="whole" allowBlank="1" showInputMessage="1" showErrorMessage="1" sqref="B19:D23 B9:D13" xr:uid="{00000000-0002-0000-0800-000000000000}">
      <formula1>0</formula1>
      <formula2>100000000</formula2>
    </dataValidation>
  </dataValidations>
  <hyperlinks>
    <hyperlink ref="B1" location="Cover!A1" display="Return to Cover Sheet" xr:uid="{56B7BF97-F357-496A-B35D-F893695B9F81}"/>
    <hyperlink ref="B1:C1" location="Contents!A1" display="Return to Contents" xr:uid="{6758F55E-2F2E-4204-BCF0-A92DFF607CF3}"/>
  </hyperlinks>
  <pageMargins left="0.7" right="0.7" top="0.75" bottom="0.75" header="0.3" footer="0.3"/>
  <pageSetup paperSize="9" scale="8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AB083-A01B-4C2E-BBE2-58A09EE7F8A7}">
  <sheetPr codeName="Sheet16">
    <tabColor rgb="FF8AC5FF"/>
  </sheetPr>
  <dimension ref="A1:D14"/>
  <sheetViews>
    <sheetView showGridLines="0" showRowColHeaders="0" zoomScale="85" zoomScaleNormal="85" workbookViewId="0"/>
  </sheetViews>
  <sheetFormatPr defaultColWidth="0" defaultRowHeight="14.25" customHeight="1" zeroHeight="1"/>
  <cols>
    <col min="1" max="1" width="3.54296875" style="34" customWidth="1"/>
    <col min="2" max="2" width="17.54296875" style="35" customWidth="1"/>
    <col min="3" max="3" width="104.54296875" style="34" customWidth="1"/>
    <col min="4" max="4" width="3" style="34" customWidth="1"/>
    <col min="5" max="16384" width="9.453125" style="34" hidden="1"/>
  </cols>
  <sheetData>
    <row r="1" spans="2:3" ht="14.25" customHeight="1"/>
    <row r="2" spans="2:3" ht="18">
      <c r="B2" s="34"/>
      <c r="C2" s="36" t="s">
        <v>848</v>
      </c>
    </row>
    <row r="3" spans="2:3" ht="14.25" customHeight="1"/>
    <row r="4" spans="2:3" ht="15.5">
      <c r="C4" s="37" t="s">
        <v>798</v>
      </c>
    </row>
    <row r="5" spans="2:3" ht="70.400000000000006" customHeight="1">
      <c r="B5" s="38" t="s">
        <v>799</v>
      </c>
      <c r="C5" s="39" t="str">
        <f>IF('DPA001 - Activity Data'!B35="","",'DPA001 - Activity Data'!B35)</f>
        <v/>
      </c>
    </row>
    <row r="6" spans="2:3" ht="70.400000000000006" customHeight="1">
      <c r="B6" s="38" t="s">
        <v>809</v>
      </c>
      <c r="C6" s="39" t="str">
        <f>IF('DPA002 - Finance Data'!B39="","",'DPA002 - Finance Data'!B39)</f>
        <v/>
      </c>
    </row>
    <row r="7" spans="2:3" ht="70.400000000000006" customHeight="1">
      <c r="B7" s="38" t="s">
        <v>827</v>
      </c>
      <c r="C7" s="39" t="str">
        <f>IF('DPA003 - New Requests for DPAs'!B33="","",'DPA003 - New Requests for DPAs'!B33)</f>
        <v/>
      </c>
    </row>
    <row r="8" spans="2:3" ht="70.400000000000006" customHeight="1">
      <c r="B8" s="38" t="s">
        <v>836</v>
      </c>
      <c r="C8" s="39" t="str">
        <f>IF('DPA004 - Nature of DPAs'!B19=0,"",'DPA004 - Nature of DPAs'!B19)</f>
        <v/>
      </c>
    </row>
    <row r="9" spans="2:3" ht="70.400000000000006" customHeight="1">
      <c r="B9" s="38" t="s">
        <v>847</v>
      </c>
      <c r="C9" s="39" t="str">
        <f>IF('DPA005 - Recovery of DPA'!B27=0,"",'DPA005 - Recovery of DPA'!B27)</f>
        <v/>
      </c>
    </row>
    <row r="10" spans="2:3" ht="70.400000000000006" customHeight="1">
      <c r="B10" s="38" t="s">
        <v>849</v>
      </c>
      <c r="C10" s="40"/>
    </row>
    <row r="11" spans="2:3" ht="14.25" customHeight="1"/>
    <row r="12" spans="2:3" ht="14">
      <c r="B12" s="25"/>
    </row>
    <row r="13" spans="2:3" ht="14">
      <c r="B13" s="25"/>
    </row>
    <row r="14" spans="2:3" ht="14.25" customHeight="1"/>
  </sheetData>
  <protectedRanges>
    <protectedRange password="C482" sqref="C10" name="Range1"/>
  </protectedRanges>
  <conditionalFormatting sqref="D5:D10">
    <cfRule type="cellIs" dxfId="0" priority="1"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FE572-3878-4C80-A858-1A03EE696FCD}">
  <sheetPr codeName="Sheet10">
    <tabColor rgb="FFFF0000"/>
  </sheetPr>
  <dimension ref="A1:N49"/>
  <sheetViews>
    <sheetView workbookViewId="0"/>
  </sheetViews>
  <sheetFormatPr defaultRowHeight="14.5"/>
  <cols>
    <col min="1" max="1" width="6.453125" bestFit="1" customWidth="1"/>
    <col min="2" max="2" width="10.453125" bestFit="1" customWidth="1"/>
    <col min="3" max="3" width="31.453125" bestFit="1" customWidth="1"/>
    <col min="4" max="5" width="10.54296875" bestFit="1" customWidth="1"/>
  </cols>
  <sheetData>
    <row r="1" spans="1:14">
      <c r="A1" s="110" t="s">
        <v>0</v>
      </c>
      <c r="B1" s="110" t="s">
        <v>1</v>
      </c>
      <c r="C1" s="111" t="s">
        <v>2</v>
      </c>
      <c r="D1" s="110" t="s">
        <v>3</v>
      </c>
    </row>
    <row r="2" spans="1:14">
      <c r="A2" s="114">
        <v>90001</v>
      </c>
      <c r="B2" s="114" t="str">
        <f>'Sign Off Sheet'!$E$5</f>
        <v/>
      </c>
      <c r="C2" s="114" t="str">
        <f>IF('Sign Off Sheet'!E4="","",'Sign Off Sheet'!E4)</f>
        <v>Please select your local authority</v>
      </c>
      <c r="D2" s="114"/>
      <c r="I2" t="s">
        <v>20</v>
      </c>
    </row>
    <row r="3" spans="1:14">
      <c r="A3" s="114">
        <v>90002</v>
      </c>
      <c r="B3" s="114" t="str">
        <f>'Sign Off Sheet'!$E$5</f>
        <v/>
      </c>
      <c r="C3" s="114" t="str">
        <f>IF('Sign Off Sheet'!E5="","",'Sign Off Sheet'!E5)</f>
        <v/>
      </c>
      <c r="D3" s="114"/>
      <c r="I3" t="s">
        <v>21</v>
      </c>
      <c r="L3" s="112"/>
      <c r="M3" s="112"/>
      <c r="N3" s="112"/>
    </row>
    <row r="4" spans="1:14">
      <c r="A4" s="114">
        <v>90003</v>
      </c>
      <c r="B4" s="114" t="str">
        <f>'Sign Off Sheet'!$E$5</f>
        <v/>
      </c>
      <c r="C4" s="114" t="str">
        <f>IF('Sign Off Sheet'!E6="","",'Sign Off Sheet'!E6)</f>
        <v/>
      </c>
      <c r="D4" s="114"/>
      <c r="I4" t="s">
        <v>22</v>
      </c>
      <c r="L4" s="112"/>
      <c r="M4" s="112"/>
      <c r="N4" s="112"/>
    </row>
    <row r="5" spans="1:14">
      <c r="A5" s="114">
        <v>90004</v>
      </c>
      <c r="B5" s="114" t="str">
        <f>'Sign Off Sheet'!$E$5</f>
        <v/>
      </c>
      <c r="C5" s="114" t="str">
        <f>IF('Sign Off Sheet'!E7="","",'Sign Off Sheet'!E7)</f>
        <v/>
      </c>
      <c r="D5" s="114"/>
      <c r="I5" t="s">
        <v>23</v>
      </c>
      <c r="L5" s="112"/>
      <c r="M5" s="112"/>
      <c r="N5" s="112"/>
    </row>
    <row r="6" spans="1:14">
      <c r="A6" s="114">
        <v>90005</v>
      </c>
      <c r="B6" s="114" t="str">
        <f>'Sign Off Sheet'!$E$5</f>
        <v/>
      </c>
      <c r="C6" s="114" t="str">
        <f>IF('Sign Off Sheet'!E8="","",'Sign Off Sheet'!E8)</f>
        <v/>
      </c>
      <c r="D6" s="114"/>
      <c r="I6" t="s">
        <v>24</v>
      </c>
      <c r="L6" s="112"/>
      <c r="M6" s="112"/>
      <c r="N6" s="112"/>
    </row>
    <row r="7" spans="1:14">
      <c r="A7" s="114">
        <v>90006</v>
      </c>
      <c r="B7" s="114" t="str">
        <f>'Sign Off Sheet'!$E$5</f>
        <v/>
      </c>
      <c r="C7" s="114" t="str">
        <f>IF('Sign Off Sheet'!E9="","",'Sign Off Sheet'!E9)</f>
        <v/>
      </c>
      <c r="D7" s="114"/>
      <c r="I7" t="s">
        <v>25</v>
      </c>
      <c r="L7" s="112"/>
      <c r="M7" s="113"/>
      <c r="N7" s="112"/>
    </row>
    <row r="8" spans="1:14">
      <c r="A8" s="114">
        <v>90007</v>
      </c>
      <c r="B8" s="114" t="str">
        <f>'Sign Off Sheet'!$E$5</f>
        <v/>
      </c>
      <c r="C8" s="114" t="str">
        <f>IF('Sign Off Sheet'!E10="","",'Sign Off Sheet'!E10)</f>
        <v/>
      </c>
      <c r="D8" s="114"/>
      <c r="I8" t="s">
        <v>24</v>
      </c>
      <c r="L8" s="112"/>
      <c r="M8" s="112"/>
      <c r="N8" s="112"/>
    </row>
    <row r="9" spans="1:14">
      <c r="A9" s="114">
        <v>90008</v>
      </c>
      <c r="B9" s="114" t="str">
        <f>'Sign Off Sheet'!$E$5</f>
        <v/>
      </c>
      <c r="C9" s="114" t="str">
        <f>IF('Sign Off Sheet'!E11="","",'Sign Off Sheet'!E11)</f>
        <v/>
      </c>
      <c r="D9" s="114"/>
      <c r="I9" t="s">
        <v>23</v>
      </c>
      <c r="L9" s="112"/>
      <c r="M9" s="112"/>
      <c r="N9" s="112"/>
    </row>
    <row r="10" spans="1:14">
      <c r="A10" s="114">
        <v>90009</v>
      </c>
      <c r="B10" s="114" t="str">
        <f>'Sign Off Sheet'!$E$5</f>
        <v/>
      </c>
      <c r="C10" s="114" t="str">
        <f>IF('Sign Off Sheet'!E12="","",'Sign Off Sheet'!E12)</f>
        <v/>
      </c>
      <c r="D10" s="114"/>
      <c r="I10" t="s">
        <v>26</v>
      </c>
      <c r="L10" s="112"/>
      <c r="M10" s="112"/>
      <c r="N10" s="112"/>
    </row>
    <row r="11" spans="1:14">
      <c r="A11" s="114">
        <v>90010</v>
      </c>
      <c r="B11" s="114" t="str">
        <f>'Sign Off Sheet'!$E$5</f>
        <v/>
      </c>
      <c r="C11" s="114" t="str">
        <f>IF('Sign Off Sheet'!E15="","",'Sign Off Sheet'!E15)</f>
        <v/>
      </c>
      <c r="D11" s="114"/>
      <c r="I11" t="s">
        <v>27</v>
      </c>
      <c r="L11" s="112"/>
      <c r="M11" s="112"/>
      <c r="N11" s="113"/>
    </row>
    <row r="12" spans="1:14">
      <c r="A12" s="114">
        <v>90014</v>
      </c>
      <c r="B12" s="114" t="str">
        <f>'Sign Off Sheet'!$E$5</f>
        <v/>
      </c>
      <c r="C12" s="114" t="str">
        <f>IF('Sign Off Sheet'!E16="","",'Sign Off Sheet'!E16)</f>
        <v/>
      </c>
      <c r="D12" s="114"/>
      <c r="I12" t="s">
        <v>28</v>
      </c>
      <c r="L12" s="112"/>
      <c r="M12" s="112"/>
      <c r="N12" s="113"/>
    </row>
    <row r="13" spans="1:14">
      <c r="A13" s="114">
        <v>90015</v>
      </c>
      <c r="B13" s="114" t="str">
        <f>'Sign Off Sheet'!$E$5</f>
        <v/>
      </c>
      <c r="C13" s="114" t="str">
        <f>IF('Sign Off Sheet'!F15="","",'Sign Off Sheet'!F15)</f>
        <v/>
      </c>
      <c r="D13" s="114"/>
      <c r="I13" t="s">
        <v>29</v>
      </c>
      <c r="L13" s="112"/>
      <c r="M13" s="112"/>
      <c r="N13" s="113"/>
    </row>
    <row r="14" spans="1:14">
      <c r="A14" s="114">
        <v>90016</v>
      </c>
      <c r="B14" s="114" t="str">
        <f>'Sign Off Sheet'!$E$5</f>
        <v/>
      </c>
      <c r="C14" s="114" t="str">
        <f>IF('Sign Off Sheet'!F16="","",'Sign Off Sheet'!F16)</f>
        <v/>
      </c>
      <c r="D14" s="114"/>
      <c r="I14" t="s">
        <v>30</v>
      </c>
      <c r="L14" s="112"/>
      <c r="M14" s="112"/>
      <c r="N14" s="113"/>
    </row>
    <row r="15" spans="1:14">
      <c r="A15" s="114">
        <v>90017</v>
      </c>
      <c r="B15" s="114" t="str">
        <f>'Sign Off Sheet'!$E$5</f>
        <v/>
      </c>
      <c r="C15" s="114" t="str">
        <f>IF('Sign Off Sheet'!G15="","",'Sign Off Sheet'!G15)</f>
        <v/>
      </c>
      <c r="D15" s="114"/>
      <c r="I15" t="s">
        <v>31</v>
      </c>
      <c r="L15" s="112"/>
      <c r="M15" s="112"/>
      <c r="N15" s="113"/>
    </row>
    <row r="16" spans="1:14">
      <c r="A16" s="114">
        <v>90011</v>
      </c>
      <c r="B16" s="114" t="str">
        <f>'Sign Off Sheet'!$E$5</f>
        <v/>
      </c>
      <c r="C16" s="114" t="str">
        <f>IF('Sign Off Sheet'!E19="","",'Sign Off Sheet'!E19)</f>
        <v/>
      </c>
      <c r="D16" s="114"/>
      <c r="I16" t="s">
        <v>32</v>
      </c>
      <c r="L16" s="112"/>
      <c r="M16" s="112"/>
      <c r="N16" s="112"/>
    </row>
    <row r="17" spans="1:14">
      <c r="A17" s="114">
        <v>90018</v>
      </c>
      <c r="B17" s="114" t="str">
        <f>'Sign Off Sheet'!$E$5</f>
        <v/>
      </c>
      <c r="C17" s="114" t="str">
        <f>IF('Sign Off Sheet'!E20="","",'Sign Off Sheet'!E20)</f>
        <v/>
      </c>
      <c r="D17" s="114"/>
      <c r="I17" t="s">
        <v>33</v>
      </c>
      <c r="L17" s="112"/>
      <c r="M17" s="112"/>
      <c r="N17" s="112"/>
    </row>
    <row r="18" spans="1:14">
      <c r="A18" s="114">
        <v>90019</v>
      </c>
      <c r="B18" s="114" t="str">
        <f>'Sign Off Sheet'!$E$5</f>
        <v/>
      </c>
      <c r="C18" s="114" t="str">
        <f>IF('Sign Off Sheet'!F19="","",'Sign Off Sheet'!F19)</f>
        <v/>
      </c>
      <c r="D18" s="114"/>
      <c r="I18" t="s">
        <v>34</v>
      </c>
      <c r="L18" s="112"/>
      <c r="M18" s="112"/>
      <c r="N18" s="112"/>
    </row>
    <row r="19" spans="1:14">
      <c r="A19" s="114">
        <v>90020</v>
      </c>
      <c r="B19" s="114" t="str">
        <f>'Sign Off Sheet'!$E$5</f>
        <v/>
      </c>
      <c r="C19" s="114" t="str">
        <f>IF('Sign Off Sheet'!F20="","",'Sign Off Sheet'!F20)</f>
        <v/>
      </c>
      <c r="D19" s="114"/>
      <c r="I19" t="s">
        <v>35</v>
      </c>
      <c r="L19" s="112"/>
      <c r="M19" s="112"/>
      <c r="N19" s="112"/>
    </row>
    <row r="20" spans="1:14">
      <c r="A20" s="114">
        <v>90021</v>
      </c>
      <c r="B20" s="114" t="str">
        <f>'Sign Off Sheet'!$E$5</f>
        <v/>
      </c>
      <c r="C20" s="114" t="str">
        <f>IF('Sign Off Sheet'!G19="","",'Sign Off Sheet'!G19)</f>
        <v/>
      </c>
      <c r="D20" s="114"/>
      <c r="I20" t="s">
        <v>31</v>
      </c>
      <c r="L20" s="112"/>
      <c r="M20" s="112"/>
      <c r="N20" s="112"/>
    </row>
    <row r="21" spans="1:14">
      <c r="A21" s="196">
        <v>90012</v>
      </c>
      <c r="B21" s="114" t="str">
        <f>'Sign Off Sheet'!$E$5</f>
        <v/>
      </c>
      <c r="C21" s="114" t="str">
        <f>IF('Sign Off Sheet'!E22="","",'Sign Off Sheet'!E22)</f>
        <v/>
      </c>
      <c r="D21" s="114"/>
      <c r="I21" t="s">
        <v>36</v>
      </c>
      <c r="L21" s="112"/>
      <c r="M21" s="112"/>
      <c r="N21" s="112"/>
    </row>
    <row r="22" spans="1:14">
      <c r="A22" s="176">
        <v>90013</v>
      </c>
      <c r="B22" s="176" t="str">
        <f>'Sign Off Sheet'!$E$5</f>
        <v/>
      </c>
      <c r="C22" s="176" t="str">
        <f>IF('Sign Off Sheet'!E23="","",'Sign Off Sheet'!E23)</f>
        <v/>
      </c>
      <c r="D22" s="177"/>
      <c r="I22" t="s">
        <v>37</v>
      </c>
      <c r="L22" s="112"/>
      <c r="M22" s="113"/>
      <c r="N22" s="112"/>
    </row>
    <row r="23" spans="1:14">
      <c r="A23" s="114">
        <v>90014</v>
      </c>
      <c r="B23" s="114" t="str">
        <f>'Sign Off Sheet'!$E$5</f>
        <v/>
      </c>
      <c r="C23" s="114" t="str">
        <f>IF(End_Sheet!C5="","",End_Sheet!C5)</f>
        <v/>
      </c>
      <c r="D23" s="175"/>
      <c r="L23" s="112"/>
      <c r="M23" s="112"/>
      <c r="N23" s="112"/>
    </row>
    <row r="24" spans="1:14">
      <c r="A24" s="114">
        <v>90015</v>
      </c>
      <c r="B24" s="114" t="str">
        <f>'Sign Off Sheet'!$E$5</f>
        <v/>
      </c>
      <c r="C24" s="114" t="str">
        <f>IF(End_Sheet!C6="","",End_Sheet!C6)</f>
        <v/>
      </c>
      <c r="L24" s="112"/>
      <c r="M24" s="112"/>
      <c r="N24" s="112"/>
    </row>
    <row r="25" spans="1:14">
      <c r="A25" s="114">
        <v>90016</v>
      </c>
      <c r="B25" s="114" t="str">
        <f>'Sign Off Sheet'!$E$5</f>
        <v/>
      </c>
      <c r="C25" s="114" t="str">
        <f>IF(End_Sheet!C7="","",End_Sheet!C7)</f>
        <v/>
      </c>
      <c r="L25" s="112"/>
      <c r="M25" s="113"/>
      <c r="N25" s="112"/>
    </row>
    <row r="26" spans="1:14">
      <c r="A26" s="114">
        <v>90017</v>
      </c>
      <c r="B26" s="114" t="str">
        <f>'Sign Off Sheet'!$E$5</f>
        <v/>
      </c>
      <c r="C26" s="114" t="str">
        <f>IF(End_Sheet!C8="","",End_Sheet!C8)</f>
        <v/>
      </c>
      <c r="L26" s="112"/>
      <c r="M26" s="112"/>
      <c r="N26" s="113"/>
    </row>
    <row r="27" spans="1:14">
      <c r="A27" s="176">
        <v>90018</v>
      </c>
      <c r="B27" s="176" t="str">
        <f>'Sign Off Sheet'!$E$5</f>
        <v/>
      </c>
      <c r="C27" s="176" t="str">
        <f>IF(End_Sheet!C9="","",End_Sheet!C9)</f>
        <v/>
      </c>
      <c r="D27" s="177"/>
    </row>
    <row r="28" spans="1:14">
      <c r="A28" s="114">
        <v>90019</v>
      </c>
      <c r="B28" s="114" t="str">
        <f>'Sign Off Sheet'!$E$5</f>
        <v/>
      </c>
      <c r="C28" s="114" t="str">
        <f>IF(Validations!I17="","",Validations!I17)</f>
        <v/>
      </c>
      <c r="L28" s="114"/>
      <c r="M28" s="114"/>
    </row>
    <row r="29" spans="1:14" ht="15.75" customHeight="1">
      <c r="A29" s="114">
        <v>90020</v>
      </c>
      <c r="B29" s="114" t="str">
        <f>'Sign Off Sheet'!$E$5</f>
        <v/>
      </c>
      <c r="C29" s="114" t="str">
        <f>IF(Validations!I18="","",Validations!I18)</f>
        <v/>
      </c>
      <c r="L29" s="114"/>
      <c r="M29" s="114"/>
    </row>
    <row r="30" spans="1:14">
      <c r="A30" s="114">
        <v>90021</v>
      </c>
      <c r="B30" s="114" t="str">
        <f>'Sign Off Sheet'!$E$5</f>
        <v/>
      </c>
      <c r="C30" s="114" t="str">
        <f>IF(Validations!I20="","",Validations!I20)</f>
        <v/>
      </c>
      <c r="L30" s="114"/>
      <c r="M30" s="114"/>
    </row>
    <row r="31" spans="1:14">
      <c r="A31" s="114">
        <v>90022</v>
      </c>
      <c r="B31" s="114" t="str">
        <f>'Sign Off Sheet'!$E$5</f>
        <v/>
      </c>
      <c r="C31" s="114" t="str">
        <f>IF(Validations!I22="","",Validations!I22)</f>
        <v/>
      </c>
      <c r="L31" s="114"/>
      <c r="M31" s="114"/>
    </row>
    <row r="32" spans="1:14">
      <c r="A32" s="114">
        <v>90023</v>
      </c>
      <c r="B32" s="114" t="str">
        <f>'Sign Off Sheet'!$E$5</f>
        <v/>
      </c>
      <c r="C32" s="114" t="str">
        <f>IF(Validations!I23="","",Validations!I23)</f>
        <v/>
      </c>
      <c r="L32" s="114"/>
      <c r="M32" s="114"/>
    </row>
    <row r="33" spans="1:13" ht="15.75" customHeight="1">
      <c r="A33" s="114">
        <v>90024</v>
      </c>
      <c r="B33" s="114" t="str">
        <f>'Sign Off Sheet'!$E$5</f>
        <v/>
      </c>
      <c r="C33" s="114" t="str">
        <f>IF(Validations!I24="","",Validations!I24)</f>
        <v/>
      </c>
      <c r="L33" s="114"/>
      <c r="M33" s="114"/>
    </row>
    <row r="34" spans="1:13" ht="15.75" customHeight="1">
      <c r="A34" s="114">
        <v>90025</v>
      </c>
      <c r="B34" s="114" t="str">
        <f>'Sign Off Sheet'!$E$5</f>
        <v/>
      </c>
      <c r="C34" s="114" t="str">
        <f>IF(Validations!I25="","",Validations!I25)</f>
        <v/>
      </c>
      <c r="L34" s="114"/>
      <c r="M34" s="114"/>
    </row>
    <row r="35" spans="1:13" ht="15.75" customHeight="1">
      <c r="A35" s="114">
        <v>90026</v>
      </c>
      <c r="B35" s="114" t="str">
        <f>'Sign Off Sheet'!$E$5</f>
        <v/>
      </c>
      <c r="C35" s="114" t="str">
        <f>IF(Validations!I26="","",Validations!I26)</f>
        <v/>
      </c>
      <c r="L35" s="114"/>
      <c r="M35" s="114"/>
    </row>
    <row r="36" spans="1:13" ht="15.75" customHeight="1">
      <c r="A36" s="114">
        <v>90027</v>
      </c>
      <c r="B36" s="114" t="str">
        <f>'Sign Off Sheet'!$E$5</f>
        <v/>
      </c>
      <c r="C36" s="114" t="str">
        <f>IF(Validations!I27="","",Validations!I27)</f>
        <v/>
      </c>
    </row>
    <row r="37" spans="1:13">
      <c r="A37" s="114">
        <v>90028</v>
      </c>
      <c r="B37" s="114" t="str">
        <f>'Sign Off Sheet'!$E$5</f>
        <v/>
      </c>
      <c r="C37" s="114" t="str">
        <f>IF(Validations!I28="","",Validations!I28)</f>
        <v/>
      </c>
    </row>
    <row r="38" spans="1:13">
      <c r="A38" s="114">
        <v>90029</v>
      </c>
      <c r="B38" s="114" t="str">
        <f>'Sign Off Sheet'!$E$5</f>
        <v/>
      </c>
      <c r="C38" s="114" t="str">
        <f>IF(Validations!I29="","",Validations!I29)</f>
        <v/>
      </c>
    </row>
    <row r="39" spans="1:13">
      <c r="A39" s="114">
        <v>90030</v>
      </c>
      <c r="B39" s="114" t="str">
        <f>'Sign Off Sheet'!$E$5</f>
        <v/>
      </c>
      <c r="C39" s="114" t="str">
        <f>IF(Validations!I30="","",Validations!I30)</f>
        <v/>
      </c>
    </row>
    <row r="40" spans="1:13">
      <c r="A40" s="114">
        <v>90031</v>
      </c>
      <c r="B40" s="114" t="str">
        <f>'Sign Off Sheet'!$E$5</f>
        <v/>
      </c>
      <c r="C40" s="114" t="str">
        <f>IF(Validations!I31="","",Validations!I31)</f>
        <v/>
      </c>
    </row>
    <row r="41" spans="1:13">
      <c r="A41" s="114">
        <v>90032</v>
      </c>
      <c r="B41" s="114" t="str">
        <f>'Sign Off Sheet'!$E$5</f>
        <v/>
      </c>
      <c r="C41" s="114" t="str">
        <f>IF(Validations!I32="","",Validations!I32)</f>
        <v/>
      </c>
    </row>
    <row r="42" spans="1:13">
      <c r="A42" s="114">
        <v>90033</v>
      </c>
      <c r="B42" s="114" t="str">
        <f>'Sign Off Sheet'!$E$5</f>
        <v/>
      </c>
      <c r="C42" s="114" t="str">
        <f>IF(Validations!I33="","",Validations!I33)</f>
        <v/>
      </c>
    </row>
    <row r="43" spans="1:13">
      <c r="A43" s="114">
        <v>90034</v>
      </c>
      <c r="B43" s="114" t="str">
        <f>'Sign Off Sheet'!$E$5</f>
        <v/>
      </c>
      <c r="C43" s="114" t="str">
        <f>IF(Validations!I34="","",Validations!I34)</f>
        <v/>
      </c>
    </row>
    <row r="44" spans="1:13">
      <c r="A44" s="114">
        <v>90035</v>
      </c>
      <c r="B44" s="114" t="str">
        <f>'Sign Off Sheet'!$E$5</f>
        <v/>
      </c>
      <c r="C44" s="114" t="str">
        <f>IF(Validations!I35="","",Validations!I35)</f>
        <v/>
      </c>
    </row>
    <row r="45" spans="1:13">
      <c r="A45" s="114">
        <v>90036</v>
      </c>
      <c r="B45" s="114" t="str">
        <f>'Sign Off Sheet'!$E$5</f>
        <v/>
      </c>
      <c r="C45" s="114" t="str">
        <f>IF(Validations!I36="","",Validations!I36)</f>
        <v/>
      </c>
    </row>
    <row r="46" spans="1:13">
      <c r="A46" s="114">
        <v>90037</v>
      </c>
      <c r="B46" s="114" t="str">
        <f>'Sign Off Sheet'!$E$5</f>
        <v/>
      </c>
      <c r="C46" s="114" t="str">
        <f>IF(Validations!I37="","",Validations!I37)</f>
        <v/>
      </c>
    </row>
    <row r="47" spans="1:13">
      <c r="A47" s="176">
        <v>90038</v>
      </c>
      <c r="B47" s="176" t="str">
        <f>'Sign Off Sheet'!$E$5</f>
        <v/>
      </c>
      <c r="C47" s="176" t="str">
        <f>IF(Validations!I38="","",Validations!I38)</f>
        <v/>
      </c>
      <c r="D47" s="177"/>
    </row>
    <row r="48" spans="1:13">
      <c r="C48" s="114"/>
    </row>
    <row r="49" spans="3:3">
      <c r="C49" s="11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D65"/>
  <sheetViews>
    <sheetView zoomScale="80" zoomScaleNormal="80" workbookViewId="0"/>
  </sheetViews>
  <sheetFormatPr defaultColWidth="9.453125" defaultRowHeight="17.5" zeroHeight="1"/>
  <cols>
    <col min="1" max="1" width="3.453125" style="4" customWidth="1"/>
    <col min="2" max="2" width="15.453125" style="4" customWidth="1"/>
    <col min="3" max="3" width="22" style="4" customWidth="1"/>
    <col min="4" max="4" width="118.453125" style="4" customWidth="1"/>
    <col min="5" max="6" width="10.54296875" customWidth="1"/>
  </cols>
  <sheetData>
    <row r="1" spans="2:4"/>
    <row r="2" spans="2:4"/>
    <row r="3" spans="2:4"/>
    <row r="4" spans="2:4"/>
    <row r="5" spans="2:4"/>
    <row r="6" spans="2:4" ht="20">
      <c r="B6" s="9" t="s">
        <v>38</v>
      </c>
    </row>
    <row r="7" spans="2:4"/>
    <row r="8" spans="2:4"/>
    <row r="9" spans="2:4" ht="18">
      <c r="B9" s="5" t="s">
        <v>39</v>
      </c>
      <c r="C9" s="5" t="s">
        <v>40</v>
      </c>
      <c r="D9" s="6" t="s">
        <v>41</v>
      </c>
    </row>
    <row r="10" spans="2:4">
      <c r="B10" s="193">
        <v>1</v>
      </c>
      <c r="C10" s="194">
        <v>42614</v>
      </c>
      <c r="D10" s="195" t="s">
        <v>42</v>
      </c>
    </row>
    <row r="11" spans="2:4">
      <c r="B11" s="192">
        <v>1.1000000000000001</v>
      </c>
      <c r="C11" s="194">
        <v>42705</v>
      </c>
      <c r="D11" s="195" t="s">
        <v>43</v>
      </c>
    </row>
    <row r="12" spans="2:4">
      <c r="B12" s="192">
        <v>1.2</v>
      </c>
      <c r="C12" s="194">
        <v>42795</v>
      </c>
      <c r="D12" s="195" t="s">
        <v>44</v>
      </c>
    </row>
    <row r="13" spans="2:4">
      <c r="B13" s="192">
        <v>1.3</v>
      </c>
      <c r="C13" s="194">
        <v>42856</v>
      </c>
      <c r="D13" s="192" t="s">
        <v>45</v>
      </c>
    </row>
    <row r="14" spans="2:4">
      <c r="B14" s="192">
        <v>1.4</v>
      </c>
      <c r="C14" s="194">
        <v>42979</v>
      </c>
      <c r="D14" s="192" t="s">
        <v>46</v>
      </c>
    </row>
    <row r="15" spans="2:4">
      <c r="B15" s="192">
        <v>1.5</v>
      </c>
      <c r="C15" s="194"/>
      <c r="D15" s="192"/>
    </row>
    <row r="16" spans="2:4">
      <c r="B16" s="192">
        <v>1.6</v>
      </c>
      <c r="C16" s="194">
        <v>43132</v>
      </c>
      <c r="D16" s="192" t="s">
        <v>47</v>
      </c>
    </row>
    <row r="17" spans="2:4">
      <c r="B17" s="192">
        <v>1.7</v>
      </c>
      <c r="C17" s="194">
        <v>43207</v>
      </c>
      <c r="D17" s="192" t="s">
        <v>48</v>
      </c>
    </row>
    <row r="18" spans="2:4">
      <c r="B18" s="192">
        <v>1.8</v>
      </c>
      <c r="C18" s="194">
        <v>43210</v>
      </c>
      <c r="D18" s="192" t="s">
        <v>49</v>
      </c>
    </row>
    <row r="19" spans="2:4">
      <c r="B19" s="192">
        <v>1.9</v>
      </c>
      <c r="C19" s="194">
        <v>43613</v>
      </c>
      <c r="D19" s="192" t="s">
        <v>50</v>
      </c>
    </row>
    <row r="20" spans="2:4">
      <c r="B20" s="193">
        <v>2</v>
      </c>
      <c r="C20" s="194">
        <v>43803</v>
      </c>
      <c r="D20" s="192" t="s">
        <v>51</v>
      </c>
    </row>
    <row r="21" spans="2:4">
      <c r="B21" s="193">
        <v>3</v>
      </c>
      <c r="C21" s="194">
        <v>43977</v>
      </c>
      <c r="D21" s="192" t="s">
        <v>52</v>
      </c>
    </row>
    <row r="22" spans="2:4">
      <c r="B22" s="193">
        <v>4</v>
      </c>
      <c r="C22" s="194">
        <v>44271</v>
      </c>
      <c r="D22" s="192" t="s">
        <v>53</v>
      </c>
    </row>
    <row r="23" spans="2:4">
      <c r="B23" s="206" t="s">
        <v>54</v>
      </c>
      <c r="C23" s="194">
        <v>44581</v>
      </c>
      <c r="D23" s="192" t="s">
        <v>55</v>
      </c>
    </row>
    <row r="24" spans="2:4">
      <c r="B24" s="222">
        <v>1</v>
      </c>
      <c r="C24" s="194">
        <v>45041</v>
      </c>
      <c r="D24" s="192" t="s">
        <v>56</v>
      </c>
    </row>
    <row r="25" spans="2:4">
      <c r="B25" s="222">
        <v>1</v>
      </c>
      <c r="C25" s="228">
        <v>45359</v>
      </c>
      <c r="D25" s="192" t="s">
        <v>57</v>
      </c>
    </row>
    <row r="26" spans="2:4">
      <c r="B26" s="222">
        <v>1</v>
      </c>
      <c r="C26" s="228">
        <v>45684</v>
      </c>
      <c r="D26" s="192" t="s">
        <v>58</v>
      </c>
    </row>
    <row r="27" spans="2:4">
      <c r="B27" s="222">
        <v>1</v>
      </c>
      <c r="C27" s="228">
        <v>45938</v>
      </c>
      <c r="D27" s="4" t="s">
        <v>59</v>
      </c>
    </row>
    <row r="28" spans="2:4"/>
    <row r="29" spans="2:4"/>
    <row r="30" spans="2:4"/>
    <row r="31" spans="2:4"/>
    <row r="32" spans="2:4"/>
    <row r="33"/>
    <row r="34"/>
    <row r="35"/>
    <row r="36"/>
    <row r="37"/>
    <row r="38"/>
    <row r="39"/>
    <row r="40"/>
    <row r="41"/>
    <row r="42"/>
    <row r="43"/>
    <row r="44"/>
    <row r="45"/>
    <row r="46"/>
    <row r="47"/>
    <row r="48"/>
    <row r="49"/>
    <row r="50"/>
    <row r="51"/>
    <row r="52"/>
    <row r="53"/>
    <row r="54"/>
    <row r="55"/>
    <row r="56"/>
    <row r="57"/>
    <row r="58"/>
    <row r="59"/>
    <row r="60"/>
    <row r="61"/>
    <row r="62"/>
    <row r="63"/>
    <row r="64"/>
    <row r="65"/>
  </sheetData>
  <pageMargins left="0.7" right="0.7" top="0.75" bottom="0.75" header="0.3" footer="0.3"/>
  <ignoredErrors>
    <ignoredError sqref="B23" numberStoredAsText="1"/>
  </ignoredErrors>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FF0000"/>
  </sheetPr>
  <dimension ref="B2:D22"/>
  <sheetViews>
    <sheetView workbookViewId="0"/>
  </sheetViews>
  <sheetFormatPr defaultRowHeight="14.5"/>
  <cols>
    <col min="2" max="2" width="16.453125" bestFit="1" customWidth="1"/>
    <col min="3" max="3" width="31.54296875" bestFit="1" customWidth="1"/>
    <col min="4" max="4" width="121.453125" customWidth="1"/>
  </cols>
  <sheetData>
    <row r="2" spans="2:4" ht="45">
      <c r="B2" s="11" t="s">
        <v>60</v>
      </c>
      <c r="C2" s="210" t="s">
        <v>61</v>
      </c>
      <c r="D2" s="210" t="s">
        <v>62</v>
      </c>
    </row>
    <row r="3" spans="2:4" ht="16.5">
      <c r="B3" s="11"/>
      <c r="C3" s="270" t="s">
        <v>63</v>
      </c>
      <c r="D3" s="209" t="str">
        <f>'Sign Off Sheet'!E5</f>
        <v/>
      </c>
    </row>
    <row r="4" spans="2:4">
      <c r="B4" s="11" t="s">
        <v>39</v>
      </c>
      <c r="C4" s="11" t="s">
        <v>40</v>
      </c>
      <c r="D4" s="11" t="s">
        <v>64</v>
      </c>
    </row>
    <row r="5" spans="2:4">
      <c r="B5" s="223">
        <v>1</v>
      </c>
      <c r="C5" s="12">
        <v>42614</v>
      </c>
      <c r="D5" s="11" t="s">
        <v>42</v>
      </c>
    </row>
    <row r="6" spans="2:4">
      <c r="B6" s="223">
        <v>1.1000000000000001</v>
      </c>
      <c r="C6" s="12">
        <v>42705</v>
      </c>
      <c r="D6" s="11" t="s">
        <v>43</v>
      </c>
    </row>
    <row r="7" spans="2:4">
      <c r="B7" s="223">
        <v>1.2</v>
      </c>
      <c r="C7" s="12">
        <v>42795</v>
      </c>
      <c r="D7" s="11" t="s">
        <v>44</v>
      </c>
    </row>
    <row r="8" spans="2:4">
      <c r="B8" s="223">
        <v>1.3</v>
      </c>
      <c r="C8" s="12">
        <v>42856</v>
      </c>
      <c r="D8" s="11" t="s">
        <v>45</v>
      </c>
    </row>
    <row r="9" spans="2:4">
      <c r="B9" s="223">
        <v>1.4</v>
      </c>
      <c r="C9" s="12">
        <v>42979</v>
      </c>
      <c r="D9" s="11" t="s">
        <v>46</v>
      </c>
    </row>
    <row r="10" spans="2:4">
      <c r="B10" s="223">
        <v>1.5</v>
      </c>
      <c r="C10" s="12"/>
      <c r="D10" s="11"/>
    </row>
    <row r="11" spans="2:4">
      <c r="B11" s="223">
        <v>1.6</v>
      </c>
      <c r="C11" s="12">
        <v>43132</v>
      </c>
      <c r="D11" s="11" t="s">
        <v>47</v>
      </c>
    </row>
    <row r="12" spans="2:4">
      <c r="B12" s="223">
        <v>1.7</v>
      </c>
      <c r="C12" s="12">
        <v>43207</v>
      </c>
      <c r="D12" s="11" t="s">
        <v>48</v>
      </c>
    </row>
    <row r="13" spans="2:4">
      <c r="B13" s="223">
        <v>1.8</v>
      </c>
      <c r="C13" s="12">
        <v>43210</v>
      </c>
      <c r="D13" s="11" t="s">
        <v>49</v>
      </c>
    </row>
    <row r="14" spans="2:4">
      <c r="B14" s="223">
        <v>1.9</v>
      </c>
      <c r="C14" s="12">
        <v>43613</v>
      </c>
      <c r="D14" s="11" t="s">
        <v>50</v>
      </c>
    </row>
    <row r="15" spans="2:4">
      <c r="B15" s="223">
        <v>2</v>
      </c>
      <c r="C15" s="12">
        <v>43803</v>
      </c>
      <c r="D15" s="11" t="s">
        <v>51</v>
      </c>
    </row>
    <row r="16" spans="2:4">
      <c r="B16" s="223">
        <v>3</v>
      </c>
      <c r="C16" s="12">
        <v>43977</v>
      </c>
      <c r="D16" s="11" t="s">
        <v>52</v>
      </c>
    </row>
    <row r="17" spans="2:4">
      <c r="B17" s="223">
        <v>4</v>
      </c>
      <c r="C17" s="191">
        <v>44271</v>
      </c>
      <c r="D17" s="20" t="s">
        <v>53</v>
      </c>
    </row>
    <row r="18" spans="2:4">
      <c r="B18" s="223" t="s">
        <v>54</v>
      </c>
      <c r="C18" s="191">
        <v>44581</v>
      </c>
      <c r="D18" s="20" t="s">
        <v>55</v>
      </c>
    </row>
    <row r="19" spans="2:4">
      <c r="B19" s="223">
        <v>1</v>
      </c>
      <c r="C19" s="191">
        <v>45041</v>
      </c>
      <c r="D19" s="20" t="s">
        <v>56</v>
      </c>
    </row>
    <row r="20" spans="2:4">
      <c r="B20" s="223">
        <v>1</v>
      </c>
      <c r="C20" s="12">
        <v>45359</v>
      </c>
      <c r="D20" s="11" t="s">
        <v>57</v>
      </c>
    </row>
    <row r="21" spans="2:4">
      <c r="B21" s="223">
        <v>1</v>
      </c>
      <c r="C21" s="12">
        <v>45684</v>
      </c>
      <c r="D21" s="11" t="s">
        <v>58</v>
      </c>
    </row>
    <row r="22" spans="2:4">
      <c r="B22" s="223">
        <v>1</v>
      </c>
      <c r="C22" s="12">
        <v>45938</v>
      </c>
      <c r="D22" s="11" t="s">
        <v>59</v>
      </c>
    </row>
  </sheetData>
  <phoneticPr fontId="76" type="noConversion"/>
  <pageMargins left="0.7" right="0.7" top="0.75" bottom="0.75" header="0.3" footer="0.3"/>
  <pageSetup paperSize="9" orientation="portrait" r:id="rId1"/>
  <ignoredErrors>
    <ignoredError sqref="B18" numberStoredAsText="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EA622-DD39-4888-8862-3A02A86CC557}">
  <sheetPr codeName="Sheet19">
    <tabColor rgb="FFFF0000"/>
  </sheetPr>
  <dimension ref="A1:W157"/>
  <sheetViews>
    <sheetView zoomScale="90" zoomScaleNormal="90" workbookViewId="0"/>
  </sheetViews>
  <sheetFormatPr defaultColWidth="9" defaultRowHeight="14.5"/>
  <cols>
    <col min="1" max="1" width="17.453125" style="129" customWidth="1"/>
    <col min="2" max="2" width="13.453125" style="129" customWidth="1"/>
    <col min="3" max="3" width="32.453125" style="129" customWidth="1"/>
    <col min="4" max="4" width="13.453125" style="129" customWidth="1"/>
    <col min="5" max="5" width="24.453125" style="129" customWidth="1"/>
    <col min="6" max="23" width="16.453125" style="129" customWidth="1"/>
    <col min="24" max="16384" width="9" style="129"/>
  </cols>
  <sheetData>
    <row r="1" spans="1:23" ht="91">
      <c r="A1" s="190" t="s">
        <v>65</v>
      </c>
      <c r="B1" s="190" t="s">
        <v>21</v>
      </c>
      <c r="C1" s="190" t="s">
        <v>20</v>
      </c>
      <c r="D1" s="190" t="s">
        <v>66</v>
      </c>
      <c r="E1" s="179" t="s">
        <v>67</v>
      </c>
      <c r="F1" s="226" t="s">
        <v>68</v>
      </c>
      <c r="G1" s="226" t="s">
        <v>69</v>
      </c>
      <c r="H1" s="226" t="s">
        <v>70</v>
      </c>
      <c r="I1" s="226" t="s">
        <v>71</v>
      </c>
      <c r="J1" s="226" t="s">
        <v>72</v>
      </c>
      <c r="K1" s="226" t="s">
        <v>73</v>
      </c>
      <c r="L1" s="227" t="s">
        <v>68</v>
      </c>
      <c r="M1" s="227" t="s">
        <v>69</v>
      </c>
      <c r="N1" s="227" t="s">
        <v>70</v>
      </c>
      <c r="O1" s="273" t="s">
        <v>71</v>
      </c>
      <c r="P1" s="274"/>
      <c r="Q1" s="227" t="s">
        <v>72</v>
      </c>
      <c r="R1" s="227" t="s">
        <v>73</v>
      </c>
      <c r="S1" s="227" t="s">
        <v>74</v>
      </c>
      <c r="T1" s="271" t="s">
        <v>69</v>
      </c>
      <c r="U1" s="272"/>
      <c r="V1" s="271" t="s">
        <v>75</v>
      </c>
      <c r="W1" s="272"/>
    </row>
    <row r="2" spans="1:23" ht="39">
      <c r="A2" s="180"/>
      <c r="B2" s="180"/>
      <c r="C2" s="180"/>
      <c r="D2" s="180"/>
      <c r="E2" s="181"/>
      <c r="F2" s="182"/>
      <c r="G2" s="182"/>
      <c r="H2" s="182"/>
      <c r="I2" s="182"/>
      <c r="J2" s="182"/>
      <c r="K2" s="182"/>
      <c r="L2" s="182"/>
      <c r="M2" s="182"/>
      <c r="N2" s="182"/>
      <c r="O2" s="182" t="s">
        <v>76</v>
      </c>
      <c r="P2" s="182" t="s">
        <v>77</v>
      </c>
      <c r="Q2" s="182"/>
      <c r="R2" s="182"/>
      <c r="S2" s="182"/>
      <c r="T2" s="182" t="s">
        <v>78</v>
      </c>
      <c r="U2" s="182" t="s">
        <v>79</v>
      </c>
      <c r="V2" s="183" t="s">
        <v>80</v>
      </c>
      <c r="W2" s="182" t="s">
        <v>81</v>
      </c>
    </row>
    <row r="3" spans="1:23">
      <c r="A3" s="237" t="s">
        <v>82</v>
      </c>
      <c r="B3" s="237" t="s">
        <v>83</v>
      </c>
      <c r="C3" s="237" t="s">
        <v>84</v>
      </c>
      <c r="D3" s="237" t="s">
        <v>85</v>
      </c>
      <c r="E3" s="238" t="s">
        <v>86</v>
      </c>
      <c r="F3" s="239">
        <v>200</v>
      </c>
      <c r="G3" s="239">
        <v>70</v>
      </c>
      <c r="H3" s="239" t="s">
        <v>87</v>
      </c>
      <c r="I3" s="239" t="s">
        <v>87</v>
      </c>
      <c r="J3" s="239" t="s">
        <v>87</v>
      </c>
      <c r="K3" s="239">
        <v>65</v>
      </c>
      <c r="L3" s="240">
        <v>4690000</v>
      </c>
      <c r="M3" s="240">
        <v>780000</v>
      </c>
      <c r="N3" s="239" t="s">
        <v>87</v>
      </c>
      <c r="O3" s="239" t="s">
        <v>87</v>
      </c>
      <c r="P3" s="239" t="s">
        <v>87</v>
      </c>
      <c r="Q3" s="239" t="s">
        <v>87</v>
      </c>
      <c r="R3" s="240">
        <v>1850000</v>
      </c>
      <c r="S3" s="239" t="s">
        <v>87</v>
      </c>
      <c r="T3" s="239">
        <v>60</v>
      </c>
      <c r="U3" s="239">
        <v>10</v>
      </c>
      <c r="V3" s="241" t="s">
        <v>87</v>
      </c>
      <c r="W3" s="239" t="s">
        <v>87</v>
      </c>
    </row>
    <row r="4" spans="1:23">
      <c r="A4" s="237" t="s">
        <v>88</v>
      </c>
      <c r="B4" s="237" t="s">
        <v>89</v>
      </c>
      <c r="C4" s="237" t="s">
        <v>90</v>
      </c>
      <c r="D4" s="237" t="s">
        <v>85</v>
      </c>
      <c r="E4" s="238" t="s">
        <v>86</v>
      </c>
      <c r="F4" s="239">
        <v>65</v>
      </c>
      <c r="G4" s="239">
        <v>10</v>
      </c>
      <c r="H4" s="239" t="s">
        <v>87</v>
      </c>
      <c r="I4" s="239" t="s">
        <v>87</v>
      </c>
      <c r="J4" s="239" t="s">
        <v>87</v>
      </c>
      <c r="K4" s="239">
        <v>25</v>
      </c>
      <c r="L4" s="240">
        <v>1330000</v>
      </c>
      <c r="M4" s="240">
        <v>100000</v>
      </c>
      <c r="N4" s="239" t="s">
        <v>87</v>
      </c>
      <c r="O4" s="239" t="s">
        <v>87</v>
      </c>
      <c r="P4" s="239" t="s">
        <v>87</v>
      </c>
      <c r="Q4" s="239" t="s">
        <v>87</v>
      </c>
      <c r="R4" s="240">
        <v>780000</v>
      </c>
      <c r="S4" s="239">
        <v>20000</v>
      </c>
      <c r="T4" s="239">
        <v>10</v>
      </c>
      <c r="U4" s="239" t="s">
        <v>87</v>
      </c>
      <c r="V4" s="241" t="s">
        <v>87</v>
      </c>
      <c r="W4" s="239" t="s">
        <v>87</v>
      </c>
    </row>
    <row r="5" spans="1:23">
      <c r="A5" s="237" t="s">
        <v>91</v>
      </c>
      <c r="B5" s="237" t="s">
        <v>92</v>
      </c>
      <c r="C5" s="237" t="s">
        <v>93</v>
      </c>
      <c r="D5" s="237" t="s">
        <v>85</v>
      </c>
      <c r="E5" s="238" t="s">
        <v>86</v>
      </c>
      <c r="F5" s="239">
        <v>20</v>
      </c>
      <c r="G5" s="239">
        <v>10</v>
      </c>
      <c r="H5" s="239" t="s">
        <v>87</v>
      </c>
      <c r="I5" s="239" t="s">
        <v>87</v>
      </c>
      <c r="J5" s="239" t="s">
        <v>87</v>
      </c>
      <c r="K5" s="239">
        <v>5</v>
      </c>
      <c r="L5" s="240">
        <v>520000</v>
      </c>
      <c r="M5" s="240">
        <v>80000</v>
      </c>
      <c r="N5" s="239" t="s">
        <v>87</v>
      </c>
      <c r="O5" s="239" t="s">
        <v>87</v>
      </c>
      <c r="P5" s="239" t="s">
        <v>87</v>
      </c>
      <c r="Q5" s="239" t="s">
        <v>87</v>
      </c>
      <c r="R5" s="240">
        <v>100000</v>
      </c>
      <c r="S5" s="239" t="s">
        <v>87</v>
      </c>
      <c r="T5" s="239">
        <v>10</v>
      </c>
      <c r="U5" s="239" t="s">
        <v>87</v>
      </c>
      <c r="V5" s="241" t="s">
        <v>87</v>
      </c>
      <c r="W5" s="239" t="s">
        <v>87</v>
      </c>
    </row>
    <row r="6" spans="1:23">
      <c r="A6" s="237" t="s">
        <v>94</v>
      </c>
      <c r="B6" s="237" t="s">
        <v>95</v>
      </c>
      <c r="C6" s="237" t="s">
        <v>96</v>
      </c>
      <c r="D6" s="237" t="s">
        <v>85</v>
      </c>
      <c r="E6" s="238" t="s">
        <v>86</v>
      </c>
      <c r="F6" s="239">
        <v>25</v>
      </c>
      <c r="G6" s="239" t="s">
        <v>87</v>
      </c>
      <c r="H6" s="239" t="s">
        <v>87</v>
      </c>
      <c r="I6" s="239" t="s">
        <v>87</v>
      </c>
      <c r="J6" s="239" t="s">
        <v>87</v>
      </c>
      <c r="K6" s="239">
        <v>10</v>
      </c>
      <c r="L6" s="240">
        <v>1490000</v>
      </c>
      <c r="M6" s="240">
        <v>160000</v>
      </c>
      <c r="N6" s="239" t="s">
        <v>87</v>
      </c>
      <c r="O6" s="239" t="s">
        <v>87</v>
      </c>
      <c r="P6" s="239" t="s">
        <v>87</v>
      </c>
      <c r="Q6" s="239" t="s">
        <v>87</v>
      </c>
      <c r="R6" s="240">
        <v>450000</v>
      </c>
      <c r="S6" s="239" t="s">
        <v>87</v>
      </c>
      <c r="T6" s="239" t="s">
        <v>87</v>
      </c>
      <c r="U6" s="239" t="s">
        <v>87</v>
      </c>
      <c r="V6" s="241" t="s">
        <v>87</v>
      </c>
      <c r="W6" s="239" t="s">
        <v>87</v>
      </c>
    </row>
    <row r="7" spans="1:23">
      <c r="A7" s="237" t="s">
        <v>97</v>
      </c>
      <c r="B7" s="237" t="s">
        <v>98</v>
      </c>
      <c r="C7" s="237" t="s">
        <v>99</v>
      </c>
      <c r="D7" s="237" t="s">
        <v>85</v>
      </c>
      <c r="E7" s="238" t="s">
        <v>86</v>
      </c>
      <c r="F7" s="239">
        <v>75</v>
      </c>
      <c r="G7" s="239" t="s">
        <v>87</v>
      </c>
      <c r="H7" s="239" t="s">
        <v>87</v>
      </c>
      <c r="I7" s="239" t="s">
        <v>87</v>
      </c>
      <c r="J7" s="239" t="s">
        <v>87</v>
      </c>
      <c r="K7" s="239">
        <v>45</v>
      </c>
      <c r="L7" s="240">
        <v>2100000</v>
      </c>
      <c r="M7" s="240">
        <v>110000</v>
      </c>
      <c r="N7" s="239" t="s">
        <v>87</v>
      </c>
      <c r="O7" s="239" t="s">
        <v>87</v>
      </c>
      <c r="P7" s="239" t="s">
        <v>87</v>
      </c>
      <c r="Q7" s="239" t="s">
        <v>87</v>
      </c>
      <c r="R7" s="240">
        <v>1060000</v>
      </c>
      <c r="S7" s="239" t="s">
        <v>87</v>
      </c>
      <c r="T7" s="239" t="s">
        <v>87</v>
      </c>
      <c r="U7" s="239" t="s">
        <v>87</v>
      </c>
      <c r="V7" s="241" t="s">
        <v>87</v>
      </c>
      <c r="W7" s="239" t="s">
        <v>87</v>
      </c>
    </row>
    <row r="8" spans="1:23">
      <c r="A8" s="237" t="s">
        <v>100</v>
      </c>
      <c r="B8" s="237" t="s">
        <v>101</v>
      </c>
      <c r="C8" s="237" t="s">
        <v>102</v>
      </c>
      <c r="D8" s="237" t="s">
        <v>85</v>
      </c>
      <c r="E8" s="238" t="s">
        <v>86</v>
      </c>
      <c r="F8" s="239">
        <v>70</v>
      </c>
      <c r="G8" s="239">
        <v>25</v>
      </c>
      <c r="H8" s="239" t="s">
        <v>87</v>
      </c>
      <c r="I8" s="239" t="s">
        <v>87</v>
      </c>
      <c r="J8" s="239" t="s">
        <v>87</v>
      </c>
      <c r="K8" s="239">
        <v>45</v>
      </c>
      <c r="L8" s="240">
        <v>2380000</v>
      </c>
      <c r="M8" s="240">
        <v>400000</v>
      </c>
      <c r="N8" s="239" t="s">
        <v>87</v>
      </c>
      <c r="O8" s="239">
        <v>10000</v>
      </c>
      <c r="P8" s="239" t="s">
        <v>87</v>
      </c>
      <c r="Q8" s="239" t="s">
        <v>87</v>
      </c>
      <c r="R8" s="240">
        <v>1430000</v>
      </c>
      <c r="S8" s="240">
        <v>90000</v>
      </c>
      <c r="T8" s="239">
        <v>25</v>
      </c>
      <c r="U8" s="239" t="s">
        <v>87</v>
      </c>
      <c r="V8" s="241" t="s">
        <v>87</v>
      </c>
      <c r="W8" s="239" t="s">
        <v>87</v>
      </c>
    </row>
    <row r="9" spans="1:23">
      <c r="A9" s="237" t="s">
        <v>103</v>
      </c>
      <c r="B9" s="237" t="s">
        <v>104</v>
      </c>
      <c r="C9" s="237" t="s">
        <v>105</v>
      </c>
      <c r="D9" s="237" t="s">
        <v>85</v>
      </c>
      <c r="E9" s="238" t="s">
        <v>86</v>
      </c>
      <c r="F9" s="239">
        <v>40</v>
      </c>
      <c r="G9" s="239">
        <v>15</v>
      </c>
      <c r="H9" s="239" t="s">
        <v>87</v>
      </c>
      <c r="I9" s="239" t="s">
        <v>87</v>
      </c>
      <c r="J9" s="239" t="s">
        <v>87</v>
      </c>
      <c r="K9" s="239">
        <v>15</v>
      </c>
      <c r="L9" s="240">
        <v>1690000</v>
      </c>
      <c r="M9" s="240">
        <v>400000</v>
      </c>
      <c r="N9" s="239" t="s">
        <v>87</v>
      </c>
      <c r="O9" s="239" t="s">
        <v>87</v>
      </c>
      <c r="P9" s="239" t="s">
        <v>87</v>
      </c>
      <c r="Q9" s="239" t="s">
        <v>87</v>
      </c>
      <c r="R9" s="240">
        <v>490000</v>
      </c>
      <c r="S9" s="239" t="s">
        <v>87</v>
      </c>
      <c r="T9" s="239" t="s">
        <v>87</v>
      </c>
      <c r="U9" s="239">
        <v>15</v>
      </c>
      <c r="V9" s="241" t="s">
        <v>87</v>
      </c>
      <c r="W9" s="239" t="s">
        <v>87</v>
      </c>
    </row>
    <row r="10" spans="1:23">
      <c r="A10" s="237" t="s">
        <v>106</v>
      </c>
      <c r="B10" s="237" t="s">
        <v>107</v>
      </c>
      <c r="C10" s="237" t="s">
        <v>108</v>
      </c>
      <c r="D10" s="237" t="s">
        <v>85</v>
      </c>
      <c r="E10" s="238" t="s">
        <v>86</v>
      </c>
      <c r="F10" s="239">
        <v>15</v>
      </c>
      <c r="G10" s="239">
        <v>10</v>
      </c>
      <c r="H10" s="239" t="s">
        <v>87</v>
      </c>
      <c r="I10" s="239" t="s">
        <v>87</v>
      </c>
      <c r="J10" s="239" t="s">
        <v>87</v>
      </c>
      <c r="K10" s="239">
        <v>20</v>
      </c>
      <c r="L10" s="240">
        <v>750000</v>
      </c>
      <c r="M10" s="240">
        <v>150000</v>
      </c>
      <c r="N10" s="239" t="s">
        <v>87</v>
      </c>
      <c r="O10" s="239" t="s">
        <v>87</v>
      </c>
      <c r="P10" s="239" t="s">
        <v>87</v>
      </c>
      <c r="Q10" s="239" t="s">
        <v>87</v>
      </c>
      <c r="R10" s="240">
        <v>740000</v>
      </c>
      <c r="S10" s="240">
        <v>470000</v>
      </c>
      <c r="T10" s="239">
        <v>10</v>
      </c>
      <c r="U10" s="239" t="s">
        <v>87</v>
      </c>
      <c r="V10" s="241" t="s">
        <v>87</v>
      </c>
      <c r="W10" s="239" t="s">
        <v>87</v>
      </c>
    </row>
    <row r="11" spans="1:23">
      <c r="A11" s="237" t="s">
        <v>109</v>
      </c>
      <c r="B11" s="237" t="s">
        <v>110</v>
      </c>
      <c r="C11" s="237" t="s">
        <v>111</v>
      </c>
      <c r="D11" s="237" t="s">
        <v>85</v>
      </c>
      <c r="E11" s="238" t="s">
        <v>86</v>
      </c>
      <c r="F11" s="239">
        <v>25</v>
      </c>
      <c r="G11" s="239">
        <v>5</v>
      </c>
      <c r="H11" s="239" t="s">
        <v>87</v>
      </c>
      <c r="I11" s="239" t="s">
        <v>87</v>
      </c>
      <c r="J11" s="239" t="s">
        <v>87</v>
      </c>
      <c r="K11" s="239">
        <v>20</v>
      </c>
      <c r="L11" s="240">
        <v>1000000</v>
      </c>
      <c r="M11" s="240">
        <v>70000</v>
      </c>
      <c r="N11" s="239" t="s">
        <v>87</v>
      </c>
      <c r="O11" s="239" t="s">
        <v>87</v>
      </c>
      <c r="P11" s="239" t="s">
        <v>87</v>
      </c>
      <c r="Q11" s="239" t="s">
        <v>87</v>
      </c>
      <c r="R11" s="240">
        <v>520000</v>
      </c>
      <c r="S11" s="240">
        <v>40000</v>
      </c>
      <c r="T11" s="239">
        <v>5</v>
      </c>
      <c r="U11" s="239" t="s">
        <v>87</v>
      </c>
      <c r="V11" s="241" t="s">
        <v>87</v>
      </c>
      <c r="W11" s="239" t="s">
        <v>87</v>
      </c>
    </row>
    <row r="12" spans="1:23">
      <c r="A12" s="237" t="s">
        <v>112</v>
      </c>
      <c r="B12" s="237" t="s">
        <v>113</v>
      </c>
      <c r="C12" s="237" t="s">
        <v>114</v>
      </c>
      <c r="D12" s="237" t="s">
        <v>85</v>
      </c>
      <c r="E12" s="238" t="s">
        <v>86</v>
      </c>
      <c r="F12" s="239">
        <v>95</v>
      </c>
      <c r="G12" s="239">
        <v>35</v>
      </c>
      <c r="H12" s="239" t="s">
        <v>87</v>
      </c>
      <c r="I12" s="239" t="s">
        <v>87</v>
      </c>
      <c r="J12" s="239" t="s">
        <v>87</v>
      </c>
      <c r="K12" s="239">
        <v>55</v>
      </c>
      <c r="L12" s="240">
        <v>3690000</v>
      </c>
      <c r="M12" s="240">
        <v>1220000</v>
      </c>
      <c r="N12" s="239" t="s">
        <v>87</v>
      </c>
      <c r="O12" s="239" t="s">
        <v>87</v>
      </c>
      <c r="P12" s="239" t="s">
        <v>87</v>
      </c>
      <c r="Q12" s="239" t="s">
        <v>87</v>
      </c>
      <c r="R12" s="240">
        <v>550000</v>
      </c>
      <c r="S12" s="240">
        <v>140000</v>
      </c>
      <c r="T12" s="239">
        <v>35</v>
      </c>
      <c r="U12" s="239" t="s">
        <v>87</v>
      </c>
      <c r="V12" s="241" t="s">
        <v>87</v>
      </c>
      <c r="W12" s="239" t="s">
        <v>87</v>
      </c>
    </row>
    <row r="13" spans="1:23">
      <c r="A13" s="237" t="s">
        <v>115</v>
      </c>
      <c r="B13" s="237" t="s">
        <v>116</v>
      </c>
      <c r="C13" s="237" t="s">
        <v>117</v>
      </c>
      <c r="D13" s="237" t="s">
        <v>85</v>
      </c>
      <c r="E13" s="238" t="s">
        <v>86</v>
      </c>
      <c r="F13" s="239">
        <v>65</v>
      </c>
      <c r="G13" s="239">
        <v>45</v>
      </c>
      <c r="H13" s="239" t="s">
        <v>87</v>
      </c>
      <c r="I13" s="239" t="s">
        <v>87</v>
      </c>
      <c r="J13" s="239" t="s">
        <v>87</v>
      </c>
      <c r="K13" s="239">
        <v>30</v>
      </c>
      <c r="L13" s="240">
        <v>2670000</v>
      </c>
      <c r="M13" s="240">
        <v>880000</v>
      </c>
      <c r="N13" s="240">
        <v>40000</v>
      </c>
      <c r="O13" s="239" t="s">
        <v>87</v>
      </c>
      <c r="P13" s="239" t="s">
        <v>87</v>
      </c>
      <c r="Q13" s="239" t="s">
        <v>87</v>
      </c>
      <c r="R13" s="240">
        <v>950000</v>
      </c>
      <c r="S13" s="240" t="s">
        <v>87</v>
      </c>
      <c r="T13" s="239">
        <v>45</v>
      </c>
      <c r="U13" s="239" t="s">
        <v>87</v>
      </c>
      <c r="V13" s="241" t="s">
        <v>87</v>
      </c>
      <c r="W13" s="239" t="s">
        <v>87</v>
      </c>
    </row>
    <row r="14" spans="1:23">
      <c r="A14" s="237" t="s">
        <v>118</v>
      </c>
      <c r="B14" s="237" t="s">
        <v>119</v>
      </c>
      <c r="C14" s="237" t="s">
        <v>120</v>
      </c>
      <c r="D14" s="237" t="s">
        <v>85</v>
      </c>
      <c r="E14" s="238" t="s">
        <v>86</v>
      </c>
      <c r="F14" s="239">
        <v>10</v>
      </c>
      <c r="G14" s="239" t="s">
        <v>87</v>
      </c>
      <c r="H14" s="239" t="s">
        <v>87</v>
      </c>
      <c r="I14" s="239" t="s">
        <v>87</v>
      </c>
      <c r="J14" s="239" t="s">
        <v>87</v>
      </c>
      <c r="K14" s="239" t="s">
        <v>87</v>
      </c>
      <c r="L14" s="240">
        <v>440000</v>
      </c>
      <c r="M14" s="240" t="s">
        <v>87</v>
      </c>
      <c r="N14" s="239" t="s">
        <v>87</v>
      </c>
      <c r="O14" s="239" t="s">
        <v>87</v>
      </c>
      <c r="P14" s="239" t="s">
        <v>87</v>
      </c>
      <c r="Q14" s="239" t="s">
        <v>87</v>
      </c>
      <c r="R14" s="239" t="s">
        <v>87</v>
      </c>
      <c r="S14" s="239">
        <v>40000</v>
      </c>
      <c r="T14" s="239" t="s">
        <v>87</v>
      </c>
      <c r="U14" s="239" t="s">
        <v>87</v>
      </c>
      <c r="V14" s="241" t="s">
        <v>87</v>
      </c>
      <c r="W14" s="239" t="s">
        <v>87</v>
      </c>
    </row>
    <row r="15" spans="1:23">
      <c r="A15" s="237" t="s">
        <v>121</v>
      </c>
      <c r="B15" s="237" t="s">
        <v>122</v>
      </c>
      <c r="C15" s="237" t="s">
        <v>123</v>
      </c>
      <c r="D15" s="237" t="s">
        <v>124</v>
      </c>
      <c r="E15" s="238" t="s">
        <v>125</v>
      </c>
      <c r="F15" s="239" t="s">
        <v>126</v>
      </c>
      <c r="G15" s="239" t="s">
        <v>126</v>
      </c>
      <c r="H15" s="239" t="s">
        <v>126</v>
      </c>
      <c r="I15" s="239" t="s">
        <v>126</v>
      </c>
      <c r="J15" s="239" t="s">
        <v>126</v>
      </c>
      <c r="K15" s="239" t="s">
        <v>126</v>
      </c>
      <c r="L15" s="239" t="s">
        <v>126</v>
      </c>
      <c r="M15" s="239" t="s">
        <v>126</v>
      </c>
      <c r="N15" s="239" t="s">
        <v>126</v>
      </c>
      <c r="O15" s="239" t="s">
        <v>126</v>
      </c>
      <c r="P15" s="239" t="s">
        <v>126</v>
      </c>
      <c r="Q15" s="239" t="s">
        <v>126</v>
      </c>
      <c r="R15" s="239" t="s">
        <v>126</v>
      </c>
      <c r="S15" s="239" t="s">
        <v>126</v>
      </c>
      <c r="T15" s="239" t="s">
        <v>126</v>
      </c>
      <c r="U15" s="239" t="s">
        <v>126</v>
      </c>
      <c r="V15" s="239" t="s">
        <v>126</v>
      </c>
      <c r="W15" s="239" t="s">
        <v>126</v>
      </c>
    </row>
    <row r="16" spans="1:23">
      <c r="A16" s="237" t="s">
        <v>127</v>
      </c>
      <c r="B16" s="237" t="s">
        <v>128</v>
      </c>
      <c r="C16" s="237" t="s">
        <v>129</v>
      </c>
      <c r="D16" s="237" t="s">
        <v>124</v>
      </c>
      <c r="E16" s="238" t="s">
        <v>125</v>
      </c>
      <c r="F16" s="239">
        <v>5</v>
      </c>
      <c r="G16" s="239" t="s">
        <v>87</v>
      </c>
      <c r="H16" s="239" t="s">
        <v>87</v>
      </c>
      <c r="I16" s="239" t="s">
        <v>87</v>
      </c>
      <c r="J16" s="239" t="s">
        <v>87</v>
      </c>
      <c r="K16" s="239" t="s">
        <v>87</v>
      </c>
      <c r="L16" s="240">
        <v>140000</v>
      </c>
      <c r="M16" s="240">
        <v>60000</v>
      </c>
      <c r="N16" s="239" t="s">
        <v>87</v>
      </c>
      <c r="O16" s="239" t="s">
        <v>87</v>
      </c>
      <c r="P16" s="239" t="s">
        <v>87</v>
      </c>
      <c r="Q16" s="239" t="s">
        <v>87</v>
      </c>
      <c r="R16" s="239">
        <v>270000</v>
      </c>
      <c r="S16" s="239">
        <v>50000</v>
      </c>
      <c r="T16" s="239" t="s">
        <v>87</v>
      </c>
      <c r="U16" s="239" t="s">
        <v>87</v>
      </c>
      <c r="V16" s="241" t="s">
        <v>87</v>
      </c>
      <c r="W16" s="239" t="s">
        <v>87</v>
      </c>
    </row>
    <row r="17" spans="1:23">
      <c r="A17" s="237" t="s">
        <v>130</v>
      </c>
      <c r="B17" s="237" t="s">
        <v>131</v>
      </c>
      <c r="C17" s="237" t="s">
        <v>132</v>
      </c>
      <c r="D17" s="237" t="s">
        <v>124</v>
      </c>
      <c r="E17" s="238" t="s">
        <v>125</v>
      </c>
      <c r="F17" s="239" t="s">
        <v>87</v>
      </c>
      <c r="G17" s="239" t="s">
        <v>87</v>
      </c>
      <c r="H17" s="239" t="s">
        <v>87</v>
      </c>
      <c r="I17" s="239" t="s">
        <v>87</v>
      </c>
      <c r="J17" s="239" t="s">
        <v>87</v>
      </c>
      <c r="K17" s="239" t="s">
        <v>87</v>
      </c>
      <c r="L17" s="240" t="s">
        <v>87</v>
      </c>
      <c r="M17" s="240" t="s">
        <v>87</v>
      </c>
      <c r="N17" s="239" t="s">
        <v>87</v>
      </c>
      <c r="O17" s="239" t="s">
        <v>87</v>
      </c>
      <c r="P17" s="239" t="s">
        <v>87</v>
      </c>
      <c r="Q17" s="239" t="s">
        <v>87</v>
      </c>
      <c r="R17" s="240" t="s">
        <v>87</v>
      </c>
      <c r="S17" s="239" t="s">
        <v>87</v>
      </c>
      <c r="T17" s="239" t="s">
        <v>87</v>
      </c>
      <c r="U17" s="239" t="s">
        <v>87</v>
      </c>
      <c r="V17" s="241" t="s">
        <v>87</v>
      </c>
      <c r="W17" s="239" t="s">
        <v>87</v>
      </c>
    </row>
    <row r="18" spans="1:23">
      <c r="A18" s="237" t="s">
        <v>133</v>
      </c>
      <c r="B18" s="237" t="s">
        <v>134</v>
      </c>
      <c r="C18" s="237" t="s">
        <v>135</v>
      </c>
      <c r="D18" s="237" t="s">
        <v>124</v>
      </c>
      <c r="E18" s="238" t="s">
        <v>125</v>
      </c>
      <c r="F18" s="239">
        <v>35</v>
      </c>
      <c r="G18" s="239">
        <v>20</v>
      </c>
      <c r="H18" s="239" t="s">
        <v>87</v>
      </c>
      <c r="I18" s="239" t="s">
        <v>87</v>
      </c>
      <c r="J18" s="239" t="s">
        <v>87</v>
      </c>
      <c r="K18" s="239" t="s">
        <v>87</v>
      </c>
      <c r="L18" s="240">
        <v>1190000</v>
      </c>
      <c r="M18" s="240">
        <v>420000</v>
      </c>
      <c r="N18" s="239" t="s">
        <v>87</v>
      </c>
      <c r="O18" s="239" t="s">
        <v>87</v>
      </c>
      <c r="P18" s="239" t="s">
        <v>87</v>
      </c>
      <c r="Q18" s="239" t="s">
        <v>87</v>
      </c>
      <c r="R18" s="240" t="s">
        <v>87</v>
      </c>
      <c r="S18" s="239">
        <v>80000</v>
      </c>
      <c r="T18" s="239">
        <v>15</v>
      </c>
      <c r="U18" s="239">
        <v>5</v>
      </c>
      <c r="V18" s="241" t="s">
        <v>87</v>
      </c>
      <c r="W18" s="239" t="s">
        <v>87</v>
      </c>
    </row>
    <row r="19" spans="1:23">
      <c r="A19" s="237" t="s">
        <v>136</v>
      </c>
      <c r="B19" s="237" t="s">
        <v>137</v>
      </c>
      <c r="C19" s="237" t="s">
        <v>138</v>
      </c>
      <c r="D19" s="237" t="s">
        <v>124</v>
      </c>
      <c r="E19" s="238" t="s">
        <v>125</v>
      </c>
      <c r="F19" s="239">
        <v>25</v>
      </c>
      <c r="G19" s="239" t="s">
        <v>87</v>
      </c>
      <c r="H19" s="239" t="s">
        <v>87</v>
      </c>
      <c r="I19" s="239" t="s">
        <v>87</v>
      </c>
      <c r="J19" s="239" t="s">
        <v>87</v>
      </c>
      <c r="K19" s="239">
        <v>5</v>
      </c>
      <c r="L19" s="240">
        <v>580000</v>
      </c>
      <c r="M19" s="240">
        <v>40000</v>
      </c>
      <c r="N19" s="239" t="s">
        <v>87</v>
      </c>
      <c r="O19" s="239" t="s">
        <v>87</v>
      </c>
      <c r="P19" s="239" t="s">
        <v>87</v>
      </c>
      <c r="Q19" s="239" t="s">
        <v>87</v>
      </c>
      <c r="R19" s="240">
        <v>330000</v>
      </c>
      <c r="S19" s="240" t="s">
        <v>87</v>
      </c>
      <c r="T19" s="239" t="s">
        <v>87</v>
      </c>
      <c r="U19" s="239" t="s">
        <v>87</v>
      </c>
      <c r="V19" s="241" t="s">
        <v>87</v>
      </c>
      <c r="W19" s="239" t="s">
        <v>87</v>
      </c>
    </row>
    <row r="20" spans="1:23">
      <c r="A20" s="237" t="s">
        <v>139</v>
      </c>
      <c r="B20" s="237" t="s">
        <v>140</v>
      </c>
      <c r="C20" s="237" t="s">
        <v>141</v>
      </c>
      <c r="D20" s="237" t="s">
        <v>124</v>
      </c>
      <c r="E20" s="238" t="s">
        <v>125</v>
      </c>
      <c r="F20" s="239">
        <v>15</v>
      </c>
      <c r="G20" s="239">
        <v>10</v>
      </c>
      <c r="H20" s="239" t="s">
        <v>87</v>
      </c>
      <c r="I20" s="239" t="s">
        <v>87</v>
      </c>
      <c r="J20" s="239" t="s">
        <v>87</v>
      </c>
      <c r="K20" s="239" t="s">
        <v>87</v>
      </c>
      <c r="L20" s="240">
        <v>540000</v>
      </c>
      <c r="M20" s="240">
        <v>280000</v>
      </c>
      <c r="N20" s="239" t="s">
        <v>87</v>
      </c>
      <c r="O20" s="239" t="s">
        <v>87</v>
      </c>
      <c r="P20" s="239" t="s">
        <v>87</v>
      </c>
      <c r="Q20" s="239" t="s">
        <v>87</v>
      </c>
      <c r="R20" s="240">
        <v>180000</v>
      </c>
      <c r="S20" s="239" t="s">
        <v>87</v>
      </c>
      <c r="T20" s="239">
        <v>10</v>
      </c>
      <c r="U20" s="239" t="s">
        <v>87</v>
      </c>
      <c r="V20" s="241" t="s">
        <v>87</v>
      </c>
      <c r="W20" s="239" t="s">
        <v>87</v>
      </c>
    </row>
    <row r="21" spans="1:23">
      <c r="A21" s="237" t="s">
        <v>142</v>
      </c>
      <c r="B21" s="237" t="s">
        <v>143</v>
      </c>
      <c r="C21" s="237" t="s">
        <v>144</v>
      </c>
      <c r="D21" s="237" t="s">
        <v>124</v>
      </c>
      <c r="E21" s="238" t="s">
        <v>125</v>
      </c>
      <c r="F21" s="239">
        <v>5</v>
      </c>
      <c r="G21" s="239" t="s">
        <v>87</v>
      </c>
      <c r="H21" s="239" t="s">
        <v>87</v>
      </c>
      <c r="I21" s="239" t="s">
        <v>87</v>
      </c>
      <c r="J21" s="239" t="s">
        <v>87</v>
      </c>
      <c r="K21" s="239" t="s">
        <v>87</v>
      </c>
      <c r="L21" s="240">
        <v>470000</v>
      </c>
      <c r="M21" s="240" t="s">
        <v>87</v>
      </c>
      <c r="N21" s="239" t="s">
        <v>87</v>
      </c>
      <c r="O21" s="239" t="s">
        <v>87</v>
      </c>
      <c r="P21" s="239" t="s">
        <v>87</v>
      </c>
      <c r="Q21" s="239" t="s">
        <v>87</v>
      </c>
      <c r="R21" s="239">
        <v>210000</v>
      </c>
      <c r="S21" s="239" t="s">
        <v>87</v>
      </c>
      <c r="T21" s="239" t="s">
        <v>87</v>
      </c>
      <c r="U21" s="239" t="s">
        <v>87</v>
      </c>
      <c r="V21" s="241" t="s">
        <v>87</v>
      </c>
      <c r="W21" s="239" t="s">
        <v>87</v>
      </c>
    </row>
    <row r="22" spans="1:23">
      <c r="A22" s="237" t="s">
        <v>145</v>
      </c>
      <c r="B22" s="237" t="s">
        <v>146</v>
      </c>
      <c r="C22" s="237" t="s">
        <v>147</v>
      </c>
      <c r="D22" s="237" t="s">
        <v>124</v>
      </c>
      <c r="E22" s="238" t="s">
        <v>125</v>
      </c>
      <c r="F22" s="239">
        <v>10</v>
      </c>
      <c r="G22" s="239">
        <v>5</v>
      </c>
      <c r="H22" s="239" t="s">
        <v>87</v>
      </c>
      <c r="I22" s="239" t="s">
        <v>87</v>
      </c>
      <c r="J22" s="239" t="s">
        <v>87</v>
      </c>
      <c r="K22" s="239" t="s">
        <v>87</v>
      </c>
      <c r="L22" s="240">
        <v>790000</v>
      </c>
      <c r="M22" s="240">
        <v>210000</v>
      </c>
      <c r="N22" s="239" t="s">
        <v>87</v>
      </c>
      <c r="O22" s="239" t="s">
        <v>87</v>
      </c>
      <c r="P22" s="239" t="s">
        <v>87</v>
      </c>
      <c r="Q22" s="239" t="s">
        <v>87</v>
      </c>
      <c r="R22" s="240">
        <v>250000</v>
      </c>
      <c r="S22" s="239" t="s">
        <v>87</v>
      </c>
      <c r="T22" s="239">
        <v>5</v>
      </c>
      <c r="U22" s="239" t="s">
        <v>87</v>
      </c>
      <c r="V22" s="241" t="s">
        <v>87</v>
      </c>
      <c r="W22" s="239" t="s">
        <v>87</v>
      </c>
    </row>
    <row r="23" spans="1:23">
      <c r="A23" s="237" t="s">
        <v>148</v>
      </c>
      <c r="B23" s="237" t="s">
        <v>149</v>
      </c>
      <c r="C23" s="237" t="s">
        <v>150</v>
      </c>
      <c r="D23" s="237" t="s">
        <v>124</v>
      </c>
      <c r="E23" s="238" t="s">
        <v>125</v>
      </c>
      <c r="F23" s="239">
        <v>5</v>
      </c>
      <c r="G23" s="239" t="s">
        <v>87</v>
      </c>
      <c r="H23" s="239" t="s">
        <v>87</v>
      </c>
      <c r="I23" s="239" t="s">
        <v>87</v>
      </c>
      <c r="J23" s="239" t="s">
        <v>87</v>
      </c>
      <c r="K23" s="239" t="s">
        <v>87</v>
      </c>
      <c r="L23" s="240">
        <v>340000</v>
      </c>
      <c r="M23" s="240">
        <v>40000</v>
      </c>
      <c r="N23" s="239" t="s">
        <v>87</v>
      </c>
      <c r="O23" s="239" t="s">
        <v>87</v>
      </c>
      <c r="P23" s="239" t="s">
        <v>87</v>
      </c>
      <c r="Q23" s="239" t="s">
        <v>87</v>
      </c>
      <c r="R23" s="240">
        <v>150000</v>
      </c>
      <c r="S23" s="240" t="s">
        <v>87</v>
      </c>
      <c r="T23" s="239" t="s">
        <v>87</v>
      </c>
      <c r="U23" s="239" t="s">
        <v>87</v>
      </c>
      <c r="V23" s="241" t="s">
        <v>87</v>
      </c>
      <c r="W23" s="239" t="s">
        <v>87</v>
      </c>
    </row>
    <row r="24" spans="1:23">
      <c r="A24" s="237" t="s">
        <v>151</v>
      </c>
      <c r="B24" s="237" t="s">
        <v>152</v>
      </c>
      <c r="C24" s="237" t="s">
        <v>153</v>
      </c>
      <c r="D24" s="237" t="s">
        <v>124</v>
      </c>
      <c r="E24" s="238" t="s">
        <v>125</v>
      </c>
      <c r="F24" s="239" t="s">
        <v>87</v>
      </c>
      <c r="G24" s="239" t="s">
        <v>87</v>
      </c>
      <c r="H24" s="239" t="s">
        <v>87</v>
      </c>
      <c r="I24" s="239" t="s">
        <v>87</v>
      </c>
      <c r="J24" s="239" t="s">
        <v>87</v>
      </c>
      <c r="K24" s="239" t="s">
        <v>87</v>
      </c>
      <c r="L24" s="240">
        <v>170000</v>
      </c>
      <c r="M24" s="240">
        <v>70000</v>
      </c>
      <c r="N24" s="239" t="s">
        <v>87</v>
      </c>
      <c r="O24" s="239" t="s">
        <v>87</v>
      </c>
      <c r="P24" s="239" t="s">
        <v>87</v>
      </c>
      <c r="Q24" s="239" t="s">
        <v>87</v>
      </c>
      <c r="R24" s="240">
        <v>50000</v>
      </c>
      <c r="S24" s="240" t="s">
        <v>87</v>
      </c>
      <c r="T24" s="239" t="s">
        <v>87</v>
      </c>
      <c r="U24" s="239" t="s">
        <v>87</v>
      </c>
      <c r="V24" s="241" t="s">
        <v>87</v>
      </c>
      <c r="W24" s="239" t="s">
        <v>87</v>
      </c>
    </row>
    <row r="25" spans="1:23">
      <c r="A25" s="237" t="s">
        <v>154</v>
      </c>
      <c r="B25" s="237" t="s">
        <v>155</v>
      </c>
      <c r="C25" s="237" t="s">
        <v>156</v>
      </c>
      <c r="D25" s="237" t="s">
        <v>124</v>
      </c>
      <c r="E25" s="238" t="s">
        <v>125</v>
      </c>
      <c r="F25" s="239">
        <v>30</v>
      </c>
      <c r="G25" s="239">
        <v>15</v>
      </c>
      <c r="H25" s="239" t="s">
        <v>87</v>
      </c>
      <c r="I25" s="239" t="s">
        <v>87</v>
      </c>
      <c r="J25" s="239" t="s">
        <v>87</v>
      </c>
      <c r="K25" s="239">
        <v>15</v>
      </c>
      <c r="L25" s="240">
        <v>1970000</v>
      </c>
      <c r="M25" s="240">
        <v>560000</v>
      </c>
      <c r="N25" s="239" t="s">
        <v>87</v>
      </c>
      <c r="O25" s="239" t="s">
        <v>87</v>
      </c>
      <c r="P25" s="239" t="s">
        <v>87</v>
      </c>
      <c r="Q25" s="239" t="s">
        <v>87</v>
      </c>
      <c r="R25" s="240">
        <v>580000</v>
      </c>
      <c r="S25" s="239">
        <v>10000</v>
      </c>
      <c r="T25" s="239" t="s">
        <v>87</v>
      </c>
      <c r="U25" s="239">
        <v>10</v>
      </c>
      <c r="V25" s="241">
        <v>50</v>
      </c>
      <c r="W25" s="239" t="s">
        <v>87</v>
      </c>
    </row>
    <row r="26" spans="1:23">
      <c r="A26" s="237" t="s">
        <v>157</v>
      </c>
      <c r="B26" s="237" t="s">
        <v>158</v>
      </c>
      <c r="C26" s="237" t="s">
        <v>159</v>
      </c>
      <c r="D26" s="237" t="s">
        <v>124</v>
      </c>
      <c r="E26" s="238" t="s">
        <v>125</v>
      </c>
      <c r="F26" s="239">
        <v>15</v>
      </c>
      <c r="G26" s="239" t="s">
        <v>87</v>
      </c>
      <c r="H26" s="239" t="s">
        <v>87</v>
      </c>
      <c r="I26" s="239" t="s">
        <v>87</v>
      </c>
      <c r="J26" s="239" t="s">
        <v>87</v>
      </c>
      <c r="K26" s="239" t="s">
        <v>87</v>
      </c>
      <c r="L26" s="240">
        <v>1130000</v>
      </c>
      <c r="M26" s="240" t="s">
        <v>87</v>
      </c>
      <c r="N26" s="239" t="s">
        <v>87</v>
      </c>
      <c r="O26" s="239" t="s">
        <v>87</v>
      </c>
      <c r="P26" s="239" t="s">
        <v>87</v>
      </c>
      <c r="Q26" s="239" t="s">
        <v>87</v>
      </c>
      <c r="R26" s="240">
        <v>130000</v>
      </c>
      <c r="S26" s="239">
        <v>20000</v>
      </c>
      <c r="T26" s="239" t="s">
        <v>87</v>
      </c>
      <c r="U26" s="239" t="s">
        <v>87</v>
      </c>
      <c r="V26" s="241" t="s">
        <v>87</v>
      </c>
      <c r="W26" s="239">
        <v>30</v>
      </c>
    </row>
    <row r="27" spans="1:23">
      <c r="A27" s="237" t="s">
        <v>160</v>
      </c>
      <c r="B27" s="237" t="s">
        <v>161</v>
      </c>
      <c r="C27" s="237" t="s">
        <v>162</v>
      </c>
      <c r="D27" s="237" t="s">
        <v>124</v>
      </c>
      <c r="E27" s="238" t="s">
        <v>125</v>
      </c>
      <c r="F27" s="239">
        <v>10</v>
      </c>
      <c r="G27" s="239" t="s">
        <v>87</v>
      </c>
      <c r="H27" s="239" t="s">
        <v>87</v>
      </c>
      <c r="I27" s="239" t="s">
        <v>87</v>
      </c>
      <c r="J27" s="239" t="s">
        <v>87</v>
      </c>
      <c r="K27" s="239" t="s">
        <v>87</v>
      </c>
      <c r="L27" s="240">
        <v>910000</v>
      </c>
      <c r="M27" s="240" t="s">
        <v>87</v>
      </c>
      <c r="N27" s="239" t="s">
        <v>87</v>
      </c>
      <c r="O27" s="239" t="s">
        <v>87</v>
      </c>
      <c r="P27" s="239" t="s">
        <v>87</v>
      </c>
      <c r="Q27" s="239" t="s">
        <v>87</v>
      </c>
      <c r="R27" s="240">
        <v>190000</v>
      </c>
      <c r="S27" s="239" t="s">
        <v>87</v>
      </c>
      <c r="T27" s="239" t="s">
        <v>87</v>
      </c>
      <c r="U27" s="239" t="s">
        <v>87</v>
      </c>
      <c r="V27" s="241" t="s">
        <v>87</v>
      </c>
      <c r="W27" s="239" t="s">
        <v>87</v>
      </c>
    </row>
    <row r="28" spans="1:23">
      <c r="A28" s="237" t="s">
        <v>163</v>
      </c>
      <c r="B28" s="237" t="s">
        <v>164</v>
      </c>
      <c r="C28" s="237" t="s">
        <v>165</v>
      </c>
      <c r="D28" s="237" t="s">
        <v>124</v>
      </c>
      <c r="E28" s="238" t="s">
        <v>125</v>
      </c>
      <c r="F28" s="239">
        <v>35</v>
      </c>
      <c r="G28" s="239">
        <v>35</v>
      </c>
      <c r="H28" s="239" t="s">
        <v>87</v>
      </c>
      <c r="I28" s="239" t="s">
        <v>87</v>
      </c>
      <c r="J28" s="239" t="s">
        <v>87</v>
      </c>
      <c r="K28" s="239">
        <v>25</v>
      </c>
      <c r="L28" s="240">
        <v>1350000</v>
      </c>
      <c r="M28" s="240">
        <v>620000</v>
      </c>
      <c r="N28" s="239" t="s">
        <v>87</v>
      </c>
      <c r="O28" s="239" t="s">
        <v>87</v>
      </c>
      <c r="P28" s="239" t="s">
        <v>87</v>
      </c>
      <c r="Q28" s="239" t="s">
        <v>87</v>
      </c>
      <c r="R28" s="240">
        <v>1290000</v>
      </c>
      <c r="S28" s="239" t="s">
        <v>87</v>
      </c>
      <c r="T28" s="239">
        <v>10</v>
      </c>
      <c r="U28" s="239">
        <v>25</v>
      </c>
      <c r="V28" s="241" t="s">
        <v>87</v>
      </c>
      <c r="W28" s="239" t="s">
        <v>87</v>
      </c>
    </row>
    <row r="29" spans="1:23">
      <c r="A29" s="237" t="s">
        <v>166</v>
      </c>
      <c r="B29" s="237" t="s">
        <v>167</v>
      </c>
      <c r="C29" s="237" t="s">
        <v>168</v>
      </c>
      <c r="D29" s="237" t="s">
        <v>124</v>
      </c>
      <c r="E29" s="238" t="s">
        <v>125</v>
      </c>
      <c r="F29" s="239">
        <v>60</v>
      </c>
      <c r="G29" s="239">
        <v>30</v>
      </c>
      <c r="H29" s="239" t="s">
        <v>87</v>
      </c>
      <c r="I29" s="239" t="s">
        <v>87</v>
      </c>
      <c r="J29" s="239" t="s">
        <v>87</v>
      </c>
      <c r="K29" s="239">
        <v>45</v>
      </c>
      <c r="L29" s="240">
        <v>2160000</v>
      </c>
      <c r="M29" s="240">
        <v>600000</v>
      </c>
      <c r="N29" s="239" t="s">
        <v>87</v>
      </c>
      <c r="O29" s="239" t="s">
        <v>87</v>
      </c>
      <c r="P29" s="239" t="s">
        <v>87</v>
      </c>
      <c r="Q29" s="239" t="s">
        <v>87</v>
      </c>
      <c r="R29" s="240">
        <v>1380000</v>
      </c>
      <c r="S29" s="239" t="s">
        <v>87</v>
      </c>
      <c r="T29" s="239" t="s">
        <v>87</v>
      </c>
      <c r="U29" s="239">
        <v>30</v>
      </c>
      <c r="V29" s="241" t="s">
        <v>87</v>
      </c>
      <c r="W29" s="239" t="s">
        <v>87</v>
      </c>
    </row>
    <row r="30" spans="1:23">
      <c r="A30" s="237" t="s">
        <v>169</v>
      </c>
      <c r="B30" s="237" t="s">
        <v>170</v>
      </c>
      <c r="C30" s="237" t="s">
        <v>171</v>
      </c>
      <c r="D30" s="237" t="s">
        <v>124</v>
      </c>
      <c r="E30" s="238" t="s">
        <v>125</v>
      </c>
      <c r="F30" s="239">
        <v>95</v>
      </c>
      <c r="G30" s="239" t="s">
        <v>87</v>
      </c>
      <c r="H30" s="239" t="s">
        <v>87</v>
      </c>
      <c r="I30" s="239" t="s">
        <v>87</v>
      </c>
      <c r="J30" s="239" t="s">
        <v>87</v>
      </c>
      <c r="K30" s="239" t="s">
        <v>87</v>
      </c>
      <c r="L30" s="240">
        <v>2910000</v>
      </c>
      <c r="M30" s="240">
        <v>10000</v>
      </c>
      <c r="N30" s="239" t="s">
        <v>87</v>
      </c>
      <c r="O30" s="239" t="s">
        <v>87</v>
      </c>
      <c r="P30" s="239" t="s">
        <v>87</v>
      </c>
      <c r="Q30" s="239" t="s">
        <v>87</v>
      </c>
      <c r="R30" s="239">
        <v>20000</v>
      </c>
      <c r="S30" s="239" t="s">
        <v>87</v>
      </c>
      <c r="T30" s="239" t="s">
        <v>87</v>
      </c>
      <c r="U30" s="239" t="s">
        <v>87</v>
      </c>
      <c r="V30" s="241">
        <v>30</v>
      </c>
      <c r="W30" s="239" t="s">
        <v>87</v>
      </c>
    </row>
    <row r="31" spans="1:23">
      <c r="A31" s="237" t="s">
        <v>172</v>
      </c>
      <c r="B31" s="237" t="s">
        <v>173</v>
      </c>
      <c r="C31" s="237" t="s">
        <v>174</v>
      </c>
      <c r="D31" s="237" t="s">
        <v>124</v>
      </c>
      <c r="E31" s="238" t="s">
        <v>125</v>
      </c>
      <c r="F31" s="239" t="s">
        <v>87</v>
      </c>
      <c r="G31" s="239" t="s">
        <v>87</v>
      </c>
      <c r="H31" s="239" t="s">
        <v>87</v>
      </c>
      <c r="I31" s="239" t="s">
        <v>87</v>
      </c>
      <c r="J31" s="239" t="s">
        <v>87</v>
      </c>
      <c r="K31" s="239" t="s">
        <v>87</v>
      </c>
      <c r="L31" s="240" t="s">
        <v>87</v>
      </c>
      <c r="M31" s="240" t="s">
        <v>87</v>
      </c>
      <c r="N31" s="239" t="s">
        <v>87</v>
      </c>
      <c r="O31" s="239" t="s">
        <v>87</v>
      </c>
      <c r="P31" s="239" t="s">
        <v>87</v>
      </c>
      <c r="Q31" s="239" t="s">
        <v>87</v>
      </c>
      <c r="R31" s="240" t="s">
        <v>87</v>
      </c>
      <c r="S31" s="239" t="s">
        <v>87</v>
      </c>
      <c r="T31" s="239" t="s">
        <v>87</v>
      </c>
      <c r="U31" s="239" t="s">
        <v>87</v>
      </c>
      <c r="V31" s="241" t="s">
        <v>87</v>
      </c>
      <c r="W31" s="239" t="s">
        <v>87</v>
      </c>
    </row>
    <row r="32" spans="1:23">
      <c r="A32" s="237" t="s">
        <v>175</v>
      </c>
      <c r="B32" s="237" t="s">
        <v>176</v>
      </c>
      <c r="C32" s="237" t="s">
        <v>177</v>
      </c>
      <c r="D32" s="237" t="s">
        <v>124</v>
      </c>
      <c r="E32" s="238" t="s">
        <v>125</v>
      </c>
      <c r="F32" s="239">
        <v>50</v>
      </c>
      <c r="G32" s="239">
        <v>20</v>
      </c>
      <c r="H32" s="239" t="s">
        <v>87</v>
      </c>
      <c r="I32" s="239" t="s">
        <v>87</v>
      </c>
      <c r="J32" s="239" t="s">
        <v>87</v>
      </c>
      <c r="K32" s="239">
        <v>20</v>
      </c>
      <c r="L32" s="240">
        <v>1150000</v>
      </c>
      <c r="M32" s="240">
        <v>200000</v>
      </c>
      <c r="N32" s="239" t="s">
        <v>87</v>
      </c>
      <c r="O32" s="239" t="s">
        <v>87</v>
      </c>
      <c r="P32" s="239" t="s">
        <v>87</v>
      </c>
      <c r="Q32" s="239" t="s">
        <v>87</v>
      </c>
      <c r="R32" s="240">
        <v>1260000</v>
      </c>
      <c r="S32" s="240" t="s">
        <v>87</v>
      </c>
      <c r="T32" s="239">
        <v>5</v>
      </c>
      <c r="U32" s="239">
        <v>15</v>
      </c>
      <c r="V32" s="241" t="s">
        <v>87</v>
      </c>
      <c r="W32" s="239" t="s">
        <v>87</v>
      </c>
    </row>
    <row r="33" spans="1:23">
      <c r="A33" s="237" t="s">
        <v>178</v>
      </c>
      <c r="B33" s="237" t="s">
        <v>179</v>
      </c>
      <c r="C33" s="237" t="s">
        <v>180</v>
      </c>
      <c r="D33" s="237" t="s">
        <v>124</v>
      </c>
      <c r="E33" s="238" t="s">
        <v>125</v>
      </c>
      <c r="F33" s="239">
        <v>240</v>
      </c>
      <c r="G33" s="239">
        <v>115</v>
      </c>
      <c r="H33" s="239" t="s">
        <v>87</v>
      </c>
      <c r="I33" s="239" t="s">
        <v>87</v>
      </c>
      <c r="J33" s="239" t="s">
        <v>87</v>
      </c>
      <c r="K33" s="239">
        <v>160</v>
      </c>
      <c r="L33" s="240">
        <v>12980000</v>
      </c>
      <c r="M33" s="240">
        <v>2080000</v>
      </c>
      <c r="N33" s="240" t="s">
        <v>87</v>
      </c>
      <c r="O33" s="239" t="s">
        <v>87</v>
      </c>
      <c r="P33" s="239" t="s">
        <v>87</v>
      </c>
      <c r="Q33" s="239" t="s">
        <v>87</v>
      </c>
      <c r="R33" s="239">
        <v>6220000</v>
      </c>
      <c r="S33" s="239">
        <v>70000</v>
      </c>
      <c r="T33" s="239">
        <v>40</v>
      </c>
      <c r="U33" s="239">
        <v>75</v>
      </c>
      <c r="V33" s="241">
        <v>40</v>
      </c>
      <c r="W33" s="239">
        <v>55</v>
      </c>
    </row>
    <row r="34" spans="1:23">
      <c r="A34" s="237" t="s">
        <v>181</v>
      </c>
      <c r="B34" s="237" t="s">
        <v>182</v>
      </c>
      <c r="C34" s="237" t="s">
        <v>183</v>
      </c>
      <c r="D34" s="237" t="s">
        <v>124</v>
      </c>
      <c r="E34" s="238" t="s">
        <v>125</v>
      </c>
      <c r="F34" s="239" t="s">
        <v>87</v>
      </c>
      <c r="G34" s="239" t="s">
        <v>87</v>
      </c>
      <c r="H34" s="239" t="s">
        <v>87</v>
      </c>
      <c r="I34" s="239" t="s">
        <v>87</v>
      </c>
      <c r="J34" s="239" t="s">
        <v>87</v>
      </c>
      <c r="K34" s="239" t="s">
        <v>87</v>
      </c>
      <c r="L34" s="240">
        <v>50000</v>
      </c>
      <c r="M34" s="240" t="s">
        <v>87</v>
      </c>
      <c r="N34" s="239" t="s">
        <v>87</v>
      </c>
      <c r="O34" s="239" t="s">
        <v>87</v>
      </c>
      <c r="P34" s="239" t="s">
        <v>87</v>
      </c>
      <c r="Q34" s="239" t="s">
        <v>87</v>
      </c>
      <c r="R34" s="240">
        <v>70000</v>
      </c>
      <c r="S34" s="239" t="s">
        <v>87</v>
      </c>
      <c r="T34" s="239" t="s">
        <v>87</v>
      </c>
      <c r="U34" s="239" t="s">
        <v>87</v>
      </c>
      <c r="V34" s="241" t="s">
        <v>87</v>
      </c>
      <c r="W34" s="239" t="s">
        <v>87</v>
      </c>
    </row>
    <row r="35" spans="1:23">
      <c r="A35" s="237" t="s">
        <v>184</v>
      </c>
      <c r="B35" s="237" t="s">
        <v>185</v>
      </c>
      <c r="C35" s="237" t="s">
        <v>186</v>
      </c>
      <c r="D35" s="237" t="s">
        <v>124</v>
      </c>
      <c r="E35" s="238" t="s">
        <v>125</v>
      </c>
      <c r="F35" s="239">
        <v>5</v>
      </c>
      <c r="G35" s="239" t="s">
        <v>87</v>
      </c>
      <c r="H35" s="239" t="s">
        <v>87</v>
      </c>
      <c r="I35" s="239" t="s">
        <v>87</v>
      </c>
      <c r="J35" s="239" t="s">
        <v>87</v>
      </c>
      <c r="K35" s="239" t="s">
        <v>87</v>
      </c>
      <c r="L35" s="240">
        <v>490000</v>
      </c>
      <c r="M35" s="240">
        <v>120000</v>
      </c>
      <c r="N35" s="239" t="s">
        <v>87</v>
      </c>
      <c r="O35" s="239" t="s">
        <v>87</v>
      </c>
      <c r="P35" s="239" t="s">
        <v>87</v>
      </c>
      <c r="Q35" s="239" t="s">
        <v>87</v>
      </c>
      <c r="R35" s="240">
        <v>120000</v>
      </c>
      <c r="S35" s="239" t="s">
        <v>87</v>
      </c>
      <c r="T35" s="239" t="s">
        <v>87</v>
      </c>
      <c r="U35" s="239" t="s">
        <v>87</v>
      </c>
      <c r="V35" s="241" t="s">
        <v>87</v>
      </c>
      <c r="W35" s="239" t="s">
        <v>87</v>
      </c>
    </row>
    <row r="36" spans="1:23">
      <c r="A36" s="237" t="s">
        <v>187</v>
      </c>
      <c r="B36" s="237" t="s">
        <v>188</v>
      </c>
      <c r="C36" s="237" t="s">
        <v>189</v>
      </c>
      <c r="D36" s="237" t="s">
        <v>124</v>
      </c>
      <c r="E36" s="238" t="s">
        <v>125</v>
      </c>
      <c r="F36" s="239">
        <v>60</v>
      </c>
      <c r="G36" s="239">
        <v>35</v>
      </c>
      <c r="H36" s="239" t="s">
        <v>87</v>
      </c>
      <c r="I36" s="239" t="s">
        <v>87</v>
      </c>
      <c r="J36" s="239" t="s">
        <v>87</v>
      </c>
      <c r="K36" s="239">
        <v>40</v>
      </c>
      <c r="L36" s="240">
        <v>3640000</v>
      </c>
      <c r="M36" s="240">
        <v>950000</v>
      </c>
      <c r="N36" s="240" t="s">
        <v>87</v>
      </c>
      <c r="O36" s="239" t="s">
        <v>87</v>
      </c>
      <c r="P36" s="239" t="s">
        <v>87</v>
      </c>
      <c r="Q36" s="239" t="s">
        <v>87</v>
      </c>
      <c r="R36" s="240">
        <v>1960000</v>
      </c>
      <c r="S36" s="240">
        <v>10000</v>
      </c>
      <c r="T36" s="239">
        <v>5</v>
      </c>
      <c r="U36" s="239">
        <v>25</v>
      </c>
      <c r="V36" s="241" t="s">
        <v>87</v>
      </c>
      <c r="W36" s="239" t="s">
        <v>87</v>
      </c>
    </row>
    <row r="37" spans="1:23">
      <c r="A37" s="237" t="s">
        <v>190</v>
      </c>
      <c r="B37" s="237" t="s">
        <v>191</v>
      </c>
      <c r="C37" s="237" t="s">
        <v>192</v>
      </c>
      <c r="D37" s="237" t="s">
        <v>124</v>
      </c>
      <c r="E37" s="238" t="s">
        <v>125</v>
      </c>
      <c r="F37" s="239">
        <v>50</v>
      </c>
      <c r="G37" s="239">
        <v>15</v>
      </c>
      <c r="H37" s="239" t="s">
        <v>87</v>
      </c>
      <c r="I37" s="239" t="s">
        <v>87</v>
      </c>
      <c r="J37" s="239" t="s">
        <v>87</v>
      </c>
      <c r="K37" s="239">
        <v>35</v>
      </c>
      <c r="L37" s="240">
        <v>3180000</v>
      </c>
      <c r="M37" s="240">
        <v>340000</v>
      </c>
      <c r="N37" s="239" t="s">
        <v>87</v>
      </c>
      <c r="O37" s="239" t="s">
        <v>87</v>
      </c>
      <c r="P37" s="239" t="s">
        <v>87</v>
      </c>
      <c r="Q37" s="239" t="s">
        <v>87</v>
      </c>
      <c r="R37" s="240">
        <v>1070000</v>
      </c>
      <c r="S37" s="240">
        <v>220000</v>
      </c>
      <c r="T37" s="239">
        <v>15</v>
      </c>
      <c r="U37" s="239" t="s">
        <v>87</v>
      </c>
      <c r="V37" s="241" t="s">
        <v>87</v>
      </c>
      <c r="W37" s="239" t="s">
        <v>87</v>
      </c>
    </row>
    <row r="38" spans="1:23">
      <c r="A38" s="237" t="s">
        <v>193</v>
      </c>
      <c r="B38" s="237" t="s">
        <v>194</v>
      </c>
      <c r="C38" s="237" t="s">
        <v>195</v>
      </c>
      <c r="D38" s="237" t="s">
        <v>124</v>
      </c>
      <c r="E38" s="238" t="s">
        <v>125</v>
      </c>
      <c r="F38" s="239">
        <v>20</v>
      </c>
      <c r="G38" s="239" t="s">
        <v>87</v>
      </c>
      <c r="H38" s="239" t="s">
        <v>87</v>
      </c>
      <c r="I38" s="239" t="s">
        <v>87</v>
      </c>
      <c r="J38" s="239" t="s">
        <v>87</v>
      </c>
      <c r="K38" s="239" t="s">
        <v>87</v>
      </c>
      <c r="L38" s="240">
        <v>940000</v>
      </c>
      <c r="M38" s="240" t="s">
        <v>87</v>
      </c>
      <c r="N38" s="239" t="s">
        <v>87</v>
      </c>
      <c r="O38" s="239" t="s">
        <v>87</v>
      </c>
      <c r="P38" s="239" t="s">
        <v>87</v>
      </c>
      <c r="Q38" s="239" t="s">
        <v>87</v>
      </c>
      <c r="R38" s="240" t="s">
        <v>87</v>
      </c>
      <c r="S38" s="240">
        <v>640000</v>
      </c>
      <c r="T38" s="239" t="s">
        <v>87</v>
      </c>
      <c r="U38" s="239" t="s">
        <v>87</v>
      </c>
      <c r="V38" s="241" t="s">
        <v>87</v>
      </c>
      <c r="W38" s="239" t="s">
        <v>87</v>
      </c>
    </row>
    <row r="39" spans="1:23">
      <c r="A39" s="237" t="s">
        <v>196</v>
      </c>
      <c r="B39" s="237" t="s">
        <v>197</v>
      </c>
      <c r="C39" s="237" t="s">
        <v>198</v>
      </c>
      <c r="D39" s="237" t="s">
        <v>124</v>
      </c>
      <c r="E39" s="238" t="s">
        <v>125</v>
      </c>
      <c r="F39" s="239">
        <v>50</v>
      </c>
      <c r="G39" s="239">
        <v>5</v>
      </c>
      <c r="H39" s="239" t="s">
        <v>87</v>
      </c>
      <c r="I39" s="239" t="s">
        <v>87</v>
      </c>
      <c r="J39" s="239" t="s">
        <v>87</v>
      </c>
      <c r="K39" s="239" t="s">
        <v>87</v>
      </c>
      <c r="L39" s="240">
        <v>2430000</v>
      </c>
      <c r="M39" s="240">
        <v>160000</v>
      </c>
      <c r="N39" s="239" t="s">
        <v>87</v>
      </c>
      <c r="O39" s="239" t="s">
        <v>87</v>
      </c>
      <c r="P39" s="239" t="s">
        <v>87</v>
      </c>
      <c r="Q39" s="239" t="s">
        <v>87</v>
      </c>
      <c r="R39" s="240">
        <v>110000</v>
      </c>
      <c r="S39" s="239">
        <v>1580000</v>
      </c>
      <c r="T39" s="239">
        <v>5</v>
      </c>
      <c r="U39" s="239" t="s">
        <v>87</v>
      </c>
      <c r="V39" s="241" t="s">
        <v>87</v>
      </c>
      <c r="W39" s="239" t="s">
        <v>87</v>
      </c>
    </row>
    <row r="40" spans="1:23">
      <c r="A40" s="237" t="s">
        <v>199</v>
      </c>
      <c r="B40" s="237" t="s">
        <v>200</v>
      </c>
      <c r="C40" s="237" t="s">
        <v>201</v>
      </c>
      <c r="D40" s="237" t="s">
        <v>202</v>
      </c>
      <c r="E40" s="238" t="s">
        <v>203</v>
      </c>
      <c r="F40" s="239">
        <v>10</v>
      </c>
      <c r="G40" s="239">
        <v>10</v>
      </c>
      <c r="H40" s="239" t="s">
        <v>87</v>
      </c>
      <c r="I40" s="239" t="s">
        <v>87</v>
      </c>
      <c r="J40" s="239" t="s">
        <v>87</v>
      </c>
      <c r="K40" s="239">
        <v>15</v>
      </c>
      <c r="L40" s="240">
        <v>130000</v>
      </c>
      <c r="M40" s="240">
        <v>350000</v>
      </c>
      <c r="N40" s="239" t="s">
        <v>87</v>
      </c>
      <c r="O40" s="239" t="s">
        <v>87</v>
      </c>
      <c r="P40" s="239" t="s">
        <v>87</v>
      </c>
      <c r="Q40" s="239" t="s">
        <v>87</v>
      </c>
      <c r="R40" s="239">
        <v>160000</v>
      </c>
      <c r="S40" s="239" t="s">
        <v>87</v>
      </c>
      <c r="T40" s="239">
        <v>10</v>
      </c>
      <c r="U40" s="239" t="s">
        <v>87</v>
      </c>
      <c r="V40" s="241" t="s">
        <v>87</v>
      </c>
      <c r="W40" s="239" t="s">
        <v>87</v>
      </c>
    </row>
    <row r="41" spans="1:23">
      <c r="A41" s="237" t="s">
        <v>204</v>
      </c>
      <c r="B41" s="237" t="s">
        <v>205</v>
      </c>
      <c r="C41" s="237" t="s">
        <v>206</v>
      </c>
      <c r="D41" s="237" t="s">
        <v>202</v>
      </c>
      <c r="E41" s="238" t="s">
        <v>203</v>
      </c>
      <c r="F41" s="239">
        <v>5</v>
      </c>
      <c r="G41" s="239" t="s">
        <v>87</v>
      </c>
      <c r="H41" s="239" t="s">
        <v>87</v>
      </c>
      <c r="I41" s="239" t="s">
        <v>87</v>
      </c>
      <c r="J41" s="239" t="s">
        <v>87</v>
      </c>
      <c r="K41" s="239" t="s">
        <v>87</v>
      </c>
      <c r="L41" s="240">
        <v>350000</v>
      </c>
      <c r="M41" s="240">
        <v>70000</v>
      </c>
      <c r="N41" s="239" t="s">
        <v>87</v>
      </c>
      <c r="O41" s="239" t="s">
        <v>87</v>
      </c>
      <c r="P41" s="239" t="s">
        <v>87</v>
      </c>
      <c r="Q41" s="239" t="s">
        <v>87</v>
      </c>
      <c r="R41" s="240">
        <v>20000</v>
      </c>
      <c r="S41" s="239" t="s">
        <v>87</v>
      </c>
      <c r="T41" s="239" t="s">
        <v>87</v>
      </c>
      <c r="U41" s="239" t="s">
        <v>87</v>
      </c>
      <c r="V41" s="241" t="s">
        <v>87</v>
      </c>
      <c r="W41" s="239" t="s">
        <v>87</v>
      </c>
    </row>
    <row r="42" spans="1:23">
      <c r="A42" s="237" t="s">
        <v>207</v>
      </c>
      <c r="B42" s="237" t="s">
        <v>208</v>
      </c>
      <c r="C42" s="237" t="s">
        <v>209</v>
      </c>
      <c r="D42" s="237" t="s">
        <v>202</v>
      </c>
      <c r="E42" s="238" t="s">
        <v>203</v>
      </c>
      <c r="F42" s="239" t="s">
        <v>87</v>
      </c>
      <c r="G42" s="239" t="s">
        <v>87</v>
      </c>
      <c r="H42" s="239" t="s">
        <v>87</v>
      </c>
      <c r="I42" s="239" t="s">
        <v>87</v>
      </c>
      <c r="J42" s="239" t="s">
        <v>87</v>
      </c>
      <c r="K42" s="239" t="s">
        <v>87</v>
      </c>
      <c r="L42" s="240">
        <v>150000</v>
      </c>
      <c r="M42" s="240" t="s">
        <v>87</v>
      </c>
      <c r="N42" s="239" t="s">
        <v>87</v>
      </c>
      <c r="O42" s="239" t="s">
        <v>87</v>
      </c>
      <c r="P42" s="239" t="s">
        <v>87</v>
      </c>
      <c r="Q42" s="239" t="s">
        <v>87</v>
      </c>
      <c r="R42" s="240">
        <v>90000</v>
      </c>
      <c r="S42" s="239">
        <v>60000</v>
      </c>
      <c r="T42" s="239" t="s">
        <v>87</v>
      </c>
      <c r="U42" s="239" t="s">
        <v>87</v>
      </c>
      <c r="V42" s="241" t="s">
        <v>87</v>
      </c>
      <c r="W42" s="239" t="s">
        <v>87</v>
      </c>
    </row>
    <row r="43" spans="1:23">
      <c r="A43" s="237" t="s">
        <v>210</v>
      </c>
      <c r="B43" s="237" t="s">
        <v>211</v>
      </c>
      <c r="C43" s="237" t="s">
        <v>212</v>
      </c>
      <c r="D43" s="237" t="s">
        <v>202</v>
      </c>
      <c r="E43" s="238" t="s">
        <v>203</v>
      </c>
      <c r="F43" s="239">
        <v>25</v>
      </c>
      <c r="G43" s="239">
        <v>10</v>
      </c>
      <c r="H43" s="239" t="s">
        <v>87</v>
      </c>
      <c r="I43" s="239" t="s">
        <v>87</v>
      </c>
      <c r="J43" s="239" t="s">
        <v>87</v>
      </c>
      <c r="K43" s="239">
        <v>10</v>
      </c>
      <c r="L43" s="240">
        <v>1340000</v>
      </c>
      <c r="M43" s="240">
        <v>300000</v>
      </c>
      <c r="N43" s="239" t="s">
        <v>87</v>
      </c>
      <c r="O43" s="239" t="s">
        <v>87</v>
      </c>
      <c r="P43" s="239" t="s">
        <v>87</v>
      </c>
      <c r="Q43" s="239" t="s">
        <v>87</v>
      </c>
      <c r="R43" s="240">
        <v>360000</v>
      </c>
      <c r="S43" s="240" t="s">
        <v>87</v>
      </c>
      <c r="T43" s="239">
        <v>10</v>
      </c>
      <c r="U43" s="239" t="s">
        <v>87</v>
      </c>
      <c r="V43" s="241" t="s">
        <v>87</v>
      </c>
      <c r="W43" s="239" t="s">
        <v>87</v>
      </c>
    </row>
    <row r="44" spans="1:23">
      <c r="A44" s="237" t="s">
        <v>213</v>
      </c>
      <c r="B44" s="237" t="s">
        <v>214</v>
      </c>
      <c r="C44" s="237" t="s">
        <v>215</v>
      </c>
      <c r="D44" s="237" t="s">
        <v>202</v>
      </c>
      <c r="E44" s="238" t="s">
        <v>203</v>
      </c>
      <c r="F44" s="239">
        <v>105</v>
      </c>
      <c r="G44" s="239">
        <v>40</v>
      </c>
      <c r="H44" s="239" t="s">
        <v>87</v>
      </c>
      <c r="I44" s="239" t="s">
        <v>87</v>
      </c>
      <c r="J44" s="239" t="s">
        <v>87</v>
      </c>
      <c r="K44" s="239">
        <v>40</v>
      </c>
      <c r="L44" s="240">
        <v>2960000</v>
      </c>
      <c r="M44" s="240">
        <v>500000</v>
      </c>
      <c r="N44" s="239" t="s">
        <v>87</v>
      </c>
      <c r="O44" s="239">
        <v>140000</v>
      </c>
      <c r="P44" s="239" t="s">
        <v>87</v>
      </c>
      <c r="Q44" s="239" t="s">
        <v>87</v>
      </c>
      <c r="R44" s="239">
        <v>1020000</v>
      </c>
      <c r="S44" s="239">
        <v>230000</v>
      </c>
      <c r="T44" s="239">
        <v>10</v>
      </c>
      <c r="U44" s="239">
        <v>30</v>
      </c>
      <c r="V44" s="241" t="s">
        <v>87</v>
      </c>
      <c r="W44" s="239" t="s">
        <v>87</v>
      </c>
    </row>
    <row r="45" spans="1:23">
      <c r="A45" s="237" t="s">
        <v>216</v>
      </c>
      <c r="B45" s="237" t="s">
        <v>217</v>
      </c>
      <c r="C45" s="237" t="s">
        <v>218</v>
      </c>
      <c r="D45" s="237" t="s">
        <v>202</v>
      </c>
      <c r="E45" s="238" t="s">
        <v>203</v>
      </c>
      <c r="F45" s="239" t="s">
        <v>87</v>
      </c>
      <c r="G45" s="239" t="s">
        <v>87</v>
      </c>
      <c r="H45" s="239" t="s">
        <v>87</v>
      </c>
      <c r="I45" s="239" t="s">
        <v>87</v>
      </c>
      <c r="J45" s="239" t="s">
        <v>87</v>
      </c>
      <c r="K45" s="239" t="s">
        <v>87</v>
      </c>
      <c r="L45" s="240" t="s">
        <v>87</v>
      </c>
      <c r="M45" s="240" t="s">
        <v>87</v>
      </c>
      <c r="N45" s="239" t="s">
        <v>87</v>
      </c>
      <c r="O45" s="240" t="s">
        <v>87</v>
      </c>
      <c r="P45" s="239" t="s">
        <v>87</v>
      </c>
      <c r="Q45" s="239" t="s">
        <v>87</v>
      </c>
      <c r="R45" s="240">
        <v>150000</v>
      </c>
      <c r="S45" s="240" t="s">
        <v>87</v>
      </c>
      <c r="T45" s="239" t="s">
        <v>87</v>
      </c>
      <c r="U45" s="239" t="s">
        <v>87</v>
      </c>
      <c r="V45" s="241" t="s">
        <v>87</v>
      </c>
      <c r="W45" s="239" t="s">
        <v>87</v>
      </c>
    </row>
    <row r="46" spans="1:23">
      <c r="A46" s="237" t="s">
        <v>219</v>
      </c>
      <c r="B46" s="237" t="s">
        <v>220</v>
      </c>
      <c r="C46" s="237" t="s">
        <v>221</v>
      </c>
      <c r="D46" s="237" t="s">
        <v>202</v>
      </c>
      <c r="E46" s="238" t="s">
        <v>203</v>
      </c>
      <c r="F46" s="239">
        <v>45</v>
      </c>
      <c r="G46" s="239">
        <v>25</v>
      </c>
      <c r="H46" s="239" t="s">
        <v>87</v>
      </c>
      <c r="I46" s="239" t="s">
        <v>87</v>
      </c>
      <c r="J46" s="239" t="s">
        <v>87</v>
      </c>
      <c r="K46" s="239">
        <v>35</v>
      </c>
      <c r="L46" s="240">
        <v>2020000</v>
      </c>
      <c r="M46" s="240">
        <v>310000</v>
      </c>
      <c r="N46" s="239" t="s">
        <v>87</v>
      </c>
      <c r="O46" s="239" t="s">
        <v>87</v>
      </c>
      <c r="P46" s="239" t="s">
        <v>87</v>
      </c>
      <c r="Q46" s="239" t="s">
        <v>87</v>
      </c>
      <c r="R46" s="240">
        <v>1320000</v>
      </c>
      <c r="S46" s="239" t="s">
        <v>87</v>
      </c>
      <c r="T46" s="239" t="s">
        <v>87</v>
      </c>
      <c r="U46" s="239">
        <v>25</v>
      </c>
      <c r="V46" s="241" t="s">
        <v>87</v>
      </c>
      <c r="W46" s="239" t="s">
        <v>87</v>
      </c>
    </row>
    <row r="47" spans="1:23">
      <c r="A47" s="237" t="s">
        <v>222</v>
      </c>
      <c r="B47" s="237" t="s">
        <v>223</v>
      </c>
      <c r="C47" s="237" t="s">
        <v>224</v>
      </c>
      <c r="D47" s="237" t="s">
        <v>202</v>
      </c>
      <c r="E47" s="238" t="s">
        <v>203</v>
      </c>
      <c r="F47" s="239">
        <v>50</v>
      </c>
      <c r="G47" s="239">
        <v>45</v>
      </c>
      <c r="H47" s="239" t="s">
        <v>87</v>
      </c>
      <c r="I47" s="239" t="s">
        <v>87</v>
      </c>
      <c r="J47" s="239" t="s">
        <v>87</v>
      </c>
      <c r="K47" s="239">
        <v>25</v>
      </c>
      <c r="L47" s="240">
        <v>3030000</v>
      </c>
      <c r="M47" s="240">
        <v>440000</v>
      </c>
      <c r="N47" s="239" t="s">
        <v>87</v>
      </c>
      <c r="O47" s="239" t="s">
        <v>87</v>
      </c>
      <c r="P47" s="239" t="s">
        <v>87</v>
      </c>
      <c r="Q47" s="240" t="s">
        <v>87</v>
      </c>
      <c r="R47" s="240">
        <v>920000</v>
      </c>
      <c r="S47" s="240" t="s">
        <v>87</v>
      </c>
      <c r="T47" s="239">
        <v>45</v>
      </c>
      <c r="U47" s="239" t="s">
        <v>87</v>
      </c>
      <c r="V47" s="241" t="s">
        <v>87</v>
      </c>
      <c r="W47" s="239" t="s">
        <v>87</v>
      </c>
    </row>
    <row r="48" spans="1:23">
      <c r="A48" s="237" t="s">
        <v>225</v>
      </c>
      <c r="B48" s="237" t="s">
        <v>226</v>
      </c>
      <c r="C48" s="237" t="s">
        <v>227</v>
      </c>
      <c r="D48" s="237" t="s">
        <v>202</v>
      </c>
      <c r="E48" s="238" t="s">
        <v>203</v>
      </c>
      <c r="F48" s="239">
        <v>55</v>
      </c>
      <c r="G48" s="239">
        <v>25</v>
      </c>
      <c r="H48" s="239" t="s">
        <v>87</v>
      </c>
      <c r="I48" s="239" t="s">
        <v>87</v>
      </c>
      <c r="J48" s="239" t="s">
        <v>87</v>
      </c>
      <c r="K48" s="239">
        <v>30</v>
      </c>
      <c r="L48" s="240">
        <v>2370000</v>
      </c>
      <c r="M48" s="240">
        <v>600000</v>
      </c>
      <c r="N48" s="239" t="s">
        <v>87</v>
      </c>
      <c r="O48" s="239">
        <v>40000</v>
      </c>
      <c r="P48" s="239" t="s">
        <v>87</v>
      </c>
      <c r="Q48" s="239" t="s">
        <v>87</v>
      </c>
      <c r="R48" s="240">
        <v>930000</v>
      </c>
      <c r="S48" s="240">
        <v>10000</v>
      </c>
      <c r="T48" s="239">
        <v>20</v>
      </c>
      <c r="U48" s="239">
        <v>5</v>
      </c>
      <c r="V48" s="241">
        <v>5</v>
      </c>
      <c r="W48" s="239">
        <v>5</v>
      </c>
    </row>
    <row r="49" spans="1:23">
      <c r="A49" s="237" t="s">
        <v>228</v>
      </c>
      <c r="B49" s="237" t="s">
        <v>229</v>
      </c>
      <c r="C49" s="237" t="s">
        <v>230</v>
      </c>
      <c r="D49" s="237" t="s">
        <v>202</v>
      </c>
      <c r="E49" s="238" t="s">
        <v>203</v>
      </c>
      <c r="F49" s="239">
        <v>90</v>
      </c>
      <c r="G49" s="239">
        <v>40</v>
      </c>
      <c r="H49" s="239" t="s">
        <v>87</v>
      </c>
      <c r="I49" s="239" t="s">
        <v>87</v>
      </c>
      <c r="J49" s="239" t="s">
        <v>87</v>
      </c>
      <c r="K49" s="239">
        <v>45</v>
      </c>
      <c r="L49" s="240">
        <v>3740000</v>
      </c>
      <c r="M49" s="240">
        <v>580000</v>
      </c>
      <c r="N49" s="239" t="s">
        <v>87</v>
      </c>
      <c r="O49" s="239" t="s">
        <v>87</v>
      </c>
      <c r="P49" s="239" t="s">
        <v>87</v>
      </c>
      <c r="Q49" s="239" t="s">
        <v>87</v>
      </c>
      <c r="R49" s="240">
        <v>1120000</v>
      </c>
      <c r="S49" s="239">
        <v>580000</v>
      </c>
      <c r="T49" s="239">
        <v>40</v>
      </c>
      <c r="U49" s="239" t="s">
        <v>87</v>
      </c>
      <c r="V49" s="241" t="s">
        <v>87</v>
      </c>
      <c r="W49" s="239" t="s">
        <v>87</v>
      </c>
    </row>
    <row r="50" spans="1:23">
      <c r="A50" s="237" t="s">
        <v>231</v>
      </c>
      <c r="B50" s="237" t="s">
        <v>232</v>
      </c>
      <c r="C50" s="237" t="s">
        <v>233</v>
      </c>
      <c r="D50" s="237" t="s">
        <v>202</v>
      </c>
      <c r="E50" s="238" t="s">
        <v>203</v>
      </c>
      <c r="F50" s="239">
        <v>20</v>
      </c>
      <c r="G50" s="239">
        <v>15</v>
      </c>
      <c r="H50" s="239" t="s">
        <v>87</v>
      </c>
      <c r="I50" s="239" t="s">
        <v>87</v>
      </c>
      <c r="J50" s="239" t="s">
        <v>87</v>
      </c>
      <c r="K50" s="239">
        <v>10</v>
      </c>
      <c r="L50" s="240">
        <v>610000</v>
      </c>
      <c r="M50" s="240">
        <v>210000</v>
      </c>
      <c r="N50" s="239" t="s">
        <v>87</v>
      </c>
      <c r="O50" s="239" t="s">
        <v>87</v>
      </c>
      <c r="P50" s="239" t="s">
        <v>87</v>
      </c>
      <c r="Q50" s="239" t="s">
        <v>87</v>
      </c>
      <c r="R50" s="240">
        <v>320000</v>
      </c>
      <c r="S50" s="240">
        <v>150000</v>
      </c>
      <c r="T50" s="239">
        <v>15</v>
      </c>
      <c r="U50" s="239" t="s">
        <v>87</v>
      </c>
      <c r="V50" s="241" t="s">
        <v>87</v>
      </c>
      <c r="W50" s="239" t="s">
        <v>87</v>
      </c>
    </row>
    <row r="51" spans="1:23">
      <c r="A51" s="237" t="s">
        <v>234</v>
      </c>
      <c r="B51" s="237" t="s">
        <v>235</v>
      </c>
      <c r="C51" s="237" t="s">
        <v>236</v>
      </c>
      <c r="D51" s="237" t="s">
        <v>202</v>
      </c>
      <c r="E51" s="238" t="s">
        <v>203</v>
      </c>
      <c r="F51" s="239">
        <v>35</v>
      </c>
      <c r="G51" s="239">
        <v>20</v>
      </c>
      <c r="H51" s="239" t="s">
        <v>87</v>
      </c>
      <c r="I51" s="239" t="s">
        <v>87</v>
      </c>
      <c r="J51" s="239" t="s">
        <v>87</v>
      </c>
      <c r="K51" s="239">
        <v>25</v>
      </c>
      <c r="L51" s="240">
        <v>980000</v>
      </c>
      <c r="M51" s="240">
        <v>450000</v>
      </c>
      <c r="N51" s="239" t="s">
        <v>87</v>
      </c>
      <c r="O51" s="239" t="s">
        <v>87</v>
      </c>
      <c r="P51" s="239" t="s">
        <v>87</v>
      </c>
      <c r="Q51" s="239" t="s">
        <v>87</v>
      </c>
      <c r="R51" s="240">
        <v>330000</v>
      </c>
      <c r="S51" s="239" t="s">
        <v>87</v>
      </c>
      <c r="T51" s="239">
        <v>20</v>
      </c>
      <c r="U51" s="239" t="s">
        <v>87</v>
      </c>
      <c r="V51" s="241" t="s">
        <v>87</v>
      </c>
      <c r="W51" s="239" t="s">
        <v>87</v>
      </c>
    </row>
    <row r="52" spans="1:23">
      <c r="A52" s="237" t="s">
        <v>237</v>
      </c>
      <c r="B52" s="237" t="s">
        <v>238</v>
      </c>
      <c r="C52" s="237" t="s">
        <v>239</v>
      </c>
      <c r="D52" s="237" t="s">
        <v>202</v>
      </c>
      <c r="E52" s="238" t="s">
        <v>203</v>
      </c>
      <c r="F52" s="239">
        <v>10</v>
      </c>
      <c r="G52" s="239" t="s">
        <v>87</v>
      </c>
      <c r="H52" s="239" t="s">
        <v>87</v>
      </c>
      <c r="I52" s="239" t="s">
        <v>87</v>
      </c>
      <c r="J52" s="239" t="s">
        <v>87</v>
      </c>
      <c r="K52" s="239" t="s">
        <v>87</v>
      </c>
      <c r="L52" s="240">
        <v>700000</v>
      </c>
      <c r="M52" s="240" t="s">
        <v>87</v>
      </c>
      <c r="N52" s="239" t="s">
        <v>87</v>
      </c>
      <c r="O52" s="239" t="s">
        <v>87</v>
      </c>
      <c r="P52" s="239" t="s">
        <v>87</v>
      </c>
      <c r="Q52" s="239" t="s">
        <v>87</v>
      </c>
      <c r="R52" s="240" t="s">
        <v>87</v>
      </c>
      <c r="S52" s="239" t="s">
        <v>87</v>
      </c>
      <c r="T52" s="239" t="s">
        <v>87</v>
      </c>
      <c r="U52" s="239" t="s">
        <v>87</v>
      </c>
      <c r="V52" s="241" t="s">
        <v>87</v>
      </c>
      <c r="W52" s="239" t="s">
        <v>87</v>
      </c>
    </row>
    <row r="53" spans="1:23">
      <c r="A53" s="237" t="s">
        <v>240</v>
      </c>
      <c r="B53" s="237" t="s">
        <v>241</v>
      </c>
      <c r="C53" s="237" t="s">
        <v>242</v>
      </c>
      <c r="D53" s="237" t="s">
        <v>202</v>
      </c>
      <c r="E53" s="238" t="s">
        <v>203</v>
      </c>
      <c r="F53" s="239">
        <v>25</v>
      </c>
      <c r="G53" s="239">
        <v>10</v>
      </c>
      <c r="H53" s="239" t="s">
        <v>87</v>
      </c>
      <c r="I53" s="239" t="s">
        <v>87</v>
      </c>
      <c r="J53" s="239" t="s">
        <v>87</v>
      </c>
      <c r="K53" s="239">
        <v>15</v>
      </c>
      <c r="L53" s="240">
        <v>1720000</v>
      </c>
      <c r="M53" s="240">
        <v>310000</v>
      </c>
      <c r="N53" s="239" t="s">
        <v>87</v>
      </c>
      <c r="O53" s="239" t="s">
        <v>87</v>
      </c>
      <c r="P53" s="239" t="s">
        <v>87</v>
      </c>
      <c r="Q53" s="239" t="s">
        <v>87</v>
      </c>
      <c r="R53" s="240">
        <v>820000</v>
      </c>
      <c r="S53" s="239" t="s">
        <v>87</v>
      </c>
      <c r="T53" s="239">
        <v>10</v>
      </c>
      <c r="U53" s="239" t="s">
        <v>87</v>
      </c>
      <c r="V53" s="241" t="s">
        <v>87</v>
      </c>
      <c r="W53" s="239" t="s">
        <v>87</v>
      </c>
    </row>
    <row r="54" spans="1:23">
      <c r="A54" s="237" t="s">
        <v>243</v>
      </c>
      <c r="B54" s="237" t="s">
        <v>244</v>
      </c>
      <c r="C54" s="237" t="s">
        <v>245</v>
      </c>
      <c r="D54" s="237" t="s">
        <v>202</v>
      </c>
      <c r="E54" s="238" t="s">
        <v>203</v>
      </c>
      <c r="F54" s="239">
        <v>10</v>
      </c>
      <c r="G54" s="239">
        <v>5</v>
      </c>
      <c r="H54" s="239" t="s">
        <v>87</v>
      </c>
      <c r="I54" s="239" t="s">
        <v>87</v>
      </c>
      <c r="J54" s="239" t="s">
        <v>87</v>
      </c>
      <c r="K54" s="239">
        <v>10</v>
      </c>
      <c r="L54" s="240">
        <v>1280000</v>
      </c>
      <c r="M54" s="240">
        <v>110000</v>
      </c>
      <c r="N54" s="239" t="s">
        <v>87</v>
      </c>
      <c r="O54" s="239" t="s">
        <v>87</v>
      </c>
      <c r="P54" s="239" t="s">
        <v>87</v>
      </c>
      <c r="Q54" s="239" t="s">
        <v>87</v>
      </c>
      <c r="R54" s="240">
        <v>260000</v>
      </c>
      <c r="S54" s="240" t="s">
        <v>87</v>
      </c>
      <c r="T54" s="239" t="s">
        <v>87</v>
      </c>
      <c r="U54" s="239">
        <v>5</v>
      </c>
      <c r="V54" s="241" t="s">
        <v>87</v>
      </c>
      <c r="W54" s="239" t="s">
        <v>87</v>
      </c>
    </row>
    <row r="55" spans="1:23">
      <c r="A55" s="237" t="s">
        <v>246</v>
      </c>
      <c r="B55" s="237" t="s">
        <v>247</v>
      </c>
      <c r="C55" s="237" t="s">
        <v>248</v>
      </c>
      <c r="D55" s="237" t="s">
        <v>249</v>
      </c>
      <c r="E55" s="238" t="s">
        <v>250</v>
      </c>
      <c r="F55" s="239">
        <v>180</v>
      </c>
      <c r="G55" s="239">
        <v>55</v>
      </c>
      <c r="H55" s="239" t="s">
        <v>87</v>
      </c>
      <c r="I55" s="239" t="s">
        <v>87</v>
      </c>
      <c r="J55" s="239" t="s">
        <v>87</v>
      </c>
      <c r="K55" s="239">
        <v>45</v>
      </c>
      <c r="L55" s="240">
        <v>5170000</v>
      </c>
      <c r="M55" s="240">
        <v>880000</v>
      </c>
      <c r="N55" s="239" t="s">
        <v>87</v>
      </c>
      <c r="O55" s="239" t="s">
        <v>87</v>
      </c>
      <c r="P55" s="239" t="s">
        <v>87</v>
      </c>
      <c r="Q55" s="239" t="s">
        <v>87</v>
      </c>
      <c r="R55" s="240">
        <v>1280000</v>
      </c>
      <c r="S55" s="239">
        <v>40000</v>
      </c>
      <c r="T55" s="239">
        <v>10</v>
      </c>
      <c r="U55" s="239">
        <v>45</v>
      </c>
      <c r="V55" s="241" t="s">
        <v>87</v>
      </c>
      <c r="W55" s="239" t="s">
        <v>87</v>
      </c>
    </row>
    <row r="56" spans="1:23">
      <c r="A56" s="237" t="s">
        <v>251</v>
      </c>
      <c r="B56" s="237" t="s">
        <v>252</v>
      </c>
      <c r="C56" s="237" t="s">
        <v>253</v>
      </c>
      <c r="D56" s="237" t="s">
        <v>249</v>
      </c>
      <c r="E56" s="238" t="s">
        <v>250</v>
      </c>
      <c r="F56" s="239">
        <v>55</v>
      </c>
      <c r="G56" s="239">
        <v>60</v>
      </c>
      <c r="H56" s="239" t="s">
        <v>87</v>
      </c>
      <c r="I56" s="239">
        <v>10</v>
      </c>
      <c r="J56" s="239" t="s">
        <v>87</v>
      </c>
      <c r="K56" s="239">
        <v>20</v>
      </c>
      <c r="L56" s="240">
        <v>2560000</v>
      </c>
      <c r="M56" s="240">
        <v>1960000</v>
      </c>
      <c r="N56" s="239" t="s">
        <v>87</v>
      </c>
      <c r="O56" s="239">
        <v>230000</v>
      </c>
      <c r="P56" s="239" t="s">
        <v>87</v>
      </c>
      <c r="Q56" s="239" t="s">
        <v>87</v>
      </c>
      <c r="R56" s="240">
        <v>590000</v>
      </c>
      <c r="S56" s="240">
        <v>70000</v>
      </c>
      <c r="T56" s="239">
        <v>15</v>
      </c>
      <c r="U56" s="239">
        <v>45</v>
      </c>
      <c r="V56" s="241" t="s">
        <v>87</v>
      </c>
      <c r="W56" s="239" t="s">
        <v>87</v>
      </c>
    </row>
    <row r="57" spans="1:23">
      <c r="A57" s="237" t="s">
        <v>254</v>
      </c>
      <c r="B57" s="237" t="s">
        <v>255</v>
      </c>
      <c r="C57" s="237" t="s">
        <v>256</v>
      </c>
      <c r="D57" s="237" t="s">
        <v>249</v>
      </c>
      <c r="E57" s="238" t="s">
        <v>250</v>
      </c>
      <c r="F57" s="239">
        <v>15</v>
      </c>
      <c r="G57" s="239" t="s">
        <v>87</v>
      </c>
      <c r="H57" s="239" t="s">
        <v>87</v>
      </c>
      <c r="I57" s="239" t="s">
        <v>87</v>
      </c>
      <c r="J57" s="239" t="s">
        <v>87</v>
      </c>
      <c r="K57" s="239">
        <v>5</v>
      </c>
      <c r="L57" s="240">
        <v>1010000</v>
      </c>
      <c r="M57" s="240" t="s">
        <v>87</v>
      </c>
      <c r="N57" s="239" t="s">
        <v>87</v>
      </c>
      <c r="O57" s="239" t="s">
        <v>87</v>
      </c>
      <c r="P57" s="239" t="s">
        <v>87</v>
      </c>
      <c r="Q57" s="239" t="s">
        <v>87</v>
      </c>
      <c r="R57" s="240">
        <v>310000</v>
      </c>
      <c r="S57" s="239">
        <v>30000</v>
      </c>
      <c r="T57" s="239" t="s">
        <v>87</v>
      </c>
      <c r="U57" s="239" t="s">
        <v>87</v>
      </c>
      <c r="V57" s="241">
        <v>20</v>
      </c>
      <c r="W57" s="239">
        <v>5</v>
      </c>
    </row>
    <row r="58" spans="1:23">
      <c r="A58" s="237" t="s">
        <v>257</v>
      </c>
      <c r="B58" s="237" t="s">
        <v>258</v>
      </c>
      <c r="C58" s="237" t="s">
        <v>259</v>
      </c>
      <c r="D58" s="237" t="s">
        <v>249</v>
      </c>
      <c r="E58" s="238" t="s">
        <v>250</v>
      </c>
      <c r="F58" s="239">
        <v>65</v>
      </c>
      <c r="G58" s="239">
        <v>30</v>
      </c>
      <c r="H58" s="239" t="s">
        <v>87</v>
      </c>
      <c r="I58" s="239" t="s">
        <v>87</v>
      </c>
      <c r="J58" s="239" t="s">
        <v>87</v>
      </c>
      <c r="K58" s="239">
        <v>20</v>
      </c>
      <c r="L58" s="240">
        <v>1910000</v>
      </c>
      <c r="M58" s="240">
        <v>1350000</v>
      </c>
      <c r="N58" s="239" t="s">
        <v>87</v>
      </c>
      <c r="O58" s="239" t="s">
        <v>87</v>
      </c>
      <c r="P58" s="239" t="s">
        <v>87</v>
      </c>
      <c r="Q58" s="239" t="s">
        <v>87</v>
      </c>
      <c r="R58" s="240">
        <v>1190000</v>
      </c>
      <c r="S58" s="239" t="s">
        <v>87</v>
      </c>
      <c r="T58" s="239" t="s">
        <v>87</v>
      </c>
      <c r="U58" s="239">
        <v>25</v>
      </c>
      <c r="V58" s="241" t="s">
        <v>87</v>
      </c>
      <c r="W58" s="239" t="s">
        <v>87</v>
      </c>
    </row>
    <row r="59" spans="1:23">
      <c r="A59" s="237" t="s">
        <v>260</v>
      </c>
      <c r="B59" s="237" t="s">
        <v>261</v>
      </c>
      <c r="C59" s="237" t="s">
        <v>262</v>
      </c>
      <c r="D59" s="237" t="s">
        <v>249</v>
      </c>
      <c r="E59" s="238" t="s">
        <v>250</v>
      </c>
      <c r="F59" s="239">
        <v>15</v>
      </c>
      <c r="G59" s="239" t="s">
        <v>87</v>
      </c>
      <c r="H59" s="239" t="s">
        <v>87</v>
      </c>
      <c r="I59" s="239" t="s">
        <v>87</v>
      </c>
      <c r="J59" s="239" t="s">
        <v>87</v>
      </c>
      <c r="K59" s="239" t="s">
        <v>87</v>
      </c>
      <c r="L59" s="240">
        <v>1970000</v>
      </c>
      <c r="M59" s="240">
        <v>30000</v>
      </c>
      <c r="N59" s="239" t="s">
        <v>87</v>
      </c>
      <c r="O59" s="239" t="s">
        <v>87</v>
      </c>
      <c r="P59" s="239" t="s">
        <v>87</v>
      </c>
      <c r="Q59" s="239" t="s">
        <v>87</v>
      </c>
      <c r="R59" s="240">
        <v>190000</v>
      </c>
      <c r="S59" s="239" t="s">
        <v>87</v>
      </c>
      <c r="T59" s="239" t="s">
        <v>87</v>
      </c>
      <c r="U59" s="239" t="s">
        <v>87</v>
      </c>
      <c r="V59" s="241" t="s">
        <v>87</v>
      </c>
      <c r="W59" s="239" t="s">
        <v>87</v>
      </c>
    </row>
    <row r="60" spans="1:23">
      <c r="A60" s="237" t="s">
        <v>263</v>
      </c>
      <c r="B60" s="237" t="s">
        <v>264</v>
      </c>
      <c r="C60" s="237" t="s">
        <v>265</v>
      </c>
      <c r="D60" s="237" t="s">
        <v>249</v>
      </c>
      <c r="E60" s="238" t="s">
        <v>250</v>
      </c>
      <c r="F60" s="239" t="s">
        <v>87</v>
      </c>
      <c r="G60" s="239">
        <v>5</v>
      </c>
      <c r="H60" s="239" t="s">
        <v>87</v>
      </c>
      <c r="I60" s="239" t="s">
        <v>87</v>
      </c>
      <c r="J60" s="239" t="s">
        <v>87</v>
      </c>
      <c r="K60" s="239">
        <v>5</v>
      </c>
      <c r="L60" s="240">
        <v>290000</v>
      </c>
      <c r="M60" s="240">
        <v>240000</v>
      </c>
      <c r="N60" s="239" t="s">
        <v>87</v>
      </c>
      <c r="O60" s="239" t="s">
        <v>87</v>
      </c>
      <c r="P60" s="239" t="s">
        <v>87</v>
      </c>
      <c r="Q60" s="239" t="s">
        <v>87</v>
      </c>
      <c r="R60" s="240">
        <v>200000</v>
      </c>
      <c r="S60" s="239" t="s">
        <v>87</v>
      </c>
      <c r="T60" s="239" t="s">
        <v>87</v>
      </c>
      <c r="U60" s="239" t="s">
        <v>87</v>
      </c>
      <c r="V60" s="241" t="s">
        <v>87</v>
      </c>
      <c r="W60" s="239" t="s">
        <v>87</v>
      </c>
    </row>
    <row r="61" spans="1:23">
      <c r="A61" s="237" t="s">
        <v>266</v>
      </c>
      <c r="B61" s="237" t="s">
        <v>267</v>
      </c>
      <c r="C61" s="237" t="s">
        <v>268</v>
      </c>
      <c r="D61" s="237" t="s">
        <v>249</v>
      </c>
      <c r="E61" s="238" t="s">
        <v>250</v>
      </c>
      <c r="F61" s="239">
        <v>20</v>
      </c>
      <c r="G61" s="239">
        <v>5</v>
      </c>
      <c r="H61" s="239" t="s">
        <v>87</v>
      </c>
      <c r="I61" s="239" t="s">
        <v>87</v>
      </c>
      <c r="J61" s="239" t="s">
        <v>87</v>
      </c>
      <c r="K61" s="239">
        <v>10</v>
      </c>
      <c r="L61" s="240">
        <v>1260000</v>
      </c>
      <c r="M61" s="240">
        <v>210000</v>
      </c>
      <c r="N61" s="239" t="s">
        <v>87</v>
      </c>
      <c r="O61" s="239" t="s">
        <v>87</v>
      </c>
      <c r="P61" s="239" t="s">
        <v>87</v>
      </c>
      <c r="Q61" s="239" t="s">
        <v>87</v>
      </c>
      <c r="R61" s="239">
        <v>480000</v>
      </c>
      <c r="S61" s="239" t="s">
        <v>87</v>
      </c>
      <c r="T61" s="239">
        <v>5</v>
      </c>
      <c r="U61" s="239" t="s">
        <v>87</v>
      </c>
      <c r="V61" s="241">
        <v>105</v>
      </c>
      <c r="W61" s="239" t="s">
        <v>87</v>
      </c>
    </row>
    <row r="62" spans="1:23">
      <c r="A62" s="237" t="s">
        <v>269</v>
      </c>
      <c r="B62" s="237" t="s">
        <v>270</v>
      </c>
      <c r="C62" s="237" t="s">
        <v>271</v>
      </c>
      <c r="D62" s="237" t="s">
        <v>249</v>
      </c>
      <c r="E62" s="238" t="s">
        <v>250</v>
      </c>
      <c r="F62" s="239">
        <v>10</v>
      </c>
      <c r="G62" s="239" t="s">
        <v>87</v>
      </c>
      <c r="H62" s="239" t="s">
        <v>87</v>
      </c>
      <c r="I62" s="239" t="s">
        <v>87</v>
      </c>
      <c r="J62" s="239" t="s">
        <v>87</v>
      </c>
      <c r="K62" s="239" t="s">
        <v>87</v>
      </c>
      <c r="L62" s="240">
        <v>720000</v>
      </c>
      <c r="M62" s="240">
        <v>100000</v>
      </c>
      <c r="N62" s="239" t="s">
        <v>87</v>
      </c>
      <c r="O62" s="239" t="s">
        <v>87</v>
      </c>
      <c r="P62" s="239" t="s">
        <v>87</v>
      </c>
      <c r="Q62" s="240" t="s">
        <v>87</v>
      </c>
      <c r="R62" s="240" t="s">
        <v>87</v>
      </c>
      <c r="S62" s="239" t="s">
        <v>87</v>
      </c>
      <c r="T62" s="239" t="s">
        <v>87</v>
      </c>
      <c r="U62" s="239" t="s">
        <v>87</v>
      </c>
      <c r="V62" s="241" t="s">
        <v>87</v>
      </c>
      <c r="W62" s="239" t="s">
        <v>87</v>
      </c>
    </row>
    <row r="63" spans="1:23">
      <c r="A63" s="237" t="s">
        <v>272</v>
      </c>
      <c r="B63" s="237" t="s">
        <v>273</v>
      </c>
      <c r="C63" s="237" t="s">
        <v>274</v>
      </c>
      <c r="D63" s="237" t="s">
        <v>249</v>
      </c>
      <c r="E63" s="238" t="s">
        <v>250</v>
      </c>
      <c r="F63" s="239" t="s">
        <v>126</v>
      </c>
      <c r="G63" s="239" t="s">
        <v>126</v>
      </c>
      <c r="H63" s="239" t="s">
        <v>126</v>
      </c>
      <c r="I63" s="239" t="s">
        <v>126</v>
      </c>
      <c r="J63" s="239" t="s">
        <v>126</v>
      </c>
      <c r="K63" s="239" t="s">
        <v>126</v>
      </c>
      <c r="L63" s="240" t="s">
        <v>126</v>
      </c>
      <c r="M63" s="240" t="s">
        <v>126</v>
      </c>
      <c r="N63" s="239" t="s">
        <v>126</v>
      </c>
      <c r="O63" s="239" t="s">
        <v>126</v>
      </c>
      <c r="P63" s="239" t="s">
        <v>126</v>
      </c>
      <c r="Q63" s="239" t="s">
        <v>126</v>
      </c>
      <c r="R63" s="240" t="s">
        <v>126</v>
      </c>
      <c r="S63" s="240" t="s">
        <v>126</v>
      </c>
      <c r="T63" s="240" t="s">
        <v>126</v>
      </c>
      <c r="U63" s="240" t="s">
        <v>126</v>
      </c>
      <c r="V63" s="240" t="s">
        <v>126</v>
      </c>
      <c r="W63" s="240" t="s">
        <v>126</v>
      </c>
    </row>
    <row r="64" spans="1:23">
      <c r="A64" s="237" t="s">
        <v>275</v>
      </c>
      <c r="B64" s="237" t="s">
        <v>276</v>
      </c>
      <c r="C64" s="237" t="s">
        <v>277</v>
      </c>
      <c r="D64" s="237" t="s">
        <v>249</v>
      </c>
      <c r="E64" s="238" t="s">
        <v>250</v>
      </c>
      <c r="F64" s="239">
        <v>30</v>
      </c>
      <c r="G64" s="239">
        <v>5</v>
      </c>
      <c r="H64" s="239" t="s">
        <v>87</v>
      </c>
      <c r="I64" s="239" t="s">
        <v>87</v>
      </c>
      <c r="J64" s="239" t="s">
        <v>87</v>
      </c>
      <c r="K64" s="239">
        <v>10</v>
      </c>
      <c r="L64" s="240">
        <v>2340000</v>
      </c>
      <c r="M64" s="240">
        <v>140000</v>
      </c>
      <c r="N64" s="239" t="s">
        <v>87</v>
      </c>
      <c r="O64" s="239" t="s">
        <v>87</v>
      </c>
      <c r="P64" s="239" t="s">
        <v>87</v>
      </c>
      <c r="Q64" s="239" t="s">
        <v>87</v>
      </c>
      <c r="R64" s="240">
        <v>620000</v>
      </c>
      <c r="S64" s="240" t="s">
        <v>87</v>
      </c>
      <c r="T64" s="239" t="s">
        <v>87</v>
      </c>
      <c r="U64" s="239" t="s">
        <v>87</v>
      </c>
      <c r="V64" s="241">
        <v>20</v>
      </c>
      <c r="W64" s="239">
        <v>35</v>
      </c>
    </row>
    <row r="65" spans="1:23">
      <c r="A65" s="237" t="s">
        <v>278</v>
      </c>
      <c r="B65" s="237" t="s">
        <v>279</v>
      </c>
      <c r="C65" s="237" t="s">
        <v>280</v>
      </c>
      <c r="D65" s="237" t="s">
        <v>281</v>
      </c>
      <c r="E65" s="238" t="s">
        <v>282</v>
      </c>
      <c r="F65" s="239">
        <v>25</v>
      </c>
      <c r="G65" s="239">
        <v>15</v>
      </c>
      <c r="H65" s="239" t="s">
        <v>87</v>
      </c>
      <c r="I65" s="239" t="s">
        <v>87</v>
      </c>
      <c r="J65" s="239" t="s">
        <v>87</v>
      </c>
      <c r="K65" s="239">
        <v>15</v>
      </c>
      <c r="L65" s="240">
        <v>2200000</v>
      </c>
      <c r="M65" s="240">
        <v>860000</v>
      </c>
      <c r="N65" s="239" t="s">
        <v>87</v>
      </c>
      <c r="O65" s="239" t="s">
        <v>87</v>
      </c>
      <c r="P65" s="239" t="s">
        <v>87</v>
      </c>
      <c r="Q65" s="239" t="s">
        <v>87</v>
      </c>
      <c r="R65" s="240">
        <v>1270000</v>
      </c>
      <c r="S65" s="239">
        <v>280000</v>
      </c>
      <c r="T65" s="239">
        <v>10</v>
      </c>
      <c r="U65" s="239" t="s">
        <v>87</v>
      </c>
      <c r="V65" s="241" t="s">
        <v>87</v>
      </c>
      <c r="W65" s="239" t="s">
        <v>87</v>
      </c>
    </row>
    <row r="66" spans="1:23">
      <c r="A66" s="237" t="s">
        <v>283</v>
      </c>
      <c r="B66" s="237" t="s">
        <v>284</v>
      </c>
      <c r="C66" s="237" t="s">
        <v>285</v>
      </c>
      <c r="D66" s="237" t="s">
        <v>281</v>
      </c>
      <c r="E66" s="238" t="s">
        <v>282</v>
      </c>
      <c r="F66" s="239">
        <v>120</v>
      </c>
      <c r="G66" s="239">
        <v>65</v>
      </c>
      <c r="H66" s="239" t="s">
        <v>87</v>
      </c>
      <c r="I66" s="239" t="s">
        <v>87</v>
      </c>
      <c r="J66" s="239" t="s">
        <v>87</v>
      </c>
      <c r="K66" s="239">
        <v>40</v>
      </c>
      <c r="L66" s="240">
        <v>5520000</v>
      </c>
      <c r="M66" s="240">
        <v>1270000</v>
      </c>
      <c r="N66" s="239" t="s">
        <v>87</v>
      </c>
      <c r="O66" s="239" t="s">
        <v>87</v>
      </c>
      <c r="P66" s="239" t="s">
        <v>87</v>
      </c>
      <c r="Q66" s="239" t="s">
        <v>87</v>
      </c>
      <c r="R66" s="239">
        <v>1430000</v>
      </c>
      <c r="S66" s="239" t="s">
        <v>87</v>
      </c>
      <c r="T66" s="239">
        <v>65</v>
      </c>
      <c r="U66" s="239" t="s">
        <v>87</v>
      </c>
      <c r="V66" s="241" t="s">
        <v>87</v>
      </c>
      <c r="W66" s="239" t="s">
        <v>87</v>
      </c>
    </row>
    <row r="67" spans="1:23">
      <c r="A67" s="237" t="s">
        <v>286</v>
      </c>
      <c r="B67" s="237" t="s">
        <v>287</v>
      </c>
      <c r="C67" s="237" t="s">
        <v>288</v>
      </c>
      <c r="D67" s="237" t="s">
        <v>281</v>
      </c>
      <c r="E67" s="238" t="s">
        <v>282</v>
      </c>
      <c r="F67" s="239">
        <v>5</v>
      </c>
      <c r="G67" s="239">
        <v>5</v>
      </c>
      <c r="H67" s="239" t="s">
        <v>87</v>
      </c>
      <c r="I67" s="239" t="s">
        <v>87</v>
      </c>
      <c r="J67" s="239" t="s">
        <v>87</v>
      </c>
      <c r="K67" s="239" t="s">
        <v>87</v>
      </c>
      <c r="L67" s="240">
        <v>320000</v>
      </c>
      <c r="M67" s="240">
        <v>270000</v>
      </c>
      <c r="N67" s="239" t="s">
        <v>87</v>
      </c>
      <c r="O67" s="239" t="s">
        <v>87</v>
      </c>
      <c r="P67" s="239" t="s">
        <v>87</v>
      </c>
      <c r="Q67" s="239" t="s">
        <v>87</v>
      </c>
      <c r="R67" s="239">
        <v>170000</v>
      </c>
      <c r="S67" s="240">
        <v>170000</v>
      </c>
      <c r="T67" s="239">
        <v>5</v>
      </c>
      <c r="U67" s="239" t="s">
        <v>87</v>
      </c>
      <c r="V67" s="241" t="s">
        <v>87</v>
      </c>
      <c r="W67" s="239">
        <v>5</v>
      </c>
    </row>
    <row r="68" spans="1:23">
      <c r="A68" s="237" t="s">
        <v>289</v>
      </c>
      <c r="B68" s="237" t="s">
        <v>290</v>
      </c>
      <c r="C68" s="237" t="s">
        <v>291</v>
      </c>
      <c r="D68" s="237" t="s">
        <v>281</v>
      </c>
      <c r="E68" s="238" t="s">
        <v>282</v>
      </c>
      <c r="F68" s="239">
        <v>205</v>
      </c>
      <c r="G68" s="239" t="s">
        <v>87</v>
      </c>
      <c r="H68" s="239" t="s">
        <v>87</v>
      </c>
      <c r="I68" s="239" t="s">
        <v>87</v>
      </c>
      <c r="J68" s="239" t="s">
        <v>87</v>
      </c>
      <c r="K68" s="239" t="s">
        <v>87</v>
      </c>
      <c r="L68" s="240">
        <v>5250000</v>
      </c>
      <c r="M68" s="240" t="s">
        <v>87</v>
      </c>
      <c r="N68" s="239" t="s">
        <v>87</v>
      </c>
      <c r="O68" s="239" t="s">
        <v>87</v>
      </c>
      <c r="P68" s="239" t="s">
        <v>87</v>
      </c>
      <c r="Q68" s="239" t="s">
        <v>87</v>
      </c>
      <c r="R68" s="240" t="s">
        <v>87</v>
      </c>
      <c r="S68" s="240">
        <v>50000</v>
      </c>
      <c r="T68" s="239" t="s">
        <v>87</v>
      </c>
      <c r="U68" s="239" t="s">
        <v>87</v>
      </c>
      <c r="V68" s="241" t="s">
        <v>87</v>
      </c>
      <c r="W68" s="239" t="s">
        <v>87</v>
      </c>
    </row>
    <row r="69" spans="1:23">
      <c r="A69" s="237" t="s">
        <v>292</v>
      </c>
      <c r="B69" s="237" t="s">
        <v>293</v>
      </c>
      <c r="C69" s="237" t="s">
        <v>294</v>
      </c>
      <c r="D69" s="237" t="s">
        <v>281</v>
      </c>
      <c r="E69" s="238" t="s">
        <v>282</v>
      </c>
      <c r="F69" s="239">
        <v>180</v>
      </c>
      <c r="G69" s="239">
        <v>85</v>
      </c>
      <c r="H69" s="239" t="s">
        <v>87</v>
      </c>
      <c r="I69" s="239" t="s">
        <v>87</v>
      </c>
      <c r="J69" s="239" t="s">
        <v>87</v>
      </c>
      <c r="K69" s="239" t="s">
        <v>87</v>
      </c>
      <c r="L69" s="240">
        <v>5600000</v>
      </c>
      <c r="M69" s="240">
        <v>1440000</v>
      </c>
      <c r="N69" s="239" t="s">
        <v>87</v>
      </c>
      <c r="O69" s="239" t="s">
        <v>87</v>
      </c>
      <c r="P69" s="239" t="s">
        <v>87</v>
      </c>
      <c r="Q69" s="239" t="s">
        <v>87</v>
      </c>
      <c r="R69" s="239">
        <v>110000</v>
      </c>
      <c r="S69" s="239" t="s">
        <v>87</v>
      </c>
      <c r="T69" s="239">
        <v>85</v>
      </c>
      <c r="U69" s="239" t="s">
        <v>87</v>
      </c>
      <c r="V69" s="241" t="s">
        <v>87</v>
      </c>
      <c r="W69" s="239" t="s">
        <v>87</v>
      </c>
    </row>
    <row r="70" spans="1:23">
      <c r="A70" s="237" t="s">
        <v>295</v>
      </c>
      <c r="B70" s="237" t="s">
        <v>296</v>
      </c>
      <c r="C70" s="237" t="s">
        <v>297</v>
      </c>
      <c r="D70" s="237" t="s">
        <v>281</v>
      </c>
      <c r="E70" s="238" t="s">
        <v>282</v>
      </c>
      <c r="F70" s="239">
        <v>20</v>
      </c>
      <c r="G70" s="239">
        <v>5</v>
      </c>
      <c r="H70" s="239" t="s">
        <v>87</v>
      </c>
      <c r="I70" s="239" t="s">
        <v>87</v>
      </c>
      <c r="J70" s="239" t="s">
        <v>87</v>
      </c>
      <c r="K70" s="239">
        <v>5</v>
      </c>
      <c r="L70" s="240">
        <v>1780000</v>
      </c>
      <c r="M70" s="240">
        <v>500000</v>
      </c>
      <c r="N70" s="239" t="s">
        <v>87</v>
      </c>
      <c r="O70" s="239" t="s">
        <v>87</v>
      </c>
      <c r="P70" s="239" t="s">
        <v>87</v>
      </c>
      <c r="Q70" s="239" t="s">
        <v>87</v>
      </c>
      <c r="R70" s="240">
        <v>520000</v>
      </c>
      <c r="S70" s="239" t="s">
        <v>87</v>
      </c>
      <c r="T70" s="239">
        <v>5</v>
      </c>
      <c r="U70" s="239" t="s">
        <v>87</v>
      </c>
      <c r="V70" s="241" t="s">
        <v>87</v>
      </c>
      <c r="W70" s="239" t="s">
        <v>87</v>
      </c>
    </row>
    <row r="71" spans="1:23">
      <c r="A71" s="237" t="s">
        <v>298</v>
      </c>
      <c r="B71" s="237" t="s">
        <v>299</v>
      </c>
      <c r="C71" s="237" t="s">
        <v>300</v>
      </c>
      <c r="D71" s="237" t="s">
        <v>281</v>
      </c>
      <c r="E71" s="238" t="s">
        <v>282</v>
      </c>
      <c r="F71" s="239" t="s">
        <v>87</v>
      </c>
      <c r="G71" s="239" t="s">
        <v>87</v>
      </c>
      <c r="H71" s="239" t="s">
        <v>87</v>
      </c>
      <c r="I71" s="239" t="s">
        <v>87</v>
      </c>
      <c r="J71" s="239" t="s">
        <v>87</v>
      </c>
      <c r="K71" s="239" t="s">
        <v>87</v>
      </c>
      <c r="L71" s="240">
        <v>210000</v>
      </c>
      <c r="M71" s="240" t="s">
        <v>87</v>
      </c>
      <c r="N71" s="239" t="s">
        <v>87</v>
      </c>
      <c r="O71" s="239" t="s">
        <v>87</v>
      </c>
      <c r="P71" s="239" t="s">
        <v>87</v>
      </c>
      <c r="Q71" s="239" t="s">
        <v>87</v>
      </c>
      <c r="R71" s="240" t="s">
        <v>87</v>
      </c>
      <c r="S71" s="239" t="s">
        <v>87</v>
      </c>
      <c r="T71" s="239" t="s">
        <v>87</v>
      </c>
      <c r="U71" s="239" t="s">
        <v>87</v>
      </c>
      <c r="V71" s="241" t="s">
        <v>87</v>
      </c>
      <c r="W71" s="239" t="s">
        <v>87</v>
      </c>
    </row>
    <row r="72" spans="1:23">
      <c r="A72" s="237" t="s">
        <v>301</v>
      </c>
      <c r="B72" s="237" t="s">
        <v>302</v>
      </c>
      <c r="C72" s="237" t="s">
        <v>303</v>
      </c>
      <c r="D72" s="237" t="s">
        <v>281</v>
      </c>
      <c r="E72" s="238" t="s">
        <v>282</v>
      </c>
      <c r="F72" s="239">
        <v>60</v>
      </c>
      <c r="G72" s="239">
        <v>15</v>
      </c>
      <c r="H72" s="239">
        <v>25</v>
      </c>
      <c r="I72" s="239" t="s">
        <v>87</v>
      </c>
      <c r="J72" s="239" t="s">
        <v>87</v>
      </c>
      <c r="K72" s="239">
        <v>30</v>
      </c>
      <c r="L72" s="240">
        <v>2220000</v>
      </c>
      <c r="M72" s="240">
        <v>210000</v>
      </c>
      <c r="N72" s="239">
        <v>1090000</v>
      </c>
      <c r="O72" s="239" t="s">
        <v>87</v>
      </c>
      <c r="P72" s="239" t="s">
        <v>87</v>
      </c>
      <c r="Q72" s="239" t="s">
        <v>87</v>
      </c>
      <c r="R72" s="240">
        <v>990000</v>
      </c>
      <c r="S72" s="239" t="s">
        <v>87</v>
      </c>
      <c r="T72" s="239">
        <v>10</v>
      </c>
      <c r="U72" s="239">
        <v>5</v>
      </c>
      <c r="V72" s="241" t="s">
        <v>87</v>
      </c>
      <c r="W72" s="239" t="s">
        <v>87</v>
      </c>
    </row>
    <row r="73" spans="1:23">
      <c r="A73" s="237" t="s">
        <v>304</v>
      </c>
      <c r="B73" s="237" t="s">
        <v>305</v>
      </c>
      <c r="C73" s="237" t="s">
        <v>306</v>
      </c>
      <c r="D73" s="237" t="s">
        <v>281</v>
      </c>
      <c r="E73" s="238" t="s">
        <v>282</v>
      </c>
      <c r="F73" s="239">
        <v>325</v>
      </c>
      <c r="G73" s="239">
        <v>160</v>
      </c>
      <c r="H73" s="239" t="s">
        <v>87</v>
      </c>
      <c r="I73" s="239" t="s">
        <v>87</v>
      </c>
      <c r="J73" s="239" t="s">
        <v>87</v>
      </c>
      <c r="K73" s="239">
        <v>180</v>
      </c>
      <c r="L73" s="240">
        <v>15350000</v>
      </c>
      <c r="M73" s="240">
        <v>4770000</v>
      </c>
      <c r="N73" s="239" t="s">
        <v>87</v>
      </c>
      <c r="O73" s="239" t="s">
        <v>87</v>
      </c>
      <c r="P73" s="239" t="s">
        <v>87</v>
      </c>
      <c r="Q73" s="239" t="s">
        <v>87</v>
      </c>
      <c r="R73" s="240">
        <v>1110000</v>
      </c>
      <c r="S73" s="240" t="s">
        <v>87</v>
      </c>
      <c r="T73" s="239">
        <v>150</v>
      </c>
      <c r="U73" s="239">
        <v>10</v>
      </c>
      <c r="V73" s="241" t="s">
        <v>87</v>
      </c>
      <c r="W73" s="239" t="s">
        <v>87</v>
      </c>
    </row>
    <row r="74" spans="1:23">
      <c r="A74" s="237" t="s">
        <v>307</v>
      </c>
      <c r="B74" s="237" t="s">
        <v>308</v>
      </c>
      <c r="C74" s="237" t="s">
        <v>309</v>
      </c>
      <c r="D74" s="237" t="s">
        <v>281</v>
      </c>
      <c r="E74" s="238" t="s">
        <v>282</v>
      </c>
      <c r="F74" s="239">
        <v>100</v>
      </c>
      <c r="G74" s="239">
        <v>50</v>
      </c>
      <c r="H74" s="239" t="s">
        <v>87</v>
      </c>
      <c r="I74" s="239" t="s">
        <v>87</v>
      </c>
      <c r="J74" s="239" t="s">
        <v>87</v>
      </c>
      <c r="K74" s="239">
        <v>10</v>
      </c>
      <c r="L74" s="240">
        <v>2310000</v>
      </c>
      <c r="M74" s="240">
        <v>710000</v>
      </c>
      <c r="N74" s="240" t="s">
        <v>87</v>
      </c>
      <c r="O74" s="239" t="s">
        <v>87</v>
      </c>
      <c r="P74" s="239" t="s">
        <v>87</v>
      </c>
      <c r="Q74" s="239" t="s">
        <v>87</v>
      </c>
      <c r="R74" s="240">
        <v>440000</v>
      </c>
      <c r="S74" s="239">
        <v>90000</v>
      </c>
      <c r="T74" s="239">
        <v>50</v>
      </c>
      <c r="U74" s="239" t="s">
        <v>87</v>
      </c>
      <c r="V74" s="241" t="s">
        <v>87</v>
      </c>
      <c r="W74" s="239" t="s">
        <v>87</v>
      </c>
    </row>
    <row r="75" spans="1:23">
      <c r="A75" s="237" t="s">
        <v>310</v>
      </c>
      <c r="B75" s="237" t="s">
        <v>311</v>
      </c>
      <c r="C75" s="237" t="s">
        <v>312</v>
      </c>
      <c r="D75" s="237" t="s">
        <v>281</v>
      </c>
      <c r="E75" s="238" t="s">
        <v>282</v>
      </c>
      <c r="F75" s="239">
        <v>15</v>
      </c>
      <c r="G75" s="239">
        <v>10</v>
      </c>
      <c r="H75" s="239" t="s">
        <v>87</v>
      </c>
      <c r="I75" s="239" t="s">
        <v>87</v>
      </c>
      <c r="J75" s="239" t="s">
        <v>87</v>
      </c>
      <c r="K75" s="239">
        <v>10</v>
      </c>
      <c r="L75" s="240">
        <v>1330000</v>
      </c>
      <c r="M75" s="240">
        <v>660000</v>
      </c>
      <c r="N75" s="239" t="s">
        <v>87</v>
      </c>
      <c r="O75" s="239" t="s">
        <v>87</v>
      </c>
      <c r="P75" s="239" t="s">
        <v>87</v>
      </c>
      <c r="Q75" s="239" t="s">
        <v>87</v>
      </c>
      <c r="R75" s="240">
        <v>730000</v>
      </c>
      <c r="S75" s="239">
        <v>50000</v>
      </c>
      <c r="T75" s="239">
        <v>10</v>
      </c>
      <c r="U75" s="239" t="s">
        <v>87</v>
      </c>
      <c r="V75" s="241" t="s">
        <v>87</v>
      </c>
      <c r="W75" s="239">
        <v>60</v>
      </c>
    </row>
    <row r="76" spans="1:23">
      <c r="A76" s="237" t="s">
        <v>313</v>
      </c>
      <c r="B76" s="237" t="s">
        <v>314</v>
      </c>
      <c r="C76" s="237" t="s">
        <v>315</v>
      </c>
      <c r="D76" s="237" t="s">
        <v>281</v>
      </c>
      <c r="E76" s="238" t="s">
        <v>282</v>
      </c>
      <c r="F76" s="239">
        <v>80</v>
      </c>
      <c r="G76" s="239">
        <v>30</v>
      </c>
      <c r="H76" s="239" t="s">
        <v>87</v>
      </c>
      <c r="I76" s="239" t="s">
        <v>87</v>
      </c>
      <c r="J76" s="239" t="s">
        <v>87</v>
      </c>
      <c r="K76" s="239">
        <v>45</v>
      </c>
      <c r="L76" s="240">
        <v>5390000</v>
      </c>
      <c r="M76" s="240">
        <v>860000</v>
      </c>
      <c r="N76" s="239" t="s">
        <v>87</v>
      </c>
      <c r="O76" s="239" t="s">
        <v>87</v>
      </c>
      <c r="P76" s="239" t="s">
        <v>87</v>
      </c>
      <c r="Q76" s="239" t="s">
        <v>87</v>
      </c>
      <c r="R76" s="240">
        <v>2770000</v>
      </c>
      <c r="S76" s="239" t="s">
        <v>87</v>
      </c>
      <c r="T76" s="239" t="s">
        <v>87</v>
      </c>
      <c r="U76" s="239">
        <v>30</v>
      </c>
      <c r="V76" s="241" t="s">
        <v>87</v>
      </c>
      <c r="W76" s="239" t="s">
        <v>87</v>
      </c>
    </row>
    <row r="77" spans="1:23">
      <c r="A77" s="237" t="s">
        <v>316</v>
      </c>
      <c r="B77" s="237" t="s">
        <v>317</v>
      </c>
      <c r="C77" s="237" t="s">
        <v>318</v>
      </c>
      <c r="D77" s="237" t="s">
        <v>281</v>
      </c>
      <c r="E77" s="238" t="s">
        <v>282</v>
      </c>
      <c r="F77" s="239">
        <v>20</v>
      </c>
      <c r="G77" s="239" t="s">
        <v>87</v>
      </c>
      <c r="H77" s="239" t="s">
        <v>87</v>
      </c>
      <c r="I77" s="239" t="s">
        <v>87</v>
      </c>
      <c r="J77" s="239" t="s">
        <v>87</v>
      </c>
      <c r="K77" s="239">
        <v>5</v>
      </c>
      <c r="L77" s="240">
        <v>2080000</v>
      </c>
      <c r="M77" s="240">
        <v>50000</v>
      </c>
      <c r="N77" s="239" t="s">
        <v>87</v>
      </c>
      <c r="O77" s="239" t="s">
        <v>87</v>
      </c>
      <c r="P77" s="239" t="s">
        <v>87</v>
      </c>
      <c r="Q77" s="239" t="s">
        <v>87</v>
      </c>
      <c r="R77" s="240">
        <v>530000</v>
      </c>
      <c r="S77" s="240" t="s">
        <v>87</v>
      </c>
      <c r="T77" s="239" t="s">
        <v>87</v>
      </c>
      <c r="U77" s="239" t="s">
        <v>87</v>
      </c>
      <c r="V77" s="241" t="s">
        <v>87</v>
      </c>
      <c r="W77" s="239">
        <v>5</v>
      </c>
    </row>
    <row r="78" spans="1:23">
      <c r="A78" s="237" t="s">
        <v>319</v>
      </c>
      <c r="B78" s="237" t="s">
        <v>320</v>
      </c>
      <c r="C78" s="237" t="s">
        <v>321</v>
      </c>
      <c r="D78" s="237" t="s">
        <v>281</v>
      </c>
      <c r="E78" s="238" t="s">
        <v>282</v>
      </c>
      <c r="F78" s="239">
        <v>10</v>
      </c>
      <c r="G78" s="239" t="s">
        <v>87</v>
      </c>
      <c r="H78" s="239" t="s">
        <v>87</v>
      </c>
      <c r="I78" s="239" t="s">
        <v>87</v>
      </c>
      <c r="J78" s="239" t="s">
        <v>87</v>
      </c>
      <c r="K78" s="239" t="s">
        <v>87</v>
      </c>
      <c r="L78" s="240">
        <v>780000</v>
      </c>
      <c r="M78" s="240">
        <v>170000</v>
      </c>
      <c r="N78" s="239" t="s">
        <v>87</v>
      </c>
      <c r="O78" s="239" t="s">
        <v>87</v>
      </c>
      <c r="P78" s="239" t="s">
        <v>87</v>
      </c>
      <c r="Q78" s="239" t="s">
        <v>87</v>
      </c>
      <c r="R78" s="240">
        <v>240000</v>
      </c>
      <c r="S78" s="239" t="s">
        <v>87</v>
      </c>
      <c r="T78" s="239" t="s">
        <v>87</v>
      </c>
      <c r="U78" s="239" t="s">
        <v>87</v>
      </c>
      <c r="V78" s="241" t="s">
        <v>87</v>
      </c>
      <c r="W78" s="239" t="s">
        <v>87</v>
      </c>
    </row>
    <row r="79" spans="1:23">
      <c r="A79" s="237" t="s">
        <v>322</v>
      </c>
      <c r="B79" s="237" t="s">
        <v>323</v>
      </c>
      <c r="C79" s="237" t="s">
        <v>324</v>
      </c>
      <c r="D79" s="237" t="s">
        <v>325</v>
      </c>
      <c r="E79" s="238" t="s">
        <v>326</v>
      </c>
      <c r="F79" s="239">
        <v>290</v>
      </c>
      <c r="G79" s="239">
        <v>85</v>
      </c>
      <c r="H79" s="239" t="s">
        <v>87</v>
      </c>
      <c r="I79" s="239" t="s">
        <v>87</v>
      </c>
      <c r="J79" s="239" t="s">
        <v>87</v>
      </c>
      <c r="K79" s="239">
        <v>100</v>
      </c>
      <c r="L79" s="240">
        <v>10460000</v>
      </c>
      <c r="M79" s="240">
        <v>3430000</v>
      </c>
      <c r="N79" s="239" t="s">
        <v>87</v>
      </c>
      <c r="O79" s="239" t="s">
        <v>87</v>
      </c>
      <c r="P79" s="239" t="s">
        <v>87</v>
      </c>
      <c r="Q79" s="239" t="s">
        <v>87</v>
      </c>
      <c r="R79" s="240">
        <v>4970000</v>
      </c>
      <c r="S79" s="240" t="s">
        <v>87</v>
      </c>
      <c r="T79" s="239">
        <v>25</v>
      </c>
      <c r="U79" s="239">
        <v>65</v>
      </c>
      <c r="V79" s="241" t="s">
        <v>87</v>
      </c>
      <c r="W79" s="239" t="s">
        <v>87</v>
      </c>
    </row>
    <row r="80" spans="1:23">
      <c r="A80" s="237" t="s">
        <v>327</v>
      </c>
      <c r="B80" s="237" t="s">
        <v>328</v>
      </c>
      <c r="C80" s="237" t="s">
        <v>329</v>
      </c>
      <c r="D80" s="237" t="s">
        <v>325</v>
      </c>
      <c r="E80" s="238" t="s">
        <v>326</v>
      </c>
      <c r="F80" s="239">
        <v>225</v>
      </c>
      <c r="G80" s="239">
        <v>35</v>
      </c>
      <c r="H80" s="239" t="s">
        <v>87</v>
      </c>
      <c r="I80" s="239" t="s">
        <v>87</v>
      </c>
      <c r="J80" s="239" t="s">
        <v>87</v>
      </c>
      <c r="K80" s="239">
        <v>5</v>
      </c>
      <c r="L80" s="240">
        <v>6080000</v>
      </c>
      <c r="M80" s="240">
        <v>240000</v>
      </c>
      <c r="N80" s="239" t="s">
        <v>87</v>
      </c>
      <c r="O80" s="239" t="s">
        <v>87</v>
      </c>
      <c r="P80" s="239" t="s">
        <v>87</v>
      </c>
      <c r="Q80" s="239" t="s">
        <v>87</v>
      </c>
      <c r="R80" s="240">
        <v>130000</v>
      </c>
      <c r="S80" s="240" t="s">
        <v>87</v>
      </c>
      <c r="T80" s="239">
        <v>35</v>
      </c>
      <c r="U80" s="239" t="s">
        <v>87</v>
      </c>
      <c r="V80" s="241" t="s">
        <v>87</v>
      </c>
      <c r="W80" s="239" t="s">
        <v>87</v>
      </c>
    </row>
    <row r="81" spans="1:23">
      <c r="A81" s="237" t="s">
        <v>330</v>
      </c>
      <c r="B81" s="237" t="s">
        <v>331</v>
      </c>
      <c r="C81" s="237" t="s">
        <v>332</v>
      </c>
      <c r="D81" s="237" t="s">
        <v>325</v>
      </c>
      <c r="E81" s="238" t="s">
        <v>326</v>
      </c>
      <c r="F81" s="239" t="s">
        <v>126</v>
      </c>
      <c r="G81" s="239" t="s">
        <v>126</v>
      </c>
      <c r="H81" s="239" t="s">
        <v>126</v>
      </c>
      <c r="I81" s="239" t="s">
        <v>126</v>
      </c>
      <c r="J81" s="239" t="s">
        <v>126</v>
      </c>
      <c r="K81" s="239" t="s">
        <v>126</v>
      </c>
      <c r="L81" s="240" t="s">
        <v>126</v>
      </c>
      <c r="M81" s="240" t="s">
        <v>126</v>
      </c>
      <c r="N81" s="239" t="s">
        <v>126</v>
      </c>
      <c r="O81" s="239" t="s">
        <v>126</v>
      </c>
      <c r="P81" s="239" t="s">
        <v>126</v>
      </c>
      <c r="Q81" s="239" t="s">
        <v>126</v>
      </c>
      <c r="R81" s="240" t="s">
        <v>126</v>
      </c>
      <c r="S81" s="239" t="s">
        <v>126</v>
      </c>
      <c r="T81" s="239" t="s">
        <v>126</v>
      </c>
      <c r="U81" s="239" t="s">
        <v>126</v>
      </c>
      <c r="V81" s="241" t="s">
        <v>126</v>
      </c>
      <c r="W81" s="239" t="s">
        <v>126</v>
      </c>
    </row>
    <row r="82" spans="1:23">
      <c r="A82" s="237" t="s">
        <v>333</v>
      </c>
      <c r="B82" s="237" t="s">
        <v>334</v>
      </c>
      <c r="C82" s="237" t="s">
        <v>335</v>
      </c>
      <c r="D82" s="237" t="s">
        <v>325</v>
      </c>
      <c r="E82" s="238" t="s">
        <v>326</v>
      </c>
      <c r="F82" s="239" t="s">
        <v>87</v>
      </c>
      <c r="G82" s="239" t="s">
        <v>87</v>
      </c>
      <c r="H82" s="239" t="s">
        <v>87</v>
      </c>
      <c r="I82" s="239" t="s">
        <v>87</v>
      </c>
      <c r="J82" s="239" t="s">
        <v>87</v>
      </c>
      <c r="K82" s="239" t="s">
        <v>87</v>
      </c>
      <c r="L82" s="240">
        <v>140000</v>
      </c>
      <c r="M82" s="240" t="s">
        <v>87</v>
      </c>
      <c r="N82" s="239" t="s">
        <v>87</v>
      </c>
      <c r="O82" s="239" t="s">
        <v>87</v>
      </c>
      <c r="P82" s="239" t="s">
        <v>87</v>
      </c>
      <c r="Q82" s="239" t="s">
        <v>87</v>
      </c>
      <c r="R82" s="240" t="s">
        <v>87</v>
      </c>
      <c r="S82" s="240" t="s">
        <v>87</v>
      </c>
      <c r="T82" s="239" t="s">
        <v>87</v>
      </c>
      <c r="U82" s="239" t="s">
        <v>87</v>
      </c>
      <c r="V82" s="241" t="s">
        <v>87</v>
      </c>
      <c r="W82" s="239" t="s">
        <v>87</v>
      </c>
    </row>
    <row r="83" spans="1:23">
      <c r="A83" s="237" t="s">
        <v>336</v>
      </c>
      <c r="B83" s="237" t="s">
        <v>337</v>
      </c>
      <c r="C83" s="237" t="s">
        <v>338</v>
      </c>
      <c r="D83" s="237" t="s">
        <v>325</v>
      </c>
      <c r="E83" s="238" t="s">
        <v>326</v>
      </c>
      <c r="F83" s="239">
        <v>290</v>
      </c>
      <c r="G83" s="239">
        <v>120</v>
      </c>
      <c r="H83" s="239" t="s">
        <v>87</v>
      </c>
      <c r="I83" s="239" t="s">
        <v>87</v>
      </c>
      <c r="J83" s="239" t="s">
        <v>87</v>
      </c>
      <c r="K83" s="239">
        <v>110</v>
      </c>
      <c r="L83" s="240">
        <v>18090000</v>
      </c>
      <c r="M83" s="240">
        <v>4290000</v>
      </c>
      <c r="N83" s="239" t="s">
        <v>87</v>
      </c>
      <c r="O83" s="239" t="s">
        <v>87</v>
      </c>
      <c r="P83" s="239" t="s">
        <v>87</v>
      </c>
      <c r="Q83" s="239" t="s">
        <v>87</v>
      </c>
      <c r="R83" s="239">
        <v>6430000</v>
      </c>
      <c r="S83" s="240">
        <v>30000</v>
      </c>
      <c r="T83" s="239">
        <v>100</v>
      </c>
      <c r="U83" s="239">
        <v>20</v>
      </c>
      <c r="V83" s="241" t="s">
        <v>87</v>
      </c>
      <c r="W83" s="239" t="s">
        <v>87</v>
      </c>
    </row>
    <row r="84" spans="1:23">
      <c r="A84" s="237" t="s">
        <v>339</v>
      </c>
      <c r="B84" s="237" t="s">
        <v>340</v>
      </c>
      <c r="C84" s="237" t="s">
        <v>341</v>
      </c>
      <c r="D84" s="237" t="s">
        <v>325</v>
      </c>
      <c r="E84" s="238" t="s">
        <v>326</v>
      </c>
      <c r="F84" s="239">
        <v>40</v>
      </c>
      <c r="G84" s="239">
        <v>10</v>
      </c>
      <c r="H84" s="239" t="s">
        <v>87</v>
      </c>
      <c r="I84" s="239" t="s">
        <v>87</v>
      </c>
      <c r="J84" s="239" t="s">
        <v>87</v>
      </c>
      <c r="K84" s="239">
        <v>20</v>
      </c>
      <c r="L84" s="240">
        <v>2170000</v>
      </c>
      <c r="M84" s="240">
        <v>200000</v>
      </c>
      <c r="N84" s="239" t="s">
        <v>87</v>
      </c>
      <c r="O84" s="239" t="s">
        <v>87</v>
      </c>
      <c r="P84" s="239" t="s">
        <v>87</v>
      </c>
      <c r="Q84" s="239" t="s">
        <v>87</v>
      </c>
      <c r="R84" s="240">
        <v>160000</v>
      </c>
      <c r="S84" s="240" t="s">
        <v>87</v>
      </c>
      <c r="T84" s="239">
        <v>10</v>
      </c>
      <c r="U84" s="239" t="s">
        <v>87</v>
      </c>
      <c r="V84" s="241" t="s">
        <v>87</v>
      </c>
      <c r="W84" s="239" t="s">
        <v>87</v>
      </c>
    </row>
    <row r="85" spans="1:23">
      <c r="A85" s="237" t="s">
        <v>342</v>
      </c>
      <c r="B85" s="237" t="s">
        <v>343</v>
      </c>
      <c r="C85" s="237" t="s">
        <v>344</v>
      </c>
      <c r="D85" s="237" t="s">
        <v>325</v>
      </c>
      <c r="E85" s="238" t="s">
        <v>326</v>
      </c>
      <c r="F85" s="239">
        <v>5</v>
      </c>
      <c r="G85" s="239" t="s">
        <v>87</v>
      </c>
      <c r="H85" s="239" t="s">
        <v>87</v>
      </c>
      <c r="I85" s="239" t="s">
        <v>87</v>
      </c>
      <c r="J85" s="239" t="s">
        <v>87</v>
      </c>
      <c r="K85" s="239" t="s">
        <v>87</v>
      </c>
      <c r="L85" s="240">
        <v>390000</v>
      </c>
      <c r="M85" s="240" t="s">
        <v>87</v>
      </c>
      <c r="N85" s="239" t="s">
        <v>87</v>
      </c>
      <c r="O85" s="239" t="s">
        <v>87</v>
      </c>
      <c r="P85" s="239" t="s">
        <v>87</v>
      </c>
      <c r="Q85" s="239" t="s">
        <v>87</v>
      </c>
      <c r="R85" s="240">
        <v>90000</v>
      </c>
      <c r="S85" s="239" t="s">
        <v>87</v>
      </c>
      <c r="T85" s="239" t="s">
        <v>87</v>
      </c>
      <c r="U85" s="239" t="s">
        <v>87</v>
      </c>
      <c r="V85" s="241" t="s">
        <v>87</v>
      </c>
      <c r="W85" s="239" t="s">
        <v>87</v>
      </c>
    </row>
    <row r="86" spans="1:23">
      <c r="A86" s="237" t="s">
        <v>345</v>
      </c>
      <c r="B86" s="237" t="s">
        <v>346</v>
      </c>
      <c r="C86" s="237" t="s">
        <v>347</v>
      </c>
      <c r="D86" s="237" t="s">
        <v>325</v>
      </c>
      <c r="E86" s="238" t="s">
        <v>326</v>
      </c>
      <c r="F86" s="239">
        <v>10</v>
      </c>
      <c r="G86" s="239" t="s">
        <v>87</v>
      </c>
      <c r="H86" s="239" t="s">
        <v>87</v>
      </c>
      <c r="I86" s="239" t="s">
        <v>87</v>
      </c>
      <c r="J86" s="239" t="s">
        <v>87</v>
      </c>
      <c r="K86" s="239">
        <v>5</v>
      </c>
      <c r="L86" s="240">
        <v>870000</v>
      </c>
      <c r="M86" s="240">
        <v>40000</v>
      </c>
      <c r="N86" s="239" t="s">
        <v>87</v>
      </c>
      <c r="O86" s="239" t="s">
        <v>87</v>
      </c>
      <c r="P86" s="239" t="s">
        <v>87</v>
      </c>
      <c r="Q86" s="239" t="s">
        <v>87</v>
      </c>
      <c r="R86" s="240">
        <v>460000</v>
      </c>
      <c r="S86" s="239" t="s">
        <v>87</v>
      </c>
      <c r="T86" s="239" t="s">
        <v>87</v>
      </c>
      <c r="U86" s="239" t="s">
        <v>87</v>
      </c>
      <c r="V86" s="241">
        <v>10</v>
      </c>
      <c r="W86" s="239">
        <v>30</v>
      </c>
    </row>
    <row r="87" spans="1:23">
      <c r="A87" s="237" t="s">
        <v>348</v>
      </c>
      <c r="B87" s="237" t="s">
        <v>349</v>
      </c>
      <c r="C87" s="237" t="s">
        <v>350</v>
      </c>
      <c r="D87" s="237" t="s">
        <v>325</v>
      </c>
      <c r="E87" s="238" t="s">
        <v>326</v>
      </c>
      <c r="F87" s="239" t="s">
        <v>87</v>
      </c>
      <c r="G87" s="239" t="s">
        <v>87</v>
      </c>
      <c r="H87" s="239" t="s">
        <v>87</v>
      </c>
      <c r="I87" s="239" t="s">
        <v>87</v>
      </c>
      <c r="J87" s="239" t="s">
        <v>87</v>
      </c>
      <c r="K87" s="239" t="s">
        <v>87</v>
      </c>
      <c r="L87" s="240">
        <v>290000</v>
      </c>
      <c r="M87" s="240" t="s">
        <v>87</v>
      </c>
      <c r="N87" s="239" t="s">
        <v>87</v>
      </c>
      <c r="O87" s="239" t="s">
        <v>87</v>
      </c>
      <c r="P87" s="239" t="s">
        <v>87</v>
      </c>
      <c r="Q87" s="239" t="s">
        <v>87</v>
      </c>
      <c r="R87" s="240">
        <v>130000</v>
      </c>
      <c r="S87" s="239" t="s">
        <v>87</v>
      </c>
      <c r="T87" s="239" t="s">
        <v>87</v>
      </c>
      <c r="U87" s="239" t="s">
        <v>87</v>
      </c>
      <c r="V87" s="241" t="s">
        <v>87</v>
      </c>
      <c r="W87" s="239">
        <v>15</v>
      </c>
    </row>
    <row r="88" spans="1:23">
      <c r="A88" s="237" t="s">
        <v>351</v>
      </c>
      <c r="B88" s="237" t="s">
        <v>352</v>
      </c>
      <c r="C88" s="237" t="s">
        <v>353</v>
      </c>
      <c r="D88" s="237" t="s">
        <v>325</v>
      </c>
      <c r="E88" s="238" t="s">
        <v>326</v>
      </c>
      <c r="F88" s="239">
        <v>10</v>
      </c>
      <c r="G88" s="239" t="s">
        <v>87</v>
      </c>
      <c r="H88" s="239" t="s">
        <v>87</v>
      </c>
      <c r="I88" s="239" t="s">
        <v>87</v>
      </c>
      <c r="J88" s="239" t="s">
        <v>87</v>
      </c>
      <c r="K88" s="239" t="s">
        <v>87</v>
      </c>
      <c r="L88" s="240">
        <v>790000</v>
      </c>
      <c r="M88" s="240">
        <v>50000</v>
      </c>
      <c r="N88" s="239" t="s">
        <v>87</v>
      </c>
      <c r="O88" s="239" t="s">
        <v>87</v>
      </c>
      <c r="P88" s="239" t="s">
        <v>87</v>
      </c>
      <c r="Q88" s="239" t="s">
        <v>87</v>
      </c>
      <c r="R88" s="240">
        <v>60000</v>
      </c>
      <c r="S88" s="239" t="s">
        <v>87</v>
      </c>
      <c r="T88" s="239" t="s">
        <v>87</v>
      </c>
      <c r="U88" s="239" t="s">
        <v>87</v>
      </c>
      <c r="V88" s="241" t="s">
        <v>87</v>
      </c>
      <c r="W88" s="239" t="s">
        <v>87</v>
      </c>
    </row>
    <row r="89" spans="1:23">
      <c r="A89" s="237" t="s">
        <v>354</v>
      </c>
      <c r="B89" s="237" t="s">
        <v>355</v>
      </c>
      <c r="C89" s="237" t="s">
        <v>356</v>
      </c>
      <c r="D89" s="237" t="s">
        <v>325</v>
      </c>
      <c r="E89" s="238" t="s">
        <v>326</v>
      </c>
      <c r="F89" s="239">
        <v>40</v>
      </c>
      <c r="G89" s="239">
        <v>45</v>
      </c>
      <c r="H89" s="239" t="s">
        <v>87</v>
      </c>
      <c r="I89" s="239" t="s">
        <v>87</v>
      </c>
      <c r="J89" s="239" t="s">
        <v>87</v>
      </c>
      <c r="K89" s="239">
        <v>25</v>
      </c>
      <c r="L89" s="240">
        <v>2150000</v>
      </c>
      <c r="M89" s="240">
        <v>640000</v>
      </c>
      <c r="N89" s="239" t="s">
        <v>87</v>
      </c>
      <c r="O89" s="239" t="s">
        <v>87</v>
      </c>
      <c r="P89" s="239" t="s">
        <v>87</v>
      </c>
      <c r="Q89" s="239" t="s">
        <v>87</v>
      </c>
      <c r="R89" s="240">
        <v>1170000</v>
      </c>
      <c r="S89" s="240" t="s">
        <v>87</v>
      </c>
      <c r="T89" s="239">
        <v>45</v>
      </c>
      <c r="U89" s="239" t="s">
        <v>87</v>
      </c>
      <c r="V89" s="241" t="s">
        <v>87</v>
      </c>
      <c r="W89" s="239">
        <v>10</v>
      </c>
    </row>
    <row r="90" spans="1:23">
      <c r="A90" s="237" t="s">
        <v>357</v>
      </c>
      <c r="B90" s="237" t="s">
        <v>358</v>
      </c>
      <c r="C90" s="237" t="s">
        <v>359</v>
      </c>
      <c r="D90" s="237" t="s">
        <v>360</v>
      </c>
      <c r="E90" s="238" t="s">
        <v>361</v>
      </c>
      <c r="F90" s="239" t="s">
        <v>87</v>
      </c>
      <c r="G90" s="239" t="s">
        <v>87</v>
      </c>
      <c r="H90" s="239" t="s">
        <v>87</v>
      </c>
      <c r="I90" s="239" t="s">
        <v>87</v>
      </c>
      <c r="J90" s="239" t="s">
        <v>87</v>
      </c>
      <c r="K90" s="239" t="s">
        <v>87</v>
      </c>
      <c r="L90" s="240">
        <v>560000</v>
      </c>
      <c r="M90" s="240">
        <v>270000</v>
      </c>
      <c r="N90" s="239" t="s">
        <v>87</v>
      </c>
      <c r="O90" s="239" t="s">
        <v>87</v>
      </c>
      <c r="P90" s="239" t="s">
        <v>87</v>
      </c>
      <c r="Q90" s="239" t="s">
        <v>87</v>
      </c>
      <c r="R90" s="240">
        <v>110000</v>
      </c>
      <c r="S90" s="240">
        <v>120000</v>
      </c>
      <c r="T90" s="239" t="s">
        <v>87</v>
      </c>
      <c r="U90" s="239" t="s">
        <v>87</v>
      </c>
      <c r="V90" s="241" t="s">
        <v>87</v>
      </c>
      <c r="W90" s="239" t="s">
        <v>87</v>
      </c>
    </row>
    <row r="91" spans="1:23">
      <c r="A91" s="237" t="s">
        <v>362</v>
      </c>
      <c r="B91" s="237" t="s">
        <v>363</v>
      </c>
      <c r="C91" s="237" t="s">
        <v>364</v>
      </c>
      <c r="D91" s="237" t="s">
        <v>360</v>
      </c>
      <c r="E91" s="238" t="s">
        <v>361</v>
      </c>
      <c r="F91" s="239">
        <v>40</v>
      </c>
      <c r="G91" s="239">
        <v>10</v>
      </c>
      <c r="H91" s="239" t="s">
        <v>87</v>
      </c>
      <c r="I91" s="239" t="s">
        <v>87</v>
      </c>
      <c r="J91" s="239" t="s">
        <v>87</v>
      </c>
      <c r="K91" s="239">
        <v>15</v>
      </c>
      <c r="L91" s="240">
        <v>2860000</v>
      </c>
      <c r="M91" s="240">
        <v>360000</v>
      </c>
      <c r="N91" s="239" t="s">
        <v>87</v>
      </c>
      <c r="O91" s="239" t="s">
        <v>87</v>
      </c>
      <c r="P91" s="239" t="s">
        <v>87</v>
      </c>
      <c r="Q91" s="239" t="s">
        <v>87</v>
      </c>
      <c r="R91" s="239">
        <v>1070000</v>
      </c>
      <c r="S91" s="239">
        <v>130000</v>
      </c>
      <c r="T91" s="239">
        <v>10</v>
      </c>
      <c r="U91" s="239" t="s">
        <v>87</v>
      </c>
      <c r="V91" s="241" t="s">
        <v>87</v>
      </c>
      <c r="W91" s="239" t="s">
        <v>87</v>
      </c>
    </row>
    <row r="92" spans="1:23">
      <c r="A92" s="237" t="s">
        <v>365</v>
      </c>
      <c r="B92" s="237" t="s">
        <v>366</v>
      </c>
      <c r="C92" s="237" t="s">
        <v>367</v>
      </c>
      <c r="D92" s="237" t="s">
        <v>360</v>
      </c>
      <c r="E92" s="238" t="s">
        <v>361</v>
      </c>
      <c r="F92" s="239" t="s">
        <v>87</v>
      </c>
      <c r="G92" s="239" t="s">
        <v>87</v>
      </c>
      <c r="H92" s="239" t="s">
        <v>87</v>
      </c>
      <c r="I92" s="239" t="s">
        <v>87</v>
      </c>
      <c r="J92" s="239" t="s">
        <v>87</v>
      </c>
      <c r="K92" s="239" t="s">
        <v>87</v>
      </c>
      <c r="L92" s="240" t="s">
        <v>87</v>
      </c>
      <c r="M92" s="240" t="s">
        <v>87</v>
      </c>
      <c r="N92" s="240" t="s">
        <v>87</v>
      </c>
      <c r="O92" s="239" t="s">
        <v>87</v>
      </c>
      <c r="P92" s="240" t="s">
        <v>87</v>
      </c>
      <c r="Q92" s="240" t="s">
        <v>87</v>
      </c>
      <c r="R92" s="239">
        <v>160000</v>
      </c>
      <c r="S92" s="239" t="s">
        <v>87</v>
      </c>
      <c r="T92" s="239" t="s">
        <v>87</v>
      </c>
      <c r="U92" s="239" t="s">
        <v>87</v>
      </c>
      <c r="V92" s="241" t="s">
        <v>87</v>
      </c>
      <c r="W92" s="239" t="s">
        <v>87</v>
      </c>
    </row>
    <row r="93" spans="1:23">
      <c r="A93" s="237" t="s">
        <v>368</v>
      </c>
      <c r="B93" s="237" t="s">
        <v>369</v>
      </c>
      <c r="C93" s="237" t="s">
        <v>370</v>
      </c>
      <c r="D93" s="237" t="s">
        <v>360</v>
      </c>
      <c r="E93" s="238" t="s">
        <v>361</v>
      </c>
      <c r="F93" s="239">
        <v>20</v>
      </c>
      <c r="G93" s="239">
        <v>5</v>
      </c>
      <c r="H93" s="239">
        <v>5</v>
      </c>
      <c r="I93" s="239">
        <v>5</v>
      </c>
      <c r="J93" s="239">
        <v>5</v>
      </c>
      <c r="K93" s="239" t="s">
        <v>87</v>
      </c>
      <c r="L93" s="240">
        <v>1370000</v>
      </c>
      <c r="M93" s="240">
        <v>600000</v>
      </c>
      <c r="N93" s="239">
        <v>460000</v>
      </c>
      <c r="O93" s="239">
        <v>90000</v>
      </c>
      <c r="P93" s="239">
        <v>120000</v>
      </c>
      <c r="Q93" s="239">
        <v>780000</v>
      </c>
      <c r="R93" s="239">
        <v>90000</v>
      </c>
      <c r="S93" s="239" t="s">
        <v>87</v>
      </c>
      <c r="T93" s="239">
        <v>5</v>
      </c>
      <c r="U93" s="239" t="s">
        <v>87</v>
      </c>
      <c r="V93" s="241" t="s">
        <v>87</v>
      </c>
      <c r="W93" s="239" t="s">
        <v>87</v>
      </c>
    </row>
    <row r="94" spans="1:23">
      <c r="A94" s="237" t="s">
        <v>371</v>
      </c>
      <c r="B94" s="237" t="s">
        <v>372</v>
      </c>
      <c r="C94" s="237" t="s">
        <v>373</v>
      </c>
      <c r="D94" s="237" t="s">
        <v>360</v>
      </c>
      <c r="E94" s="238" t="s">
        <v>361</v>
      </c>
      <c r="F94" s="239">
        <v>10</v>
      </c>
      <c r="G94" s="239" t="s">
        <v>87</v>
      </c>
      <c r="H94" s="239" t="s">
        <v>87</v>
      </c>
      <c r="I94" s="239" t="s">
        <v>87</v>
      </c>
      <c r="J94" s="239" t="s">
        <v>87</v>
      </c>
      <c r="K94" s="239" t="s">
        <v>87</v>
      </c>
      <c r="L94" s="240">
        <v>790000</v>
      </c>
      <c r="M94" s="240">
        <v>70000</v>
      </c>
      <c r="N94" s="239" t="s">
        <v>87</v>
      </c>
      <c r="O94" s="239" t="s">
        <v>87</v>
      </c>
      <c r="P94" s="239" t="s">
        <v>87</v>
      </c>
      <c r="Q94" s="239" t="s">
        <v>87</v>
      </c>
      <c r="R94" s="239" t="s">
        <v>87</v>
      </c>
      <c r="S94" s="239">
        <v>10000</v>
      </c>
      <c r="T94" s="239" t="s">
        <v>87</v>
      </c>
      <c r="U94" s="239" t="s">
        <v>87</v>
      </c>
      <c r="V94" s="241" t="s">
        <v>87</v>
      </c>
      <c r="W94" s="239" t="s">
        <v>87</v>
      </c>
    </row>
    <row r="95" spans="1:23">
      <c r="A95" s="237" t="s">
        <v>374</v>
      </c>
      <c r="B95" s="237" t="s">
        <v>375</v>
      </c>
      <c r="C95" s="237" t="s">
        <v>376</v>
      </c>
      <c r="D95" s="237" t="s">
        <v>360</v>
      </c>
      <c r="E95" s="238" t="s">
        <v>361</v>
      </c>
      <c r="F95" s="239" t="s">
        <v>87</v>
      </c>
      <c r="G95" s="239" t="s">
        <v>87</v>
      </c>
      <c r="H95" s="239" t="s">
        <v>87</v>
      </c>
      <c r="I95" s="239" t="s">
        <v>87</v>
      </c>
      <c r="J95" s="239" t="s">
        <v>87</v>
      </c>
      <c r="K95" s="239" t="s">
        <v>87</v>
      </c>
      <c r="L95" s="240" t="s">
        <v>87</v>
      </c>
      <c r="M95" s="240" t="s">
        <v>87</v>
      </c>
      <c r="N95" s="239" t="s">
        <v>87</v>
      </c>
      <c r="O95" s="239" t="s">
        <v>87</v>
      </c>
      <c r="P95" s="239" t="s">
        <v>87</v>
      </c>
      <c r="Q95" s="239" t="s">
        <v>87</v>
      </c>
      <c r="R95" s="239" t="s">
        <v>87</v>
      </c>
      <c r="S95" s="239" t="s">
        <v>87</v>
      </c>
      <c r="T95" s="239" t="s">
        <v>87</v>
      </c>
      <c r="U95" s="239" t="s">
        <v>87</v>
      </c>
      <c r="V95" s="241" t="s">
        <v>87</v>
      </c>
      <c r="W95" s="239" t="s">
        <v>87</v>
      </c>
    </row>
    <row r="96" spans="1:23">
      <c r="A96" s="237" t="s">
        <v>377</v>
      </c>
      <c r="B96" s="237" t="s">
        <v>378</v>
      </c>
      <c r="C96" s="237" t="s">
        <v>379</v>
      </c>
      <c r="D96" s="237" t="s">
        <v>360</v>
      </c>
      <c r="E96" s="238" t="s">
        <v>361</v>
      </c>
      <c r="F96" s="239" t="s">
        <v>87</v>
      </c>
      <c r="G96" s="239" t="s">
        <v>87</v>
      </c>
      <c r="H96" s="239" t="s">
        <v>87</v>
      </c>
      <c r="I96" s="239" t="s">
        <v>87</v>
      </c>
      <c r="J96" s="239" t="s">
        <v>87</v>
      </c>
      <c r="K96" s="239" t="s">
        <v>87</v>
      </c>
      <c r="L96" s="240">
        <v>100000</v>
      </c>
      <c r="M96" s="240" t="s">
        <v>87</v>
      </c>
      <c r="N96" s="239" t="s">
        <v>87</v>
      </c>
      <c r="O96" s="239">
        <v>60000</v>
      </c>
      <c r="P96" s="239" t="s">
        <v>87</v>
      </c>
      <c r="Q96" s="239" t="s">
        <v>87</v>
      </c>
      <c r="R96" s="239" t="s">
        <v>87</v>
      </c>
      <c r="S96" s="239" t="s">
        <v>87</v>
      </c>
      <c r="T96" s="239" t="s">
        <v>87</v>
      </c>
      <c r="U96" s="239" t="s">
        <v>87</v>
      </c>
      <c r="V96" s="241" t="s">
        <v>87</v>
      </c>
      <c r="W96" s="239" t="s">
        <v>87</v>
      </c>
    </row>
    <row r="97" spans="1:23">
      <c r="A97" s="237" t="s">
        <v>380</v>
      </c>
      <c r="B97" s="237" t="s">
        <v>381</v>
      </c>
      <c r="C97" s="237" t="s">
        <v>382</v>
      </c>
      <c r="D97" s="237" t="s">
        <v>360</v>
      </c>
      <c r="E97" s="238" t="s">
        <v>361</v>
      </c>
      <c r="F97" s="239">
        <v>10</v>
      </c>
      <c r="G97" s="239" t="s">
        <v>87</v>
      </c>
      <c r="H97" s="239" t="s">
        <v>87</v>
      </c>
      <c r="I97" s="239" t="s">
        <v>87</v>
      </c>
      <c r="J97" s="239" t="s">
        <v>87</v>
      </c>
      <c r="K97" s="239" t="s">
        <v>87</v>
      </c>
      <c r="L97" s="240">
        <v>1320000</v>
      </c>
      <c r="M97" s="240" t="s">
        <v>87</v>
      </c>
      <c r="N97" s="239" t="s">
        <v>87</v>
      </c>
      <c r="O97" s="239" t="s">
        <v>87</v>
      </c>
      <c r="P97" s="239" t="s">
        <v>87</v>
      </c>
      <c r="Q97" s="239" t="s">
        <v>87</v>
      </c>
      <c r="R97" s="239" t="s">
        <v>87</v>
      </c>
      <c r="S97" s="239" t="s">
        <v>87</v>
      </c>
      <c r="T97" s="239" t="s">
        <v>87</v>
      </c>
      <c r="U97" s="239" t="s">
        <v>87</v>
      </c>
      <c r="V97" s="241" t="s">
        <v>87</v>
      </c>
      <c r="W97" s="239" t="s">
        <v>87</v>
      </c>
    </row>
    <row r="98" spans="1:23">
      <c r="A98" s="237" t="s">
        <v>383</v>
      </c>
      <c r="B98" s="237" t="s">
        <v>384</v>
      </c>
      <c r="C98" s="237" t="s">
        <v>385</v>
      </c>
      <c r="D98" s="237" t="s">
        <v>360</v>
      </c>
      <c r="E98" s="238" t="s">
        <v>361</v>
      </c>
      <c r="F98" s="239" t="s">
        <v>87</v>
      </c>
      <c r="G98" s="239" t="s">
        <v>87</v>
      </c>
      <c r="H98" s="239" t="s">
        <v>87</v>
      </c>
      <c r="I98" s="239" t="s">
        <v>87</v>
      </c>
      <c r="J98" s="239" t="s">
        <v>87</v>
      </c>
      <c r="K98" s="239" t="s">
        <v>87</v>
      </c>
      <c r="L98" s="240" t="s">
        <v>87</v>
      </c>
      <c r="M98" s="240" t="s">
        <v>87</v>
      </c>
      <c r="N98" s="239" t="s">
        <v>87</v>
      </c>
      <c r="O98" s="239" t="s">
        <v>87</v>
      </c>
      <c r="P98" s="239" t="s">
        <v>87</v>
      </c>
      <c r="Q98" s="239" t="s">
        <v>87</v>
      </c>
      <c r="R98" s="239" t="s">
        <v>87</v>
      </c>
      <c r="S98" s="239" t="s">
        <v>87</v>
      </c>
      <c r="T98" s="239" t="s">
        <v>87</v>
      </c>
      <c r="U98" s="239" t="s">
        <v>87</v>
      </c>
      <c r="V98" s="241" t="s">
        <v>87</v>
      </c>
      <c r="W98" s="239" t="s">
        <v>87</v>
      </c>
    </row>
    <row r="99" spans="1:23">
      <c r="A99" s="237" t="s">
        <v>386</v>
      </c>
      <c r="B99" s="237" t="s">
        <v>387</v>
      </c>
      <c r="C99" s="237" t="s">
        <v>388</v>
      </c>
      <c r="D99" s="237" t="s">
        <v>360</v>
      </c>
      <c r="E99" s="238" t="s">
        <v>361</v>
      </c>
      <c r="F99" s="239" t="s">
        <v>87</v>
      </c>
      <c r="G99" s="239" t="s">
        <v>87</v>
      </c>
      <c r="H99" s="239" t="s">
        <v>87</v>
      </c>
      <c r="I99" s="239" t="s">
        <v>87</v>
      </c>
      <c r="J99" s="239" t="s">
        <v>87</v>
      </c>
      <c r="K99" s="239" t="s">
        <v>87</v>
      </c>
      <c r="L99" s="240" t="s">
        <v>87</v>
      </c>
      <c r="M99" s="240" t="s">
        <v>87</v>
      </c>
      <c r="N99" s="239" t="s">
        <v>87</v>
      </c>
      <c r="O99" s="239" t="s">
        <v>87</v>
      </c>
      <c r="P99" s="239" t="s">
        <v>87</v>
      </c>
      <c r="Q99" s="239" t="s">
        <v>87</v>
      </c>
      <c r="R99" s="240" t="s">
        <v>87</v>
      </c>
      <c r="S99" s="240" t="s">
        <v>87</v>
      </c>
      <c r="T99" s="239" t="s">
        <v>87</v>
      </c>
      <c r="U99" s="239" t="s">
        <v>87</v>
      </c>
      <c r="V99" s="241" t="s">
        <v>87</v>
      </c>
      <c r="W99" s="239" t="s">
        <v>87</v>
      </c>
    </row>
    <row r="100" spans="1:23">
      <c r="A100" s="237" t="s">
        <v>389</v>
      </c>
      <c r="B100" s="237" t="s">
        <v>390</v>
      </c>
      <c r="C100" s="237" t="s">
        <v>391</v>
      </c>
      <c r="D100" s="237" t="s">
        <v>360</v>
      </c>
      <c r="E100" s="238" t="s">
        <v>361</v>
      </c>
      <c r="F100" s="239">
        <v>25</v>
      </c>
      <c r="G100" s="239">
        <v>10</v>
      </c>
      <c r="H100" s="239" t="s">
        <v>87</v>
      </c>
      <c r="I100" s="239" t="s">
        <v>87</v>
      </c>
      <c r="J100" s="239" t="s">
        <v>87</v>
      </c>
      <c r="K100" s="239">
        <v>5</v>
      </c>
      <c r="L100" s="240">
        <v>2690000</v>
      </c>
      <c r="M100" s="240">
        <v>720000</v>
      </c>
      <c r="N100" s="239" t="s">
        <v>87</v>
      </c>
      <c r="O100" s="239" t="s">
        <v>87</v>
      </c>
      <c r="P100" s="239" t="s">
        <v>87</v>
      </c>
      <c r="Q100" s="239" t="s">
        <v>87</v>
      </c>
      <c r="R100" s="239">
        <v>580000</v>
      </c>
      <c r="S100" s="239" t="s">
        <v>87</v>
      </c>
      <c r="T100" s="239">
        <v>10</v>
      </c>
      <c r="U100" s="239" t="s">
        <v>87</v>
      </c>
      <c r="V100" s="241" t="s">
        <v>87</v>
      </c>
      <c r="W100" s="239" t="s">
        <v>87</v>
      </c>
    </row>
    <row r="101" spans="1:23">
      <c r="A101" s="237" t="s">
        <v>392</v>
      </c>
      <c r="B101" s="237" t="s">
        <v>393</v>
      </c>
      <c r="C101" s="237" t="s">
        <v>394</v>
      </c>
      <c r="D101" s="237" t="s">
        <v>360</v>
      </c>
      <c r="E101" s="238" t="s">
        <v>361</v>
      </c>
      <c r="F101" s="239" t="s">
        <v>87</v>
      </c>
      <c r="G101" s="239" t="s">
        <v>87</v>
      </c>
      <c r="H101" s="239" t="s">
        <v>87</v>
      </c>
      <c r="I101" s="239" t="s">
        <v>87</v>
      </c>
      <c r="J101" s="239" t="s">
        <v>87</v>
      </c>
      <c r="K101" s="239" t="s">
        <v>87</v>
      </c>
      <c r="L101" s="240">
        <v>430000</v>
      </c>
      <c r="M101" s="240" t="s">
        <v>87</v>
      </c>
      <c r="N101" s="239" t="s">
        <v>87</v>
      </c>
      <c r="O101" s="239" t="s">
        <v>87</v>
      </c>
      <c r="P101" s="239" t="s">
        <v>87</v>
      </c>
      <c r="Q101" s="239" t="s">
        <v>87</v>
      </c>
      <c r="R101" s="239">
        <v>150000</v>
      </c>
      <c r="S101" s="239" t="s">
        <v>87</v>
      </c>
      <c r="T101" s="239" t="s">
        <v>87</v>
      </c>
      <c r="U101" s="239" t="s">
        <v>87</v>
      </c>
      <c r="V101" s="241" t="s">
        <v>87</v>
      </c>
      <c r="W101" s="239" t="s">
        <v>87</v>
      </c>
    </row>
    <row r="102" spans="1:23">
      <c r="A102" s="237" t="s">
        <v>395</v>
      </c>
      <c r="B102" s="237" t="s">
        <v>396</v>
      </c>
      <c r="C102" s="237" t="s">
        <v>397</v>
      </c>
      <c r="D102" s="237" t="s">
        <v>360</v>
      </c>
      <c r="E102" s="238" t="s">
        <v>361</v>
      </c>
      <c r="F102" s="239" t="s">
        <v>87</v>
      </c>
      <c r="G102" s="239" t="s">
        <v>87</v>
      </c>
      <c r="H102" s="239" t="s">
        <v>87</v>
      </c>
      <c r="I102" s="239" t="s">
        <v>87</v>
      </c>
      <c r="J102" s="239" t="s">
        <v>87</v>
      </c>
      <c r="K102" s="239" t="s">
        <v>87</v>
      </c>
      <c r="L102" s="240" t="s">
        <v>87</v>
      </c>
      <c r="M102" s="240" t="s">
        <v>87</v>
      </c>
      <c r="N102" s="239" t="s">
        <v>87</v>
      </c>
      <c r="O102" s="239" t="s">
        <v>87</v>
      </c>
      <c r="P102" s="239" t="s">
        <v>87</v>
      </c>
      <c r="Q102" s="239" t="s">
        <v>87</v>
      </c>
      <c r="R102" s="240" t="s">
        <v>87</v>
      </c>
      <c r="S102" s="240" t="s">
        <v>87</v>
      </c>
      <c r="T102" s="239" t="s">
        <v>87</v>
      </c>
      <c r="U102" s="239" t="s">
        <v>87</v>
      </c>
      <c r="V102" s="241" t="s">
        <v>87</v>
      </c>
      <c r="W102" s="239" t="s">
        <v>87</v>
      </c>
    </row>
    <row r="103" spans="1:23">
      <c r="A103" s="237" t="s">
        <v>398</v>
      </c>
      <c r="B103" s="237" t="s">
        <v>399</v>
      </c>
      <c r="C103" s="237" t="s">
        <v>400</v>
      </c>
      <c r="D103" s="237" t="s">
        <v>360</v>
      </c>
      <c r="E103" s="238" t="s">
        <v>361</v>
      </c>
      <c r="F103" s="239">
        <v>30</v>
      </c>
      <c r="G103" s="239">
        <v>15</v>
      </c>
      <c r="H103" s="239" t="s">
        <v>87</v>
      </c>
      <c r="I103" s="239" t="s">
        <v>87</v>
      </c>
      <c r="J103" s="239" t="s">
        <v>87</v>
      </c>
      <c r="K103" s="239">
        <v>15</v>
      </c>
      <c r="L103" s="240">
        <v>2000000</v>
      </c>
      <c r="M103" s="240">
        <v>380000</v>
      </c>
      <c r="N103" s="239" t="s">
        <v>87</v>
      </c>
      <c r="O103" s="239" t="s">
        <v>87</v>
      </c>
      <c r="P103" s="239" t="s">
        <v>87</v>
      </c>
      <c r="Q103" s="239" t="s">
        <v>87</v>
      </c>
      <c r="R103" s="240">
        <v>660000</v>
      </c>
      <c r="S103" s="240">
        <v>50000</v>
      </c>
      <c r="T103" s="239">
        <v>10</v>
      </c>
      <c r="U103" s="239">
        <v>5</v>
      </c>
      <c r="V103" s="241" t="s">
        <v>87</v>
      </c>
      <c r="W103" s="239" t="s">
        <v>87</v>
      </c>
    </row>
    <row r="104" spans="1:23">
      <c r="A104" s="237" t="s">
        <v>401</v>
      </c>
      <c r="B104" s="237" t="s">
        <v>402</v>
      </c>
      <c r="C104" s="237" t="s">
        <v>403</v>
      </c>
      <c r="D104" s="237" t="s">
        <v>360</v>
      </c>
      <c r="E104" s="238" t="s">
        <v>361</v>
      </c>
      <c r="F104" s="239">
        <v>30</v>
      </c>
      <c r="G104" s="239">
        <v>5</v>
      </c>
      <c r="H104" s="239" t="s">
        <v>87</v>
      </c>
      <c r="I104" s="239" t="s">
        <v>87</v>
      </c>
      <c r="J104" s="239" t="s">
        <v>87</v>
      </c>
      <c r="K104" s="239">
        <v>5</v>
      </c>
      <c r="L104" s="240">
        <v>4240000</v>
      </c>
      <c r="M104" s="240">
        <v>160000</v>
      </c>
      <c r="N104" s="239" t="s">
        <v>87</v>
      </c>
      <c r="O104" s="239" t="s">
        <v>87</v>
      </c>
      <c r="P104" s="239" t="s">
        <v>87</v>
      </c>
      <c r="Q104" s="239" t="s">
        <v>87</v>
      </c>
      <c r="R104" s="240">
        <v>380000</v>
      </c>
      <c r="S104" s="239">
        <v>210000</v>
      </c>
      <c r="T104" s="239">
        <v>5</v>
      </c>
      <c r="U104" s="239" t="s">
        <v>87</v>
      </c>
      <c r="V104" s="241" t="s">
        <v>87</v>
      </c>
      <c r="W104" s="239" t="s">
        <v>87</v>
      </c>
    </row>
    <row r="105" spans="1:23">
      <c r="A105" s="237" t="s">
        <v>404</v>
      </c>
      <c r="B105" s="237" t="s">
        <v>405</v>
      </c>
      <c r="C105" s="237" t="s">
        <v>406</v>
      </c>
      <c r="D105" s="237" t="s">
        <v>360</v>
      </c>
      <c r="E105" s="238" t="s">
        <v>361</v>
      </c>
      <c r="F105" s="239">
        <v>15</v>
      </c>
      <c r="G105" s="239" t="s">
        <v>87</v>
      </c>
      <c r="H105" s="239" t="s">
        <v>87</v>
      </c>
      <c r="I105" s="239" t="s">
        <v>87</v>
      </c>
      <c r="J105" s="239" t="s">
        <v>87</v>
      </c>
      <c r="K105" s="239">
        <v>5</v>
      </c>
      <c r="L105" s="240">
        <v>1030000</v>
      </c>
      <c r="M105" s="240">
        <v>220000</v>
      </c>
      <c r="N105" s="239" t="s">
        <v>87</v>
      </c>
      <c r="O105" s="240" t="s">
        <v>87</v>
      </c>
      <c r="P105" s="240" t="s">
        <v>87</v>
      </c>
      <c r="Q105" s="239" t="s">
        <v>87</v>
      </c>
      <c r="R105" s="240">
        <v>630000</v>
      </c>
      <c r="S105" s="239" t="s">
        <v>87</v>
      </c>
      <c r="T105" s="239" t="s">
        <v>87</v>
      </c>
      <c r="U105" s="239" t="s">
        <v>87</v>
      </c>
      <c r="V105" s="241" t="s">
        <v>87</v>
      </c>
      <c r="W105" s="239" t="s">
        <v>87</v>
      </c>
    </row>
    <row r="106" spans="1:23">
      <c r="A106" s="237" t="s">
        <v>407</v>
      </c>
      <c r="B106" s="237" t="s">
        <v>408</v>
      </c>
      <c r="C106" s="237" t="s">
        <v>409</v>
      </c>
      <c r="D106" s="237" t="s">
        <v>360</v>
      </c>
      <c r="E106" s="238" t="s">
        <v>361</v>
      </c>
      <c r="F106" s="239">
        <v>5</v>
      </c>
      <c r="G106" s="239">
        <v>5</v>
      </c>
      <c r="H106" s="239" t="s">
        <v>87</v>
      </c>
      <c r="I106" s="239" t="s">
        <v>87</v>
      </c>
      <c r="J106" s="239" t="s">
        <v>87</v>
      </c>
      <c r="K106" s="239" t="s">
        <v>87</v>
      </c>
      <c r="L106" s="240">
        <v>800000</v>
      </c>
      <c r="M106" s="240">
        <v>800000</v>
      </c>
      <c r="N106" s="239" t="s">
        <v>87</v>
      </c>
      <c r="O106" s="239" t="s">
        <v>87</v>
      </c>
      <c r="P106" s="239" t="s">
        <v>87</v>
      </c>
      <c r="Q106" s="239" t="s">
        <v>87</v>
      </c>
      <c r="R106" s="240" t="s">
        <v>87</v>
      </c>
      <c r="S106" s="239" t="s">
        <v>87</v>
      </c>
      <c r="T106" s="239">
        <v>5</v>
      </c>
      <c r="U106" s="239" t="s">
        <v>87</v>
      </c>
      <c r="V106" s="241" t="s">
        <v>87</v>
      </c>
      <c r="W106" s="239" t="s">
        <v>87</v>
      </c>
    </row>
    <row r="107" spans="1:23">
      <c r="A107" s="237" t="s">
        <v>410</v>
      </c>
      <c r="B107" s="237" t="s">
        <v>411</v>
      </c>
      <c r="C107" s="237" t="s">
        <v>412</v>
      </c>
      <c r="D107" s="237" t="s">
        <v>360</v>
      </c>
      <c r="E107" s="238" t="s">
        <v>361</v>
      </c>
      <c r="F107" s="239">
        <v>15</v>
      </c>
      <c r="G107" s="239" t="s">
        <v>87</v>
      </c>
      <c r="H107" s="239" t="s">
        <v>87</v>
      </c>
      <c r="I107" s="239" t="s">
        <v>87</v>
      </c>
      <c r="J107" s="239" t="s">
        <v>87</v>
      </c>
      <c r="K107" s="239" t="s">
        <v>87</v>
      </c>
      <c r="L107" s="240">
        <v>1530000</v>
      </c>
      <c r="M107" s="240" t="s">
        <v>87</v>
      </c>
      <c r="N107" s="239" t="s">
        <v>87</v>
      </c>
      <c r="O107" s="239" t="s">
        <v>87</v>
      </c>
      <c r="P107" s="239" t="s">
        <v>87</v>
      </c>
      <c r="Q107" s="239" t="s">
        <v>87</v>
      </c>
      <c r="R107" s="240" t="s">
        <v>87</v>
      </c>
      <c r="S107" s="240" t="s">
        <v>87</v>
      </c>
      <c r="T107" s="239" t="s">
        <v>87</v>
      </c>
      <c r="U107" s="239" t="s">
        <v>87</v>
      </c>
      <c r="V107" s="241" t="s">
        <v>87</v>
      </c>
      <c r="W107" s="239" t="s">
        <v>87</v>
      </c>
    </row>
    <row r="108" spans="1:23">
      <c r="A108" s="237" t="s">
        <v>413</v>
      </c>
      <c r="B108" s="237" t="s">
        <v>414</v>
      </c>
      <c r="C108" s="237" t="s">
        <v>415</v>
      </c>
      <c r="D108" s="237" t="s">
        <v>360</v>
      </c>
      <c r="E108" s="238" t="s">
        <v>361</v>
      </c>
      <c r="F108" s="239">
        <v>50</v>
      </c>
      <c r="G108" s="239">
        <v>15</v>
      </c>
      <c r="H108" s="239" t="s">
        <v>87</v>
      </c>
      <c r="I108" s="239" t="s">
        <v>87</v>
      </c>
      <c r="J108" s="239" t="s">
        <v>87</v>
      </c>
      <c r="K108" s="239">
        <v>15</v>
      </c>
      <c r="L108" s="240">
        <v>13360000</v>
      </c>
      <c r="M108" s="240">
        <v>590000</v>
      </c>
      <c r="N108" s="239" t="s">
        <v>87</v>
      </c>
      <c r="O108" s="239" t="s">
        <v>87</v>
      </c>
      <c r="P108" s="239" t="s">
        <v>87</v>
      </c>
      <c r="Q108" s="239" t="s">
        <v>87</v>
      </c>
      <c r="R108" s="240">
        <v>1100000</v>
      </c>
      <c r="S108" s="240">
        <v>20000</v>
      </c>
      <c r="T108" s="239">
        <v>15</v>
      </c>
      <c r="U108" s="239" t="s">
        <v>87</v>
      </c>
      <c r="V108" s="241" t="s">
        <v>87</v>
      </c>
      <c r="W108" s="239" t="s">
        <v>87</v>
      </c>
    </row>
    <row r="109" spans="1:23">
      <c r="A109" s="237" t="s">
        <v>416</v>
      </c>
      <c r="B109" s="237" t="s">
        <v>417</v>
      </c>
      <c r="C109" s="237" t="s">
        <v>418</v>
      </c>
      <c r="D109" s="237" t="s">
        <v>360</v>
      </c>
      <c r="E109" s="238" t="s">
        <v>361</v>
      </c>
      <c r="F109" s="239" t="s">
        <v>126</v>
      </c>
      <c r="G109" s="239" t="s">
        <v>126</v>
      </c>
      <c r="H109" s="239" t="s">
        <v>126</v>
      </c>
      <c r="I109" s="239" t="s">
        <v>126</v>
      </c>
      <c r="J109" s="239" t="s">
        <v>126</v>
      </c>
      <c r="K109" s="239" t="s">
        <v>126</v>
      </c>
      <c r="L109" s="240" t="s">
        <v>126</v>
      </c>
      <c r="M109" s="240" t="s">
        <v>126</v>
      </c>
      <c r="N109" s="239" t="s">
        <v>126</v>
      </c>
      <c r="O109" s="239" t="s">
        <v>126</v>
      </c>
      <c r="P109" s="239" t="s">
        <v>126</v>
      </c>
      <c r="Q109" s="239" t="s">
        <v>126</v>
      </c>
      <c r="R109" s="240" t="s">
        <v>126</v>
      </c>
      <c r="S109" s="239" t="s">
        <v>126</v>
      </c>
      <c r="T109" s="239" t="s">
        <v>126</v>
      </c>
      <c r="U109" s="239" t="s">
        <v>126</v>
      </c>
      <c r="V109" s="241" t="s">
        <v>126</v>
      </c>
      <c r="W109" s="239" t="s">
        <v>126</v>
      </c>
    </row>
    <row r="110" spans="1:23">
      <c r="A110" s="237" t="s">
        <v>419</v>
      </c>
      <c r="B110" s="237" t="s">
        <v>420</v>
      </c>
      <c r="C110" s="237" t="s">
        <v>421</v>
      </c>
      <c r="D110" s="237" t="s">
        <v>360</v>
      </c>
      <c r="E110" s="238" t="s">
        <v>361</v>
      </c>
      <c r="F110" s="239">
        <v>20</v>
      </c>
      <c r="G110" s="239" t="s">
        <v>87</v>
      </c>
      <c r="H110" s="239" t="s">
        <v>87</v>
      </c>
      <c r="I110" s="239" t="s">
        <v>87</v>
      </c>
      <c r="J110" s="239" t="s">
        <v>87</v>
      </c>
      <c r="K110" s="239">
        <v>5</v>
      </c>
      <c r="L110" s="240">
        <v>1450000</v>
      </c>
      <c r="M110" s="240">
        <v>450000</v>
      </c>
      <c r="N110" s="239" t="s">
        <v>87</v>
      </c>
      <c r="O110" s="239" t="s">
        <v>87</v>
      </c>
      <c r="P110" s="239" t="s">
        <v>87</v>
      </c>
      <c r="Q110" s="239" t="s">
        <v>87</v>
      </c>
      <c r="R110" s="240">
        <v>440000</v>
      </c>
      <c r="S110" s="239" t="s">
        <v>87</v>
      </c>
      <c r="T110" s="239" t="s">
        <v>87</v>
      </c>
      <c r="U110" s="239" t="s">
        <v>87</v>
      </c>
      <c r="V110" s="241" t="s">
        <v>87</v>
      </c>
      <c r="W110" s="239" t="s">
        <v>87</v>
      </c>
    </row>
    <row r="111" spans="1:23">
      <c r="A111" s="237" t="s">
        <v>422</v>
      </c>
      <c r="B111" s="237" t="s">
        <v>423</v>
      </c>
      <c r="C111" s="237" t="s">
        <v>424</v>
      </c>
      <c r="D111" s="237" t="s">
        <v>360</v>
      </c>
      <c r="E111" s="238" t="s">
        <v>361</v>
      </c>
      <c r="F111" s="239" t="s">
        <v>87</v>
      </c>
      <c r="G111" s="239" t="s">
        <v>87</v>
      </c>
      <c r="H111" s="239" t="s">
        <v>87</v>
      </c>
      <c r="I111" s="239" t="s">
        <v>87</v>
      </c>
      <c r="J111" s="239" t="s">
        <v>87</v>
      </c>
      <c r="K111" s="239" t="s">
        <v>87</v>
      </c>
      <c r="L111" s="240">
        <v>170000</v>
      </c>
      <c r="M111" s="240">
        <v>160000</v>
      </c>
      <c r="N111" s="239" t="s">
        <v>87</v>
      </c>
      <c r="O111" s="239" t="s">
        <v>87</v>
      </c>
      <c r="P111" s="239" t="s">
        <v>87</v>
      </c>
      <c r="Q111" s="240" t="s">
        <v>87</v>
      </c>
      <c r="R111" s="240" t="s">
        <v>87</v>
      </c>
      <c r="S111" s="239">
        <v>90000</v>
      </c>
      <c r="T111" s="239" t="s">
        <v>87</v>
      </c>
      <c r="U111" s="239" t="s">
        <v>87</v>
      </c>
      <c r="V111" s="241" t="s">
        <v>87</v>
      </c>
      <c r="W111" s="239" t="s">
        <v>87</v>
      </c>
    </row>
    <row r="112" spans="1:23">
      <c r="A112" s="237" t="s">
        <v>425</v>
      </c>
      <c r="B112" s="237" t="s">
        <v>426</v>
      </c>
      <c r="C112" s="237" t="s">
        <v>427</v>
      </c>
      <c r="D112" s="237" t="s">
        <v>360</v>
      </c>
      <c r="E112" s="238" t="s">
        <v>361</v>
      </c>
      <c r="F112" s="239">
        <v>15</v>
      </c>
      <c r="G112" s="239">
        <v>10</v>
      </c>
      <c r="H112" s="239" t="s">
        <v>87</v>
      </c>
      <c r="I112" s="239" t="s">
        <v>87</v>
      </c>
      <c r="J112" s="239" t="s">
        <v>87</v>
      </c>
      <c r="K112" s="239">
        <v>5</v>
      </c>
      <c r="L112" s="240">
        <v>1640000</v>
      </c>
      <c r="M112" s="240">
        <v>320000</v>
      </c>
      <c r="N112" s="239" t="s">
        <v>87</v>
      </c>
      <c r="O112" s="239" t="s">
        <v>87</v>
      </c>
      <c r="P112" s="239" t="s">
        <v>87</v>
      </c>
      <c r="Q112" s="239">
        <v>150000</v>
      </c>
      <c r="R112" s="240">
        <v>180000</v>
      </c>
      <c r="S112" s="240" t="s">
        <v>87</v>
      </c>
      <c r="T112" s="239">
        <v>10</v>
      </c>
      <c r="U112" s="239" t="s">
        <v>87</v>
      </c>
      <c r="V112" s="241" t="s">
        <v>87</v>
      </c>
      <c r="W112" s="239" t="s">
        <v>87</v>
      </c>
    </row>
    <row r="113" spans="1:23">
      <c r="A113" s="237" t="s">
        <v>428</v>
      </c>
      <c r="B113" s="237" t="s">
        <v>429</v>
      </c>
      <c r="C113" s="237" t="s">
        <v>430</v>
      </c>
      <c r="D113" s="237" t="s">
        <v>360</v>
      </c>
      <c r="E113" s="238" t="s">
        <v>361</v>
      </c>
      <c r="F113" s="239">
        <v>105</v>
      </c>
      <c r="G113" s="239">
        <v>40</v>
      </c>
      <c r="H113" s="239" t="s">
        <v>87</v>
      </c>
      <c r="I113" s="239" t="s">
        <v>87</v>
      </c>
      <c r="J113" s="239" t="s">
        <v>87</v>
      </c>
      <c r="K113" s="239">
        <v>40</v>
      </c>
      <c r="L113" s="240">
        <v>5130000</v>
      </c>
      <c r="M113" s="240">
        <v>660000</v>
      </c>
      <c r="N113" s="239" t="s">
        <v>87</v>
      </c>
      <c r="O113" s="239" t="s">
        <v>87</v>
      </c>
      <c r="P113" s="239" t="s">
        <v>87</v>
      </c>
      <c r="Q113" s="239" t="s">
        <v>87</v>
      </c>
      <c r="R113" s="240">
        <v>2720000</v>
      </c>
      <c r="S113" s="240" t="s">
        <v>87</v>
      </c>
      <c r="T113" s="239">
        <v>40</v>
      </c>
      <c r="U113" s="239" t="s">
        <v>87</v>
      </c>
      <c r="V113" s="241" t="s">
        <v>87</v>
      </c>
      <c r="W113" s="239" t="s">
        <v>87</v>
      </c>
    </row>
    <row r="114" spans="1:23">
      <c r="A114" s="237" t="s">
        <v>431</v>
      </c>
      <c r="B114" s="237" t="s">
        <v>432</v>
      </c>
      <c r="C114" s="237" t="s">
        <v>433</v>
      </c>
      <c r="D114" s="237" t="s">
        <v>360</v>
      </c>
      <c r="E114" s="238" t="s">
        <v>361</v>
      </c>
      <c r="F114" s="239">
        <v>35</v>
      </c>
      <c r="G114" s="239">
        <v>20</v>
      </c>
      <c r="H114" s="239" t="s">
        <v>87</v>
      </c>
      <c r="I114" s="239" t="s">
        <v>87</v>
      </c>
      <c r="J114" s="239" t="s">
        <v>87</v>
      </c>
      <c r="K114" s="239">
        <v>10</v>
      </c>
      <c r="L114" s="240">
        <v>2530000</v>
      </c>
      <c r="M114" s="240">
        <v>1110000</v>
      </c>
      <c r="N114" s="239" t="s">
        <v>87</v>
      </c>
      <c r="O114" s="239" t="s">
        <v>87</v>
      </c>
      <c r="P114" s="239" t="s">
        <v>87</v>
      </c>
      <c r="Q114" s="239" t="s">
        <v>87</v>
      </c>
      <c r="R114" s="239">
        <v>880000</v>
      </c>
      <c r="S114" s="239">
        <v>860000</v>
      </c>
      <c r="T114" s="239">
        <v>20</v>
      </c>
      <c r="U114" s="239" t="s">
        <v>87</v>
      </c>
      <c r="V114" s="241" t="s">
        <v>87</v>
      </c>
      <c r="W114" s="239" t="s">
        <v>87</v>
      </c>
    </row>
    <row r="115" spans="1:23">
      <c r="A115" s="237" t="s">
        <v>434</v>
      </c>
      <c r="B115" s="237" t="s">
        <v>435</v>
      </c>
      <c r="C115" s="237" t="s">
        <v>436</v>
      </c>
      <c r="D115" s="237" t="s">
        <v>360</v>
      </c>
      <c r="E115" s="238" t="s">
        <v>361</v>
      </c>
      <c r="F115" s="239">
        <v>5</v>
      </c>
      <c r="G115" s="239" t="s">
        <v>87</v>
      </c>
      <c r="H115" s="239" t="s">
        <v>87</v>
      </c>
      <c r="I115" s="239" t="s">
        <v>87</v>
      </c>
      <c r="J115" s="239" t="s">
        <v>87</v>
      </c>
      <c r="K115" s="239" t="s">
        <v>87</v>
      </c>
      <c r="L115" s="240">
        <v>700000</v>
      </c>
      <c r="M115" s="240" t="s">
        <v>87</v>
      </c>
      <c r="N115" s="239" t="s">
        <v>87</v>
      </c>
      <c r="O115" s="239" t="s">
        <v>87</v>
      </c>
      <c r="P115" s="239" t="s">
        <v>87</v>
      </c>
      <c r="Q115" s="239" t="s">
        <v>87</v>
      </c>
      <c r="R115" s="240" t="s">
        <v>87</v>
      </c>
      <c r="S115" s="239" t="s">
        <v>87</v>
      </c>
      <c r="T115" s="239" t="s">
        <v>87</v>
      </c>
      <c r="U115" s="239" t="s">
        <v>87</v>
      </c>
      <c r="V115" s="241" t="s">
        <v>87</v>
      </c>
      <c r="W115" s="239" t="s">
        <v>87</v>
      </c>
    </row>
    <row r="116" spans="1:23">
      <c r="A116" s="237" t="s">
        <v>437</v>
      </c>
      <c r="B116" s="237" t="s">
        <v>438</v>
      </c>
      <c r="C116" s="237" t="s">
        <v>439</v>
      </c>
      <c r="D116" s="237" t="s">
        <v>360</v>
      </c>
      <c r="E116" s="238" t="s">
        <v>361</v>
      </c>
      <c r="F116" s="239">
        <v>5</v>
      </c>
      <c r="G116" s="239" t="s">
        <v>87</v>
      </c>
      <c r="H116" s="239" t="s">
        <v>87</v>
      </c>
      <c r="I116" s="239" t="s">
        <v>87</v>
      </c>
      <c r="J116" s="239" t="s">
        <v>87</v>
      </c>
      <c r="K116" s="239" t="s">
        <v>87</v>
      </c>
      <c r="L116" s="240">
        <v>640000</v>
      </c>
      <c r="M116" s="240" t="s">
        <v>87</v>
      </c>
      <c r="N116" s="239" t="s">
        <v>87</v>
      </c>
      <c r="O116" s="239" t="s">
        <v>87</v>
      </c>
      <c r="P116" s="239" t="s">
        <v>87</v>
      </c>
      <c r="Q116" s="239" t="s">
        <v>87</v>
      </c>
      <c r="R116" s="240">
        <v>250000</v>
      </c>
      <c r="S116" s="240" t="s">
        <v>87</v>
      </c>
      <c r="T116" s="239" t="s">
        <v>87</v>
      </c>
      <c r="U116" s="239" t="s">
        <v>87</v>
      </c>
      <c r="V116" s="241" t="s">
        <v>87</v>
      </c>
      <c r="W116" s="239" t="s">
        <v>87</v>
      </c>
    </row>
    <row r="117" spans="1:23">
      <c r="A117" s="237" t="s">
        <v>440</v>
      </c>
      <c r="B117" s="237" t="s">
        <v>441</v>
      </c>
      <c r="C117" s="237" t="s">
        <v>442</v>
      </c>
      <c r="D117" s="237" t="s">
        <v>360</v>
      </c>
      <c r="E117" s="238" t="s">
        <v>361</v>
      </c>
      <c r="F117" s="239">
        <v>10</v>
      </c>
      <c r="G117" s="239" t="s">
        <v>87</v>
      </c>
      <c r="H117" s="239" t="s">
        <v>87</v>
      </c>
      <c r="I117" s="239" t="s">
        <v>87</v>
      </c>
      <c r="J117" s="239" t="s">
        <v>87</v>
      </c>
      <c r="K117" s="239">
        <v>5</v>
      </c>
      <c r="L117" s="240">
        <v>650000</v>
      </c>
      <c r="M117" s="240" t="s">
        <v>87</v>
      </c>
      <c r="N117" s="239" t="s">
        <v>87</v>
      </c>
      <c r="O117" s="239" t="s">
        <v>87</v>
      </c>
      <c r="P117" s="239" t="s">
        <v>87</v>
      </c>
      <c r="Q117" s="239" t="s">
        <v>87</v>
      </c>
      <c r="R117" s="240">
        <v>350000</v>
      </c>
      <c r="S117" s="239">
        <v>70000</v>
      </c>
      <c r="T117" s="239" t="s">
        <v>87</v>
      </c>
      <c r="U117" s="239" t="s">
        <v>87</v>
      </c>
      <c r="V117" s="241" t="s">
        <v>87</v>
      </c>
      <c r="W117" s="239" t="s">
        <v>87</v>
      </c>
    </row>
    <row r="118" spans="1:23">
      <c r="A118" s="237" t="s">
        <v>443</v>
      </c>
      <c r="B118" s="237" t="s">
        <v>444</v>
      </c>
      <c r="C118" s="237" t="s">
        <v>445</v>
      </c>
      <c r="D118" s="237" t="s">
        <v>360</v>
      </c>
      <c r="E118" s="238" t="s">
        <v>361</v>
      </c>
      <c r="F118" s="239">
        <v>10</v>
      </c>
      <c r="G118" s="239" t="s">
        <v>87</v>
      </c>
      <c r="H118" s="239" t="s">
        <v>87</v>
      </c>
      <c r="I118" s="239" t="s">
        <v>87</v>
      </c>
      <c r="J118" s="239" t="s">
        <v>87</v>
      </c>
      <c r="K118" s="239" t="s">
        <v>87</v>
      </c>
      <c r="L118" s="240">
        <v>840000</v>
      </c>
      <c r="M118" s="240" t="s">
        <v>87</v>
      </c>
      <c r="N118" s="239" t="s">
        <v>87</v>
      </c>
      <c r="O118" s="239" t="s">
        <v>87</v>
      </c>
      <c r="P118" s="239" t="s">
        <v>87</v>
      </c>
      <c r="Q118" s="239" t="s">
        <v>87</v>
      </c>
      <c r="R118" s="239">
        <v>130000</v>
      </c>
      <c r="S118" s="239">
        <v>60000</v>
      </c>
      <c r="T118" s="239" t="s">
        <v>87</v>
      </c>
      <c r="U118" s="239" t="s">
        <v>87</v>
      </c>
      <c r="V118" s="241" t="s">
        <v>87</v>
      </c>
      <c r="W118" s="239" t="s">
        <v>87</v>
      </c>
    </row>
    <row r="119" spans="1:23">
      <c r="A119" s="237" t="s">
        <v>446</v>
      </c>
      <c r="B119" s="237" t="s">
        <v>447</v>
      </c>
      <c r="C119" s="237" t="s">
        <v>448</v>
      </c>
      <c r="D119" s="237" t="s">
        <v>360</v>
      </c>
      <c r="E119" s="238" t="s">
        <v>361</v>
      </c>
      <c r="F119" s="239">
        <v>10</v>
      </c>
      <c r="G119" s="239">
        <v>5</v>
      </c>
      <c r="H119" s="239" t="s">
        <v>87</v>
      </c>
      <c r="I119" s="239" t="s">
        <v>87</v>
      </c>
      <c r="J119" s="239" t="s">
        <v>87</v>
      </c>
      <c r="K119" s="239" t="s">
        <v>87</v>
      </c>
      <c r="L119" s="240">
        <v>930000</v>
      </c>
      <c r="M119" s="240">
        <v>550000</v>
      </c>
      <c r="N119" s="239" t="s">
        <v>87</v>
      </c>
      <c r="O119" s="239" t="s">
        <v>87</v>
      </c>
      <c r="P119" s="239" t="s">
        <v>87</v>
      </c>
      <c r="Q119" s="239" t="s">
        <v>87</v>
      </c>
      <c r="R119" s="240">
        <v>330000</v>
      </c>
      <c r="S119" s="239">
        <v>150000</v>
      </c>
      <c r="T119" s="239">
        <v>5</v>
      </c>
      <c r="U119" s="239" t="s">
        <v>87</v>
      </c>
      <c r="V119" s="241" t="s">
        <v>87</v>
      </c>
      <c r="W119" s="239" t="s">
        <v>87</v>
      </c>
    </row>
    <row r="120" spans="1:23">
      <c r="A120" s="237" t="s">
        <v>449</v>
      </c>
      <c r="B120" s="237" t="s">
        <v>450</v>
      </c>
      <c r="C120" s="237" t="s">
        <v>451</v>
      </c>
      <c r="D120" s="237" t="s">
        <v>360</v>
      </c>
      <c r="E120" s="238" t="s">
        <v>361</v>
      </c>
      <c r="F120" s="239">
        <v>25</v>
      </c>
      <c r="G120" s="239">
        <v>10</v>
      </c>
      <c r="H120" s="239" t="s">
        <v>87</v>
      </c>
      <c r="I120" s="239" t="s">
        <v>87</v>
      </c>
      <c r="J120" s="239" t="s">
        <v>87</v>
      </c>
      <c r="K120" s="239">
        <v>10</v>
      </c>
      <c r="L120" s="240">
        <v>2880000</v>
      </c>
      <c r="M120" s="240">
        <v>590000</v>
      </c>
      <c r="N120" s="239" t="s">
        <v>87</v>
      </c>
      <c r="O120" s="239" t="s">
        <v>87</v>
      </c>
      <c r="P120" s="239" t="s">
        <v>87</v>
      </c>
      <c r="Q120" s="239" t="s">
        <v>87</v>
      </c>
      <c r="R120" s="240">
        <v>1000000</v>
      </c>
      <c r="S120" s="240" t="s">
        <v>87</v>
      </c>
      <c r="T120" s="239">
        <v>10</v>
      </c>
      <c r="U120" s="239" t="s">
        <v>87</v>
      </c>
      <c r="V120" s="241" t="s">
        <v>87</v>
      </c>
      <c r="W120" s="239" t="s">
        <v>87</v>
      </c>
    </row>
    <row r="121" spans="1:23">
      <c r="A121" s="237" t="s">
        <v>452</v>
      </c>
      <c r="B121" s="237" t="s">
        <v>453</v>
      </c>
      <c r="C121" s="237" t="s">
        <v>454</v>
      </c>
      <c r="D121" s="237" t="s">
        <v>360</v>
      </c>
      <c r="E121" s="238" t="s">
        <v>361</v>
      </c>
      <c r="F121" s="239">
        <v>15</v>
      </c>
      <c r="G121" s="239" t="s">
        <v>87</v>
      </c>
      <c r="H121" s="239" t="s">
        <v>87</v>
      </c>
      <c r="I121" s="239" t="s">
        <v>87</v>
      </c>
      <c r="J121" s="239" t="s">
        <v>87</v>
      </c>
      <c r="K121" s="239" t="s">
        <v>87</v>
      </c>
      <c r="L121" s="240">
        <v>890000</v>
      </c>
      <c r="M121" s="240">
        <v>130000</v>
      </c>
      <c r="N121" s="239" t="s">
        <v>87</v>
      </c>
      <c r="O121" s="239" t="s">
        <v>87</v>
      </c>
      <c r="P121" s="239" t="s">
        <v>87</v>
      </c>
      <c r="Q121" s="239" t="s">
        <v>87</v>
      </c>
      <c r="R121" s="239">
        <v>350000</v>
      </c>
      <c r="S121" s="239">
        <v>140000</v>
      </c>
      <c r="T121" s="239" t="s">
        <v>87</v>
      </c>
      <c r="U121" s="239" t="s">
        <v>87</v>
      </c>
      <c r="V121" s="239" t="s">
        <v>87</v>
      </c>
      <c r="W121" s="239" t="s">
        <v>87</v>
      </c>
    </row>
    <row r="122" spans="1:23">
      <c r="A122" s="237" t="s">
        <v>455</v>
      </c>
      <c r="B122" s="237" t="s">
        <v>456</v>
      </c>
      <c r="C122" s="237" t="s">
        <v>457</v>
      </c>
      <c r="D122" s="237" t="s">
        <v>360</v>
      </c>
      <c r="E122" s="238" t="s">
        <v>361</v>
      </c>
      <c r="F122" s="239">
        <v>25</v>
      </c>
      <c r="G122" s="239">
        <v>5</v>
      </c>
      <c r="H122" s="239" t="s">
        <v>87</v>
      </c>
      <c r="I122" s="239" t="s">
        <v>87</v>
      </c>
      <c r="J122" s="239" t="s">
        <v>87</v>
      </c>
      <c r="K122" s="239">
        <v>10</v>
      </c>
      <c r="L122" s="240">
        <v>2740000</v>
      </c>
      <c r="M122" s="240">
        <v>180000</v>
      </c>
      <c r="N122" s="239" t="s">
        <v>87</v>
      </c>
      <c r="O122" s="239" t="s">
        <v>87</v>
      </c>
      <c r="P122" s="239" t="s">
        <v>87</v>
      </c>
      <c r="Q122" s="239" t="s">
        <v>87</v>
      </c>
      <c r="R122" s="240">
        <v>360000</v>
      </c>
      <c r="S122" s="240">
        <v>80000</v>
      </c>
      <c r="T122" s="239">
        <v>5</v>
      </c>
      <c r="U122" s="239" t="s">
        <v>87</v>
      </c>
      <c r="V122" s="241" t="s">
        <v>87</v>
      </c>
      <c r="W122" s="239" t="s">
        <v>87</v>
      </c>
    </row>
    <row r="123" spans="1:23">
      <c r="A123" s="237" t="s">
        <v>458</v>
      </c>
      <c r="B123" s="237" t="s">
        <v>459</v>
      </c>
      <c r="C123" s="237" t="s">
        <v>460</v>
      </c>
      <c r="D123" s="237" t="s">
        <v>461</v>
      </c>
      <c r="E123" s="238" t="s">
        <v>462</v>
      </c>
      <c r="F123" s="239">
        <v>375</v>
      </c>
      <c r="G123" s="239">
        <v>140</v>
      </c>
      <c r="H123" s="239" t="s">
        <v>87</v>
      </c>
      <c r="I123" s="239" t="s">
        <v>87</v>
      </c>
      <c r="J123" s="239" t="s">
        <v>87</v>
      </c>
      <c r="K123" s="239">
        <v>90</v>
      </c>
      <c r="L123" s="240">
        <v>16020000</v>
      </c>
      <c r="M123" s="240">
        <v>3440000</v>
      </c>
      <c r="N123" s="239" t="s">
        <v>87</v>
      </c>
      <c r="O123" s="239" t="s">
        <v>87</v>
      </c>
      <c r="P123" s="239" t="s">
        <v>87</v>
      </c>
      <c r="Q123" s="239" t="s">
        <v>87</v>
      </c>
      <c r="R123" s="240">
        <v>4270000</v>
      </c>
      <c r="S123" s="239">
        <v>480000</v>
      </c>
      <c r="T123" s="239">
        <v>140</v>
      </c>
      <c r="U123" s="239" t="s">
        <v>87</v>
      </c>
      <c r="V123" s="241" t="s">
        <v>87</v>
      </c>
      <c r="W123" s="239" t="s">
        <v>87</v>
      </c>
    </row>
    <row r="124" spans="1:23">
      <c r="A124" s="237" t="s">
        <v>463</v>
      </c>
      <c r="B124" s="237" t="s">
        <v>464</v>
      </c>
      <c r="C124" s="237" t="s">
        <v>465</v>
      </c>
      <c r="D124" s="237" t="s">
        <v>461</v>
      </c>
      <c r="E124" s="238" t="s">
        <v>462</v>
      </c>
      <c r="F124" s="239">
        <v>20</v>
      </c>
      <c r="G124" s="239" t="s">
        <v>87</v>
      </c>
      <c r="H124" s="239" t="s">
        <v>87</v>
      </c>
      <c r="I124" s="239" t="s">
        <v>87</v>
      </c>
      <c r="J124" s="239" t="s">
        <v>87</v>
      </c>
      <c r="K124" s="239" t="s">
        <v>87</v>
      </c>
      <c r="L124" s="240">
        <v>940000</v>
      </c>
      <c r="M124" s="240">
        <v>20000</v>
      </c>
      <c r="N124" s="239" t="s">
        <v>87</v>
      </c>
      <c r="O124" s="239" t="s">
        <v>87</v>
      </c>
      <c r="P124" s="239" t="s">
        <v>87</v>
      </c>
      <c r="Q124" s="239" t="s">
        <v>87</v>
      </c>
      <c r="R124" s="240" t="s">
        <v>87</v>
      </c>
      <c r="S124" s="239" t="s">
        <v>87</v>
      </c>
      <c r="T124" s="239" t="s">
        <v>87</v>
      </c>
      <c r="U124" s="239" t="s">
        <v>87</v>
      </c>
      <c r="V124" s="241" t="s">
        <v>87</v>
      </c>
      <c r="W124" s="239" t="s">
        <v>87</v>
      </c>
    </row>
    <row r="125" spans="1:23">
      <c r="A125" s="237" t="s">
        <v>466</v>
      </c>
      <c r="B125" s="237" t="s">
        <v>467</v>
      </c>
      <c r="C125" s="237" t="s">
        <v>468</v>
      </c>
      <c r="D125" s="237" t="s">
        <v>461</v>
      </c>
      <c r="E125" s="238" t="s">
        <v>462</v>
      </c>
      <c r="F125" s="239">
        <v>35</v>
      </c>
      <c r="G125" s="239">
        <v>15</v>
      </c>
      <c r="H125" s="239" t="s">
        <v>87</v>
      </c>
      <c r="I125" s="239" t="s">
        <v>87</v>
      </c>
      <c r="J125" s="239" t="s">
        <v>87</v>
      </c>
      <c r="K125" s="239">
        <v>15</v>
      </c>
      <c r="L125" s="240">
        <v>2240000</v>
      </c>
      <c r="M125" s="240">
        <v>520000</v>
      </c>
      <c r="N125" s="239" t="s">
        <v>87</v>
      </c>
      <c r="O125" s="239" t="s">
        <v>87</v>
      </c>
      <c r="P125" s="239" t="s">
        <v>87</v>
      </c>
      <c r="Q125" s="239" t="s">
        <v>87</v>
      </c>
      <c r="R125" s="240">
        <v>1090000</v>
      </c>
      <c r="S125" s="240" t="s">
        <v>87</v>
      </c>
      <c r="T125" s="239">
        <v>15</v>
      </c>
      <c r="U125" s="239" t="s">
        <v>87</v>
      </c>
      <c r="V125" s="241" t="s">
        <v>87</v>
      </c>
      <c r="W125" s="239" t="s">
        <v>87</v>
      </c>
    </row>
    <row r="126" spans="1:23">
      <c r="A126" s="237" t="s">
        <v>469</v>
      </c>
      <c r="B126" s="237" t="s">
        <v>470</v>
      </c>
      <c r="C126" s="237" t="s">
        <v>471</v>
      </c>
      <c r="D126" s="237" t="s">
        <v>461</v>
      </c>
      <c r="E126" s="238" t="s">
        <v>462</v>
      </c>
      <c r="F126" s="239">
        <v>30</v>
      </c>
      <c r="G126" s="239">
        <v>25</v>
      </c>
      <c r="H126" s="239" t="s">
        <v>87</v>
      </c>
      <c r="I126" s="239" t="s">
        <v>87</v>
      </c>
      <c r="J126" s="239" t="s">
        <v>87</v>
      </c>
      <c r="K126" s="239">
        <v>30</v>
      </c>
      <c r="L126" s="240">
        <v>2260000</v>
      </c>
      <c r="M126" s="240">
        <v>530000</v>
      </c>
      <c r="N126" s="239" t="s">
        <v>87</v>
      </c>
      <c r="O126" s="239" t="s">
        <v>87</v>
      </c>
      <c r="P126" s="239" t="s">
        <v>87</v>
      </c>
      <c r="Q126" s="239" t="s">
        <v>87</v>
      </c>
      <c r="R126" s="240">
        <v>1440000</v>
      </c>
      <c r="S126" s="239">
        <v>90000</v>
      </c>
      <c r="T126" s="239">
        <v>25</v>
      </c>
      <c r="U126" s="239" t="s">
        <v>87</v>
      </c>
      <c r="V126" s="241" t="s">
        <v>87</v>
      </c>
      <c r="W126" s="239" t="s">
        <v>87</v>
      </c>
    </row>
    <row r="127" spans="1:23">
      <c r="A127" s="237" t="s">
        <v>472</v>
      </c>
      <c r="B127" s="237" t="s">
        <v>473</v>
      </c>
      <c r="C127" s="237" t="s">
        <v>474</v>
      </c>
      <c r="D127" s="237" t="s">
        <v>461</v>
      </c>
      <c r="E127" s="238" t="s">
        <v>462</v>
      </c>
      <c r="F127" s="239">
        <v>10</v>
      </c>
      <c r="G127" s="239">
        <v>5</v>
      </c>
      <c r="H127" s="239" t="s">
        <v>87</v>
      </c>
      <c r="I127" s="239" t="s">
        <v>87</v>
      </c>
      <c r="J127" s="239" t="s">
        <v>87</v>
      </c>
      <c r="K127" s="239" t="s">
        <v>87</v>
      </c>
      <c r="L127" s="240">
        <v>770000</v>
      </c>
      <c r="M127" s="240">
        <v>250000</v>
      </c>
      <c r="N127" s="239" t="s">
        <v>87</v>
      </c>
      <c r="O127" s="239" t="s">
        <v>87</v>
      </c>
      <c r="P127" s="239" t="s">
        <v>87</v>
      </c>
      <c r="Q127" s="239" t="s">
        <v>87</v>
      </c>
      <c r="R127" s="239">
        <v>260000</v>
      </c>
      <c r="S127" s="239" t="s">
        <v>87</v>
      </c>
      <c r="T127" s="239">
        <v>5</v>
      </c>
      <c r="U127" s="239" t="s">
        <v>87</v>
      </c>
      <c r="V127" s="239" t="s">
        <v>87</v>
      </c>
      <c r="W127" s="239" t="s">
        <v>87</v>
      </c>
    </row>
    <row r="128" spans="1:23">
      <c r="A128" s="237" t="s">
        <v>475</v>
      </c>
      <c r="B128" s="237" t="s">
        <v>476</v>
      </c>
      <c r="C128" s="237" t="s">
        <v>477</v>
      </c>
      <c r="D128" s="237" t="s">
        <v>461</v>
      </c>
      <c r="E128" s="238" t="s">
        <v>462</v>
      </c>
      <c r="F128" s="239">
        <v>15</v>
      </c>
      <c r="G128" s="239">
        <v>5</v>
      </c>
      <c r="H128" s="239" t="s">
        <v>87</v>
      </c>
      <c r="I128" s="239" t="s">
        <v>87</v>
      </c>
      <c r="J128" s="239" t="s">
        <v>87</v>
      </c>
      <c r="K128" s="239">
        <v>10</v>
      </c>
      <c r="L128" s="240">
        <v>950000</v>
      </c>
      <c r="M128" s="240">
        <v>100000</v>
      </c>
      <c r="N128" s="239" t="s">
        <v>87</v>
      </c>
      <c r="O128" s="239" t="s">
        <v>87</v>
      </c>
      <c r="P128" s="239" t="s">
        <v>87</v>
      </c>
      <c r="Q128" s="239" t="s">
        <v>87</v>
      </c>
      <c r="R128" s="240">
        <v>710000</v>
      </c>
      <c r="S128" s="239" t="s">
        <v>87</v>
      </c>
      <c r="T128" s="239">
        <v>5</v>
      </c>
      <c r="U128" s="239" t="s">
        <v>87</v>
      </c>
      <c r="V128" s="241" t="s">
        <v>87</v>
      </c>
      <c r="W128" s="239" t="s">
        <v>87</v>
      </c>
    </row>
    <row r="129" spans="1:23">
      <c r="A129" s="237" t="s">
        <v>478</v>
      </c>
      <c r="B129" s="237" t="s">
        <v>479</v>
      </c>
      <c r="C129" s="237" t="s">
        <v>480</v>
      </c>
      <c r="D129" s="237" t="s">
        <v>461</v>
      </c>
      <c r="E129" s="238" t="s">
        <v>462</v>
      </c>
      <c r="F129" s="239">
        <v>10</v>
      </c>
      <c r="G129" s="239">
        <v>10</v>
      </c>
      <c r="H129" s="239" t="s">
        <v>87</v>
      </c>
      <c r="I129" s="239" t="s">
        <v>87</v>
      </c>
      <c r="J129" s="239" t="s">
        <v>87</v>
      </c>
      <c r="K129" s="239">
        <v>10</v>
      </c>
      <c r="L129" s="240">
        <v>730000</v>
      </c>
      <c r="M129" s="240">
        <v>510000</v>
      </c>
      <c r="N129" s="239" t="s">
        <v>87</v>
      </c>
      <c r="O129" s="239" t="s">
        <v>87</v>
      </c>
      <c r="P129" s="239" t="s">
        <v>87</v>
      </c>
      <c r="Q129" s="239" t="s">
        <v>87</v>
      </c>
      <c r="R129" s="240">
        <v>1330000</v>
      </c>
      <c r="S129" s="240" t="s">
        <v>87</v>
      </c>
      <c r="T129" s="239">
        <v>10</v>
      </c>
      <c r="U129" s="239" t="s">
        <v>87</v>
      </c>
      <c r="V129" s="241" t="s">
        <v>87</v>
      </c>
      <c r="W129" s="239" t="s">
        <v>87</v>
      </c>
    </row>
    <row r="130" spans="1:23">
      <c r="A130" s="237" t="s">
        <v>481</v>
      </c>
      <c r="B130" s="237" t="s">
        <v>482</v>
      </c>
      <c r="C130" s="237" t="s">
        <v>483</v>
      </c>
      <c r="D130" s="237" t="s">
        <v>461</v>
      </c>
      <c r="E130" s="238" t="s">
        <v>462</v>
      </c>
      <c r="F130" s="239">
        <v>35</v>
      </c>
      <c r="G130" s="239">
        <v>20</v>
      </c>
      <c r="H130" s="239" t="s">
        <v>87</v>
      </c>
      <c r="I130" s="239" t="s">
        <v>87</v>
      </c>
      <c r="J130" s="239" t="s">
        <v>87</v>
      </c>
      <c r="K130" s="239">
        <v>20</v>
      </c>
      <c r="L130" s="240">
        <v>2000000</v>
      </c>
      <c r="M130" s="240">
        <v>960000</v>
      </c>
      <c r="N130" s="239" t="s">
        <v>87</v>
      </c>
      <c r="O130" s="239" t="s">
        <v>87</v>
      </c>
      <c r="P130" s="239" t="s">
        <v>87</v>
      </c>
      <c r="Q130" s="239" t="s">
        <v>87</v>
      </c>
      <c r="R130" s="240">
        <v>1490000</v>
      </c>
      <c r="S130" s="240">
        <v>280000</v>
      </c>
      <c r="T130" s="239">
        <v>5</v>
      </c>
      <c r="U130" s="239">
        <v>15</v>
      </c>
      <c r="V130" s="241" t="s">
        <v>87</v>
      </c>
      <c r="W130" s="239" t="s">
        <v>87</v>
      </c>
    </row>
    <row r="131" spans="1:23">
      <c r="A131" s="237" t="s">
        <v>484</v>
      </c>
      <c r="B131" s="237" t="s">
        <v>485</v>
      </c>
      <c r="C131" s="237" t="s">
        <v>486</v>
      </c>
      <c r="D131" s="237" t="s">
        <v>461</v>
      </c>
      <c r="E131" s="238" t="s">
        <v>462</v>
      </c>
      <c r="F131" s="239">
        <v>50</v>
      </c>
      <c r="G131" s="239">
        <v>40</v>
      </c>
      <c r="H131" s="239" t="s">
        <v>87</v>
      </c>
      <c r="I131" s="239" t="s">
        <v>87</v>
      </c>
      <c r="J131" s="239" t="s">
        <v>87</v>
      </c>
      <c r="K131" s="239">
        <v>35</v>
      </c>
      <c r="L131" s="240">
        <v>1880000</v>
      </c>
      <c r="M131" s="240">
        <v>1080000</v>
      </c>
      <c r="N131" s="239" t="s">
        <v>87</v>
      </c>
      <c r="O131" s="239" t="s">
        <v>87</v>
      </c>
      <c r="P131" s="239" t="s">
        <v>87</v>
      </c>
      <c r="Q131" s="239" t="s">
        <v>87</v>
      </c>
      <c r="R131" s="240">
        <v>1550000</v>
      </c>
      <c r="S131" s="240" t="s">
        <v>87</v>
      </c>
      <c r="T131" s="239">
        <v>15</v>
      </c>
      <c r="U131" s="239">
        <v>25</v>
      </c>
      <c r="V131" s="241" t="s">
        <v>87</v>
      </c>
      <c r="W131" s="239">
        <v>5</v>
      </c>
    </row>
    <row r="132" spans="1:23">
      <c r="A132" s="237" t="s">
        <v>487</v>
      </c>
      <c r="B132" s="237" t="s">
        <v>488</v>
      </c>
      <c r="C132" s="237" t="s">
        <v>489</v>
      </c>
      <c r="D132" s="237" t="s">
        <v>461</v>
      </c>
      <c r="E132" s="238" t="s">
        <v>462</v>
      </c>
      <c r="F132" s="239" t="s">
        <v>126</v>
      </c>
      <c r="G132" s="239" t="s">
        <v>126</v>
      </c>
      <c r="H132" s="239" t="s">
        <v>126</v>
      </c>
      <c r="I132" s="239" t="s">
        <v>126</v>
      </c>
      <c r="J132" s="239" t="s">
        <v>126</v>
      </c>
      <c r="K132" s="239" t="s">
        <v>126</v>
      </c>
      <c r="L132" s="240" t="s">
        <v>126</v>
      </c>
      <c r="M132" s="240" t="s">
        <v>126</v>
      </c>
      <c r="N132" s="239" t="s">
        <v>126</v>
      </c>
      <c r="O132" s="239" t="s">
        <v>126</v>
      </c>
      <c r="P132" s="239" t="s">
        <v>126</v>
      </c>
      <c r="Q132" s="239" t="s">
        <v>126</v>
      </c>
      <c r="R132" s="240" t="s">
        <v>126</v>
      </c>
      <c r="S132" s="240" t="s">
        <v>126</v>
      </c>
      <c r="T132" s="239" t="s">
        <v>126</v>
      </c>
      <c r="U132" s="239" t="s">
        <v>126</v>
      </c>
      <c r="V132" s="241" t="s">
        <v>126</v>
      </c>
      <c r="W132" s="239" t="s">
        <v>126</v>
      </c>
    </row>
    <row r="133" spans="1:23">
      <c r="A133" s="237" t="s">
        <v>490</v>
      </c>
      <c r="B133" s="237" t="s">
        <v>491</v>
      </c>
      <c r="C133" s="237" t="s">
        <v>492</v>
      </c>
      <c r="D133" s="237" t="s">
        <v>461</v>
      </c>
      <c r="E133" s="238" t="s">
        <v>462</v>
      </c>
      <c r="F133" s="239">
        <v>145</v>
      </c>
      <c r="G133" s="239">
        <v>80</v>
      </c>
      <c r="H133" s="239" t="s">
        <v>87</v>
      </c>
      <c r="I133" s="239" t="s">
        <v>87</v>
      </c>
      <c r="J133" s="239" t="s">
        <v>87</v>
      </c>
      <c r="K133" s="239">
        <v>75</v>
      </c>
      <c r="L133" s="240">
        <v>10470000</v>
      </c>
      <c r="M133" s="240">
        <v>2950000</v>
      </c>
      <c r="N133" s="239" t="s">
        <v>87</v>
      </c>
      <c r="O133" s="239">
        <v>140000</v>
      </c>
      <c r="P133" s="239" t="s">
        <v>87</v>
      </c>
      <c r="Q133" s="240">
        <v>40000</v>
      </c>
      <c r="R133" s="240">
        <v>4140000</v>
      </c>
      <c r="S133" s="239">
        <v>90000</v>
      </c>
      <c r="T133" s="239">
        <v>80</v>
      </c>
      <c r="U133" s="239" t="s">
        <v>87</v>
      </c>
      <c r="V133" s="241">
        <v>50</v>
      </c>
      <c r="W133" s="239">
        <v>60</v>
      </c>
    </row>
    <row r="134" spans="1:23">
      <c r="A134" s="237" t="s">
        <v>493</v>
      </c>
      <c r="B134" s="237" t="s">
        <v>494</v>
      </c>
      <c r="C134" s="237" t="s">
        <v>495</v>
      </c>
      <c r="D134" s="237" t="s">
        <v>461</v>
      </c>
      <c r="E134" s="238" t="s">
        <v>462</v>
      </c>
      <c r="F134" s="239">
        <v>115</v>
      </c>
      <c r="G134" s="239">
        <v>30</v>
      </c>
      <c r="H134" s="239" t="s">
        <v>87</v>
      </c>
      <c r="I134" s="239" t="s">
        <v>87</v>
      </c>
      <c r="J134" s="239" t="s">
        <v>87</v>
      </c>
      <c r="K134" s="239">
        <v>50</v>
      </c>
      <c r="L134" s="240">
        <v>7690000</v>
      </c>
      <c r="M134" s="240">
        <v>760000</v>
      </c>
      <c r="N134" s="239" t="s">
        <v>87</v>
      </c>
      <c r="O134" s="239" t="s">
        <v>87</v>
      </c>
      <c r="P134" s="239" t="s">
        <v>87</v>
      </c>
      <c r="Q134" s="239" t="s">
        <v>87</v>
      </c>
      <c r="R134" s="240">
        <v>3830000</v>
      </c>
      <c r="S134" s="240" t="s">
        <v>87</v>
      </c>
      <c r="T134" s="239">
        <v>20</v>
      </c>
      <c r="U134" s="239">
        <v>10</v>
      </c>
      <c r="V134" s="241">
        <v>5</v>
      </c>
      <c r="W134" s="239">
        <v>20</v>
      </c>
    </row>
    <row r="135" spans="1:23">
      <c r="A135" s="237" t="s">
        <v>496</v>
      </c>
      <c r="B135" s="237" t="s">
        <v>497</v>
      </c>
      <c r="C135" s="237" t="s">
        <v>498</v>
      </c>
      <c r="D135" s="237" t="s">
        <v>461</v>
      </c>
      <c r="E135" s="238" t="s">
        <v>462</v>
      </c>
      <c r="F135" s="239">
        <v>40</v>
      </c>
      <c r="G135" s="239">
        <v>20</v>
      </c>
      <c r="H135" s="239" t="s">
        <v>87</v>
      </c>
      <c r="I135" s="239" t="s">
        <v>87</v>
      </c>
      <c r="J135" s="239" t="s">
        <v>87</v>
      </c>
      <c r="K135" s="239">
        <v>20</v>
      </c>
      <c r="L135" s="240">
        <v>2270000</v>
      </c>
      <c r="M135" s="240">
        <v>520000</v>
      </c>
      <c r="N135" s="239" t="s">
        <v>87</v>
      </c>
      <c r="O135" s="240" t="s">
        <v>87</v>
      </c>
      <c r="P135" s="239" t="s">
        <v>87</v>
      </c>
      <c r="Q135" s="239" t="s">
        <v>87</v>
      </c>
      <c r="R135" s="240">
        <v>640000</v>
      </c>
      <c r="S135" s="239">
        <v>380000</v>
      </c>
      <c r="T135" s="239">
        <v>20</v>
      </c>
      <c r="U135" s="239" t="s">
        <v>87</v>
      </c>
      <c r="V135" s="241" t="s">
        <v>87</v>
      </c>
      <c r="W135" s="239" t="s">
        <v>87</v>
      </c>
    </row>
    <row r="136" spans="1:23">
      <c r="A136" s="237" t="s">
        <v>499</v>
      </c>
      <c r="B136" s="237" t="s">
        <v>500</v>
      </c>
      <c r="C136" s="237" t="s">
        <v>501</v>
      </c>
      <c r="D136" s="237" t="s">
        <v>461</v>
      </c>
      <c r="E136" s="238" t="s">
        <v>462</v>
      </c>
      <c r="F136" s="239">
        <v>15</v>
      </c>
      <c r="G136" s="239">
        <v>10</v>
      </c>
      <c r="H136" s="239" t="s">
        <v>87</v>
      </c>
      <c r="I136" s="239" t="s">
        <v>87</v>
      </c>
      <c r="J136" s="239" t="s">
        <v>87</v>
      </c>
      <c r="K136" s="239">
        <v>10</v>
      </c>
      <c r="L136" s="240">
        <v>1020000</v>
      </c>
      <c r="M136" s="240">
        <v>310000</v>
      </c>
      <c r="N136" s="239" t="s">
        <v>87</v>
      </c>
      <c r="O136" s="239" t="s">
        <v>87</v>
      </c>
      <c r="P136" s="239" t="s">
        <v>87</v>
      </c>
      <c r="Q136" s="239" t="s">
        <v>87</v>
      </c>
      <c r="R136" s="240">
        <v>580000</v>
      </c>
      <c r="S136" s="239" t="s">
        <v>87</v>
      </c>
      <c r="T136" s="239">
        <v>10</v>
      </c>
      <c r="U136" s="239" t="s">
        <v>87</v>
      </c>
      <c r="V136" s="241" t="s">
        <v>87</v>
      </c>
      <c r="W136" s="239">
        <v>5</v>
      </c>
    </row>
    <row r="137" spans="1:23">
      <c r="A137" s="237" t="s">
        <v>502</v>
      </c>
      <c r="B137" s="237" t="s">
        <v>503</v>
      </c>
      <c r="C137" s="237" t="s">
        <v>504</v>
      </c>
      <c r="D137" s="237" t="s">
        <v>461</v>
      </c>
      <c r="E137" s="238" t="s">
        <v>462</v>
      </c>
      <c r="F137" s="239">
        <v>30</v>
      </c>
      <c r="G137" s="239">
        <v>25</v>
      </c>
      <c r="H137" s="239" t="s">
        <v>87</v>
      </c>
      <c r="I137" s="239" t="s">
        <v>87</v>
      </c>
      <c r="J137" s="239" t="s">
        <v>87</v>
      </c>
      <c r="K137" s="239">
        <v>15</v>
      </c>
      <c r="L137" s="240">
        <v>2420000</v>
      </c>
      <c r="M137" s="240">
        <v>1200000</v>
      </c>
      <c r="N137" s="239" t="s">
        <v>87</v>
      </c>
      <c r="O137" s="239" t="s">
        <v>87</v>
      </c>
      <c r="P137" s="239" t="s">
        <v>87</v>
      </c>
      <c r="Q137" s="239" t="s">
        <v>87</v>
      </c>
      <c r="R137" s="240">
        <v>670000</v>
      </c>
      <c r="S137" s="240" t="s">
        <v>87</v>
      </c>
      <c r="T137" s="239">
        <v>5</v>
      </c>
      <c r="U137" s="239">
        <v>15</v>
      </c>
      <c r="V137" s="241" t="s">
        <v>87</v>
      </c>
      <c r="W137" s="239" t="s">
        <v>87</v>
      </c>
    </row>
    <row r="138" spans="1:23">
      <c r="A138" s="237" t="s">
        <v>505</v>
      </c>
      <c r="B138" s="237" t="s">
        <v>506</v>
      </c>
      <c r="C138" s="237" t="s">
        <v>507</v>
      </c>
      <c r="D138" s="237" t="s">
        <v>461</v>
      </c>
      <c r="E138" s="238" t="s">
        <v>462</v>
      </c>
      <c r="F138" s="239">
        <v>55</v>
      </c>
      <c r="G138" s="239">
        <v>10</v>
      </c>
      <c r="H138" s="239" t="s">
        <v>87</v>
      </c>
      <c r="I138" s="239" t="s">
        <v>87</v>
      </c>
      <c r="J138" s="239" t="s">
        <v>87</v>
      </c>
      <c r="K138" s="239">
        <v>40</v>
      </c>
      <c r="L138" s="240">
        <v>6330000</v>
      </c>
      <c r="M138" s="240">
        <v>280000</v>
      </c>
      <c r="N138" s="239" t="s">
        <v>87</v>
      </c>
      <c r="O138" s="239" t="s">
        <v>87</v>
      </c>
      <c r="P138" s="239" t="s">
        <v>87</v>
      </c>
      <c r="Q138" s="239" t="s">
        <v>87</v>
      </c>
      <c r="R138" s="240">
        <v>2220000</v>
      </c>
      <c r="S138" s="240">
        <v>120000</v>
      </c>
      <c r="T138" s="239">
        <v>10</v>
      </c>
      <c r="U138" s="239" t="s">
        <v>87</v>
      </c>
      <c r="V138" s="241" t="s">
        <v>87</v>
      </c>
      <c r="W138" s="239" t="s">
        <v>87</v>
      </c>
    </row>
    <row r="139" spans="1:23">
      <c r="A139" s="237" t="s">
        <v>508</v>
      </c>
      <c r="B139" s="237" t="s">
        <v>509</v>
      </c>
      <c r="C139" s="237" t="s">
        <v>510</v>
      </c>
      <c r="D139" s="237" t="s">
        <v>461</v>
      </c>
      <c r="E139" s="238" t="s">
        <v>462</v>
      </c>
      <c r="F139" s="239">
        <v>155</v>
      </c>
      <c r="G139" s="239">
        <v>110</v>
      </c>
      <c r="H139" s="239" t="s">
        <v>87</v>
      </c>
      <c r="I139" s="239" t="s">
        <v>87</v>
      </c>
      <c r="J139" s="239" t="s">
        <v>87</v>
      </c>
      <c r="K139" s="239">
        <v>110</v>
      </c>
      <c r="L139" s="240">
        <v>11340000</v>
      </c>
      <c r="M139" s="240">
        <v>3470000</v>
      </c>
      <c r="N139" s="239" t="s">
        <v>87</v>
      </c>
      <c r="O139" s="239" t="s">
        <v>87</v>
      </c>
      <c r="P139" s="239" t="s">
        <v>87</v>
      </c>
      <c r="Q139" s="239" t="s">
        <v>87</v>
      </c>
      <c r="R139" s="240">
        <v>6930000</v>
      </c>
      <c r="S139" s="239">
        <v>800000</v>
      </c>
      <c r="T139" s="239" t="s">
        <v>87</v>
      </c>
      <c r="U139" s="239">
        <v>110</v>
      </c>
      <c r="V139" s="241">
        <v>20</v>
      </c>
      <c r="W139" s="239">
        <v>190</v>
      </c>
    </row>
    <row r="140" spans="1:23">
      <c r="A140" s="237" t="s">
        <v>511</v>
      </c>
      <c r="B140" s="237" t="s">
        <v>512</v>
      </c>
      <c r="C140" s="237" t="s">
        <v>513</v>
      </c>
      <c r="D140" s="237" t="s">
        <v>461</v>
      </c>
      <c r="E140" s="238" t="s">
        <v>462</v>
      </c>
      <c r="F140" s="239">
        <v>20</v>
      </c>
      <c r="G140" s="239" t="s">
        <v>87</v>
      </c>
      <c r="H140" s="239" t="s">
        <v>87</v>
      </c>
      <c r="I140" s="239" t="s">
        <v>87</v>
      </c>
      <c r="J140" s="239" t="s">
        <v>87</v>
      </c>
      <c r="K140" s="239">
        <v>5</v>
      </c>
      <c r="L140" s="240">
        <v>2050000</v>
      </c>
      <c r="M140" s="240">
        <v>330000</v>
      </c>
      <c r="N140" s="239" t="s">
        <v>87</v>
      </c>
      <c r="O140" s="240" t="s">
        <v>87</v>
      </c>
      <c r="P140" s="240" t="s">
        <v>87</v>
      </c>
      <c r="Q140" s="239" t="s">
        <v>87</v>
      </c>
      <c r="R140" s="240">
        <v>580000</v>
      </c>
      <c r="S140" s="240" t="s">
        <v>87</v>
      </c>
      <c r="T140" s="239" t="s">
        <v>87</v>
      </c>
      <c r="U140" s="239" t="s">
        <v>87</v>
      </c>
      <c r="V140" s="241" t="s">
        <v>87</v>
      </c>
      <c r="W140" s="239">
        <v>5</v>
      </c>
    </row>
    <row r="141" spans="1:23">
      <c r="A141" s="237" t="s">
        <v>514</v>
      </c>
      <c r="B141" s="237" t="s">
        <v>515</v>
      </c>
      <c r="C141" s="237" t="s">
        <v>516</v>
      </c>
      <c r="D141" s="237" t="s">
        <v>461</v>
      </c>
      <c r="E141" s="238" t="s">
        <v>462</v>
      </c>
      <c r="F141" s="239">
        <v>50</v>
      </c>
      <c r="G141" s="239">
        <v>45</v>
      </c>
      <c r="H141" s="239" t="s">
        <v>87</v>
      </c>
      <c r="I141" s="239" t="s">
        <v>87</v>
      </c>
      <c r="J141" s="239" t="s">
        <v>87</v>
      </c>
      <c r="K141" s="239">
        <v>35</v>
      </c>
      <c r="L141" s="240">
        <v>3680000</v>
      </c>
      <c r="M141" s="240">
        <v>1690000</v>
      </c>
      <c r="N141" s="239" t="s">
        <v>87</v>
      </c>
      <c r="O141" s="239" t="s">
        <v>87</v>
      </c>
      <c r="P141" s="239" t="s">
        <v>87</v>
      </c>
      <c r="Q141" s="239" t="s">
        <v>87</v>
      </c>
      <c r="R141" s="240">
        <v>2310000</v>
      </c>
      <c r="S141" s="240" t="s">
        <v>87</v>
      </c>
      <c r="T141" s="239">
        <v>45</v>
      </c>
      <c r="U141" s="239" t="s">
        <v>87</v>
      </c>
      <c r="V141" s="241" t="s">
        <v>87</v>
      </c>
      <c r="W141" s="239" t="s">
        <v>87</v>
      </c>
    </row>
    <row r="142" spans="1:23">
      <c r="A142" s="237" t="s">
        <v>517</v>
      </c>
      <c r="B142" s="237" t="s">
        <v>518</v>
      </c>
      <c r="C142" s="237" t="s">
        <v>519</v>
      </c>
      <c r="D142" s="237" t="s">
        <v>520</v>
      </c>
      <c r="E142" s="238" t="s">
        <v>521</v>
      </c>
      <c r="F142" s="239">
        <v>85</v>
      </c>
      <c r="G142" s="239">
        <v>70</v>
      </c>
      <c r="H142" s="239" t="s">
        <v>87</v>
      </c>
      <c r="I142" s="239" t="s">
        <v>87</v>
      </c>
      <c r="J142" s="239" t="s">
        <v>87</v>
      </c>
      <c r="K142" s="239">
        <v>55</v>
      </c>
      <c r="L142" s="240">
        <v>4700000</v>
      </c>
      <c r="M142" s="240">
        <v>1500000</v>
      </c>
      <c r="N142" s="239" t="s">
        <v>87</v>
      </c>
      <c r="O142" s="239" t="s">
        <v>87</v>
      </c>
      <c r="P142" s="239" t="s">
        <v>87</v>
      </c>
      <c r="Q142" s="239" t="s">
        <v>87</v>
      </c>
      <c r="R142" s="240">
        <v>1750000</v>
      </c>
      <c r="S142" s="239">
        <v>140000</v>
      </c>
      <c r="T142" s="239">
        <v>60</v>
      </c>
      <c r="U142" s="239">
        <v>10</v>
      </c>
      <c r="V142" s="241" t="s">
        <v>87</v>
      </c>
      <c r="W142" s="239">
        <v>5</v>
      </c>
    </row>
    <row r="143" spans="1:23">
      <c r="A143" s="237" t="s">
        <v>522</v>
      </c>
      <c r="B143" s="237" t="s">
        <v>523</v>
      </c>
      <c r="C143" s="237" t="s">
        <v>524</v>
      </c>
      <c r="D143" s="237" t="s">
        <v>520</v>
      </c>
      <c r="E143" s="238" t="s">
        <v>521</v>
      </c>
      <c r="F143" s="239">
        <v>85</v>
      </c>
      <c r="G143" s="239">
        <v>60</v>
      </c>
      <c r="H143" s="239" t="s">
        <v>87</v>
      </c>
      <c r="I143" s="239" t="s">
        <v>87</v>
      </c>
      <c r="J143" s="239" t="s">
        <v>87</v>
      </c>
      <c r="K143" s="239">
        <v>45</v>
      </c>
      <c r="L143" s="240">
        <v>4790000</v>
      </c>
      <c r="M143" s="240">
        <v>1800000</v>
      </c>
      <c r="N143" s="239" t="s">
        <v>87</v>
      </c>
      <c r="O143" s="239" t="s">
        <v>87</v>
      </c>
      <c r="P143" s="239" t="s">
        <v>87</v>
      </c>
      <c r="Q143" s="239" t="s">
        <v>87</v>
      </c>
      <c r="R143" s="240">
        <v>1980000</v>
      </c>
      <c r="S143" s="239" t="s">
        <v>87</v>
      </c>
      <c r="T143" s="239">
        <v>60</v>
      </c>
      <c r="U143" s="239" t="s">
        <v>87</v>
      </c>
      <c r="V143" s="241" t="s">
        <v>87</v>
      </c>
      <c r="W143" s="239" t="s">
        <v>87</v>
      </c>
    </row>
    <row r="144" spans="1:23">
      <c r="A144" s="237" t="s">
        <v>525</v>
      </c>
      <c r="B144" s="237" t="s">
        <v>526</v>
      </c>
      <c r="C144" s="237" t="s">
        <v>527</v>
      </c>
      <c r="D144" s="237" t="s">
        <v>520</v>
      </c>
      <c r="E144" s="238" t="s">
        <v>521</v>
      </c>
      <c r="F144" s="239">
        <v>120</v>
      </c>
      <c r="G144" s="239">
        <v>45</v>
      </c>
      <c r="H144" s="239" t="s">
        <v>87</v>
      </c>
      <c r="I144" s="239" t="s">
        <v>87</v>
      </c>
      <c r="J144" s="239" t="s">
        <v>87</v>
      </c>
      <c r="K144" s="239">
        <v>25</v>
      </c>
      <c r="L144" s="240">
        <v>4180000</v>
      </c>
      <c r="M144" s="240">
        <v>470000</v>
      </c>
      <c r="N144" s="239" t="s">
        <v>87</v>
      </c>
      <c r="O144" s="240" t="s">
        <v>87</v>
      </c>
      <c r="P144" s="239" t="s">
        <v>87</v>
      </c>
      <c r="Q144" s="239" t="s">
        <v>87</v>
      </c>
      <c r="R144" s="240">
        <v>1420000</v>
      </c>
      <c r="S144" s="239">
        <v>340000</v>
      </c>
      <c r="T144" s="239">
        <v>45</v>
      </c>
      <c r="U144" s="239" t="s">
        <v>87</v>
      </c>
      <c r="V144" s="241" t="s">
        <v>87</v>
      </c>
      <c r="W144" s="239">
        <v>50</v>
      </c>
    </row>
    <row r="145" spans="1:23">
      <c r="A145" s="237" t="s">
        <v>528</v>
      </c>
      <c r="B145" s="237" t="s">
        <v>529</v>
      </c>
      <c r="C145" s="237" t="s">
        <v>530</v>
      </c>
      <c r="D145" s="237" t="s">
        <v>520</v>
      </c>
      <c r="E145" s="238" t="s">
        <v>521</v>
      </c>
      <c r="F145" s="239">
        <v>5</v>
      </c>
      <c r="G145" s="239" t="s">
        <v>87</v>
      </c>
      <c r="H145" s="239" t="s">
        <v>87</v>
      </c>
      <c r="I145" s="239" t="s">
        <v>87</v>
      </c>
      <c r="J145" s="239" t="s">
        <v>87</v>
      </c>
      <c r="K145" s="239" t="s">
        <v>87</v>
      </c>
      <c r="L145" s="240">
        <v>180000</v>
      </c>
      <c r="M145" s="240" t="s">
        <v>87</v>
      </c>
      <c r="N145" s="239" t="s">
        <v>87</v>
      </c>
      <c r="O145" s="239" t="s">
        <v>87</v>
      </c>
      <c r="P145" s="239" t="s">
        <v>87</v>
      </c>
      <c r="Q145" s="239" t="s">
        <v>87</v>
      </c>
      <c r="R145" s="240">
        <v>20000</v>
      </c>
      <c r="S145" s="240" t="s">
        <v>87</v>
      </c>
      <c r="T145" s="239" t="s">
        <v>87</v>
      </c>
      <c r="U145" s="239" t="s">
        <v>87</v>
      </c>
      <c r="V145" s="241" t="s">
        <v>87</v>
      </c>
      <c r="W145" s="239">
        <v>15</v>
      </c>
    </row>
    <row r="146" spans="1:23">
      <c r="A146" s="237" t="s">
        <v>531</v>
      </c>
      <c r="B146" s="237" t="s">
        <v>532</v>
      </c>
      <c r="C146" s="237" t="s">
        <v>533</v>
      </c>
      <c r="D146" s="237" t="s">
        <v>520</v>
      </c>
      <c r="E146" s="238" t="s">
        <v>521</v>
      </c>
      <c r="F146" s="239">
        <v>95</v>
      </c>
      <c r="G146" s="239">
        <v>80</v>
      </c>
      <c r="H146" s="239" t="s">
        <v>87</v>
      </c>
      <c r="I146" s="239" t="s">
        <v>87</v>
      </c>
      <c r="J146" s="239" t="s">
        <v>87</v>
      </c>
      <c r="K146" s="239">
        <v>60</v>
      </c>
      <c r="L146" s="240">
        <v>5430000</v>
      </c>
      <c r="M146" s="240">
        <v>2970000</v>
      </c>
      <c r="N146" s="239" t="s">
        <v>87</v>
      </c>
      <c r="O146" s="240" t="s">
        <v>87</v>
      </c>
      <c r="P146" s="239" t="s">
        <v>87</v>
      </c>
      <c r="Q146" s="239" t="s">
        <v>87</v>
      </c>
      <c r="R146" s="240">
        <v>2460000</v>
      </c>
      <c r="S146" s="239" t="s">
        <v>87</v>
      </c>
      <c r="T146" s="239">
        <v>80</v>
      </c>
      <c r="U146" s="239" t="s">
        <v>87</v>
      </c>
      <c r="V146" s="241">
        <v>5</v>
      </c>
      <c r="W146" s="239">
        <v>35</v>
      </c>
    </row>
    <row r="147" spans="1:23">
      <c r="A147" s="237" t="s">
        <v>534</v>
      </c>
      <c r="B147" s="237" t="s">
        <v>535</v>
      </c>
      <c r="C147" s="237" t="s">
        <v>536</v>
      </c>
      <c r="D147" s="237" t="s">
        <v>520</v>
      </c>
      <c r="E147" s="238" t="s">
        <v>521</v>
      </c>
      <c r="F147" s="239">
        <v>45</v>
      </c>
      <c r="G147" s="239">
        <v>15</v>
      </c>
      <c r="H147" s="239" t="s">
        <v>87</v>
      </c>
      <c r="I147" s="239" t="s">
        <v>87</v>
      </c>
      <c r="J147" s="239" t="s">
        <v>87</v>
      </c>
      <c r="K147" s="239">
        <v>25</v>
      </c>
      <c r="L147" s="240">
        <v>3110000</v>
      </c>
      <c r="M147" s="240">
        <v>760000</v>
      </c>
      <c r="N147" s="239" t="s">
        <v>87</v>
      </c>
      <c r="O147" s="239" t="s">
        <v>87</v>
      </c>
      <c r="P147" s="239" t="s">
        <v>87</v>
      </c>
      <c r="Q147" s="239" t="s">
        <v>87</v>
      </c>
      <c r="R147" s="240">
        <v>1290000</v>
      </c>
      <c r="S147" s="240">
        <v>10000</v>
      </c>
      <c r="T147" s="239">
        <v>10</v>
      </c>
      <c r="U147" s="239">
        <v>5</v>
      </c>
      <c r="V147" s="241" t="s">
        <v>87</v>
      </c>
      <c r="W147" s="239" t="s">
        <v>87</v>
      </c>
    </row>
    <row r="148" spans="1:23">
      <c r="A148" s="237" t="s">
        <v>537</v>
      </c>
      <c r="B148" s="237" t="s">
        <v>538</v>
      </c>
      <c r="C148" s="237" t="s">
        <v>539</v>
      </c>
      <c r="D148" s="237" t="s">
        <v>520</v>
      </c>
      <c r="E148" s="238" t="s">
        <v>521</v>
      </c>
      <c r="F148" s="239">
        <v>95</v>
      </c>
      <c r="G148" s="239">
        <v>20</v>
      </c>
      <c r="H148" s="239" t="s">
        <v>87</v>
      </c>
      <c r="I148" s="239" t="s">
        <v>87</v>
      </c>
      <c r="J148" s="239" t="s">
        <v>87</v>
      </c>
      <c r="K148" s="239">
        <v>45</v>
      </c>
      <c r="L148" s="240">
        <v>3720000</v>
      </c>
      <c r="M148" s="240">
        <v>760000</v>
      </c>
      <c r="N148" s="239" t="s">
        <v>87</v>
      </c>
      <c r="O148" s="239" t="s">
        <v>87</v>
      </c>
      <c r="P148" s="239" t="s">
        <v>87</v>
      </c>
      <c r="Q148" s="239" t="s">
        <v>87</v>
      </c>
      <c r="R148" s="239">
        <v>2490000</v>
      </c>
      <c r="S148" s="239">
        <v>40000</v>
      </c>
      <c r="T148" s="239">
        <v>20</v>
      </c>
      <c r="U148" s="239" t="s">
        <v>87</v>
      </c>
      <c r="V148" s="241" t="s">
        <v>87</v>
      </c>
      <c r="W148" s="239" t="s">
        <v>87</v>
      </c>
    </row>
    <row r="149" spans="1:23">
      <c r="A149" s="237" t="s">
        <v>540</v>
      </c>
      <c r="B149" s="237" t="s">
        <v>541</v>
      </c>
      <c r="C149" s="237" t="s">
        <v>542</v>
      </c>
      <c r="D149" s="237" t="s">
        <v>520</v>
      </c>
      <c r="E149" s="238" t="s">
        <v>521</v>
      </c>
      <c r="F149" s="239" t="s">
        <v>87</v>
      </c>
      <c r="G149" s="239" t="s">
        <v>87</v>
      </c>
      <c r="H149" s="239" t="s">
        <v>87</v>
      </c>
      <c r="I149" s="239" t="s">
        <v>87</v>
      </c>
      <c r="J149" s="239" t="s">
        <v>87</v>
      </c>
      <c r="K149" s="239" t="s">
        <v>87</v>
      </c>
      <c r="L149" s="240" t="s">
        <v>87</v>
      </c>
      <c r="M149" s="240" t="s">
        <v>87</v>
      </c>
      <c r="N149" s="239" t="s">
        <v>87</v>
      </c>
      <c r="O149" s="239" t="s">
        <v>87</v>
      </c>
      <c r="P149" s="239" t="s">
        <v>87</v>
      </c>
      <c r="Q149" s="239" t="s">
        <v>87</v>
      </c>
      <c r="R149" s="240" t="s">
        <v>87</v>
      </c>
      <c r="S149" s="240" t="s">
        <v>87</v>
      </c>
      <c r="T149" s="239" t="s">
        <v>87</v>
      </c>
      <c r="U149" s="239" t="s">
        <v>87</v>
      </c>
      <c r="V149" s="241" t="s">
        <v>87</v>
      </c>
      <c r="W149" s="239" t="s">
        <v>87</v>
      </c>
    </row>
    <row r="150" spans="1:23">
      <c r="A150" s="237" t="s">
        <v>543</v>
      </c>
      <c r="B150" s="237" t="s">
        <v>544</v>
      </c>
      <c r="C150" s="237" t="s">
        <v>545</v>
      </c>
      <c r="D150" s="237" t="s">
        <v>520</v>
      </c>
      <c r="E150" s="238" t="s">
        <v>521</v>
      </c>
      <c r="F150" s="239">
        <v>30</v>
      </c>
      <c r="G150" s="239">
        <v>10</v>
      </c>
      <c r="H150" s="239" t="s">
        <v>87</v>
      </c>
      <c r="I150" s="239" t="s">
        <v>87</v>
      </c>
      <c r="J150" s="239" t="s">
        <v>87</v>
      </c>
      <c r="K150" s="239">
        <v>10</v>
      </c>
      <c r="L150" s="240">
        <v>1880000</v>
      </c>
      <c r="M150" s="240">
        <v>300000</v>
      </c>
      <c r="N150" s="239" t="s">
        <v>87</v>
      </c>
      <c r="O150" s="239" t="s">
        <v>87</v>
      </c>
      <c r="P150" s="239" t="s">
        <v>87</v>
      </c>
      <c r="Q150" s="239">
        <v>30000</v>
      </c>
      <c r="R150" s="240">
        <v>650000</v>
      </c>
      <c r="S150" s="240">
        <v>80000</v>
      </c>
      <c r="T150" s="239">
        <v>10</v>
      </c>
      <c r="U150" s="239" t="s">
        <v>87</v>
      </c>
      <c r="V150" s="241" t="s">
        <v>87</v>
      </c>
      <c r="W150" s="239" t="s">
        <v>87</v>
      </c>
    </row>
    <row r="151" spans="1:23">
      <c r="A151" s="237" t="s">
        <v>546</v>
      </c>
      <c r="B151" s="237" t="s">
        <v>547</v>
      </c>
      <c r="C151" s="237" t="s">
        <v>548</v>
      </c>
      <c r="D151" s="237" t="s">
        <v>520</v>
      </c>
      <c r="E151" s="238" t="s">
        <v>521</v>
      </c>
      <c r="F151" s="239">
        <v>10</v>
      </c>
      <c r="G151" s="239" t="s">
        <v>87</v>
      </c>
      <c r="H151" s="239" t="s">
        <v>87</v>
      </c>
      <c r="I151" s="239" t="s">
        <v>87</v>
      </c>
      <c r="J151" s="239" t="s">
        <v>87</v>
      </c>
      <c r="K151" s="239">
        <v>5</v>
      </c>
      <c r="L151" s="240">
        <v>450000</v>
      </c>
      <c r="M151" s="240" t="s">
        <v>87</v>
      </c>
      <c r="N151" s="239">
        <v>110000</v>
      </c>
      <c r="O151" s="239" t="s">
        <v>87</v>
      </c>
      <c r="P151" s="239" t="s">
        <v>87</v>
      </c>
      <c r="Q151" s="239" t="s">
        <v>87</v>
      </c>
      <c r="R151" s="240">
        <v>480000</v>
      </c>
      <c r="S151" s="240" t="s">
        <v>87</v>
      </c>
      <c r="T151" s="239" t="s">
        <v>87</v>
      </c>
      <c r="U151" s="239" t="s">
        <v>87</v>
      </c>
      <c r="V151" s="241" t="s">
        <v>87</v>
      </c>
      <c r="W151" s="239" t="s">
        <v>87</v>
      </c>
    </row>
    <row r="152" spans="1:23">
      <c r="A152" s="237" t="s">
        <v>549</v>
      </c>
      <c r="B152" s="237" t="s">
        <v>550</v>
      </c>
      <c r="C152" s="237" t="s">
        <v>551</v>
      </c>
      <c r="D152" s="237" t="s">
        <v>520</v>
      </c>
      <c r="E152" s="238" t="s">
        <v>521</v>
      </c>
      <c r="F152" s="239">
        <v>140</v>
      </c>
      <c r="G152" s="239">
        <v>55</v>
      </c>
      <c r="H152" s="239" t="s">
        <v>87</v>
      </c>
      <c r="I152" s="239" t="s">
        <v>87</v>
      </c>
      <c r="J152" s="239" t="s">
        <v>87</v>
      </c>
      <c r="K152" s="239">
        <v>55</v>
      </c>
      <c r="L152" s="240">
        <v>5610000</v>
      </c>
      <c r="M152" s="240">
        <v>760000</v>
      </c>
      <c r="N152" s="239" t="s">
        <v>87</v>
      </c>
      <c r="O152" s="239" t="s">
        <v>87</v>
      </c>
      <c r="P152" s="239" t="s">
        <v>87</v>
      </c>
      <c r="Q152" s="239" t="s">
        <v>87</v>
      </c>
      <c r="R152" s="240">
        <v>1870000</v>
      </c>
      <c r="S152" s="240">
        <v>90000</v>
      </c>
      <c r="T152" s="239">
        <v>35</v>
      </c>
      <c r="U152" s="239">
        <v>20</v>
      </c>
      <c r="V152" s="241" t="s">
        <v>87</v>
      </c>
      <c r="W152" s="239" t="s">
        <v>87</v>
      </c>
    </row>
    <row r="153" spans="1:23">
      <c r="A153" s="237" t="s">
        <v>552</v>
      </c>
      <c r="B153" s="237" t="s">
        <v>553</v>
      </c>
      <c r="C153" s="237" t="s">
        <v>554</v>
      </c>
      <c r="D153" s="237" t="s">
        <v>520</v>
      </c>
      <c r="E153" s="238" t="s">
        <v>521</v>
      </c>
      <c r="F153" s="239">
        <v>75</v>
      </c>
      <c r="G153" s="239">
        <v>75</v>
      </c>
      <c r="H153" s="239" t="s">
        <v>87</v>
      </c>
      <c r="I153" s="239" t="s">
        <v>87</v>
      </c>
      <c r="J153" s="239" t="s">
        <v>87</v>
      </c>
      <c r="K153" s="239">
        <v>65</v>
      </c>
      <c r="L153" s="240">
        <v>5580000</v>
      </c>
      <c r="M153" s="240">
        <v>1980000</v>
      </c>
      <c r="N153" s="239" t="s">
        <v>87</v>
      </c>
      <c r="O153" s="239" t="s">
        <v>87</v>
      </c>
      <c r="P153" s="239" t="s">
        <v>87</v>
      </c>
      <c r="Q153" s="239" t="s">
        <v>87</v>
      </c>
      <c r="R153" s="240">
        <v>2900000</v>
      </c>
      <c r="S153" s="240">
        <v>30000</v>
      </c>
      <c r="T153" s="239">
        <v>70</v>
      </c>
      <c r="U153" s="239" t="s">
        <v>87</v>
      </c>
      <c r="V153" s="241" t="s">
        <v>87</v>
      </c>
      <c r="W153" s="239" t="s">
        <v>87</v>
      </c>
    </row>
    <row r="154" spans="1:23">
      <c r="A154" s="237" t="s">
        <v>555</v>
      </c>
      <c r="B154" s="237" t="s">
        <v>556</v>
      </c>
      <c r="C154" s="237" t="s">
        <v>557</v>
      </c>
      <c r="D154" s="237" t="s">
        <v>520</v>
      </c>
      <c r="E154" s="238" t="s">
        <v>521</v>
      </c>
      <c r="F154" s="239">
        <v>85</v>
      </c>
      <c r="G154" s="239">
        <v>15</v>
      </c>
      <c r="H154" s="239" t="s">
        <v>87</v>
      </c>
      <c r="I154" s="239" t="s">
        <v>87</v>
      </c>
      <c r="J154" s="239" t="s">
        <v>87</v>
      </c>
      <c r="K154" s="239">
        <v>35</v>
      </c>
      <c r="L154" s="240">
        <v>7550000</v>
      </c>
      <c r="M154" s="240">
        <v>740000</v>
      </c>
      <c r="N154" s="239" t="s">
        <v>87</v>
      </c>
      <c r="O154" s="239" t="s">
        <v>87</v>
      </c>
      <c r="P154" s="239" t="s">
        <v>87</v>
      </c>
      <c r="Q154" s="239" t="s">
        <v>87</v>
      </c>
      <c r="R154" s="240">
        <v>2510000</v>
      </c>
      <c r="S154" s="239">
        <v>230000</v>
      </c>
      <c r="T154" s="239">
        <v>10</v>
      </c>
      <c r="U154" s="239" t="s">
        <v>87</v>
      </c>
      <c r="V154" s="241">
        <v>5</v>
      </c>
      <c r="W154" s="239">
        <v>30</v>
      </c>
    </row>
    <row r="155" spans="1:23">
      <c r="A155" s="237" t="s">
        <v>558</v>
      </c>
      <c r="B155" s="237" t="s">
        <v>559</v>
      </c>
      <c r="C155" s="237" t="s">
        <v>560</v>
      </c>
      <c r="D155" s="237" t="s">
        <v>520</v>
      </c>
      <c r="E155" s="238" t="s">
        <v>521</v>
      </c>
      <c r="F155" s="239">
        <v>20</v>
      </c>
      <c r="G155" s="239">
        <v>5</v>
      </c>
      <c r="H155" s="239" t="s">
        <v>87</v>
      </c>
      <c r="I155" s="239" t="s">
        <v>87</v>
      </c>
      <c r="J155" s="239" t="s">
        <v>87</v>
      </c>
      <c r="K155" s="239" t="s">
        <v>87</v>
      </c>
      <c r="L155" s="240">
        <v>1200000</v>
      </c>
      <c r="M155" s="240">
        <v>240000</v>
      </c>
      <c r="N155" s="239" t="s">
        <v>87</v>
      </c>
      <c r="O155" s="239" t="s">
        <v>87</v>
      </c>
      <c r="P155" s="239" t="s">
        <v>87</v>
      </c>
      <c r="Q155" s="239" t="s">
        <v>87</v>
      </c>
      <c r="R155" s="240">
        <v>220000</v>
      </c>
      <c r="S155" s="240" t="s">
        <v>87</v>
      </c>
      <c r="T155" s="239" t="s">
        <v>87</v>
      </c>
      <c r="U155" s="239" t="s">
        <v>87</v>
      </c>
      <c r="V155" s="241" t="s">
        <v>87</v>
      </c>
      <c r="W155" s="239" t="s">
        <v>87</v>
      </c>
    </row>
    <row r="156" spans="1:23">
      <c r="A156" s="237" t="s">
        <v>561</v>
      </c>
      <c r="B156" s="237" t="s">
        <v>562</v>
      </c>
      <c r="C156" s="237" t="s">
        <v>563</v>
      </c>
      <c r="D156" s="237" t="s">
        <v>520</v>
      </c>
      <c r="E156" s="238" t="s">
        <v>521</v>
      </c>
      <c r="F156" s="239">
        <v>45</v>
      </c>
      <c r="G156" s="239">
        <v>15</v>
      </c>
      <c r="H156" s="239" t="s">
        <v>87</v>
      </c>
      <c r="I156" s="239" t="s">
        <v>87</v>
      </c>
      <c r="J156" s="239" t="s">
        <v>87</v>
      </c>
      <c r="K156" s="239">
        <v>15</v>
      </c>
      <c r="L156" s="240">
        <v>2170000</v>
      </c>
      <c r="M156" s="240">
        <v>220000</v>
      </c>
      <c r="N156" s="239" t="s">
        <v>87</v>
      </c>
      <c r="O156" s="239" t="s">
        <v>87</v>
      </c>
      <c r="P156" s="239" t="s">
        <v>87</v>
      </c>
      <c r="Q156" s="239" t="s">
        <v>87</v>
      </c>
      <c r="R156" s="240">
        <v>700000</v>
      </c>
      <c r="S156" s="240">
        <v>200000</v>
      </c>
      <c r="T156" s="239">
        <v>15</v>
      </c>
      <c r="U156" s="239" t="s">
        <v>87</v>
      </c>
      <c r="V156" s="241">
        <v>25</v>
      </c>
      <c r="W156" s="239">
        <v>20</v>
      </c>
    </row>
    <row r="157" spans="1:23">
      <c r="F157" s="239"/>
      <c r="G157" s="239"/>
      <c r="H157" s="239"/>
      <c r="I157" s="239"/>
      <c r="J157" s="239"/>
      <c r="K157" s="239"/>
      <c r="L157" s="240"/>
      <c r="M157" s="240"/>
    </row>
  </sheetData>
  <mergeCells count="3">
    <mergeCell ref="V1:W1"/>
    <mergeCell ref="T1:U1"/>
    <mergeCell ref="O1:P1"/>
  </mergeCells>
  <phoneticPr fontId="7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1CE3B-7354-406B-8C35-18FE2B800B71}">
  <sheetPr codeName="Sheet11">
    <tabColor rgb="FFFF0000"/>
  </sheetPr>
  <dimension ref="A1:C30"/>
  <sheetViews>
    <sheetView zoomScale="80" zoomScaleNormal="80" workbookViewId="0"/>
  </sheetViews>
  <sheetFormatPr defaultRowHeight="14.5"/>
  <cols>
    <col min="1" max="1" width="43.54296875" bestFit="1" customWidth="1"/>
    <col min="2" max="2" width="18.54296875" bestFit="1" customWidth="1"/>
    <col min="3" max="3" width="17.54296875" bestFit="1" customWidth="1"/>
  </cols>
  <sheetData>
    <row r="1" spans="1:3">
      <c r="A1" t="s">
        <v>564</v>
      </c>
      <c r="B1" t="s">
        <v>565</v>
      </c>
      <c r="C1" t="s">
        <v>566</v>
      </c>
    </row>
    <row r="3" spans="1:3">
      <c r="A3" t="s">
        <v>567</v>
      </c>
      <c r="B3" t="s">
        <v>568</v>
      </c>
      <c r="C3" t="s">
        <v>569</v>
      </c>
    </row>
    <row r="4" spans="1:3">
      <c r="A4" t="s">
        <v>570</v>
      </c>
      <c r="B4" t="s">
        <v>571</v>
      </c>
      <c r="C4" t="s">
        <v>572</v>
      </c>
    </row>
    <row r="5" spans="1:3">
      <c r="A5" t="s">
        <v>573</v>
      </c>
      <c r="B5" t="s">
        <v>574</v>
      </c>
      <c r="C5" t="s">
        <v>575</v>
      </c>
    </row>
    <row r="6" spans="1:3">
      <c r="A6" t="s">
        <v>576</v>
      </c>
      <c r="B6" t="s">
        <v>577</v>
      </c>
      <c r="C6" t="s">
        <v>578</v>
      </c>
    </row>
    <row r="7" spans="1:3">
      <c r="A7" t="s">
        <v>579</v>
      </c>
      <c r="B7" t="s">
        <v>580</v>
      </c>
      <c r="C7" t="s">
        <v>581</v>
      </c>
    </row>
    <row r="8" spans="1:3">
      <c r="B8" t="s">
        <v>582</v>
      </c>
      <c r="C8" t="s">
        <v>583</v>
      </c>
    </row>
    <row r="9" spans="1:3">
      <c r="B9" t="s">
        <v>584</v>
      </c>
      <c r="C9" t="s">
        <v>585</v>
      </c>
    </row>
    <row r="10" spans="1:3">
      <c r="B10" t="s">
        <v>586</v>
      </c>
      <c r="C10" t="s">
        <v>587</v>
      </c>
    </row>
    <row r="11" spans="1:3">
      <c r="B11" t="s">
        <v>588</v>
      </c>
      <c r="C11" t="s">
        <v>589</v>
      </c>
    </row>
    <row r="12" spans="1:3">
      <c r="B12" t="s">
        <v>590</v>
      </c>
      <c r="C12" t="s">
        <v>591</v>
      </c>
    </row>
    <row r="13" spans="1:3">
      <c r="B13" t="s">
        <v>592</v>
      </c>
      <c r="C13" t="s">
        <v>593</v>
      </c>
    </row>
    <row r="14" spans="1:3">
      <c r="B14" t="s">
        <v>594</v>
      </c>
      <c r="C14" t="s">
        <v>595</v>
      </c>
    </row>
    <row r="15" spans="1:3">
      <c r="B15" t="s">
        <v>596</v>
      </c>
      <c r="C15" t="s">
        <v>586</v>
      </c>
    </row>
    <row r="16" spans="1:3">
      <c r="B16" t="s">
        <v>597</v>
      </c>
      <c r="C16" t="s">
        <v>598</v>
      </c>
    </row>
    <row r="17" spans="2:3">
      <c r="B17" t="s">
        <v>599</v>
      </c>
      <c r="C17" t="s">
        <v>600</v>
      </c>
    </row>
    <row r="18" spans="2:3">
      <c r="B18" t="s">
        <v>601</v>
      </c>
      <c r="C18" t="s">
        <v>602</v>
      </c>
    </row>
    <row r="19" spans="2:3">
      <c r="B19" t="s">
        <v>603</v>
      </c>
      <c r="C19" t="s">
        <v>604</v>
      </c>
    </row>
    <row r="20" spans="2:3">
      <c r="B20" t="s">
        <v>605</v>
      </c>
      <c r="C20" t="s">
        <v>606</v>
      </c>
    </row>
    <row r="21" spans="2:3">
      <c r="B21" t="s">
        <v>607</v>
      </c>
      <c r="C21" t="s">
        <v>608</v>
      </c>
    </row>
    <row r="22" spans="2:3">
      <c r="B22" t="s">
        <v>609</v>
      </c>
      <c r="C22" t="s">
        <v>610</v>
      </c>
    </row>
    <row r="23" spans="2:3">
      <c r="B23" t="s">
        <v>611</v>
      </c>
      <c r="C23" t="s">
        <v>612</v>
      </c>
    </row>
    <row r="24" spans="2:3">
      <c r="C24" t="s">
        <v>613</v>
      </c>
    </row>
    <row r="25" spans="2:3">
      <c r="C25" t="s">
        <v>614</v>
      </c>
    </row>
    <row r="26" spans="2:3">
      <c r="C26" t="s">
        <v>615</v>
      </c>
    </row>
    <row r="27" spans="2:3">
      <c r="C27" t="s">
        <v>616</v>
      </c>
    </row>
    <row r="28" spans="2:3">
      <c r="C28" t="s">
        <v>617</v>
      </c>
    </row>
    <row r="29" spans="2:3">
      <c r="C29" t="s">
        <v>609</v>
      </c>
    </row>
    <row r="30" spans="2:3">
      <c r="C30" t="s">
        <v>611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04D8A-D08D-4FB3-BEF5-C3D8F293CEFF}">
  <sheetPr codeName="Sheet17">
    <tabColor rgb="FFFF0000"/>
  </sheetPr>
  <dimension ref="A1:B154"/>
  <sheetViews>
    <sheetView workbookViewId="0"/>
  </sheetViews>
  <sheetFormatPr defaultRowHeight="14.5"/>
  <cols>
    <col min="1" max="1" width="35.453125" bestFit="1" customWidth="1"/>
    <col min="2" max="2" width="12.1796875" bestFit="1" customWidth="1"/>
  </cols>
  <sheetData>
    <row r="1" spans="1:2">
      <c r="A1" t="s">
        <v>618</v>
      </c>
      <c r="B1" t="s">
        <v>619</v>
      </c>
    </row>
    <row r="2" spans="1:2">
      <c r="A2" t="s">
        <v>400</v>
      </c>
      <c r="B2">
        <v>716</v>
      </c>
    </row>
    <row r="3" spans="1:2">
      <c r="A3" t="s">
        <v>403</v>
      </c>
      <c r="B3">
        <v>717</v>
      </c>
    </row>
    <row r="4" spans="1:2">
      <c r="A4" t="s">
        <v>201</v>
      </c>
      <c r="B4">
        <v>204</v>
      </c>
    </row>
    <row r="5" spans="1:2">
      <c r="A5" t="s">
        <v>545</v>
      </c>
      <c r="B5">
        <v>908</v>
      </c>
    </row>
    <row r="6" spans="1:2">
      <c r="A6" t="s">
        <v>353</v>
      </c>
      <c r="B6">
        <v>625</v>
      </c>
    </row>
    <row r="7" spans="1:2">
      <c r="A7" t="s">
        <v>406</v>
      </c>
      <c r="B7">
        <v>718</v>
      </c>
    </row>
    <row r="8" spans="1:2">
      <c r="A8" t="s">
        <v>285</v>
      </c>
      <c r="B8">
        <v>406</v>
      </c>
    </row>
    <row r="9" spans="1:2">
      <c r="A9" t="s">
        <v>183</v>
      </c>
      <c r="B9">
        <v>324</v>
      </c>
    </row>
    <row r="10" spans="1:2">
      <c r="A10" t="s">
        <v>186</v>
      </c>
      <c r="B10">
        <v>325</v>
      </c>
    </row>
    <row r="11" spans="1:2">
      <c r="A11" t="s">
        <v>129</v>
      </c>
      <c r="B11">
        <v>304</v>
      </c>
    </row>
    <row r="12" spans="1:2">
      <c r="A12" t="s">
        <v>519</v>
      </c>
      <c r="B12">
        <v>738</v>
      </c>
    </row>
    <row r="13" spans="1:2">
      <c r="A13" t="s">
        <v>468</v>
      </c>
      <c r="B13">
        <v>614</v>
      </c>
    </row>
    <row r="14" spans="1:2">
      <c r="A14" t="s">
        <v>215</v>
      </c>
      <c r="B14">
        <v>209</v>
      </c>
    </row>
    <row r="15" spans="1:2">
      <c r="A15" t="s">
        <v>409</v>
      </c>
      <c r="B15">
        <v>719</v>
      </c>
    </row>
    <row r="16" spans="1:2">
      <c r="A16" t="s">
        <v>507</v>
      </c>
      <c r="B16">
        <v>816</v>
      </c>
    </row>
    <row r="17" spans="1:2">
      <c r="A17" t="s">
        <v>548</v>
      </c>
      <c r="B17">
        <v>909</v>
      </c>
    </row>
    <row r="18" spans="1:2">
      <c r="A18" t="s">
        <v>412</v>
      </c>
      <c r="B18">
        <v>720</v>
      </c>
    </row>
    <row r="19" spans="1:2">
      <c r="A19" t="s">
        <v>516</v>
      </c>
      <c r="B19">
        <v>916</v>
      </c>
    </row>
    <row r="20" spans="1:2">
      <c r="A20" t="s">
        <v>132</v>
      </c>
      <c r="B20">
        <v>305</v>
      </c>
    </row>
    <row r="21" spans="1:2">
      <c r="A21" t="s">
        <v>218</v>
      </c>
      <c r="B21">
        <v>210</v>
      </c>
    </row>
    <row r="22" spans="1:2">
      <c r="A22" t="s">
        <v>347</v>
      </c>
      <c r="B22">
        <v>623</v>
      </c>
    </row>
    <row r="23" spans="1:2">
      <c r="A23" t="s">
        <v>359</v>
      </c>
      <c r="B23">
        <v>702</v>
      </c>
    </row>
    <row r="24" spans="1:2">
      <c r="A24" t="s">
        <v>356</v>
      </c>
      <c r="B24">
        <v>626</v>
      </c>
    </row>
    <row r="25" spans="1:2">
      <c r="A25" t="s">
        <v>189</v>
      </c>
      <c r="B25">
        <v>326</v>
      </c>
    </row>
    <row r="26" spans="1:2">
      <c r="A26" t="s">
        <v>192</v>
      </c>
      <c r="B26">
        <v>327</v>
      </c>
    </row>
    <row r="27" spans="1:2">
      <c r="A27" t="s">
        <v>397</v>
      </c>
      <c r="B27">
        <v>714</v>
      </c>
    </row>
    <row r="28" spans="1:2">
      <c r="A28" t="s">
        <v>533</v>
      </c>
      <c r="B28">
        <v>902</v>
      </c>
    </row>
    <row r="29" spans="1:2">
      <c r="A29" t="s">
        <v>117</v>
      </c>
      <c r="B29">
        <v>116</v>
      </c>
    </row>
    <row r="30" spans="1:2">
      <c r="A30" t="s">
        <v>288</v>
      </c>
      <c r="B30">
        <v>407</v>
      </c>
    </row>
    <row r="31" spans="1:2">
      <c r="A31" t="s">
        <v>415</v>
      </c>
      <c r="B31">
        <v>721</v>
      </c>
    </row>
    <row r="32" spans="1:2">
      <c r="A32" s="229" t="s">
        <v>195</v>
      </c>
      <c r="B32" s="230" t="s">
        <v>194</v>
      </c>
    </row>
    <row r="33" spans="1:2">
      <c r="A33" t="s">
        <v>120</v>
      </c>
      <c r="B33">
        <v>117</v>
      </c>
    </row>
    <row r="34" spans="1:2">
      <c r="A34" t="s">
        <v>256</v>
      </c>
      <c r="B34">
        <v>507</v>
      </c>
    </row>
    <row r="35" spans="1:2">
      <c r="A35" t="s">
        <v>253</v>
      </c>
      <c r="B35">
        <v>506</v>
      </c>
    </row>
    <row r="36" spans="1:2">
      <c r="A36" t="s">
        <v>557</v>
      </c>
      <c r="B36">
        <v>912</v>
      </c>
    </row>
    <row r="37" spans="1:2">
      <c r="A37" t="s">
        <v>206</v>
      </c>
      <c r="B37">
        <v>205</v>
      </c>
    </row>
    <row r="38" spans="1:2">
      <c r="A38" t="s">
        <v>524</v>
      </c>
      <c r="B38">
        <v>809</v>
      </c>
    </row>
    <row r="39" spans="1:2">
      <c r="A39" t="s">
        <v>291</v>
      </c>
      <c r="B39">
        <v>408</v>
      </c>
    </row>
    <row r="40" spans="1:2">
      <c r="A40" t="s">
        <v>418</v>
      </c>
      <c r="B40">
        <v>722</v>
      </c>
    </row>
    <row r="41" spans="1:2">
      <c r="A41" t="s">
        <v>230</v>
      </c>
      <c r="B41">
        <v>214</v>
      </c>
    </row>
    <row r="42" spans="1:2">
      <c r="A42" t="s">
        <v>504</v>
      </c>
      <c r="B42">
        <v>815</v>
      </c>
    </row>
    <row r="43" spans="1:2">
      <c r="A43" t="s">
        <v>421</v>
      </c>
      <c r="B43">
        <v>723</v>
      </c>
    </row>
    <row r="44" spans="1:2">
      <c r="A44" t="s">
        <v>338</v>
      </c>
      <c r="B44">
        <v>620</v>
      </c>
    </row>
    <row r="45" spans="1:2">
      <c r="A45" t="s">
        <v>90</v>
      </c>
      <c r="B45">
        <v>106</v>
      </c>
    </row>
    <row r="46" spans="1:2">
      <c r="A46" t="s">
        <v>536</v>
      </c>
      <c r="B46">
        <v>904</v>
      </c>
    </row>
    <row r="47" spans="1:2">
      <c r="A47" t="s">
        <v>364</v>
      </c>
      <c r="B47">
        <v>703</v>
      </c>
    </row>
    <row r="48" spans="1:2">
      <c r="A48" t="s">
        <v>367</v>
      </c>
      <c r="B48">
        <v>704</v>
      </c>
    </row>
    <row r="49" spans="1:2">
      <c r="A49" t="s">
        <v>174</v>
      </c>
      <c r="B49">
        <v>321</v>
      </c>
    </row>
    <row r="50" spans="1:2">
      <c r="A50" t="s">
        <v>370</v>
      </c>
      <c r="B50">
        <v>705</v>
      </c>
    </row>
    <row r="51" spans="1:2">
      <c r="A51" t="s">
        <v>495</v>
      </c>
      <c r="B51">
        <v>812</v>
      </c>
    </row>
    <row r="52" spans="1:2">
      <c r="A52" t="s">
        <v>424</v>
      </c>
      <c r="B52">
        <v>724</v>
      </c>
    </row>
    <row r="53" spans="1:2">
      <c r="A53" t="s">
        <v>427</v>
      </c>
      <c r="B53">
        <v>725</v>
      </c>
    </row>
    <row r="54" spans="1:2">
      <c r="A54" t="s">
        <v>105</v>
      </c>
      <c r="B54">
        <v>111</v>
      </c>
    </row>
    <row r="55" spans="1:2">
      <c r="A55" t="s">
        <v>430</v>
      </c>
      <c r="B55">
        <v>726</v>
      </c>
    </row>
    <row r="56" spans="1:2">
      <c r="A56" t="s">
        <v>312</v>
      </c>
      <c r="B56">
        <v>415</v>
      </c>
    </row>
    <row r="57" spans="1:2">
      <c r="A57" t="s">
        <v>324</v>
      </c>
      <c r="B57">
        <v>606</v>
      </c>
    </row>
    <row r="58" spans="1:2">
      <c r="A58" t="s">
        <v>433</v>
      </c>
      <c r="B58">
        <v>727</v>
      </c>
    </row>
    <row r="59" spans="1:2">
      <c r="A59" t="s">
        <v>436</v>
      </c>
      <c r="B59">
        <v>728</v>
      </c>
    </row>
    <row r="60" spans="1:2">
      <c r="A60" t="s">
        <v>486</v>
      </c>
      <c r="B60">
        <v>803</v>
      </c>
    </row>
    <row r="61" spans="1:2">
      <c r="A61" t="s">
        <v>542</v>
      </c>
      <c r="B61">
        <v>906</v>
      </c>
    </row>
    <row r="62" spans="1:2">
      <c r="A62" t="s">
        <v>373</v>
      </c>
      <c r="B62">
        <v>706</v>
      </c>
    </row>
    <row r="63" spans="1:2">
      <c r="A63" t="s">
        <v>376</v>
      </c>
      <c r="B63">
        <v>707</v>
      </c>
    </row>
    <row r="64" spans="1:2">
      <c r="A64" t="s">
        <v>510</v>
      </c>
      <c r="B64">
        <v>820</v>
      </c>
    </row>
    <row r="65" spans="1:2">
      <c r="A65" t="s">
        <v>233</v>
      </c>
      <c r="B65">
        <v>215</v>
      </c>
    </row>
    <row r="66" spans="1:2">
      <c r="A66" t="s">
        <v>439</v>
      </c>
      <c r="B66">
        <v>729</v>
      </c>
    </row>
    <row r="67" spans="1:2">
      <c r="A67" t="s">
        <v>221</v>
      </c>
      <c r="B67">
        <v>211</v>
      </c>
    </row>
    <row r="68" spans="1:2">
      <c r="A68" t="s">
        <v>159</v>
      </c>
      <c r="B68">
        <v>315</v>
      </c>
    </row>
    <row r="69" spans="1:2">
      <c r="A69" t="s">
        <v>379</v>
      </c>
      <c r="B69">
        <v>708</v>
      </c>
    </row>
    <row r="70" spans="1:2">
      <c r="A70" t="s">
        <v>180</v>
      </c>
      <c r="B70">
        <v>323</v>
      </c>
    </row>
    <row r="71" spans="1:2">
      <c r="A71" t="s">
        <v>224</v>
      </c>
      <c r="B71">
        <v>212</v>
      </c>
    </row>
    <row r="72" spans="1:2">
      <c r="A72" t="s">
        <v>262</v>
      </c>
      <c r="B72">
        <v>509</v>
      </c>
    </row>
    <row r="73" spans="1:2">
      <c r="A73" t="s">
        <v>259</v>
      </c>
      <c r="B73">
        <v>508</v>
      </c>
    </row>
    <row r="74" spans="1:2">
      <c r="A74" t="s">
        <v>382</v>
      </c>
      <c r="B74">
        <v>709</v>
      </c>
    </row>
    <row r="75" spans="1:2">
      <c r="A75" t="s">
        <v>248</v>
      </c>
      <c r="B75">
        <v>503</v>
      </c>
    </row>
    <row r="76" spans="1:2">
      <c r="A76" t="s">
        <v>162</v>
      </c>
      <c r="B76">
        <v>316</v>
      </c>
    </row>
    <row r="77" spans="1:2">
      <c r="A77" t="s">
        <v>335</v>
      </c>
      <c r="B77">
        <v>611</v>
      </c>
    </row>
    <row r="78" spans="1:2">
      <c r="A78" t="s">
        <v>135</v>
      </c>
      <c r="B78">
        <v>306</v>
      </c>
    </row>
    <row r="79" spans="1:2">
      <c r="A79" t="s">
        <v>513</v>
      </c>
      <c r="B79">
        <v>821</v>
      </c>
    </row>
    <row r="80" spans="1:2">
      <c r="A80" t="s">
        <v>442</v>
      </c>
      <c r="B80">
        <v>730</v>
      </c>
    </row>
    <row r="81" spans="1:2">
      <c r="A81" t="s">
        <v>108</v>
      </c>
      <c r="B81">
        <v>112</v>
      </c>
    </row>
    <row r="82" spans="1:2">
      <c r="A82" t="s">
        <v>465</v>
      </c>
      <c r="B82">
        <v>613</v>
      </c>
    </row>
    <row r="83" spans="1:2">
      <c r="A83" t="s">
        <v>93</v>
      </c>
      <c r="B83">
        <v>107</v>
      </c>
    </row>
    <row r="84" spans="1:2">
      <c r="A84" t="s">
        <v>445</v>
      </c>
      <c r="B84">
        <v>731</v>
      </c>
    </row>
    <row r="85" spans="1:2">
      <c r="A85" t="s">
        <v>329</v>
      </c>
      <c r="B85">
        <v>607</v>
      </c>
    </row>
    <row r="86" spans="1:2">
      <c r="A86" t="s">
        <v>236</v>
      </c>
      <c r="B86">
        <v>216</v>
      </c>
    </row>
    <row r="87" spans="1:2">
      <c r="A87" t="s">
        <v>239</v>
      </c>
      <c r="B87">
        <v>217</v>
      </c>
    </row>
    <row r="88" spans="1:2">
      <c r="A88" t="s">
        <v>277</v>
      </c>
      <c r="B88" s="225" t="s">
        <v>276</v>
      </c>
    </row>
    <row r="89" spans="1:2">
      <c r="A89" t="s">
        <v>551</v>
      </c>
      <c r="B89">
        <v>910</v>
      </c>
    </row>
    <row r="90" spans="1:2">
      <c r="A90" t="s">
        <v>96</v>
      </c>
      <c r="B90">
        <v>108</v>
      </c>
    </row>
    <row r="91" spans="1:2">
      <c r="A91" t="s">
        <v>242</v>
      </c>
      <c r="B91">
        <v>218</v>
      </c>
    </row>
    <row r="92" spans="1:2">
      <c r="A92" t="s">
        <v>84</v>
      </c>
      <c r="B92">
        <v>104</v>
      </c>
    </row>
    <row r="93" spans="1:2">
      <c r="A93" t="s">
        <v>271</v>
      </c>
      <c r="B93">
        <v>512</v>
      </c>
    </row>
    <row r="94" spans="1:2">
      <c r="A94" t="s">
        <v>268</v>
      </c>
      <c r="B94">
        <v>511</v>
      </c>
    </row>
    <row r="95" spans="1:2">
      <c r="A95" t="s">
        <v>138</v>
      </c>
      <c r="B95">
        <v>307</v>
      </c>
    </row>
    <row r="96" spans="1:2">
      <c r="A96" t="s">
        <v>460</v>
      </c>
      <c r="B96">
        <v>608</v>
      </c>
    </row>
    <row r="97" spans="1:2">
      <c r="A97" t="s">
        <v>350</v>
      </c>
      <c r="B97">
        <v>624</v>
      </c>
    </row>
    <row r="98" spans="1:2">
      <c r="A98" t="s">
        <v>560</v>
      </c>
      <c r="B98">
        <v>913</v>
      </c>
    </row>
    <row r="99" spans="1:2">
      <c r="A99" t="s">
        <v>498</v>
      </c>
      <c r="B99">
        <v>813</v>
      </c>
    </row>
    <row r="100" spans="1:2">
      <c r="A100" t="s">
        <v>474</v>
      </c>
      <c r="B100">
        <v>616</v>
      </c>
    </row>
    <row r="101" spans="1:2">
      <c r="A101" t="s">
        <v>448</v>
      </c>
      <c r="B101">
        <v>732</v>
      </c>
    </row>
    <row r="102" spans="1:2">
      <c r="A102" t="s">
        <v>111</v>
      </c>
      <c r="B102">
        <v>113</v>
      </c>
    </row>
    <row r="103" spans="1:2">
      <c r="A103" t="s">
        <v>451</v>
      </c>
      <c r="B103">
        <v>733</v>
      </c>
    </row>
    <row r="104" spans="1:2">
      <c r="A104" t="s">
        <v>141</v>
      </c>
      <c r="B104">
        <v>308</v>
      </c>
    </row>
    <row r="105" spans="1:2">
      <c r="A105" t="s">
        <v>209</v>
      </c>
      <c r="B105">
        <v>206</v>
      </c>
    </row>
    <row r="106" spans="1:2">
      <c r="A106" t="s">
        <v>265</v>
      </c>
      <c r="B106">
        <v>510</v>
      </c>
    </row>
    <row r="107" spans="1:2">
      <c r="A107" t="s">
        <v>144</v>
      </c>
      <c r="B107">
        <v>309</v>
      </c>
    </row>
    <row r="108" spans="1:2">
      <c r="A108" t="s">
        <v>294</v>
      </c>
      <c r="B108">
        <v>409</v>
      </c>
    </row>
    <row r="109" spans="1:2">
      <c r="A109" t="s">
        <v>165</v>
      </c>
      <c r="B109">
        <v>317</v>
      </c>
    </row>
    <row r="110" spans="1:2">
      <c r="A110" t="s">
        <v>212</v>
      </c>
      <c r="B110">
        <v>207</v>
      </c>
    </row>
    <row r="111" spans="1:2">
      <c r="A111" t="s">
        <v>318</v>
      </c>
      <c r="B111">
        <v>417</v>
      </c>
    </row>
    <row r="112" spans="1:2">
      <c r="A112" t="s">
        <v>477</v>
      </c>
      <c r="B112">
        <v>617</v>
      </c>
    </row>
    <row r="113" spans="1:2">
      <c r="A113" t="s">
        <v>297</v>
      </c>
      <c r="B113">
        <v>410</v>
      </c>
    </row>
    <row r="114" spans="1:2">
      <c r="A114" t="s">
        <v>539</v>
      </c>
      <c r="B114">
        <v>905</v>
      </c>
    </row>
    <row r="115" spans="1:2">
      <c r="A115" t="s">
        <v>554</v>
      </c>
      <c r="B115">
        <v>911</v>
      </c>
    </row>
    <row r="116" spans="1:2">
      <c r="A116" t="s">
        <v>99</v>
      </c>
      <c r="B116">
        <v>109</v>
      </c>
    </row>
    <row r="117" spans="1:2">
      <c r="A117" t="s">
        <v>501</v>
      </c>
      <c r="B117">
        <v>814</v>
      </c>
    </row>
    <row r="118" spans="1:2">
      <c r="A118" t="s">
        <v>341</v>
      </c>
      <c r="B118">
        <v>621</v>
      </c>
    </row>
    <row r="119" spans="1:2">
      <c r="A119" t="s">
        <v>385</v>
      </c>
      <c r="B119">
        <v>710</v>
      </c>
    </row>
    <row r="120" spans="1:2">
      <c r="A120" t="s">
        <v>168</v>
      </c>
      <c r="B120">
        <v>318</v>
      </c>
    </row>
    <row r="121" spans="1:2">
      <c r="A121" t="s">
        <v>306</v>
      </c>
      <c r="B121">
        <v>413</v>
      </c>
    </row>
    <row r="122" spans="1:2">
      <c r="A122" t="s">
        <v>147</v>
      </c>
      <c r="B122">
        <v>310</v>
      </c>
    </row>
    <row r="123" spans="1:2">
      <c r="A123" t="s">
        <v>114</v>
      </c>
      <c r="B123">
        <v>114</v>
      </c>
    </row>
    <row r="124" spans="1:2">
      <c r="A124" t="s">
        <v>309</v>
      </c>
      <c r="B124">
        <v>414</v>
      </c>
    </row>
    <row r="125" spans="1:2">
      <c r="A125" t="s">
        <v>332</v>
      </c>
      <c r="B125">
        <v>609</v>
      </c>
    </row>
    <row r="126" spans="1:2">
      <c r="A126" t="s">
        <v>102</v>
      </c>
      <c r="B126">
        <v>110</v>
      </c>
    </row>
    <row r="127" spans="1:2">
      <c r="A127" t="s">
        <v>489</v>
      </c>
      <c r="B127">
        <v>805</v>
      </c>
    </row>
    <row r="128" spans="1:2">
      <c r="A128" t="s">
        <v>454</v>
      </c>
      <c r="B128">
        <v>734</v>
      </c>
    </row>
    <row r="129" spans="1:2">
      <c r="A129" t="s">
        <v>530</v>
      </c>
      <c r="B129">
        <v>819</v>
      </c>
    </row>
    <row r="130" spans="1:2">
      <c r="A130" t="s">
        <v>150</v>
      </c>
      <c r="B130">
        <v>311</v>
      </c>
    </row>
    <row r="131" spans="1:2">
      <c r="A131" t="s">
        <v>321</v>
      </c>
      <c r="B131">
        <v>418</v>
      </c>
    </row>
    <row r="132" spans="1:2">
      <c r="A132" t="s">
        <v>344</v>
      </c>
      <c r="B132">
        <v>622</v>
      </c>
    </row>
    <row r="133" spans="1:2">
      <c r="A133" t="s">
        <v>563</v>
      </c>
      <c r="B133">
        <v>914</v>
      </c>
    </row>
    <row r="134" spans="1:2">
      <c r="A134" t="s">
        <v>388</v>
      </c>
      <c r="B134">
        <v>711</v>
      </c>
    </row>
    <row r="135" spans="1:2">
      <c r="A135" t="s">
        <v>153</v>
      </c>
      <c r="B135">
        <v>312</v>
      </c>
    </row>
    <row r="136" spans="1:2">
      <c r="A136" t="s">
        <v>227</v>
      </c>
      <c r="B136">
        <v>213</v>
      </c>
    </row>
    <row r="137" spans="1:2">
      <c r="A137" t="s">
        <v>300</v>
      </c>
      <c r="B137">
        <v>411</v>
      </c>
    </row>
    <row r="138" spans="1:2">
      <c r="A138" t="s">
        <v>457</v>
      </c>
      <c r="B138">
        <v>735</v>
      </c>
    </row>
    <row r="139" spans="1:2">
      <c r="A139" t="s">
        <v>391</v>
      </c>
      <c r="B139">
        <v>712</v>
      </c>
    </row>
    <row r="140" spans="1:2">
      <c r="A140" t="s">
        <v>177</v>
      </c>
      <c r="B140">
        <v>322</v>
      </c>
    </row>
    <row r="141" spans="1:2">
      <c r="A141" t="s">
        <v>280</v>
      </c>
      <c r="B141">
        <v>404</v>
      </c>
    </row>
    <row r="142" spans="1:2">
      <c r="A142" t="s">
        <v>471</v>
      </c>
      <c r="B142">
        <v>615</v>
      </c>
    </row>
    <row r="143" spans="1:2">
      <c r="A143" t="s">
        <v>274</v>
      </c>
      <c r="B143" s="225" t="s">
        <v>273</v>
      </c>
    </row>
    <row r="144" spans="1:2">
      <c r="A144" t="s">
        <v>492</v>
      </c>
      <c r="B144">
        <v>807</v>
      </c>
    </row>
    <row r="145" spans="1:2">
      <c r="A145" t="s">
        <v>394</v>
      </c>
      <c r="B145">
        <v>713</v>
      </c>
    </row>
    <row r="146" spans="1:2">
      <c r="A146" s="229" t="s">
        <v>198</v>
      </c>
      <c r="B146" s="230" t="s">
        <v>197</v>
      </c>
    </row>
    <row r="147" spans="1:2">
      <c r="A147" t="s">
        <v>156</v>
      </c>
      <c r="B147">
        <v>313</v>
      </c>
    </row>
    <row r="148" spans="1:2">
      <c r="A148" t="s">
        <v>527</v>
      </c>
      <c r="B148">
        <v>817</v>
      </c>
    </row>
    <row r="149" spans="1:2">
      <c r="A149" t="s">
        <v>480</v>
      </c>
      <c r="B149">
        <v>618</v>
      </c>
    </row>
    <row r="150" spans="1:2">
      <c r="A150" t="s">
        <v>171</v>
      </c>
      <c r="B150">
        <v>319</v>
      </c>
    </row>
    <row r="151" spans="1:2">
      <c r="A151" t="s">
        <v>483</v>
      </c>
      <c r="B151">
        <v>619</v>
      </c>
    </row>
    <row r="152" spans="1:2">
      <c r="A152" t="s">
        <v>303</v>
      </c>
      <c r="B152">
        <v>412</v>
      </c>
    </row>
    <row r="153" spans="1:2">
      <c r="A153" t="s">
        <v>315</v>
      </c>
      <c r="B153">
        <v>416</v>
      </c>
    </row>
    <row r="154" spans="1:2">
      <c r="A154" t="s">
        <v>245</v>
      </c>
      <c r="B154">
        <v>219</v>
      </c>
    </row>
  </sheetData>
  <sortState xmlns:xlrd2="http://schemas.microsoft.com/office/spreadsheetml/2017/richdata2" ref="A2:B153">
    <sortCondition ref="A1:A153"/>
  </sortState>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4F181-0814-415A-8876-940EB5799D3B}">
  <sheetPr codeName="Sheet8">
    <pageSetUpPr fitToPage="1"/>
  </sheetPr>
  <dimension ref="A1:Q35"/>
  <sheetViews>
    <sheetView showGridLines="0" showRowColHeaders="0" tabSelected="1" zoomScale="85" zoomScaleNormal="85" workbookViewId="0"/>
  </sheetViews>
  <sheetFormatPr defaultColWidth="0" defaultRowHeight="14.5" zeroHeight="1"/>
  <cols>
    <col min="1" max="1" width="3.54296875" customWidth="1"/>
    <col min="2" max="2" width="51.54296875" customWidth="1"/>
    <col min="3" max="16" width="10.453125" customWidth="1"/>
    <col min="17" max="17" width="4.54296875" customWidth="1"/>
    <col min="18" max="16384" width="10.453125" hidden="1"/>
  </cols>
  <sheetData>
    <row r="1" spans="1:17" ht="15.5">
      <c r="A1" s="16"/>
      <c r="B1" s="16"/>
      <c r="C1" s="16"/>
      <c r="D1" s="16"/>
      <c r="E1" s="16"/>
      <c r="F1" s="16"/>
      <c r="G1" s="16"/>
      <c r="H1" s="16"/>
      <c r="I1" s="16"/>
      <c r="J1" s="16"/>
      <c r="K1" s="16"/>
      <c r="L1" s="16"/>
      <c r="M1" s="16"/>
      <c r="N1" s="16"/>
      <c r="O1" s="16"/>
      <c r="P1" s="16"/>
      <c r="Q1" s="16"/>
    </row>
    <row r="2" spans="1:17" ht="15.5">
      <c r="A2" s="16"/>
      <c r="B2" s="16"/>
      <c r="C2" s="16"/>
      <c r="D2" s="16"/>
      <c r="E2" s="16"/>
      <c r="F2" s="16"/>
      <c r="G2" s="16"/>
      <c r="H2" s="16"/>
      <c r="I2" s="16"/>
      <c r="J2" s="16"/>
      <c r="K2" s="16"/>
      <c r="L2" s="16"/>
      <c r="M2" s="16"/>
      <c r="N2" s="16"/>
      <c r="O2" s="16"/>
      <c r="P2" s="16"/>
      <c r="Q2" s="16"/>
    </row>
    <row r="3" spans="1:17" ht="15.5">
      <c r="A3" s="16"/>
      <c r="B3" s="16"/>
      <c r="C3" s="16"/>
      <c r="D3" s="16"/>
      <c r="E3" s="16"/>
      <c r="F3" s="16"/>
      <c r="G3" s="16"/>
      <c r="H3" s="16"/>
      <c r="I3" s="16"/>
      <c r="J3" s="16"/>
      <c r="K3" s="16"/>
      <c r="L3" s="16"/>
      <c r="M3" s="16"/>
      <c r="N3" s="16"/>
      <c r="O3" s="16"/>
      <c r="P3" s="16"/>
      <c r="Q3" s="16"/>
    </row>
    <row r="4" spans="1:17" ht="15.5">
      <c r="A4" s="16"/>
      <c r="B4" s="16"/>
      <c r="C4" s="16"/>
      <c r="D4" s="16"/>
      <c r="E4" s="16"/>
      <c r="F4" s="16"/>
      <c r="G4" s="16"/>
      <c r="H4" s="16"/>
      <c r="I4" s="16"/>
      <c r="J4" s="16"/>
      <c r="K4" s="16"/>
      <c r="L4" s="16"/>
      <c r="M4" s="16"/>
      <c r="N4" s="16"/>
      <c r="O4" s="16"/>
      <c r="P4" s="16"/>
      <c r="Q4" s="16"/>
    </row>
    <row r="5" spans="1:17" ht="15.5">
      <c r="A5" s="16"/>
      <c r="B5" s="16"/>
      <c r="C5" s="16"/>
      <c r="D5" s="16"/>
      <c r="E5" s="16"/>
      <c r="F5" s="16"/>
      <c r="G5" s="16"/>
      <c r="H5" s="16"/>
      <c r="I5" s="16"/>
      <c r="J5" s="16"/>
      <c r="K5" s="16"/>
      <c r="L5" s="16"/>
      <c r="M5" s="16"/>
      <c r="N5" s="16"/>
      <c r="O5" s="16"/>
      <c r="P5" s="16"/>
      <c r="Q5" s="16"/>
    </row>
    <row r="6" spans="1:17" ht="15.5">
      <c r="A6" s="16"/>
      <c r="B6" s="16"/>
      <c r="C6" s="16"/>
      <c r="D6" s="16"/>
      <c r="E6" s="16"/>
      <c r="F6" s="16"/>
      <c r="G6" s="16"/>
      <c r="H6" s="16"/>
      <c r="I6" s="16"/>
      <c r="J6" s="16"/>
      <c r="K6" s="16"/>
      <c r="L6" s="16"/>
      <c r="M6" s="16"/>
      <c r="N6" s="16"/>
      <c r="O6" s="16"/>
      <c r="P6" s="16"/>
      <c r="Q6" s="16"/>
    </row>
    <row r="7" spans="1:17" ht="15.5">
      <c r="A7" s="16"/>
      <c r="B7" s="16"/>
      <c r="C7" s="16"/>
      <c r="D7" s="16"/>
      <c r="E7" s="16"/>
      <c r="F7" s="16"/>
      <c r="G7" s="16"/>
      <c r="H7" s="16"/>
      <c r="I7" s="16"/>
      <c r="J7" s="16"/>
      <c r="K7" s="16"/>
      <c r="L7" s="16"/>
      <c r="M7" s="16"/>
      <c r="N7" s="16"/>
      <c r="O7" s="16"/>
      <c r="P7" s="16"/>
      <c r="Q7" s="16"/>
    </row>
    <row r="8" spans="1:17" ht="15.5">
      <c r="A8" s="16"/>
      <c r="B8" s="16"/>
      <c r="C8" s="16"/>
      <c r="D8" s="16"/>
      <c r="E8" s="16"/>
      <c r="F8" s="16"/>
      <c r="G8" s="16"/>
      <c r="H8" s="16"/>
      <c r="I8" s="16"/>
      <c r="J8" s="16"/>
      <c r="K8" s="16"/>
      <c r="L8" s="16"/>
      <c r="M8" s="16"/>
      <c r="N8" s="16"/>
      <c r="O8" s="16"/>
      <c r="P8" s="16"/>
      <c r="Q8" s="16"/>
    </row>
    <row r="9" spans="1:17" s="216" customFormat="1" ht="43.5">
      <c r="A9" s="16"/>
      <c r="B9" s="21" t="s">
        <v>620</v>
      </c>
      <c r="C9" s="16"/>
      <c r="D9" s="215"/>
      <c r="E9" s="215"/>
      <c r="F9" s="215"/>
      <c r="G9" s="215"/>
      <c r="H9" s="215"/>
      <c r="I9" s="215"/>
      <c r="J9" s="215"/>
      <c r="K9" s="215"/>
      <c r="L9" s="215"/>
      <c r="M9" s="215"/>
      <c r="N9" s="215"/>
      <c r="O9" s="215"/>
      <c r="P9" s="215"/>
      <c r="Q9" s="215"/>
    </row>
    <row r="10" spans="1:17" s="216" customFormat="1" ht="15.5">
      <c r="A10" s="16"/>
      <c r="B10" s="16"/>
      <c r="C10" s="16"/>
      <c r="D10" s="215"/>
      <c r="E10" s="215"/>
      <c r="F10" s="215"/>
      <c r="G10" s="215"/>
      <c r="H10" s="207"/>
      <c r="I10" s="207"/>
      <c r="J10" s="207"/>
      <c r="K10" s="207"/>
      <c r="L10" s="219" t="s">
        <v>621</v>
      </c>
      <c r="M10" s="207"/>
      <c r="N10" s="219" t="s">
        <v>622</v>
      </c>
      <c r="O10" s="207"/>
      <c r="P10" s="220"/>
      <c r="Q10" s="215"/>
    </row>
    <row r="11" spans="1:17" s="216" customFormat="1" ht="25">
      <c r="A11" s="16"/>
      <c r="B11" s="22" t="s">
        <v>623</v>
      </c>
      <c r="C11" s="23"/>
      <c r="D11" s="217"/>
      <c r="E11" s="217"/>
      <c r="F11" s="217"/>
      <c r="G11" s="217"/>
      <c r="H11" s="207"/>
      <c r="I11" s="219" t="str">
        <f>MID(B11,46,4)</f>
        <v>2025</v>
      </c>
      <c r="J11" s="219">
        <f>I11-1</f>
        <v>2024</v>
      </c>
      <c r="K11" s="221"/>
      <c r="L11" s="219" t="str">
        <f>RIGHT(B11,7)</f>
        <v>2025-26</v>
      </c>
      <c r="M11" s="219" t="str">
        <f>RIGHT(I11,2)</f>
        <v>25</v>
      </c>
      <c r="N11" s="219" t="str">
        <f>_xlfn.CONCAT(J11,"-",M11)</f>
        <v>2024-25</v>
      </c>
      <c r="O11" s="207"/>
      <c r="P11" s="220"/>
      <c r="Q11" s="215"/>
    </row>
    <row r="12" spans="1:17" s="216" customFormat="1" ht="15.5">
      <c r="A12" s="16"/>
      <c r="B12" s="16"/>
      <c r="C12" s="16"/>
      <c r="D12" s="215"/>
      <c r="E12" s="215"/>
      <c r="F12" s="215"/>
      <c r="G12" s="215"/>
      <c r="H12" s="207"/>
      <c r="I12" s="207"/>
      <c r="J12" s="219">
        <f>I11+1</f>
        <v>2026</v>
      </c>
      <c r="K12" s="207"/>
      <c r="L12" s="207"/>
      <c r="M12" s="219" t="str">
        <f>RIGHT(B11,2)</f>
        <v>26</v>
      </c>
      <c r="N12" s="207"/>
      <c r="O12" s="207"/>
      <c r="P12" s="220"/>
      <c r="Q12" s="215"/>
    </row>
    <row r="13" spans="1:17" s="216" customFormat="1" ht="15.5">
      <c r="A13" s="16"/>
      <c r="B13" s="2" t="s">
        <v>624</v>
      </c>
      <c r="C13" s="243"/>
      <c r="D13" s="218"/>
      <c r="E13" s="218"/>
      <c r="F13" s="218"/>
      <c r="G13" s="218"/>
      <c r="H13" s="218"/>
      <c r="I13" s="218"/>
      <c r="J13" s="218"/>
      <c r="K13" s="218"/>
      <c r="L13" s="218"/>
      <c r="M13" s="218"/>
      <c r="N13" s="218"/>
      <c r="O13" s="218"/>
      <c r="P13" s="218"/>
      <c r="Q13" s="218"/>
    </row>
    <row r="14" spans="1:17" s="216" customFormat="1" ht="15.5">
      <c r="A14" s="16"/>
      <c r="B14" s="243"/>
      <c r="C14" s="243"/>
      <c r="D14" s="218"/>
      <c r="E14" s="218"/>
      <c r="F14" s="218"/>
      <c r="G14" s="218"/>
      <c r="H14" s="218"/>
      <c r="I14" s="218"/>
      <c r="J14" s="218"/>
      <c r="K14" s="218"/>
      <c r="L14" s="218"/>
      <c r="M14" s="218"/>
      <c r="N14" s="218"/>
      <c r="O14" s="218"/>
      <c r="P14" s="218"/>
      <c r="Q14" s="218"/>
    </row>
    <row r="15" spans="1:17" s="216" customFormat="1" ht="15.5">
      <c r="A15" s="16"/>
      <c r="B15" s="2" t="s">
        <v>625</v>
      </c>
      <c r="C15" s="243"/>
      <c r="D15" s="218"/>
      <c r="E15" s="218"/>
      <c r="F15" s="218"/>
      <c r="G15" s="218"/>
      <c r="H15" s="218"/>
      <c r="I15" s="218"/>
      <c r="J15" s="218"/>
      <c r="K15" s="218"/>
      <c r="L15" s="218"/>
      <c r="M15" s="218"/>
      <c r="N15" s="218"/>
      <c r="O15" s="218"/>
      <c r="P15" s="218"/>
      <c r="Q15" s="218"/>
    </row>
    <row r="16" spans="1:17" ht="15.5">
      <c r="A16" s="16"/>
      <c r="B16" s="19" t="s">
        <v>626</v>
      </c>
      <c r="C16" s="243"/>
      <c r="D16" s="243" t="s">
        <v>627</v>
      </c>
      <c r="E16" s="243"/>
      <c r="F16" s="243"/>
      <c r="G16" s="243"/>
      <c r="H16" s="207"/>
      <c r="I16" s="207"/>
      <c r="J16" s="207"/>
      <c r="K16" s="207"/>
      <c r="L16" s="207"/>
      <c r="M16" s="207"/>
      <c r="N16" s="207"/>
      <c r="O16" s="207"/>
      <c r="P16" s="243"/>
      <c r="Q16" s="243"/>
    </row>
    <row r="17" spans="1:17" ht="15.5">
      <c r="A17" s="16"/>
      <c r="B17" s="243"/>
      <c r="C17" s="243"/>
      <c r="D17" s="243"/>
      <c r="E17" s="243"/>
      <c r="F17" s="243"/>
      <c r="G17" s="243"/>
      <c r="H17" s="243"/>
      <c r="I17" s="243"/>
      <c r="J17" s="243"/>
      <c r="K17" s="243"/>
      <c r="L17" s="243"/>
      <c r="M17" s="243"/>
      <c r="N17" s="243"/>
      <c r="O17" s="243"/>
      <c r="P17" s="243"/>
      <c r="Q17" s="243"/>
    </row>
    <row r="18" spans="1:17" ht="15.5">
      <c r="A18" s="16"/>
      <c r="B18" s="2" t="s">
        <v>628</v>
      </c>
      <c r="C18" s="243"/>
      <c r="D18" s="243"/>
      <c r="E18" s="243"/>
      <c r="F18" s="243"/>
      <c r="G18" s="243"/>
      <c r="H18" s="243"/>
      <c r="I18" s="243"/>
      <c r="J18" s="243"/>
      <c r="K18" s="243"/>
      <c r="L18" s="243"/>
      <c r="M18" s="243"/>
      <c r="N18" s="243"/>
      <c r="O18" s="243"/>
      <c r="P18" s="243"/>
      <c r="Q18" s="243"/>
    </row>
    <row r="19" spans="1:17" ht="15.5">
      <c r="A19" s="16"/>
      <c r="B19" s="19" t="s">
        <v>629</v>
      </c>
      <c r="C19" s="243"/>
      <c r="D19" s="244" t="s">
        <v>630</v>
      </c>
      <c r="E19" s="243"/>
      <c r="F19" s="243"/>
      <c r="G19" s="243"/>
      <c r="H19" s="243"/>
      <c r="I19" s="243"/>
      <c r="J19" s="243"/>
      <c r="K19" s="243"/>
      <c r="L19" s="243"/>
      <c r="M19" s="243"/>
      <c r="N19" s="243"/>
      <c r="O19" s="243"/>
      <c r="P19" s="243"/>
      <c r="Q19" s="243"/>
    </row>
    <row r="20" spans="1:17" ht="15.5" hidden="1">
      <c r="A20" s="16"/>
      <c r="B20" s="243"/>
      <c r="C20" s="243"/>
      <c r="D20" s="243"/>
      <c r="E20" s="243"/>
      <c r="F20" s="243"/>
      <c r="G20" s="243"/>
      <c r="H20" s="243"/>
      <c r="I20" s="243"/>
      <c r="J20" s="243"/>
      <c r="K20" s="243"/>
      <c r="L20" s="243"/>
      <c r="M20" s="243"/>
      <c r="N20" s="243"/>
      <c r="O20" s="243"/>
      <c r="P20" s="243"/>
      <c r="Q20" s="243"/>
    </row>
    <row r="21" spans="1:17" ht="15.5" hidden="1">
      <c r="A21" s="16"/>
      <c r="B21" s="2" t="s">
        <v>631</v>
      </c>
      <c r="C21" s="243"/>
      <c r="D21" s="243"/>
      <c r="E21" s="243"/>
      <c r="F21" s="243"/>
      <c r="G21" s="243"/>
      <c r="H21" s="243"/>
      <c r="I21" s="243"/>
      <c r="J21" s="243"/>
      <c r="K21" s="243"/>
      <c r="L21" s="243"/>
      <c r="M21" s="243"/>
      <c r="N21" s="243"/>
      <c r="O21" s="243"/>
      <c r="P21" s="243"/>
      <c r="Q21" s="243"/>
    </row>
    <row r="22" spans="1:17" ht="15.5" hidden="1">
      <c r="A22" s="16"/>
      <c r="B22" s="19" t="s">
        <v>632</v>
      </c>
      <c r="C22" s="243"/>
      <c r="D22" s="243"/>
      <c r="E22" s="243"/>
      <c r="F22" s="243"/>
      <c r="G22" s="243"/>
      <c r="H22" s="243"/>
      <c r="I22" s="243"/>
      <c r="J22" s="243"/>
      <c r="K22" s="243"/>
      <c r="L22" s="243"/>
      <c r="M22" s="243"/>
      <c r="N22" s="243"/>
      <c r="O22" s="243"/>
      <c r="P22" s="243"/>
      <c r="Q22" s="243"/>
    </row>
    <row r="23" spans="1:17" ht="15.5">
      <c r="A23" s="16"/>
      <c r="B23" s="243"/>
      <c r="C23" s="243"/>
      <c r="D23" s="243"/>
      <c r="E23" s="243"/>
      <c r="F23" s="243"/>
      <c r="G23" s="243"/>
      <c r="H23" s="243"/>
      <c r="I23" s="243"/>
      <c r="J23" s="243"/>
      <c r="K23" s="243"/>
      <c r="L23" s="243"/>
      <c r="M23" s="243"/>
      <c r="N23" s="243"/>
      <c r="O23" s="243"/>
      <c r="P23" s="243"/>
      <c r="Q23" s="243"/>
    </row>
    <row r="24" spans="1:17" ht="15.5">
      <c r="A24" s="16"/>
      <c r="B24" s="2" t="s">
        <v>633</v>
      </c>
      <c r="C24" s="243"/>
      <c r="D24" s="243"/>
      <c r="E24" s="243"/>
      <c r="F24" s="243"/>
      <c r="G24" s="243"/>
      <c r="H24" s="243"/>
      <c r="I24" s="243"/>
      <c r="J24" s="243"/>
      <c r="K24" s="243"/>
      <c r="L24" s="243"/>
      <c r="M24" s="243"/>
      <c r="N24" s="243"/>
      <c r="O24" s="243"/>
      <c r="P24" s="243"/>
      <c r="Q24" s="243"/>
    </row>
    <row r="25" spans="1:17" ht="15.75" customHeight="1">
      <c r="A25" s="16"/>
      <c r="B25" s="18" t="s">
        <v>634</v>
      </c>
      <c r="C25" s="243"/>
      <c r="D25" s="243" t="s">
        <v>635</v>
      </c>
      <c r="E25" s="243"/>
      <c r="F25" s="243"/>
      <c r="G25" s="243"/>
      <c r="H25" s="243"/>
      <c r="I25" s="243"/>
      <c r="J25" s="243"/>
      <c r="K25" s="243"/>
      <c r="L25" s="243"/>
      <c r="M25" s="243"/>
      <c r="N25" s="243"/>
      <c r="O25" s="243"/>
      <c r="P25" s="243"/>
      <c r="Q25" s="243"/>
    </row>
    <row r="26" spans="1:17" ht="15.75" customHeight="1">
      <c r="A26" s="16"/>
      <c r="B26" s="18" t="s">
        <v>636</v>
      </c>
      <c r="C26" s="243"/>
      <c r="D26" s="243" t="s">
        <v>637</v>
      </c>
      <c r="E26" s="243"/>
      <c r="F26" s="243"/>
      <c r="G26" s="243"/>
      <c r="H26" s="243"/>
      <c r="I26" s="243"/>
      <c r="J26" s="243"/>
      <c r="K26" s="243"/>
      <c r="L26" s="243"/>
      <c r="M26" s="243"/>
      <c r="N26" s="243"/>
      <c r="O26" s="243"/>
      <c r="P26" s="243"/>
      <c r="Q26" s="243"/>
    </row>
    <row r="27" spans="1:17" ht="15.75" customHeight="1">
      <c r="A27" s="16"/>
      <c r="B27" s="18" t="s">
        <v>638</v>
      </c>
      <c r="C27" s="243"/>
      <c r="D27" s="243" t="s">
        <v>639</v>
      </c>
      <c r="E27" s="243"/>
      <c r="F27" s="243"/>
      <c r="G27" s="243"/>
      <c r="H27" s="243"/>
      <c r="I27" s="243"/>
      <c r="J27" s="243"/>
      <c r="K27" s="243"/>
      <c r="L27" s="243"/>
      <c r="M27" s="243"/>
      <c r="N27" s="243"/>
      <c r="O27" s="243"/>
      <c r="P27" s="243"/>
      <c r="Q27" s="243"/>
    </row>
    <row r="28" spans="1:17" ht="15.75" customHeight="1">
      <c r="A28" s="16"/>
      <c r="B28" s="18" t="s">
        <v>640</v>
      </c>
      <c r="C28" s="243"/>
      <c r="D28" s="243" t="s">
        <v>641</v>
      </c>
      <c r="E28" s="243"/>
      <c r="F28" s="243"/>
      <c r="G28" s="243"/>
      <c r="H28" s="243"/>
      <c r="I28" s="243"/>
      <c r="J28" s="243"/>
      <c r="K28" s="243"/>
      <c r="L28" s="243"/>
      <c r="M28" s="243"/>
      <c r="N28" s="243"/>
      <c r="O28" s="243"/>
      <c r="P28" s="243"/>
      <c r="Q28" s="243"/>
    </row>
    <row r="29" spans="1:17" ht="15.75" customHeight="1">
      <c r="A29" s="16"/>
      <c r="B29" s="18" t="s">
        <v>642</v>
      </c>
      <c r="C29" s="243"/>
      <c r="D29" s="243" t="s">
        <v>643</v>
      </c>
      <c r="E29" s="243"/>
      <c r="F29" s="243"/>
      <c r="G29" s="243"/>
      <c r="H29" s="243"/>
      <c r="I29" s="243"/>
      <c r="J29" s="243"/>
      <c r="K29" s="243"/>
      <c r="L29" s="243"/>
      <c r="M29" s="243"/>
      <c r="N29" s="243"/>
      <c r="O29" s="243"/>
      <c r="P29" s="243"/>
      <c r="Q29" s="243"/>
    </row>
    <row r="30" spans="1:17" ht="15.75" customHeight="1">
      <c r="A30" s="16"/>
      <c r="B30" s="18" t="s">
        <v>644</v>
      </c>
      <c r="C30" s="243"/>
      <c r="D30" s="243" t="s">
        <v>645</v>
      </c>
      <c r="E30" s="243"/>
      <c r="F30" s="243"/>
      <c r="G30" s="243"/>
      <c r="H30" s="243"/>
      <c r="I30" s="243"/>
      <c r="J30" s="243"/>
      <c r="K30" s="243"/>
      <c r="L30" s="243"/>
      <c r="M30" s="243"/>
      <c r="N30" s="243"/>
      <c r="O30" s="243"/>
      <c r="P30" s="243"/>
      <c r="Q30" s="243"/>
    </row>
    <row r="31" spans="1:17" ht="15.75" customHeight="1">
      <c r="A31" s="16"/>
      <c r="B31" s="18" t="s">
        <v>646</v>
      </c>
      <c r="C31" s="243"/>
      <c r="D31" s="243" t="s">
        <v>647</v>
      </c>
      <c r="E31" s="243"/>
      <c r="F31" s="243"/>
      <c r="G31" s="243"/>
      <c r="H31" s="243"/>
      <c r="I31" s="243"/>
      <c r="J31" s="243"/>
      <c r="K31" s="243"/>
      <c r="L31" s="243"/>
      <c r="M31" s="243"/>
      <c r="N31" s="243"/>
      <c r="O31" s="243"/>
      <c r="P31" s="243"/>
      <c r="Q31" s="243"/>
    </row>
    <row r="32" spans="1:17" ht="15.5">
      <c r="A32" s="16"/>
      <c r="B32" s="16"/>
      <c r="C32" s="243"/>
      <c r="D32" s="243"/>
      <c r="E32" s="243"/>
      <c r="F32" s="243"/>
      <c r="G32" s="243"/>
      <c r="H32" s="243"/>
      <c r="I32" s="243"/>
      <c r="J32" s="243"/>
      <c r="K32" s="243"/>
      <c r="L32" s="243"/>
      <c r="M32" s="243"/>
      <c r="N32" s="243"/>
      <c r="O32" s="243"/>
      <c r="P32" s="243"/>
      <c r="Q32" s="243"/>
    </row>
    <row r="33" spans="1:17" ht="15.5">
      <c r="A33" s="16"/>
      <c r="B33" s="243"/>
      <c r="C33" s="243"/>
      <c r="D33" s="243"/>
      <c r="E33" s="243"/>
      <c r="F33" s="243"/>
      <c r="G33" s="243"/>
      <c r="H33" s="243"/>
      <c r="I33" s="243"/>
      <c r="J33" s="243"/>
      <c r="K33" s="243"/>
      <c r="L33" s="243"/>
      <c r="M33" s="243"/>
      <c r="N33" s="243"/>
      <c r="O33" s="243"/>
      <c r="P33" s="243"/>
      <c r="Q33" s="243"/>
    </row>
    <row r="34" spans="1:17" ht="15.5">
      <c r="A34" s="16"/>
      <c r="B34" s="25"/>
      <c r="C34" s="243"/>
      <c r="D34" s="243"/>
      <c r="E34" s="243"/>
      <c r="F34" s="243"/>
      <c r="G34" s="243"/>
      <c r="H34" s="243"/>
      <c r="I34" s="243"/>
      <c r="J34" s="243"/>
      <c r="K34" s="243"/>
      <c r="L34" s="243"/>
      <c r="M34" s="243"/>
      <c r="N34" s="243"/>
      <c r="O34" s="243"/>
      <c r="P34" s="243"/>
      <c r="Q34" s="243"/>
    </row>
    <row r="35" spans="1:17"/>
  </sheetData>
  <hyperlinks>
    <hyperlink ref="B25" location="'Sign Off Sheet'!A1" display="Sign Off Sheet" xr:uid="{56218058-202B-45A0-8F37-4FBFEA10FC83}"/>
    <hyperlink ref="B26" location="'DPA001 - Activity Data'!B9" display="DPA001 - DPA Activity" xr:uid="{106ADAA5-F17D-478A-B336-F33B514045B8}"/>
    <hyperlink ref="B27" location="'DPA002 - Finance Data'!B9" display="DPA002 - DPA Finance" xr:uid="{BC2CE904-28D6-4169-8443-EFEFC38B9460}"/>
    <hyperlink ref="B28" location="'DPA003 - New Requests for DPAs'!B10" display="DPA003 - New requests for DPAs and sequel to request" xr:uid="{CCB2FEB1-56AE-4F41-A282-3291533474E8}"/>
    <hyperlink ref="B29" location="'DPA004 - Nature of DPAs'!B8" display="DPA004 - Nature of current DPAs" xr:uid="{A2DB20CB-3D36-46F8-8965-387AE1B88160}"/>
    <hyperlink ref="B30" location="'DPA005 - Recovery of DPA'!B9" display="DPA005 - Recovery of DPAs" xr:uid="{2EB5698D-A7A0-4D65-B655-096E8115C289}"/>
    <hyperlink ref="B31" location="End_Sheet!C10" display="End_Sheet" xr:uid="{E83D3073-036D-4303-9142-962EA5B1903F}"/>
    <hyperlink ref="B16" location="Instructions!A1" display="Instructions" xr:uid="{94181F57-E88B-42A7-9918-E18B286F876D}"/>
    <hyperlink ref="B22" location="CompareYonY!A1" display="CompareYonY" xr:uid="{C4474161-BA69-411C-A2A4-BA3BD45727A5}"/>
    <hyperlink ref="B19" location="Validations!A1" display="Validations" xr:uid="{D7C1FF98-E5E2-408B-99F2-2411915BDF5D}"/>
  </hyperlinks>
  <pageMargins left="0.7" right="0.7" top="0.75" bottom="0.75" header="0.3" footer="0.3"/>
  <pageSetup paperSize="9" scale="6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7F11E-9667-4861-87ED-2A18A51D882D}">
  <sheetPr codeName="Sheet14"/>
  <dimension ref="A1:O12"/>
  <sheetViews>
    <sheetView showGridLines="0" showRowColHeaders="0" zoomScale="85" zoomScaleNormal="85" workbookViewId="0"/>
  </sheetViews>
  <sheetFormatPr defaultColWidth="0" defaultRowHeight="15" customHeight="1" zeroHeight="1"/>
  <cols>
    <col min="1" max="1" width="3.54296875" customWidth="1"/>
    <col min="2" max="11" width="9.54296875" customWidth="1"/>
    <col min="12" max="12" width="11.54296875" customWidth="1"/>
    <col min="13" max="13" width="9.54296875" customWidth="1"/>
    <col min="14" max="14" width="11.453125" customWidth="1"/>
    <col min="15" max="15" width="18.453125" customWidth="1"/>
    <col min="16" max="16384" width="9.54296875" hidden="1"/>
  </cols>
  <sheetData>
    <row r="1" spans="1:15" ht="15" customHeight="1">
      <c r="A1" s="120"/>
      <c r="B1" s="120"/>
      <c r="C1" s="120"/>
      <c r="D1" s="120"/>
      <c r="E1" s="120"/>
      <c r="F1" s="120"/>
      <c r="G1" s="120"/>
      <c r="H1" s="120"/>
      <c r="I1" s="120"/>
      <c r="J1" s="120"/>
      <c r="K1" s="120"/>
      <c r="L1" s="120"/>
      <c r="M1" s="120"/>
      <c r="N1" s="120"/>
      <c r="O1" s="120"/>
    </row>
    <row r="2" spans="1:15" ht="26">
      <c r="A2" s="120"/>
      <c r="B2" s="121" t="str">
        <f>("Key changes for the ")&amp;L4&amp;(" DPA data return")</f>
        <v>Key changes for the  DPA data return</v>
      </c>
      <c r="C2" s="120"/>
      <c r="D2" s="120"/>
      <c r="E2" s="120"/>
      <c r="F2" s="120"/>
      <c r="G2" s="120"/>
      <c r="H2" s="120"/>
      <c r="I2" s="120"/>
      <c r="J2" s="120"/>
      <c r="K2" s="202"/>
      <c r="L2" s="202"/>
      <c r="M2" s="202"/>
      <c r="N2" s="202"/>
      <c r="O2" s="202"/>
    </row>
    <row r="3" spans="1:15" ht="15.5">
      <c r="A3" s="120"/>
      <c r="B3" s="122"/>
      <c r="C3" s="120"/>
      <c r="D3" s="120"/>
      <c r="E3" s="120"/>
      <c r="F3" s="120"/>
      <c r="G3" s="120"/>
      <c r="H3" s="120"/>
      <c r="I3" s="120"/>
      <c r="J3" s="120"/>
      <c r="K3" s="202"/>
      <c r="L3" s="202"/>
      <c r="M3" s="202"/>
      <c r="N3" s="202"/>
      <c r="O3" s="202"/>
    </row>
    <row r="4" spans="1:15" ht="12.75" customHeight="1">
      <c r="A4" s="120"/>
      <c r="B4" s="120"/>
      <c r="C4" s="120"/>
      <c r="D4" s="120"/>
      <c r="E4" s="120"/>
      <c r="F4" s="120"/>
      <c r="G4" s="120"/>
      <c r="H4" s="120"/>
      <c r="I4" s="120"/>
      <c r="J4" s="120"/>
      <c r="K4" s="202"/>
      <c r="L4" s="202"/>
      <c r="M4" s="202"/>
      <c r="N4" s="202"/>
      <c r="O4" s="202"/>
    </row>
    <row r="5" spans="1:15" ht="21">
      <c r="A5" s="120"/>
      <c r="B5" s="224" t="str">
        <f>("There are no key changes to the ")&amp;Contents!L11&amp;(" DPA data return.")</f>
        <v>There are no key changes to the 2025-26 DPA data return.</v>
      </c>
      <c r="C5" s="202"/>
      <c r="D5" s="202"/>
      <c r="E5" s="202"/>
      <c r="F5" s="202"/>
      <c r="G5" s="202"/>
      <c r="H5" s="202"/>
      <c r="I5" s="202"/>
      <c r="J5" s="202"/>
      <c r="K5" s="202"/>
      <c r="L5" s="202"/>
      <c r="M5" s="202"/>
      <c r="N5" s="202"/>
      <c r="O5" s="202"/>
    </row>
    <row r="6" spans="1:15" ht="15.5">
      <c r="A6" s="120"/>
      <c r="C6" s="186"/>
      <c r="D6" s="186"/>
      <c r="E6" s="186"/>
      <c r="F6" s="186"/>
      <c r="G6" s="186"/>
      <c r="H6" s="186"/>
      <c r="I6" s="186"/>
      <c r="J6" s="186"/>
      <c r="K6" s="202"/>
      <c r="L6" s="202"/>
      <c r="M6" s="202"/>
      <c r="N6" s="202"/>
      <c r="O6" s="202"/>
    </row>
    <row r="7" spans="1:15" ht="14.25" customHeight="1">
      <c r="A7" s="120"/>
      <c r="B7" s="120"/>
      <c r="C7" s="120"/>
      <c r="D7" s="120"/>
      <c r="E7" s="120"/>
      <c r="F7" s="120"/>
      <c r="G7" s="120"/>
      <c r="H7" s="120"/>
      <c r="I7" s="120"/>
      <c r="J7" s="120"/>
      <c r="K7" s="202"/>
      <c r="L7" s="202"/>
      <c r="M7" s="202"/>
      <c r="N7" s="202"/>
      <c r="O7" s="202"/>
    </row>
    <row r="8" spans="1:15" ht="15.75" customHeight="1">
      <c r="A8" s="120"/>
      <c r="B8" s="201"/>
      <c r="C8" s="201"/>
      <c r="D8" s="201"/>
      <c r="E8" s="201"/>
      <c r="F8" s="201"/>
      <c r="G8" s="201"/>
      <c r="H8" s="201"/>
      <c r="I8" s="201"/>
      <c r="J8" s="201"/>
      <c r="K8" s="202"/>
      <c r="L8" s="202"/>
      <c r="M8" s="202"/>
      <c r="N8" s="202"/>
      <c r="O8" s="202"/>
    </row>
    <row r="9" spans="1:15" ht="15" customHeight="1">
      <c r="A9" s="120"/>
      <c r="B9" s="203"/>
      <c r="C9" s="120"/>
      <c r="D9" s="120"/>
      <c r="E9" s="120"/>
      <c r="F9" s="120"/>
      <c r="G9" s="120"/>
      <c r="H9" s="120"/>
      <c r="I9" s="120"/>
      <c r="J9" s="120"/>
      <c r="K9" s="120"/>
      <c r="L9" s="120"/>
      <c r="M9" s="120"/>
      <c r="N9" s="120"/>
      <c r="O9" s="120"/>
    </row>
    <row r="10" spans="1:15" ht="15" customHeight="1">
      <c r="A10" s="120"/>
      <c r="B10" s="123"/>
      <c r="C10" s="120"/>
      <c r="D10" s="120"/>
      <c r="E10" s="120"/>
      <c r="F10" s="120"/>
      <c r="G10" s="120"/>
      <c r="H10" s="120"/>
      <c r="I10" s="120"/>
      <c r="J10" s="120"/>
      <c r="K10" s="120"/>
      <c r="M10" s="120"/>
      <c r="N10" s="120"/>
      <c r="O10" s="120"/>
    </row>
    <row r="11" spans="1:15" ht="15" customHeight="1">
      <c r="A11" s="120"/>
      <c r="B11" s="124"/>
      <c r="C11" s="120"/>
      <c r="D11" s="120"/>
      <c r="E11" s="120"/>
      <c r="F11" s="120"/>
      <c r="G11" s="120"/>
      <c r="H11" s="120"/>
      <c r="I11" s="120"/>
      <c r="J11" s="120"/>
      <c r="K11" s="120"/>
      <c r="L11" s="120"/>
      <c r="M11" s="120"/>
      <c r="N11" s="120"/>
      <c r="O11" s="120"/>
    </row>
    <row r="12" spans="1:15" ht="15" customHeight="1">
      <c r="A12" s="120"/>
      <c r="B12" s="124"/>
      <c r="C12" s="120"/>
      <c r="D12" s="120"/>
      <c r="E12" s="120"/>
      <c r="F12" s="120"/>
      <c r="G12" s="120"/>
      <c r="H12" s="120"/>
      <c r="I12" s="120"/>
      <c r="J12" s="120"/>
      <c r="K12" s="120"/>
      <c r="L12" s="120"/>
      <c r="M12" s="120"/>
      <c r="N12" s="120"/>
      <c r="O12" s="120"/>
    </row>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csv_data</vt:lpstr>
      <vt:lpstr>csv_text</vt:lpstr>
      <vt:lpstr>Version</vt:lpstr>
      <vt:lpstr>Revision History</vt:lpstr>
      <vt:lpstr>Previous year's data</vt:lpstr>
      <vt:lpstr>Dropdown lists</vt:lpstr>
      <vt:lpstr>CASSRs</vt:lpstr>
      <vt:lpstr>Contents</vt:lpstr>
      <vt:lpstr>Collection Changes</vt:lpstr>
      <vt:lpstr>Instructions</vt:lpstr>
      <vt:lpstr>Validations</vt:lpstr>
      <vt:lpstr>Compare Year on Year</vt:lpstr>
      <vt:lpstr>Sign Off Sheet</vt:lpstr>
      <vt:lpstr>DPA001 - Activity Data</vt:lpstr>
      <vt:lpstr>DPA002 - Finance Data</vt:lpstr>
      <vt:lpstr>DPA003 - New Requests for DPAs</vt:lpstr>
      <vt:lpstr>DPA004 - Nature of DPAs</vt:lpstr>
      <vt:lpstr>DPA005 - Recovery of DPA</vt:lpstr>
      <vt:lpstr>End_Sheet</vt:lpstr>
      <vt:lpstr>DPALOOK2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2026-02-18T15:11:21Z</dcterms:created>
  <dcterms:modified xsi:type="dcterms:W3CDTF">2026-02-18T15:11:29Z</dcterms:modified>
  <cp:category/>
  <cp:contentStatus/>
</cp:coreProperties>
</file>