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https://mhclg.sharepoint.com/sites/LGFdatacollection/Shared Documents/Local Tax/Council Tax Requirement (CTR)/CTR 26-27/Forms to LAs/Forms/To ecomms/"/>
    </mc:Choice>
  </mc:AlternateContent>
  <xr:revisionPtr revIDLastSave="9" documentId="8_{D3C4DD7F-3413-4E5A-98A3-D255E04892C0}" xr6:coauthVersionLast="47" xr6:coauthVersionMax="47" xr10:uidLastSave="{4AFA5854-FD51-4AC8-93C0-9E47C9EB0358}"/>
  <bookViews>
    <workbookView xWindow="19090" yWindow="-110" windowWidth="22780" windowHeight="14540" tabRatio="820" firstSheet="1" activeTab="1" xr2:uid="{00000000-000D-0000-FFFF-FFFF00000000}"/>
  </bookViews>
  <sheets>
    <sheet name="Upload_Data" sheetId="24" state="hidden" r:id="rId1"/>
    <sheet name="Instructions" sheetId="6" r:id="rId2"/>
    <sheet name="CTR2_Form" sheetId="2" r:id="rId3"/>
    <sheet name="Validation" sheetId="9" r:id="rId4"/>
    <sheet name="Data" sheetId="4" state="veryHidden" r:id="rId5"/>
    <sheet name="CTR2 Data Previous Year" sheetId="27" state="veryHidden" r:id="rId6"/>
  </sheets>
  <externalReferences>
    <externalReference r:id="rId7"/>
  </externalReferences>
  <definedNames>
    <definedName name="_xlnm._FilterDatabase" localSheetId="4" hidden="1">Data!$A$5:$CM$99</definedName>
    <definedName name="_Order1" hidden="1">255</definedName>
    <definedName name="_Order2" hidden="1">0</definedName>
    <definedName name="CONTACT">CTR2_Form!$R$215:$V$215</definedName>
    <definedName name="CTR">'[1]CTR1 Form'!$N$245:$N$250</definedName>
    <definedName name="datar">Data!$A$8:$BT$99</definedName>
    <definedName name="LAlist">Data!$B$8:$B$99</definedName>
    <definedName name="MHCLG_CONTROL">#REF!</definedName>
    <definedName name="No.">Data!$A$1:$BY$98</definedName>
    <definedName name="_xlnm.Print_Area" localSheetId="2">CTR2_Form!$A$1:$K$98</definedName>
    <definedName name="_xlnm.Print_Area" localSheetId="4">Data!$A$1:$CD$99</definedName>
    <definedName name="_xlnm.Print_Area" localSheetId="1">Instructions!$A$1:$D$62</definedName>
    <definedName name="_xlnm.Print_Area" localSheetId="3">Validation!$A$1:$O$34</definedName>
    <definedName name="_xlnm.Print_Titles" localSheetId="2">CTR2_Form!$1:$11</definedName>
    <definedName name="Table">Data!$A$8:$C$99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24" l="1"/>
  <c r="E48" i="2"/>
  <c r="G48" i="2" s="1"/>
  <c r="L2" i="24"/>
  <c r="BW17" i="4"/>
  <c r="BT5" i="4"/>
  <c r="BS5" i="4"/>
  <c r="BR5" i="4"/>
  <c r="BQ5" i="4"/>
  <c r="BP5" i="4"/>
  <c r="BO5" i="4"/>
  <c r="BN5" i="4"/>
  <c r="BM5" i="4"/>
  <c r="BL5" i="4"/>
  <c r="BK5" i="4"/>
  <c r="BJ5" i="4"/>
  <c r="BI5" i="4"/>
  <c r="BH5" i="4"/>
  <c r="BG5" i="4"/>
  <c r="BF5" i="4"/>
  <c r="BR49" i="4"/>
  <c r="BR42" i="4"/>
  <c r="BI9" i="4"/>
  <c r="BI10" i="4"/>
  <c r="BI11" i="4"/>
  <c r="BI12" i="4"/>
  <c r="BI13" i="4"/>
  <c r="BI14" i="4"/>
  <c r="BI15" i="4"/>
  <c r="BI16" i="4"/>
  <c r="BI17" i="4"/>
  <c r="BI18" i="4"/>
  <c r="BI19" i="4"/>
  <c r="BI20" i="4"/>
  <c r="BI21" i="4"/>
  <c r="BI22" i="4"/>
  <c r="BI23" i="4"/>
  <c r="BI24" i="4"/>
  <c r="BI25" i="4"/>
  <c r="BI26" i="4"/>
  <c r="BI27" i="4"/>
  <c r="BI28" i="4"/>
  <c r="BI29" i="4"/>
  <c r="BI30" i="4"/>
  <c r="BI31" i="4"/>
  <c r="BI32" i="4"/>
  <c r="BI33" i="4"/>
  <c r="BI34" i="4"/>
  <c r="BI35" i="4"/>
  <c r="BI36" i="4"/>
  <c r="BI37" i="4"/>
  <c r="BI38" i="4"/>
  <c r="BI39" i="4"/>
  <c r="BI40" i="4"/>
  <c r="BI41" i="4"/>
  <c r="BI43" i="4"/>
  <c r="BI44" i="4"/>
  <c r="BI45" i="4"/>
  <c r="BI46" i="4"/>
  <c r="BI47" i="4"/>
  <c r="BI48" i="4"/>
  <c r="BI50" i="4"/>
  <c r="BI51" i="4"/>
  <c r="BI52" i="4"/>
  <c r="BI53" i="4"/>
  <c r="BI54" i="4"/>
  <c r="BI55" i="4"/>
  <c r="BI56" i="4"/>
  <c r="BI57" i="4"/>
  <c r="BI58" i="4"/>
  <c r="BI59" i="4"/>
  <c r="BI60" i="4"/>
  <c r="BI61" i="4"/>
  <c r="BI62" i="4"/>
  <c r="BI63" i="4"/>
  <c r="BI64" i="4"/>
  <c r="BI65" i="4"/>
  <c r="BI66" i="4"/>
  <c r="BI67" i="4"/>
  <c r="BI68" i="4"/>
  <c r="BI69" i="4"/>
  <c r="BI70" i="4"/>
  <c r="BI71" i="4"/>
  <c r="BI72" i="4"/>
  <c r="BI73" i="4"/>
  <c r="BI74" i="4"/>
  <c r="BI75" i="4"/>
  <c r="BI76" i="4"/>
  <c r="BI77" i="4"/>
  <c r="BI78" i="4"/>
  <c r="BI79" i="4"/>
  <c r="BI80" i="4"/>
  <c r="BI81" i="4"/>
  <c r="BI82" i="4"/>
  <c r="BI83" i="4"/>
  <c r="BI84" i="4"/>
  <c r="BI85" i="4"/>
  <c r="BI86" i="4"/>
  <c r="BI87" i="4"/>
  <c r="BI88" i="4"/>
  <c r="BI89" i="4"/>
  <c r="BI90" i="4"/>
  <c r="BI91" i="4"/>
  <c r="BI92" i="4"/>
  <c r="BI93" i="4"/>
  <c r="BI94" i="4"/>
  <c r="BI95" i="4"/>
  <c r="BI96" i="4"/>
  <c r="BI97" i="4"/>
  <c r="BI98" i="4"/>
  <c r="BH9" i="4"/>
  <c r="BH10" i="4"/>
  <c r="BH11" i="4"/>
  <c r="BH12" i="4"/>
  <c r="BH13" i="4"/>
  <c r="BH14" i="4"/>
  <c r="BH15" i="4"/>
  <c r="BH16" i="4"/>
  <c r="BH17" i="4"/>
  <c r="BH18" i="4"/>
  <c r="BH19" i="4"/>
  <c r="BH20" i="4"/>
  <c r="BH21" i="4"/>
  <c r="BH22" i="4"/>
  <c r="BH23" i="4"/>
  <c r="BH24" i="4"/>
  <c r="BH25" i="4"/>
  <c r="BH26" i="4"/>
  <c r="BH27" i="4"/>
  <c r="BH28" i="4"/>
  <c r="BH29" i="4"/>
  <c r="BH30" i="4"/>
  <c r="BH31" i="4"/>
  <c r="BH32" i="4"/>
  <c r="BH33" i="4"/>
  <c r="BH34" i="4"/>
  <c r="BH35" i="4"/>
  <c r="BH36" i="4"/>
  <c r="BH37" i="4"/>
  <c r="BH38" i="4"/>
  <c r="BH39" i="4"/>
  <c r="BH40" i="4"/>
  <c r="BH41" i="4"/>
  <c r="BH43" i="4"/>
  <c r="BH44" i="4"/>
  <c r="BH45" i="4"/>
  <c r="BH46" i="4"/>
  <c r="BH47" i="4"/>
  <c r="BH48" i="4"/>
  <c r="BH50" i="4"/>
  <c r="BH51" i="4"/>
  <c r="BH52" i="4"/>
  <c r="BH53" i="4"/>
  <c r="BH54" i="4"/>
  <c r="BH55" i="4"/>
  <c r="BH56" i="4"/>
  <c r="BH57" i="4"/>
  <c r="BH58" i="4"/>
  <c r="BH59" i="4"/>
  <c r="BH60" i="4"/>
  <c r="BH61" i="4"/>
  <c r="BH62" i="4"/>
  <c r="BH63" i="4"/>
  <c r="BH64" i="4"/>
  <c r="BH65" i="4"/>
  <c r="BH66" i="4"/>
  <c r="BH67" i="4"/>
  <c r="BH68" i="4"/>
  <c r="BH69" i="4"/>
  <c r="BH70" i="4"/>
  <c r="BH71" i="4"/>
  <c r="BH72" i="4"/>
  <c r="BH73" i="4"/>
  <c r="BH74" i="4"/>
  <c r="BH75" i="4"/>
  <c r="BH76" i="4"/>
  <c r="BH77" i="4"/>
  <c r="BH78" i="4"/>
  <c r="BH79" i="4"/>
  <c r="BH80" i="4"/>
  <c r="BH81" i="4"/>
  <c r="BH82" i="4"/>
  <c r="BH83" i="4"/>
  <c r="BH84" i="4"/>
  <c r="BH85" i="4"/>
  <c r="BH86" i="4"/>
  <c r="BH87" i="4"/>
  <c r="BH88" i="4"/>
  <c r="BH89" i="4"/>
  <c r="BH90" i="4"/>
  <c r="BH91" i="4"/>
  <c r="BH92" i="4"/>
  <c r="BH93" i="4"/>
  <c r="BH94" i="4"/>
  <c r="BH95" i="4"/>
  <c r="BH96" i="4"/>
  <c r="BH97" i="4"/>
  <c r="BH98" i="4"/>
  <c r="BG9" i="4"/>
  <c r="BG10" i="4"/>
  <c r="BG11" i="4"/>
  <c r="BG12" i="4"/>
  <c r="BG13" i="4"/>
  <c r="BG14" i="4"/>
  <c r="BG15" i="4"/>
  <c r="BG16" i="4"/>
  <c r="BG17" i="4"/>
  <c r="BG18" i="4"/>
  <c r="BG19" i="4"/>
  <c r="BG20" i="4"/>
  <c r="BG21" i="4"/>
  <c r="BG22" i="4"/>
  <c r="BG23" i="4"/>
  <c r="BG24" i="4"/>
  <c r="BG25" i="4"/>
  <c r="BG26" i="4"/>
  <c r="BG27" i="4"/>
  <c r="BG28" i="4"/>
  <c r="BG29" i="4"/>
  <c r="BG30" i="4"/>
  <c r="BG31" i="4"/>
  <c r="BG32" i="4"/>
  <c r="BG33" i="4"/>
  <c r="BG34" i="4"/>
  <c r="BG35" i="4"/>
  <c r="BG36" i="4"/>
  <c r="BG37" i="4"/>
  <c r="BG38" i="4"/>
  <c r="BG39" i="4"/>
  <c r="BG40" i="4"/>
  <c r="BG41" i="4"/>
  <c r="BG43" i="4"/>
  <c r="BG44" i="4"/>
  <c r="BG45" i="4"/>
  <c r="BG46" i="4"/>
  <c r="BG47" i="4"/>
  <c r="BG48" i="4"/>
  <c r="BG50" i="4"/>
  <c r="BG51" i="4"/>
  <c r="BG52" i="4"/>
  <c r="BG53" i="4"/>
  <c r="BG54" i="4"/>
  <c r="BG55" i="4"/>
  <c r="BG56" i="4"/>
  <c r="BG57" i="4"/>
  <c r="BG58" i="4"/>
  <c r="BG59" i="4"/>
  <c r="BG60" i="4"/>
  <c r="BG61" i="4"/>
  <c r="BG62" i="4"/>
  <c r="BG63" i="4"/>
  <c r="BG64" i="4"/>
  <c r="BG65" i="4"/>
  <c r="BG66" i="4"/>
  <c r="BG67" i="4"/>
  <c r="BG68" i="4"/>
  <c r="BG69" i="4"/>
  <c r="BG70" i="4"/>
  <c r="BG71" i="4"/>
  <c r="BG72" i="4"/>
  <c r="BG73" i="4"/>
  <c r="BG74" i="4"/>
  <c r="BG75" i="4"/>
  <c r="BG76" i="4"/>
  <c r="BG77" i="4"/>
  <c r="BG78" i="4"/>
  <c r="BG79" i="4"/>
  <c r="BG80" i="4"/>
  <c r="BG81" i="4"/>
  <c r="BG82" i="4"/>
  <c r="BG83" i="4"/>
  <c r="BG84" i="4"/>
  <c r="BG85" i="4"/>
  <c r="BG86" i="4"/>
  <c r="BG87" i="4"/>
  <c r="BG88" i="4"/>
  <c r="BG89" i="4"/>
  <c r="BG90" i="4"/>
  <c r="BG91" i="4"/>
  <c r="BG92" i="4"/>
  <c r="BG93" i="4"/>
  <c r="BG94" i="4"/>
  <c r="BG95" i="4"/>
  <c r="BG96" i="4"/>
  <c r="BG97" i="4"/>
  <c r="BG98" i="4"/>
  <c r="BF9" i="4"/>
  <c r="BF10" i="4"/>
  <c r="BF11" i="4"/>
  <c r="BF12" i="4"/>
  <c r="BF13" i="4"/>
  <c r="BF14" i="4"/>
  <c r="BF15" i="4"/>
  <c r="BF16" i="4"/>
  <c r="BF17" i="4"/>
  <c r="BF18" i="4"/>
  <c r="BF19" i="4"/>
  <c r="BF20" i="4"/>
  <c r="BF21" i="4"/>
  <c r="BF22" i="4"/>
  <c r="BF23" i="4"/>
  <c r="BF24" i="4"/>
  <c r="BF25" i="4"/>
  <c r="BF26" i="4"/>
  <c r="BF27" i="4"/>
  <c r="BF28" i="4"/>
  <c r="BF29" i="4"/>
  <c r="BF30" i="4"/>
  <c r="BF31" i="4"/>
  <c r="BF32" i="4"/>
  <c r="BF33" i="4"/>
  <c r="BF34" i="4"/>
  <c r="BF35" i="4"/>
  <c r="BF36" i="4"/>
  <c r="BF37" i="4"/>
  <c r="BF38" i="4"/>
  <c r="BF39" i="4"/>
  <c r="BF40" i="4"/>
  <c r="BF41" i="4"/>
  <c r="BF43" i="4"/>
  <c r="BF44" i="4"/>
  <c r="BF45" i="4"/>
  <c r="BF46" i="4"/>
  <c r="BF47" i="4"/>
  <c r="BF48" i="4"/>
  <c r="BF50" i="4"/>
  <c r="BF51" i="4"/>
  <c r="BF52" i="4"/>
  <c r="BF53" i="4"/>
  <c r="BF54" i="4"/>
  <c r="BF55" i="4"/>
  <c r="BF56" i="4"/>
  <c r="BF57" i="4"/>
  <c r="BF58" i="4"/>
  <c r="BF59" i="4"/>
  <c r="BF60" i="4"/>
  <c r="BF61" i="4"/>
  <c r="BF62" i="4"/>
  <c r="BF63" i="4"/>
  <c r="BF64" i="4"/>
  <c r="BF65" i="4"/>
  <c r="BF66" i="4"/>
  <c r="BF67" i="4"/>
  <c r="BF68" i="4"/>
  <c r="BF69" i="4"/>
  <c r="BF70" i="4"/>
  <c r="BF71" i="4"/>
  <c r="BF72" i="4"/>
  <c r="BF73" i="4"/>
  <c r="BF74" i="4"/>
  <c r="BF75" i="4"/>
  <c r="BF76" i="4"/>
  <c r="BF77" i="4"/>
  <c r="BF78" i="4"/>
  <c r="BF79" i="4"/>
  <c r="BF80" i="4"/>
  <c r="BF81" i="4"/>
  <c r="BF82" i="4"/>
  <c r="BF83" i="4"/>
  <c r="BF84" i="4"/>
  <c r="BF85" i="4"/>
  <c r="BF86" i="4"/>
  <c r="BF87" i="4"/>
  <c r="BF88" i="4"/>
  <c r="BF89" i="4"/>
  <c r="BF90" i="4"/>
  <c r="BF91" i="4"/>
  <c r="BF92" i="4"/>
  <c r="BF93" i="4"/>
  <c r="BF94" i="4"/>
  <c r="BF95" i="4"/>
  <c r="BF96" i="4"/>
  <c r="BF97" i="4"/>
  <c r="BF98" i="4"/>
  <c r="W2" i="24"/>
  <c r="V2" i="24"/>
  <c r="U2" i="24"/>
  <c r="T2" i="24"/>
  <c r="S2" i="24"/>
  <c r="R2" i="24"/>
  <c r="Q2" i="24"/>
  <c r="P2" i="24"/>
  <c r="O2" i="24"/>
  <c r="N2" i="24"/>
  <c r="M2" i="24"/>
  <c r="K2" i="24"/>
  <c r="J2" i="24"/>
  <c r="H2" i="24"/>
  <c r="G2" i="24"/>
  <c r="BV41" i="4" l="1"/>
  <c r="BV42" i="4"/>
  <c r="BV43" i="4"/>
  <c r="BV44" i="4"/>
  <c r="BV45" i="4"/>
  <c r="BV46" i="4"/>
  <c r="BV47" i="4"/>
  <c r="BV48" i="4"/>
  <c r="BV49" i="4"/>
  <c r="BV50" i="4"/>
  <c r="BV51" i="4"/>
  <c r="BV52" i="4"/>
  <c r="BV53" i="4"/>
  <c r="BV54" i="4"/>
  <c r="BV55" i="4"/>
  <c r="BV56" i="4"/>
  <c r="BV57" i="4"/>
  <c r="BV58" i="4"/>
  <c r="BV59" i="4"/>
  <c r="BV60" i="4"/>
  <c r="BV61" i="4"/>
  <c r="BV62" i="4"/>
  <c r="BV40" i="4"/>
  <c r="BV18" i="4"/>
  <c r="BV19" i="4"/>
  <c r="BV20" i="4"/>
  <c r="BV21" i="4"/>
  <c r="BV22" i="4"/>
  <c r="BV23" i="4"/>
  <c r="BV24" i="4"/>
  <c r="BV25" i="4"/>
  <c r="BV26" i="4"/>
  <c r="BV27" i="4"/>
  <c r="BV28" i="4"/>
  <c r="BV29" i="4"/>
  <c r="BV30" i="4"/>
  <c r="BV31" i="4"/>
  <c r="BV32" i="4"/>
  <c r="BV33" i="4"/>
  <c r="BV34" i="4"/>
  <c r="BV35" i="4"/>
  <c r="BV36" i="4"/>
  <c r="BV37" i="4"/>
  <c r="BV17" i="4"/>
  <c r="BK15" i="4" l="1"/>
  <c r="BL15" i="4" s="1"/>
  <c r="BK27" i="4"/>
  <c r="BL27" i="4" s="1"/>
  <c r="BK39" i="4"/>
  <c r="BL39" i="4" s="1"/>
  <c r="BK53" i="4"/>
  <c r="BL53" i="4" s="1"/>
  <c r="BK65" i="4"/>
  <c r="BL65" i="4" s="1"/>
  <c r="BK77" i="4"/>
  <c r="BL77" i="4" s="1"/>
  <c r="BK89" i="4"/>
  <c r="BL89" i="4" s="1"/>
  <c r="BK16" i="4"/>
  <c r="BL16" i="4" s="1"/>
  <c r="BK28" i="4"/>
  <c r="BL28" i="4" s="1"/>
  <c r="BK40" i="4"/>
  <c r="BL40" i="4" s="1"/>
  <c r="BK54" i="4"/>
  <c r="BL54" i="4" s="1"/>
  <c r="BK66" i="4"/>
  <c r="BL66" i="4" s="1"/>
  <c r="BK78" i="4"/>
  <c r="BL78" i="4" s="1"/>
  <c r="BK90" i="4"/>
  <c r="BL90" i="4" s="1"/>
  <c r="BK17" i="4"/>
  <c r="BL17" i="4" s="1"/>
  <c r="BK29" i="4"/>
  <c r="BL29" i="4" s="1"/>
  <c r="BK41" i="4"/>
  <c r="BL41" i="4" s="1"/>
  <c r="BK55" i="4"/>
  <c r="BL55" i="4" s="1"/>
  <c r="BK67" i="4"/>
  <c r="BL67" i="4" s="1"/>
  <c r="BK79" i="4"/>
  <c r="BL79" i="4" s="1"/>
  <c r="BK91" i="4"/>
  <c r="BL91" i="4" s="1"/>
  <c r="BK18" i="4"/>
  <c r="BL18" i="4" s="1"/>
  <c r="BK30" i="4"/>
  <c r="BL30" i="4" s="1"/>
  <c r="BK43" i="4"/>
  <c r="BL43" i="4" s="1"/>
  <c r="BK56" i="4"/>
  <c r="BL56" i="4" s="1"/>
  <c r="BK68" i="4"/>
  <c r="BL68" i="4" s="1"/>
  <c r="BK80" i="4"/>
  <c r="BL80" i="4" s="1"/>
  <c r="BK92" i="4"/>
  <c r="BL92" i="4" s="1"/>
  <c r="BK20" i="4"/>
  <c r="BL20" i="4" s="1"/>
  <c r="BK32" i="4"/>
  <c r="BL32" i="4" s="1"/>
  <c r="BK45" i="4"/>
  <c r="BL45" i="4" s="1"/>
  <c r="BK58" i="4"/>
  <c r="BL58" i="4" s="1"/>
  <c r="BK70" i="4"/>
  <c r="BL70" i="4" s="1"/>
  <c r="BK82" i="4"/>
  <c r="BL82" i="4" s="1"/>
  <c r="BK94" i="4"/>
  <c r="BL94" i="4" s="1"/>
  <c r="BK9" i="4"/>
  <c r="BL9" i="4" s="1"/>
  <c r="BK21" i="4"/>
  <c r="BL21" i="4" s="1"/>
  <c r="BK33" i="4"/>
  <c r="BL33" i="4" s="1"/>
  <c r="BK46" i="4"/>
  <c r="BL46" i="4" s="1"/>
  <c r="BK59" i="4"/>
  <c r="BL59" i="4" s="1"/>
  <c r="BK71" i="4"/>
  <c r="BL71" i="4" s="1"/>
  <c r="BK83" i="4"/>
  <c r="BL83" i="4" s="1"/>
  <c r="BK95" i="4"/>
  <c r="BL95" i="4" s="1"/>
  <c r="BK10" i="4"/>
  <c r="BL10" i="4" s="1"/>
  <c r="BK22" i="4"/>
  <c r="BL22" i="4" s="1"/>
  <c r="BK34" i="4"/>
  <c r="BL34" i="4" s="1"/>
  <c r="BK47" i="4"/>
  <c r="BL47" i="4" s="1"/>
  <c r="BK60" i="4"/>
  <c r="BL60" i="4" s="1"/>
  <c r="BK72" i="4"/>
  <c r="BL72" i="4" s="1"/>
  <c r="BK84" i="4"/>
  <c r="BL84" i="4" s="1"/>
  <c r="BK96" i="4"/>
  <c r="BL96" i="4" s="1"/>
  <c r="BK23" i="4"/>
  <c r="BL23" i="4" s="1"/>
  <c r="BK51" i="4"/>
  <c r="BL51" i="4" s="1"/>
  <c r="BK81" i="4"/>
  <c r="BL81" i="4" s="1"/>
  <c r="BK86" i="4"/>
  <c r="BL86" i="4" s="1"/>
  <c r="BK24" i="4"/>
  <c r="BL24" i="4" s="1"/>
  <c r="BK52" i="4"/>
  <c r="BL52" i="4" s="1"/>
  <c r="BK85" i="4"/>
  <c r="BL85" i="4" s="1"/>
  <c r="BK57" i="4"/>
  <c r="BL57" i="4" s="1"/>
  <c r="BK25" i="4"/>
  <c r="BL25" i="4" s="1"/>
  <c r="BK26" i="4"/>
  <c r="BL26" i="4" s="1"/>
  <c r="BK61" i="4"/>
  <c r="BL61" i="4" s="1"/>
  <c r="BK87" i="4"/>
  <c r="BL87" i="4" s="1"/>
  <c r="BK31" i="4"/>
  <c r="BL31" i="4" s="1"/>
  <c r="BK62" i="4"/>
  <c r="BL62" i="4" s="1"/>
  <c r="BK88" i="4"/>
  <c r="BL88" i="4" s="1"/>
  <c r="BK35" i="4"/>
  <c r="BL35" i="4" s="1"/>
  <c r="BK63" i="4"/>
  <c r="BL63" i="4" s="1"/>
  <c r="BK93" i="4"/>
  <c r="BL93" i="4" s="1"/>
  <c r="BK36" i="4"/>
  <c r="BL36" i="4" s="1"/>
  <c r="BK64" i="4"/>
  <c r="BL64" i="4" s="1"/>
  <c r="BK97" i="4"/>
  <c r="BL97" i="4" s="1"/>
  <c r="BK11" i="4"/>
  <c r="BL11" i="4" s="1"/>
  <c r="BK37" i="4"/>
  <c r="BL37" i="4" s="1"/>
  <c r="BK69" i="4"/>
  <c r="BL69" i="4" s="1"/>
  <c r="BK98" i="4"/>
  <c r="BL98" i="4" s="1"/>
  <c r="BK12" i="4"/>
  <c r="BL12" i="4" s="1"/>
  <c r="BK38" i="4"/>
  <c r="BL38" i="4" s="1"/>
  <c r="BK73" i="4"/>
  <c r="BL73" i="4" s="1"/>
  <c r="BK19" i="4"/>
  <c r="BL19" i="4" s="1"/>
  <c r="BK44" i="4"/>
  <c r="BL44" i="4" s="1"/>
  <c r="BK48" i="4"/>
  <c r="BL48" i="4" s="1"/>
  <c r="BK50" i="4"/>
  <c r="BL50" i="4" s="1"/>
  <c r="BK74" i="4"/>
  <c r="BL74" i="4" s="1"/>
  <c r="BK75" i="4"/>
  <c r="BL75" i="4" s="1"/>
  <c r="BK76" i="4"/>
  <c r="BL76" i="4" s="1"/>
  <c r="BK14" i="4"/>
  <c r="BL14" i="4" s="1"/>
  <c r="BK13" i="4"/>
  <c r="BL13" i="4" s="1"/>
  <c r="BJ11" i="4"/>
  <c r="BJ23" i="4"/>
  <c r="BJ35" i="4"/>
  <c r="BJ48" i="4"/>
  <c r="BJ61" i="4"/>
  <c r="BJ73" i="4"/>
  <c r="BJ85" i="4"/>
  <c r="BJ97" i="4"/>
  <c r="BJ12" i="4"/>
  <c r="BJ24" i="4"/>
  <c r="BJ36" i="4"/>
  <c r="BJ50" i="4"/>
  <c r="BJ62" i="4"/>
  <c r="BJ74" i="4"/>
  <c r="BJ86" i="4"/>
  <c r="BJ98" i="4"/>
  <c r="BJ13" i="4"/>
  <c r="BJ25" i="4"/>
  <c r="BJ37" i="4"/>
  <c r="BJ51" i="4"/>
  <c r="BJ63" i="4"/>
  <c r="BJ75" i="4"/>
  <c r="BJ87" i="4"/>
  <c r="BJ14" i="4"/>
  <c r="BJ26" i="4"/>
  <c r="BJ38" i="4"/>
  <c r="BJ52" i="4"/>
  <c r="BJ64" i="4"/>
  <c r="BJ76" i="4"/>
  <c r="BJ88" i="4"/>
  <c r="BJ16" i="4"/>
  <c r="BJ28" i="4"/>
  <c r="BJ40" i="4"/>
  <c r="BJ54" i="4"/>
  <c r="BJ66" i="4"/>
  <c r="BJ78" i="4"/>
  <c r="BJ90" i="4"/>
  <c r="BJ17" i="4"/>
  <c r="BJ29" i="4"/>
  <c r="BJ41" i="4"/>
  <c r="BJ55" i="4"/>
  <c r="BJ67" i="4"/>
  <c r="BJ79" i="4"/>
  <c r="BJ91" i="4"/>
  <c r="BJ18" i="4"/>
  <c r="BJ30" i="4"/>
  <c r="BJ43" i="4"/>
  <c r="BJ56" i="4"/>
  <c r="BJ68" i="4"/>
  <c r="BJ80" i="4"/>
  <c r="BJ92" i="4"/>
  <c r="BJ20" i="4"/>
  <c r="BJ47" i="4"/>
  <c r="BJ81" i="4"/>
  <c r="BJ21" i="4"/>
  <c r="BJ53" i="4"/>
  <c r="BJ82" i="4"/>
  <c r="BJ22" i="4"/>
  <c r="BJ57" i="4"/>
  <c r="BJ83" i="4"/>
  <c r="BJ27" i="4"/>
  <c r="BJ58" i="4"/>
  <c r="BJ84" i="4"/>
  <c r="BJ31" i="4"/>
  <c r="BJ59" i="4"/>
  <c r="BJ89" i="4"/>
  <c r="BJ32" i="4"/>
  <c r="BJ60" i="4"/>
  <c r="BJ93" i="4"/>
  <c r="BJ33" i="4"/>
  <c r="BJ65" i="4"/>
  <c r="BJ94" i="4"/>
  <c r="BJ34" i="4"/>
  <c r="BJ69" i="4"/>
  <c r="BJ95" i="4"/>
  <c r="BJ9" i="4"/>
  <c r="BJ39" i="4"/>
  <c r="BJ70" i="4"/>
  <c r="BJ96" i="4"/>
  <c r="BJ46" i="4"/>
  <c r="BJ71" i="4"/>
  <c r="BJ72" i="4"/>
  <c r="BJ77" i="4"/>
  <c r="BJ45" i="4"/>
  <c r="BJ10" i="4"/>
  <c r="BJ15" i="4"/>
  <c r="BJ19" i="4"/>
  <c r="BJ44" i="4"/>
  <c r="BN56" i="4" l="1"/>
  <c r="BM56" i="4"/>
  <c r="BN40" i="4"/>
  <c r="BM40" i="4"/>
  <c r="BP11" i="4"/>
  <c r="BS11" i="4"/>
  <c r="BT11" i="4" s="1"/>
  <c r="BO11" i="4"/>
  <c r="BP56" i="4"/>
  <c r="BO56" i="4"/>
  <c r="BS56" i="4"/>
  <c r="BT56" i="4" s="1"/>
  <c r="BN91" i="4"/>
  <c r="BM91" i="4"/>
  <c r="BQ91" i="4" s="1"/>
  <c r="BP74" i="4"/>
  <c r="BS74" i="4"/>
  <c r="BT74" i="4" s="1"/>
  <c r="BO74" i="4"/>
  <c r="BS9" i="4"/>
  <c r="BT9" i="4" s="1"/>
  <c r="BO9" i="4"/>
  <c r="BP9" i="4"/>
  <c r="BN96" i="4"/>
  <c r="BM96" i="4"/>
  <c r="BN79" i="4"/>
  <c r="BM79" i="4"/>
  <c r="BQ79" i="4" s="1"/>
  <c r="BP50" i="4"/>
  <c r="BS50" i="4"/>
  <c r="BT50" i="4" s="1"/>
  <c r="BO50" i="4"/>
  <c r="BP30" i="4"/>
  <c r="BS30" i="4"/>
  <c r="BT30" i="4" s="1"/>
  <c r="BO30" i="4"/>
  <c r="BM25" i="4"/>
  <c r="BN25" i="4"/>
  <c r="BS82" i="4"/>
  <c r="BT82" i="4" s="1"/>
  <c r="BO82" i="4"/>
  <c r="BP82" i="4"/>
  <c r="BM76" i="4"/>
  <c r="BN76" i="4"/>
  <c r="BQ76" i="4" s="1"/>
  <c r="BS22" i="4"/>
  <c r="BT22" i="4" s="1"/>
  <c r="BO22" i="4"/>
  <c r="BP22" i="4"/>
  <c r="BN44" i="4"/>
  <c r="BM44" i="4"/>
  <c r="BN41" i="4"/>
  <c r="BM41" i="4"/>
  <c r="BM98" i="4"/>
  <c r="BQ98" i="4" s="1"/>
  <c r="BN98" i="4"/>
  <c r="BM48" i="4"/>
  <c r="BN48" i="4"/>
  <c r="BS19" i="4"/>
  <c r="BT19" i="4" s="1"/>
  <c r="BO19" i="4"/>
  <c r="BP19" i="4"/>
  <c r="BP63" i="4"/>
  <c r="BS63" i="4"/>
  <c r="BT63" i="4" s="1"/>
  <c r="BO63" i="4"/>
  <c r="BP24" i="4"/>
  <c r="BS24" i="4"/>
  <c r="BT24" i="4" s="1"/>
  <c r="BO24" i="4"/>
  <c r="BS10" i="4"/>
  <c r="BT10" i="4" s="1"/>
  <c r="BO10" i="4"/>
  <c r="BP10" i="4"/>
  <c r="BS58" i="4"/>
  <c r="BT58" i="4" s="1"/>
  <c r="BO58" i="4"/>
  <c r="BP58" i="4"/>
  <c r="BP79" i="4"/>
  <c r="BS79" i="4"/>
  <c r="BT79" i="4" s="1"/>
  <c r="BO79" i="4"/>
  <c r="BP16" i="4"/>
  <c r="BS16" i="4"/>
  <c r="BT16" i="4" s="1"/>
  <c r="BO16" i="4"/>
  <c r="BN45" i="4"/>
  <c r="BM45" i="4"/>
  <c r="BQ45" i="4" s="1"/>
  <c r="BN78" i="4"/>
  <c r="BM78" i="4"/>
  <c r="BN82" i="4"/>
  <c r="BM82" i="4"/>
  <c r="BM12" i="4"/>
  <c r="BN12" i="4"/>
  <c r="BS21" i="4"/>
  <c r="BT21" i="4" s="1"/>
  <c r="BO21" i="4"/>
  <c r="BP21" i="4"/>
  <c r="BN46" i="4"/>
  <c r="BM46" i="4"/>
  <c r="BM51" i="4"/>
  <c r="BN51" i="4"/>
  <c r="BQ51" i="4" s="1"/>
  <c r="BP97" i="4"/>
  <c r="BS97" i="4"/>
  <c r="BT97" i="4" s="1"/>
  <c r="BO97" i="4"/>
  <c r="BP66" i="4"/>
  <c r="BS66" i="4"/>
  <c r="BT66" i="4" s="1"/>
  <c r="BO66" i="4"/>
  <c r="BN16" i="4"/>
  <c r="BM16" i="4"/>
  <c r="BS57" i="4"/>
  <c r="BT57" i="4" s="1"/>
  <c r="BO57" i="4"/>
  <c r="BP57" i="4"/>
  <c r="BN70" i="4"/>
  <c r="BM70" i="4"/>
  <c r="BM73" i="4"/>
  <c r="BN73" i="4"/>
  <c r="BS34" i="4"/>
  <c r="BT34" i="4" s="1"/>
  <c r="BO34" i="4"/>
  <c r="BP34" i="4"/>
  <c r="BN59" i="4"/>
  <c r="BM59" i="4"/>
  <c r="BM61" i="4"/>
  <c r="BN61" i="4"/>
  <c r="BS70" i="4"/>
  <c r="BT70" i="4" s="1"/>
  <c r="BO70" i="4"/>
  <c r="BP70" i="4"/>
  <c r="BN9" i="4"/>
  <c r="BM9" i="4"/>
  <c r="BN95" i="4"/>
  <c r="BM95" i="4"/>
  <c r="BM86" i="4"/>
  <c r="BN86" i="4"/>
  <c r="BP73" i="4"/>
  <c r="BS73" i="4"/>
  <c r="BT73" i="4" s="1"/>
  <c r="BO73" i="4"/>
  <c r="BP35" i="4"/>
  <c r="BS35" i="4"/>
  <c r="BT35" i="4" s="1"/>
  <c r="BO35" i="4"/>
  <c r="BP86" i="4"/>
  <c r="BS86" i="4"/>
  <c r="BT86" i="4" s="1"/>
  <c r="BO86" i="4"/>
  <c r="BS95" i="4"/>
  <c r="BT95" i="4" s="1"/>
  <c r="BO95" i="4"/>
  <c r="BP95" i="4"/>
  <c r="BS45" i="4"/>
  <c r="BT45" i="4" s="1"/>
  <c r="BO45" i="4"/>
  <c r="BP45" i="4"/>
  <c r="BP67" i="4"/>
  <c r="BS67" i="4"/>
  <c r="BT67" i="4" s="1"/>
  <c r="BO67" i="4"/>
  <c r="BP89" i="4"/>
  <c r="BO89" i="4"/>
  <c r="BS89" i="4"/>
  <c r="BT89" i="4" s="1"/>
  <c r="BP64" i="4"/>
  <c r="BS64" i="4"/>
  <c r="BT64" i="4" s="1"/>
  <c r="BO64" i="4"/>
  <c r="BS94" i="4"/>
  <c r="BT94" i="4" s="1"/>
  <c r="BO94" i="4"/>
  <c r="BP94" i="4"/>
  <c r="BM81" i="4"/>
  <c r="BN81" i="4"/>
  <c r="BP36" i="4"/>
  <c r="BS36" i="4"/>
  <c r="BT36" i="4" s="1"/>
  <c r="BO36" i="4"/>
  <c r="BP18" i="4"/>
  <c r="BS18" i="4"/>
  <c r="BT18" i="4" s="1"/>
  <c r="BO18" i="4"/>
  <c r="BN55" i="4"/>
  <c r="BM55" i="4"/>
  <c r="BS93" i="4"/>
  <c r="BT93" i="4" s="1"/>
  <c r="BO93" i="4"/>
  <c r="BP93" i="4"/>
  <c r="BP91" i="4"/>
  <c r="BS91" i="4"/>
  <c r="BT91" i="4" s="1"/>
  <c r="BO91" i="4"/>
  <c r="BN20" i="4"/>
  <c r="BM20" i="4"/>
  <c r="BN19" i="4"/>
  <c r="BM19" i="4"/>
  <c r="BN29" i="4"/>
  <c r="BM29" i="4"/>
  <c r="BN69" i="4"/>
  <c r="BM69" i="4"/>
  <c r="BN17" i="4"/>
  <c r="BM17" i="4"/>
  <c r="BM74" i="4"/>
  <c r="BN74" i="4"/>
  <c r="BQ74" i="4" s="1"/>
  <c r="BP38" i="4"/>
  <c r="BS38" i="4"/>
  <c r="BT38" i="4" s="1"/>
  <c r="BO38" i="4"/>
  <c r="BP88" i="4"/>
  <c r="BS88" i="4"/>
  <c r="BT88" i="4" s="1"/>
  <c r="BO88" i="4"/>
  <c r="BS81" i="4"/>
  <c r="BT81" i="4" s="1"/>
  <c r="BO81" i="4"/>
  <c r="BP81" i="4"/>
  <c r="BS83" i="4"/>
  <c r="BT83" i="4" s="1"/>
  <c r="BO83" i="4"/>
  <c r="BP83" i="4"/>
  <c r="BS32" i="4"/>
  <c r="BT32" i="4" s="1"/>
  <c r="BO32" i="4"/>
  <c r="BP32" i="4"/>
  <c r="BP55" i="4"/>
  <c r="BS55" i="4"/>
  <c r="BT55" i="4" s="1"/>
  <c r="BO55" i="4"/>
  <c r="BS77" i="4"/>
  <c r="BT77" i="4" s="1"/>
  <c r="BP77" i="4"/>
  <c r="BO77" i="4"/>
  <c r="BN94" i="4"/>
  <c r="BM94" i="4"/>
  <c r="BQ94" i="4" s="1"/>
  <c r="BM14" i="4"/>
  <c r="BN14" i="4"/>
  <c r="BN71" i="4"/>
  <c r="BM71" i="4"/>
  <c r="BN93" i="4"/>
  <c r="BM93" i="4"/>
  <c r="BN18" i="4"/>
  <c r="BM18" i="4"/>
  <c r="BM63" i="4"/>
  <c r="BN63" i="4"/>
  <c r="BP75" i="4"/>
  <c r="BS75" i="4"/>
  <c r="BT75" i="4" s="1"/>
  <c r="BO75" i="4"/>
  <c r="BP26" i="4"/>
  <c r="BS26" i="4"/>
  <c r="BT26" i="4" s="1"/>
  <c r="BO26" i="4"/>
  <c r="BS72" i="4"/>
  <c r="BT72" i="4" s="1"/>
  <c r="BO72" i="4"/>
  <c r="BP72" i="4"/>
  <c r="BP78" i="4"/>
  <c r="BS78" i="4"/>
  <c r="BT78" i="4" s="1"/>
  <c r="BO78" i="4"/>
  <c r="BN60" i="4"/>
  <c r="BM60" i="4"/>
  <c r="BQ60" i="4" s="1"/>
  <c r="BN53" i="4"/>
  <c r="BM53" i="4"/>
  <c r="BN28" i="4"/>
  <c r="BM28" i="4"/>
  <c r="BM97" i="4"/>
  <c r="BN97" i="4"/>
  <c r="BQ97" i="4" s="1"/>
  <c r="BP25" i="4"/>
  <c r="BS25" i="4"/>
  <c r="BT25" i="4" s="1"/>
  <c r="BO25" i="4"/>
  <c r="BS60" i="4"/>
  <c r="BT60" i="4" s="1"/>
  <c r="BO60" i="4"/>
  <c r="BP60" i="4"/>
  <c r="BP43" i="4"/>
  <c r="BS43" i="4"/>
  <c r="BT43" i="4" s="1"/>
  <c r="BO43" i="4"/>
  <c r="BN32" i="4"/>
  <c r="BM32" i="4"/>
  <c r="BN21" i="4"/>
  <c r="BM21" i="4"/>
  <c r="BM37" i="4"/>
  <c r="BN37" i="4"/>
  <c r="BQ37" i="4" s="1"/>
  <c r="BM85" i="4"/>
  <c r="BN85" i="4"/>
  <c r="BQ85" i="4" s="1"/>
  <c r="BS47" i="4"/>
  <c r="BT47" i="4" s="1"/>
  <c r="BO47" i="4"/>
  <c r="BP47" i="4"/>
  <c r="BP54" i="4"/>
  <c r="BS54" i="4"/>
  <c r="BT54" i="4" s="1"/>
  <c r="BO54" i="4"/>
  <c r="BN89" i="4"/>
  <c r="BM89" i="4"/>
  <c r="BN67" i="4"/>
  <c r="BM67" i="4"/>
  <c r="BQ67" i="4" s="1"/>
  <c r="BM88" i="4"/>
  <c r="BN88" i="4"/>
  <c r="BP48" i="4"/>
  <c r="BS48" i="4"/>
  <c r="BT48" i="4" s="1"/>
  <c r="BO48" i="4"/>
  <c r="BP85" i="4"/>
  <c r="BS85" i="4"/>
  <c r="BT85" i="4" s="1"/>
  <c r="BO85" i="4"/>
  <c r="BP40" i="4"/>
  <c r="BS40" i="4"/>
  <c r="BT40" i="4" s="1"/>
  <c r="BO40" i="4"/>
  <c r="BN39" i="4"/>
  <c r="BM39" i="4"/>
  <c r="BQ39" i="4" s="1"/>
  <c r="BN47" i="4"/>
  <c r="BM47" i="4"/>
  <c r="BM13" i="4"/>
  <c r="BN13" i="4"/>
  <c r="BS44" i="4"/>
  <c r="BT44" i="4" s="1"/>
  <c r="BO44" i="4"/>
  <c r="BP44" i="4"/>
  <c r="BP52" i="4"/>
  <c r="BS52" i="4"/>
  <c r="BT52" i="4" s="1"/>
  <c r="BO52" i="4"/>
  <c r="BP28" i="4"/>
  <c r="BO28" i="4"/>
  <c r="BS28" i="4"/>
  <c r="BT28" i="4" s="1"/>
  <c r="BN31" i="4"/>
  <c r="BM31" i="4"/>
  <c r="BM64" i="4"/>
  <c r="BN64" i="4"/>
  <c r="BN84" i="4"/>
  <c r="BM84" i="4"/>
  <c r="BN92" i="4"/>
  <c r="BM92" i="4"/>
  <c r="BM52" i="4"/>
  <c r="BN52" i="4"/>
  <c r="BM35" i="4"/>
  <c r="BN35" i="4"/>
  <c r="BN15" i="4"/>
  <c r="BM15" i="4"/>
  <c r="BN58" i="4"/>
  <c r="BM58" i="4"/>
  <c r="BN80" i="4"/>
  <c r="BM80" i="4"/>
  <c r="BM38" i="4"/>
  <c r="BN38" i="4"/>
  <c r="BM23" i="4"/>
  <c r="BN23" i="4"/>
  <c r="BQ23" i="4" s="1"/>
  <c r="BN10" i="4"/>
  <c r="BM10" i="4"/>
  <c r="BN34" i="4"/>
  <c r="BM34" i="4"/>
  <c r="BN27" i="4"/>
  <c r="BM27" i="4"/>
  <c r="BN68" i="4"/>
  <c r="BM68" i="4"/>
  <c r="BN90" i="4"/>
  <c r="BM90" i="4"/>
  <c r="BM26" i="4"/>
  <c r="BN26" i="4"/>
  <c r="BM62" i="4"/>
  <c r="BN62" i="4"/>
  <c r="BM11" i="4"/>
  <c r="BN11" i="4"/>
  <c r="BP12" i="4"/>
  <c r="BS12" i="4"/>
  <c r="BT12" i="4" s="1"/>
  <c r="BO12" i="4"/>
  <c r="BP62" i="4"/>
  <c r="BS62" i="4"/>
  <c r="BT62" i="4" s="1"/>
  <c r="BO62" i="4"/>
  <c r="BP51" i="4"/>
  <c r="BS51" i="4"/>
  <c r="BT51" i="4" s="1"/>
  <c r="BO51" i="4"/>
  <c r="BS71" i="4"/>
  <c r="BT71" i="4" s="1"/>
  <c r="BO71" i="4"/>
  <c r="BP71" i="4"/>
  <c r="BS20" i="4"/>
  <c r="BT20" i="4" s="1"/>
  <c r="BO20" i="4"/>
  <c r="BP20" i="4"/>
  <c r="BP41" i="4"/>
  <c r="BS41" i="4"/>
  <c r="BT41" i="4" s="1"/>
  <c r="BO41" i="4"/>
  <c r="BS65" i="4"/>
  <c r="BT65" i="4" s="1"/>
  <c r="BP65" i="4"/>
  <c r="BO65" i="4"/>
  <c r="BS53" i="4"/>
  <c r="BT53" i="4" s="1"/>
  <c r="BP53" i="4"/>
  <c r="BO53" i="4"/>
  <c r="BM50" i="4"/>
  <c r="BN50" i="4"/>
  <c r="BP92" i="4"/>
  <c r="BS92" i="4"/>
  <c r="BT92" i="4" s="1"/>
  <c r="BO92" i="4"/>
  <c r="BN83" i="4"/>
  <c r="BM83" i="4"/>
  <c r="BP13" i="4"/>
  <c r="BS13" i="4"/>
  <c r="BT13" i="4" s="1"/>
  <c r="BO13" i="4"/>
  <c r="BP98" i="4"/>
  <c r="BS98" i="4"/>
  <c r="BT98" i="4" s="1"/>
  <c r="BO98" i="4"/>
  <c r="BS31" i="4"/>
  <c r="BT31" i="4" s="1"/>
  <c r="BO31" i="4"/>
  <c r="BP31" i="4"/>
  <c r="BP23" i="4"/>
  <c r="BS23" i="4"/>
  <c r="BT23" i="4" s="1"/>
  <c r="BO23" i="4"/>
  <c r="BS59" i="4"/>
  <c r="BT59" i="4" s="1"/>
  <c r="BO59" i="4"/>
  <c r="BP59" i="4"/>
  <c r="BP29" i="4"/>
  <c r="BO29" i="4"/>
  <c r="BS29" i="4"/>
  <c r="BT29" i="4" s="1"/>
  <c r="BN77" i="4"/>
  <c r="BM77" i="4"/>
  <c r="BN65" i="4"/>
  <c r="BM65" i="4"/>
  <c r="BN57" i="4"/>
  <c r="BM57" i="4"/>
  <c r="BN43" i="4"/>
  <c r="BM43" i="4"/>
  <c r="BQ43" i="4" s="1"/>
  <c r="BN66" i="4"/>
  <c r="BM66" i="4"/>
  <c r="BM87" i="4"/>
  <c r="BN87" i="4"/>
  <c r="BM36" i="4"/>
  <c r="BN36" i="4"/>
  <c r="BP14" i="4"/>
  <c r="BS14" i="4"/>
  <c r="BT14" i="4" s="1"/>
  <c r="BO14" i="4"/>
  <c r="BS69" i="4"/>
  <c r="BT69" i="4" s="1"/>
  <c r="BO69" i="4"/>
  <c r="BP69" i="4"/>
  <c r="BP87" i="4"/>
  <c r="BS87" i="4"/>
  <c r="BT87" i="4" s="1"/>
  <c r="BO87" i="4"/>
  <c r="BS96" i="4"/>
  <c r="BT96" i="4" s="1"/>
  <c r="BO96" i="4"/>
  <c r="BP96" i="4"/>
  <c r="BS46" i="4"/>
  <c r="BT46" i="4" s="1"/>
  <c r="BO46" i="4"/>
  <c r="BP46" i="4"/>
  <c r="BP80" i="4"/>
  <c r="BS80" i="4"/>
  <c r="BT80" i="4" s="1"/>
  <c r="BO80" i="4"/>
  <c r="BP17" i="4"/>
  <c r="BS17" i="4"/>
  <c r="BT17" i="4" s="1"/>
  <c r="BO17" i="4"/>
  <c r="BS39" i="4"/>
  <c r="BT39" i="4" s="1"/>
  <c r="BP39" i="4"/>
  <c r="BO39" i="4"/>
  <c r="BN72" i="4"/>
  <c r="BM72" i="4"/>
  <c r="BN33" i="4"/>
  <c r="BM33" i="4"/>
  <c r="BQ33" i="4" s="1"/>
  <c r="BN22" i="4"/>
  <c r="BM22" i="4"/>
  <c r="BQ22" i="4" s="1"/>
  <c r="BN30" i="4"/>
  <c r="BM30" i="4"/>
  <c r="BN54" i="4"/>
  <c r="BM54" i="4"/>
  <c r="BM75" i="4"/>
  <c r="BN75" i="4"/>
  <c r="BM24" i="4"/>
  <c r="BN24" i="4"/>
  <c r="BP76" i="4"/>
  <c r="BS76" i="4"/>
  <c r="BT76" i="4" s="1"/>
  <c r="BO76" i="4"/>
  <c r="BP37" i="4"/>
  <c r="BS37" i="4"/>
  <c r="BT37" i="4" s="1"/>
  <c r="BO37" i="4"/>
  <c r="BP61" i="4"/>
  <c r="BO61" i="4"/>
  <c r="BS61" i="4"/>
  <c r="BT61" i="4" s="1"/>
  <c r="BS84" i="4"/>
  <c r="BT84" i="4" s="1"/>
  <c r="BO84" i="4"/>
  <c r="BP84" i="4"/>
  <c r="BS33" i="4"/>
  <c r="BT33" i="4" s="1"/>
  <c r="BO33" i="4"/>
  <c r="BP33" i="4"/>
  <c r="BP68" i="4"/>
  <c r="BS68" i="4"/>
  <c r="BT68" i="4" s="1"/>
  <c r="BO68" i="4"/>
  <c r="BP90" i="4"/>
  <c r="BO90" i="4"/>
  <c r="BS90" i="4"/>
  <c r="BT90" i="4" s="1"/>
  <c r="BS27" i="4"/>
  <c r="BT27" i="4" s="1"/>
  <c r="BP27" i="4"/>
  <c r="BO27" i="4"/>
  <c r="BS15" i="4"/>
  <c r="BT15" i="4" s="1"/>
  <c r="BP15" i="4"/>
  <c r="BO15" i="4"/>
  <c r="BQ25" i="4" l="1"/>
  <c r="BR25" i="4" s="1"/>
  <c r="BQ28" i="4"/>
  <c r="BR28" i="4" s="1"/>
  <c r="BQ71" i="4"/>
  <c r="BQ95" i="4"/>
  <c r="BR95" i="4" s="1"/>
  <c r="BQ46" i="4"/>
  <c r="BR46" i="4" s="1"/>
  <c r="BQ50" i="4"/>
  <c r="BR50" i="4" s="1"/>
  <c r="BQ27" i="4"/>
  <c r="BR27" i="4" s="1"/>
  <c r="BQ58" i="4"/>
  <c r="BR58" i="4" s="1"/>
  <c r="BQ90" i="4"/>
  <c r="BR90" i="4" s="1"/>
  <c r="BQ19" i="4"/>
  <c r="BR19" i="4" s="1"/>
  <c r="BQ54" i="4"/>
  <c r="BR54" i="4" s="1"/>
  <c r="BQ87" i="4"/>
  <c r="BR87" i="4" s="1"/>
  <c r="BQ13" i="4"/>
  <c r="BR13" i="4" s="1"/>
  <c r="BQ81" i="4"/>
  <c r="BR81" i="4" s="1"/>
  <c r="BQ57" i="4"/>
  <c r="BR57" i="4" s="1"/>
  <c r="BQ24" i="4"/>
  <c r="BR24" i="4" s="1"/>
  <c r="BQ72" i="4"/>
  <c r="BQ65" i="4"/>
  <c r="BR65" i="4" s="1"/>
  <c r="BQ70" i="4"/>
  <c r="BQ17" i="4"/>
  <c r="BR17" i="4" s="1"/>
  <c r="BQ68" i="4"/>
  <c r="BR68" i="4" s="1"/>
  <c r="BQ84" i="4"/>
  <c r="BR84" i="4" s="1"/>
  <c r="BQ21" i="4"/>
  <c r="BR21" i="4" s="1"/>
  <c r="BQ29" i="4"/>
  <c r="BR29" i="4" s="1"/>
  <c r="BQ55" i="4"/>
  <c r="BR55" i="4" s="1"/>
  <c r="BQ59" i="4"/>
  <c r="BR59" i="4" s="1"/>
  <c r="BQ41" i="4"/>
  <c r="BR41" i="4" s="1"/>
  <c r="BQ11" i="4"/>
  <c r="BR11" i="4" s="1"/>
  <c r="BQ15" i="4"/>
  <c r="BR15" i="4" s="1"/>
  <c r="BQ12" i="4"/>
  <c r="BR12" i="4" s="1"/>
  <c r="BQ30" i="4"/>
  <c r="BR30" i="4" s="1"/>
  <c r="BQ73" i="4"/>
  <c r="BR73" i="4" s="1"/>
  <c r="BQ75" i="4"/>
  <c r="BR75" i="4" s="1"/>
  <c r="BQ64" i="4"/>
  <c r="BR64" i="4" s="1"/>
  <c r="BQ32" i="4"/>
  <c r="BR32" i="4" s="1"/>
  <c r="BQ16" i="4"/>
  <c r="BR16" i="4" s="1"/>
  <c r="BQ96" i="4"/>
  <c r="BR96" i="4" s="1"/>
  <c r="BQ92" i="4"/>
  <c r="BR92" i="4" s="1"/>
  <c r="BQ38" i="4"/>
  <c r="BR38" i="4" s="1"/>
  <c r="BQ34" i="4"/>
  <c r="BR34" i="4" s="1"/>
  <c r="BQ47" i="4"/>
  <c r="BR47" i="4" s="1"/>
  <c r="BQ14" i="4"/>
  <c r="BR14" i="4" s="1"/>
  <c r="BQ61" i="4"/>
  <c r="BR61" i="4" s="1"/>
  <c r="BQ62" i="4"/>
  <c r="BR62" i="4" s="1"/>
  <c r="BQ10" i="4"/>
  <c r="BQ35" i="4"/>
  <c r="BR35" i="4" s="1"/>
  <c r="BR76" i="4"/>
  <c r="BQ82" i="4"/>
  <c r="BR82" i="4" s="1"/>
  <c r="BQ83" i="4"/>
  <c r="BR83" i="4" s="1"/>
  <c r="BQ52" i="4"/>
  <c r="BR52" i="4" s="1"/>
  <c r="BQ78" i="4"/>
  <c r="BR78" i="4" s="1"/>
  <c r="BQ86" i="4"/>
  <c r="BR86" i="4" s="1"/>
  <c r="BQ26" i="4"/>
  <c r="BR26" i="4" s="1"/>
  <c r="BQ36" i="4"/>
  <c r="BR36" i="4" s="1"/>
  <c r="BQ88" i="4"/>
  <c r="BR88" i="4" s="1"/>
  <c r="BQ53" i="4"/>
  <c r="BR53" i="4" s="1"/>
  <c r="BQ20" i="4"/>
  <c r="BR20" i="4" s="1"/>
  <c r="BQ9" i="4"/>
  <c r="BR9" i="4" s="1"/>
  <c r="BQ44" i="4"/>
  <c r="BR44" i="4" s="1"/>
  <c r="BQ31" i="4"/>
  <c r="BR31" i="4" s="1"/>
  <c r="BQ80" i="4"/>
  <c r="BR80" i="4" s="1"/>
  <c r="BQ63" i="4"/>
  <c r="BR63" i="4" s="1"/>
  <c r="BQ40" i="4"/>
  <c r="BR40" i="4" s="1"/>
  <c r="BQ93" i="4"/>
  <c r="BR93" i="4" s="1"/>
  <c r="BQ56" i="4"/>
  <c r="BR56" i="4" s="1"/>
  <c r="BQ77" i="4"/>
  <c r="BR77" i="4" s="1"/>
  <c r="BQ66" i="4"/>
  <c r="BR66" i="4" s="1"/>
  <c r="BQ89" i="4"/>
  <c r="BR89" i="4" s="1"/>
  <c r="BQ18" i="4"/>
  <c r="BR18" i="4" s="1"/>
  <c r="BQ69" i="4"/>
  <c r="BR69" i="4" s="1"/>
  <c r="BQ48" i="4"/>
  <c r="BR48" i="4" s="1"/>
  <c r="BR71" i="4"/>
  <c r="BR23" i="4"/>
  <c r="BR51" i="4"/>
  <c r="BR43" i="4"/>
  <c r="BR72" i="4"/>
  <c r="BR94" i="4"/>
  <c r="BR45" i="4"/>
  <c r="BR70" i="4"/>
  <c r="BR10" i="4"/>
  <c r="BR22" i="4"/>
  <c r="BR85" i="4"/>
  <c r="BR97" i="4"/>
  <c r="BR74" i="4"/>
  <c r="BR60" i="4"/>
  <c r="BR39" i="4"/>
  <c r="BR67" i="4"/>
  <c r="BR33" i="4"/>
  <c r="BR37" i="4"/>
  <c r="BR98" i="4"/>
  <c r="BR91" i="4"/>
  <c r="BR79" i="4"/>
  <c r="J11" i="2" l="1"/>
  <c r="F87" i="2"/>
  <c r="D23" i="9" s="1"/>
  <c r="BJ8" i="4" l="1"/>
  <c r="BK8" i="4"/>
  <c r="BN8" i="4" l="1"/>
  <c r="BM8" i="4"/>
  <c r="BI8" i="4"/>
  <c r="BL8" i="4" s="1"/>
  <c r="E31" i="2"/>
  <c r="BH8" i="4"/>
  <c r="E28" i="2"/>
  <c r="B2" i="24" s="1"/>
  <c r="BG8" i="4"/>
  <c r="E26" i="2"/>
  <c r="BF8" i="4"/>
  <c r="C2" i="24" l="1"/>
  <c r="BQ8" i="4"/>
  <c r="BP8" i="4"/>
  <c r="BO8" i="4"/>
  <c r="E35" i="2"/>
  <c r="G35" i="2" s="1"/>
  <c r="BS8" i="4"/>
  <c r="BT8" i="4" s="1"/>
  <c r="A2" i="24" l="1"/>
  <c r="N37" i="2"/>
  <c r="O37" i="2" s="1"/>
  <c r="E2" i="24"/>
  <c r="BR8" i="4"/>
  <c r="F26" i="9"/>
  <c r="F17" i="9"/>
  <c r="F16" i="9"/>
  <c r="C20" i="2"/>
  <c r="F23" i="9" l="1"/>
  <c r="J23" i="9" s="1"/>
  <c r="N23" i="9" s="1"/>
  <c r="F20" i="9"/>
  <c r="G37" i="2"/>
  <c r="D20" i="9"/>
  <c r="D2" i="24"/>
  <c r="D26" i="9"/>
  <c r="J26" i="9" s="1"/>
  <c r="N26" i="9" s="1"/>
  <c r="C21" i="2"/>
  <c r="J20" i="9" l="1"/>
  <c r="N20" i="9" s="1"/>
  <c r="D29" i="9"/>
  <c r="F32" i="9"/>
  <c r="N32" i="9" s="1"/>
  <c r="A86" i="2"/>
  <c r="B86" i="2" s="1"/>
  <c r="A76" i="2"/>
  <c r="B76" i="2" s="1"/>
  <c r="A75" i="2"/>
  <c r="B75" i="2" s="1"/>
  <c r="A74" i="2"/>
  <c r="B74" i="2" s="1"/>
  <c r="A84" i="2"/>
  <c r="B84" i="2" s="1"/>
  <c r="A73" i="2"/>
  <c r="B73" i="2" s="1"/>
  <c r="A83" i="2"/>
  <c r="B83" i="2" s="1"/>
  <c r="A82" i="2"/>
  <c r="B82" i="2" s="1"/>
  <c r="A72" i="2"/>
  <c r="B72" i="2" s="1"/>
  <c r="A81" i="2"/>
  <c r="B81" i="2" s="1"/>
  <c r="A71" i="2"/>
  <c r="B71" i="2" s="1"/>
  <c r="A79" i="2"/>
  <c r="B79" i="2" s="1"/>
  <c r="A70" i="2"/>
  <c r="B70" i="2" s="1"/>
  <c r="A78" i="2"/>
  <c r="B78" i="2" s="1"/>
  <c r="N35" i="2"/>
  <c r="L40" i="2" s="1"/>
  <c r="A85" i="2"/>
  <c r="B85" i="2" s="1"/>
  <c r="A80" i="2"/>
  <c r="B80" i="2" s="1"/>
  <c r="A77" i="2"/>
  <c r="B77" i="2" s="1"/>
  <c r="D16" i="9"/>
  <c r="D17" i="9"/>
  <c r="N48" i="2"/>
  <c r="M48" i="2"/>
  <c r="B50" i="2" s="1"/>
  <c r="B40" i="2" l="1"/>
  <c r="C26" i="9"/>
  <c r="C29" i="9"/>
  <c r="C32" i="9"/>
  <c r="I17" i="9"/>
  <c r="J17" i="9" s="1"/>
  <c r="N17" i="9" s="1"/>
  <c r="I16" i="9"/>
  <c r="J16" i="9" s="1"/>
  <c r="N16" i="9" s="1"/>
  <c r="B56" i="2"/>
  <c r="B8" i="9" l="1"/>
  <c r="F29" i="9" l="1"/>
  <c r="J29" i="9" s="1"/>
  <c r="N29" i="9" s="1"/>
  <c r="J35" i="2" l="1"/>
  <c r="I35" i="2"/>
  <c r="CC13" i="4" l="1"/>
  <c r="K11" i="2" l="1"/>
  <c r="D90" i="2" l="1"/>
  <c r="O16" i="9" l="1"/>
  <c r="M55" i="2" l="1"/>
  <c r="F2" i="24" s="1"/>
  <c r="B58" i="2"/>
  <c r="S17" i="9"/>
  <c r="B9" i="9"/>
  <c r="J32" i="9" l="1"/>
  <c r="B44" i="2"/>
</calcChain>
</file>

<file path=xl/sharedStrings.xml><?xml version="1.0" encoding="utf-8"?>
<sst xmlns="http://schemas.openxmlformats.org/spreadsheetml/2006/main" count="3380" uniqueCount="1245">
  <si>
    <t>ctrtot-pa-cy</t>
  </si>
  <si>
    <t>ctrlevy-pa-cy</t>
  </si>
  <si>
    <t>ctrtaxbase-pa-cy</t>
  </si>
  <si>
    <t>avebandd-pa-cy</t>
  </si>
  <si>
    <t>ascprecept-ba</t>
  </si>
  <si>
    <t>ctrefer-pa</t>
  </si>
  <si>
    <t>billing-precept-p1</t>
  </si>
  <si>
    <t>billing-precept-p2</t>
  </si>
  <si>
    <t>billing-precept-p3</t>
  </si>
  <si>
    <t>billing-precept-p4</t>
  </si>
  <si>
    <t>billing-precept-p5</t>
  </si>
  <si>
    <t>billing-precept-p6</t>
  </si>
  <si>
    <t>billing-precept-p7</t>
  </si>
  <si>
    <t>billing-precept-p8</t>
  </si>
  <si>
    <t>billing-precept-p9</t>
  </si>
  <si>
    <t>billing-precept-p10</t>
  </si>
  <si>
    <t>billing-precept-p11</t>
  </si>
  <si>
    <t>billing-precept-p12</t>
  </si>
  <si>
    <t>billing-precept-p13</t>
  </si>
  <si>
    <t>billing-precept-p14</t>
  </si>
  <si>
    <t>billing-precept-p15</t>
  </si>
  <si>
    <t>billing-precept-p16</t>
  </si>
  <si>
    <t>billing-precept-p17</t>
  </si>
  <si>
    <t>COUNCIL TAX REQUIREMENT RETURN (CTR2) - FOR GUIDANCE ONLY</t>
  </si>
  <si>
    <t>2026-27</t>
  </si>
  <si>
    <t>This Excel form has been provided to aid the transition to the DELTA data collection system. Excel forms will not be accepted.</t>
  </si>
  <si>
    <t>Please enter your details after checking that you have selected the correct authority name.</t>
  </si>
  <si>
    <t>This form should be completed on DELTA and submitted and certified.</t>
  </si>
  <si>
    <t xml:space="preserve">This form should be received by the Ministry of Housing, Communities and Local Government (MHCLG) </t>
  </si>
  <si>
    <t xml:space="preserve">as soon as practicable and in any event not later than the end of a period of seven days beginning with the day on which the </t>
  </si>
  <si>
    <t>authority calculates its council tax requirement in accordance with section 42A of the Local Government Finance Act 1992.</t>
  </si>
  <si>
    <t>Ver</t>
  </si>
  <si>
    <t xml:space="preserve">These instructions highlight the special features of this form and should be read in conjunction </t>
  </si>
  <si>
    <r>
      <t xml:space="preserve">with the </t>
    </r>
    <r>
      <rPr>
        <b/>
        <i/>
        <sz val="12"/>
        <rFont val="Arial"/>
        <family val="2"/>
      </rPr>
      <t>CTR2 Guidance Notes, Validation Notes and Data Upload Guidance.</t>
    </r>
  </si>
  <si>
    <t>Completing the form</t>
  </si>
  <si>
    <t>1. The form can be set up for each individual local authority by selecting the appropriate authority name from the list. The example shows the local authority ZZZZ.  Once a local authority name is selected the spreadsheet will automatically fill in data where data are known.</t>
  </si>
  <si>
    <t xml:space="preserve">2.  There are three types of cell: </t>
  </si>
  <si>
    <r>
      <t xml:space="preserve">White, black border - These cells are blank for new data - </t>
    </r>
    <r>
      <rPr>
        <b/>
        <i/>
        <u/>
        <sz val="11"/>
        <rFont val="Arial"/>
        <family val="2"/>
      </rPr>
      <t>Please ensure all the white cells are filled in before submitting the form.</t>
    </r>
  </si>
  <si>
    <r>
      <t xml:space="preserve">White, green border - These cells are all calculations and have the appropriate formula.  There should be </t>
    </r>
    <r>
      <rPr>
        <b/>
        <i/>
        <u/>
        <sz val="11"/>
        <rFont val="Arial"/>
        <family val="2"/>
      </rPr>
      <t>no need</t>
    </r>
    <r>
      <rPr>
        <b/>
        <i/>
        <sz val="11"/>
        <rFont val="Arial"/>
        <family val="2"/>
      </rPr>
      <t xml:space="preserve"> to overwrite these cells.</t>
    </r>
  </si>
  <si>
    <r>
      <t xml:space="preserve">White, blue border - These cells will be completed with data already known to MHCLG. There should be </t>
    </r>
    <r>
      <rPr>
        <b/>
        <i/>
        <u/>
        <sz val="11"/>
        <rFont val="Arial"/>
        <family val="2"/>
      </rPr>
      <t>no need</t>
    </r>
    <r>
      <rPr>
        <b/>
        <i/>
        <sz val="11"/>
        <rFont val="Arial"/>
        <family val="2"/>
      </rPr>
      <t xml:space="preserve"> to overwrite these cells.</t>
    </r>
  </si>
  <si>
    <t>Checking the Validation Sheet</t>
  </si>
  <si>
    <t>3.   Once the form is complete go to the Validation sheet and check if any of the data requires any further explanation. Some checks compare data within the form to ensure calculations have not been overwritten. Other checks compare the data with the CTR2 25-26 and if the change is higher or lower than we would normally expect, you are required to give an explanation for the change in the box provided. The year on year change validations are also included in the DELTA form. For further details on the types of checks we do see the Validation Checks document.</t>
  </si>
  <si>
    <t xml:space="preserve">    </t>
  </si>
  <si>
    <t>Certifying the Form</t>
  </si>
  <si>
    <r>
      <t xml:space="preserve">4.  </t>
    </r>
    <r>
      <rPr>
        <u/>
        <sz val="11"/>
        <rFont val="Arial"/>
        <family val="2"/>
      </rPr>
      <t xml:space="preserve"> </t>
    </r>
    <r>
      <rPr>
        <b/>
        <u/>
        <sz val="11"/>
        <rFont val="Arial"/>
        <family val="2"/>
      </rPr>
      <t>Please complete the form on our online data collection system, DELTA,</t>
    </r>
    <r>
      <rPr>
        <sz val="11"/>
        <rFont val="Arial"/>
        <family val="2"/>
      </rPr>
      <t xml:space="preserve"> as soon as practicable and in any event not later than the end of a period of </t>
    </r>
    <r>
      <rPr>
        <b/>
        <sz val="11"/>
        <rFont val="Arial"/>
        <family val="2"/>
      </rPr>
      <t xml:space="preserve">seven days </t>
    </r>
    <r>
      <rPr>
        <sz val="11"/>
        <rFont val="Arial"/>
        <family val="2"/>
      </rPr>
      <t xml:space="preserve">beginning with the day on which the authority calculates its council tax requirement. If the authority has already set its council tax, it should return the form within </t>
    </r>
    <r>
      <rPr>
        <b/>
        <sz val="11"/>
        <rFont val="Arial"/>
        <family val="2"/>
      </rPr>
      <t>seven days of receipt</t>
    </r>
    <r>
      <rPr>
        <sz val="11"/>
        <rFont val="Arial"/>
        <family val="2"/>
      </rPr>
      <t>.</t>
    </r>
  </si>
  <si>
    <t>5. The completed form should be submitted by the data provider and certified in DELTA by the Chief Financial / Section 151 Officer. This certification will be to confirm the following statement:
"I certify that, to the best of my knowledge and belief, the information provided in Section 1, lines 1 to 6 and Section 2 is correct and that the information on all other lines is consistent with the estimates and calculations made by my authority for the purpose of Chapter 4 of Part 1 of the Local Government Finance Act 1992".</t>
  </si>
  <si>
    <t>Uploading the Form from Excel to DELTA</t>
  </si>
  <si>
    <t>6. This form is set up so that you can upload the data from this form into the DELTA form. To do this, save a copy of this workbook ensuring that it is saved as a .xlsx file.
This can be uploaded to DELTA following the guidance on how to upload provided in the document titled 'Data upload guidance'.</t>
  </si>
  <si>
    <t>Problems</t>
  </si>
  <si>
    <t>7.  If you experience any problems using the upload template or DELTA form please email ctr.statistics@communities.gov.uk</t>
  </si>
  <si>
    <t>For completion by major precepting authorities (except the GLA, Greater Manchester Combined Authority, West Yorkshire Combined Authority, York and North Yorkshire Combined Authority, and South Yorkshire Mayoral Combined Authority)</t>
  </si>
  <si>
    <t>Please submit this data either via manual entry or upload into the DELTA data collection system.</t>
  </si>
  <si>
    <r>
      <t xml:space="preserve">Please note: All financial information is required to the nearest £ </t>
    </r>
    <r>
      <rPr>
        <b/>
        <u/>
        <sz val="12"/>
        <color indexed="10"/>
        <rFont val="Arial"/>
        <family val="2"/>
      </rPr>
      <t>except</t>
    </r>
    <r>
      <rPr>
        <b/>
        <sz val="12"/>
        <color indexed="10"/>
        <rFont val="Arial"/>
        <family val="2"/>
      </rPr>
      <t xml:space="preserve"> council tax which is required to the nearest penny.</t>
    </r>
  </si>
  <si>
    <t>Select your local authority's name from this list</t>
  </si>
  <si>
    <t>Authority Name</t>
  </si>
  <si>
    <t>E-code</t>
  </si>
  <si>
    <t>2025-26</t>
  </si>
  <si>
    <t>£</t>
  </si>
  <si>
    <t>1. Council Tax Requirement including levies</t>
  </si>
  <si>
    <t>1a. The amount of any levies and special levies issued for the year, or anticipated in pursuance of regulations under section 74 or 75 of the 1988 Act included in line 1.</t>
  </si>
  <si>
    <r>
      <t xml:space="preserve">2. Council tax base for the major precepting authority's area for precept purposes </t>
    </r>
    <r>
      <rPr>
        <b/>
        <u/>
        <sz val="13"/>
        <rFont val="Arial"/>
        <family val="2"/>
      </rPr>
      <t>after</t>
    </r>
    <r>
      <rPr>
        <b/>
        <sz val="13"/>
        <rFont val="Arial"/>
        <family val="2"/>
      </rPr>
      <t xml:space="preserve"> council tax reduction scheme (to 2 decimal places)</t>
    </r>
  </si>
  <si>
    <t>COUNCIL TAXES (to nearest penny)</t>
  </si>
  <si>
    <t>+/- Change</t>
  </si>
  <si>
    <t>% Change</t>
  </si>
  <si>
    <t>Referendum Threshold</t>
  </si>
  <si>
    <t>3. Average (Band D 2 Adult equivalent) council tax of major precepting authority (line 1 / line 2)</t>
  </si>
  <si>
    <t>Change in Band D</t>
  </si>
  <si>
    <t>Does line 3 equate to approximately line 1 / line 2?  If a figure is displayed in the adjacent box, it is the difference between line 3 and the calculation line 1 / line 2. Please check your figures.</t>
  </si>
  <si>
    <t>4. Total Adult Social Care precept</t>
  </si>
  <si>
    <t>%</t>
  </si>
  <si>
    <t>ASC?</t>
  </si>
  <si>
    <t>ASC threshold</t>
  </si>
  <si>
    <t>5. Adult Social Care precept as an element of the increase in Average (Band D 2 Adult equivalent) council tax (excluding local precepts)</t>
  </si>
  <si>
    <t>REFERENDUMS</t>
  </si>
  <si>
    <t>Ref</t>
  </si>
  <si>
    <t>6. Is your authority holding a referendum?</t>
  </si>
  <si>
    <t>No</t>
  </si>
  <si>
    <t>Section 2 : Council Tax Requirement of Major Precepting Authorities</t>
  </si>
  <si>
    <t>Enter in column 2 the amount stated in the precept in accordance with Section 40(2)(b) of the 1992 Act as the amount payable for 2025-26</t>
  </si>
  <si>
    <t xml:space="preserve">Please do not overwrite Column 1. </t>
  </si>
  <si>
    <t>Precept Payable</t>
  </si>
  <si>
    <t>for 2026-27</t>
  </si>
  <si>
    <t>Name of billing authority</t>
  </si>
  <si>
    <t xml:space="preserve"> (£)</t>
  </si>
  <si>
    <t>(Column 1)</t>
  </si>
  <si>
    <t>(Column 2)</t>
  </si>
  <si>
    <t>Billing_Ecode</t>
  </si>
  <si>
    <t>TOTAL</t>
  </si>
  <si>
    <t>Certificate of Chief Financial Officer</t>
  </si>
  <si>
    <r>
      <t xml:space="preserve">This data in this form must be </t>
    </r>
    <r>
      <rPr>
        <b/>
        <u/>
        <sz val="12"/>
        <rFont val="Arial"/>
        <family val="2"/>
      </rPr>
      <t>submitted in DELTA</t>
    </r>
    <r>
      <rPr>
        <b/>
        <sz val="12"/>
        <rFont val="Arial"/>
        <family val="2"/>
      </rPr>
      <t xml:space="preserve"> either by manual entry or by uploading the data from this workbook. It should then be certified in DELTA by the Chief Financial / Section 151 Officer. This certication is to make the following statement:
I certify that, to the best of my knowledge and belief, the information provided in Section 1, lines 1 to 6 and Section 2 is correct and that the information on all other lines is consistent with the estimates and calculations made by my authority for the purpose of Chapter 4 of Part 1 of the Local Government Finance Act 1992.</t>
    </r>
  </si>
  <si>
    <t>CTR2 Form Validation Sheet</t>
  </si>
  <si>
    <t>This sheet automatically highlights any validation queries</t>
  </si>
  <si>
    <t>Please see the CTR Validation Notes document for further details on the validations we carry out.  Test 1 and 2 will flag in DELTA as over the validation threshold and will required a comment.</t>
  </si>
  <si>
    <t xml:space="preserve">
Expected Difference</t>
  </si>
  <si>
    <t>Difference</t>
  </si>
  <si>
    <t>Test</t>
  </si>
  <si>
    <t>CTR2 2025-26</t>
  </si>
  <si>
    <t>CTR2 2026-27</t>
  </si>
  <si>
    <t>Actual</t>
  </si>
  <si>
    <t xml:space="preserve">Line 1a: Levies and Special levies </t>
  </si>
  <si>
    <t>Line 2: Tax base for tax setting purposes</t>
  </si>
  <si>
    <t>Line 3</t>
  </si>
  <si>
    <t>Line 1 / Line 2</t>
  </si>
  <si>
    <t>Expected Difference</t>
  </si>
  <si>
    <t xml:space="preserve">
Check Average council tax (Line 3) has been calculated correctly
</t>
  </si>
  <si>
    <t>Total for Section 2</t>
  </si>
  <si>
    <t>Line 1</t>
  </si>
  <si>
    <t xml:space="preserve">
Check Precepts payable by Billing authority (Section 2 Total matches Line 1)
</t>
  </si>
  <si>
    <t>Line 5</t>
  </si>
  <si>
    <t>Calculated</t>
  </si>
  <si>
    <t>Maximum Expected</t>
  </si>
  <si>
    <t>&lt;=2%</t>
  </si>
  <si>
    <t>Previous year
Council Tax Requirement</t>
  </si>
  <si>
    <t>Previous year
Levies &amp; special levies</t>
  </si>
  <si>
    <t>Previous year
Tax base After reduction scheme</t>
  </si>
  <si>
    <t>Previous year
Average band D council tax</t>
  </si>
  <si>
    <t>Exceptions</t>
  </si>
  <si>
    <t>ANA</t>
  </si>
  <si>
    <t>Base</t>
  </si>
  <si>
    <t>EFS %</t>
  </si>
  <si>
    <t>EFS £</t>
  </si>
  <si>
    <t>% threshold</t>
  </si>
  <si>
    <t>£ threshold</t>
  </si>
  <si>
    <t>EFS max</t>
  </si>
  <si>
    <t>Referendum</t>
  </si>
  <si>
    <t xml:space="preserve">ASC % </t>
  </si>
  <si>
    <t>No.</t>
  </si>
  <si>
    <t>Local Authority</t>
  </si>
  <si>
    <t>E Codes</t>
  </si>
  <si>
    <t>ONS code</t>
  </si>
  <si>
    <t>Class</t>
  </si>
  <si>
    <t>Region</t>
  </si>
  <si>
    <t>Billing Authority 1 Name</t>
  </si>
  <si>
    <t>Billing Authority 1 Ecode</t>
  </si>
  <si>
    <t>Billing Authority 1 ONS Code</t>
  </si>
  <si>
    <t>Billing Authority 2 Name</t>
  </si>
  <si>
    <t>Billing Authority 2 Ecode</t>
  </si>
  <si>
    <t>Billing Authority 2 ONS Code</t>
  </si>
  <si>
    <t>Billing Authority 3 Name</t>
  </si>
  <si>
    <t>Billing Authority 3 Ecode</t>
  </si>
  <si>
    <t>Billing Authority 3 ONS Code</t>
  </si>
  <si>
    <t>Billing Authority 4 Name</t>
  </si>
  <si>
    <t>Billing Authority 4 Ecode</t>
  </si>
  <si>
    <t>Billing Authority 4 ONS Code</t>
  </si>
  <si>
    <t>Billing Authority 5 Name</t>
  </si>
  <si>
    <t>Billing Authority 5 Ecode</t>
  </si>
  <si>
    <t>Billing Authority 5 ONS Code</t>
  </si>
  <si>
    <t>Billing Authority 6 Name</t>
  </si>
  <si>
    <t>Billing Authority 6 Ecode</t>
  </si>
  <si>
    <t>Billing Authority 6 ONS Code</t>
  </si>
  <si>
    <t>Billing Authority 7 Name</t>
  </si>
  <si>
    <t>Billing Authority 7 Ecode</t>
  </si>
  <si>
    <t>Billing Authority 7 ONS Code</t>
  </si>
  <si>
    <t>Billing Authority 8 Name</t>
  </si>
  <si>
    <t>Billing Authority 8 Ecode</t>
  </si>
  <si>
    <t>Billing Authority 8 ONS Code</t>
  </si>
  <si>
    <t>Billing Authority 9 Name</t>
  </si>
  <si>
    <t>Billing Authority 9 Ecode</t>
  </si>
  <si>
    <t>Billing Authority 9 ONS Code</t>
  </si>
  <si>
    <t>Billing Authority 10 Name</t>
  </si>
  <si>
    <t>Billing Authority 10 Ecode</t>
  </si>
  <si>
    <t>Billing Authority 10 ONS Code</t>
  </si>
  <si>
    <t>Billing Authority 11 Name</t>
  </si>
  <si>
    <t>Billing Authority 11 Ecode</t>
  </si>
  <si>
    <t>Billing Authority 11 ONS Code</t>
  </si>
  <si>
    <t>Billing Authority 12 Name</t>
  </si>
  <si>
    <t>Billing Authority 12 Ecode</t>
  </si>
  <si>
    <t>Billing Authority 12 ONS Code</t>
  </si>
  <si>
    <t>Billing Authority 13 Name</t>
  </si>
  <si>
    <t>Billing Authority 13 Ecode</t>
  </si>
  <si>
    <t>Billing Authority 13 ONS Code</t>
  </si>
  <si>
    <t>Billing Authority 14 Name</t>
  </si>
  <si>
    <t>Billing Authority 14 Ecode</t>
  </si>
  <si>
    <t>Billing Authority 14 ONS Code</t>
  </si>
  <si>
    <t>Billing Authority 15 Name</t>
  </si>
  <si>
    <t>Billing Authority 15 Ecode</t>
  </si>
  <si>
    <t>Billing Authority 15 ONS Code</t>
  </si>
  <si>
    <t>Billing Authority 16 Name</t>
  </si>
  <si>
    <t>Billing Authority 16 Ecode</t>
  </si>
  <si>
    <t>Billing Authority 16 ONS Code</t>
  </si>
  <si>
    <t>Billing Authority 17 Name</t>
  </si>
  <si>
    <t>Billing Authority 17 Ecode</t>
  </si>
  <si>
    <t>Billing Authority 17 ONS Code</t>
  </si>
  <si>
    <t>Referendum Principles</t>
  </si>
  <si>
    <t>Line 1a</t>
  </si>
  <si>
    <t>Line 2</t>
  </si>
  <si>
    <t>% ASC</t>
  </si>
  <si>
    <t>Avon &amp; Somerset Police and Crime Commissioner and Chief Constable</t>
  </si>
  <si>
    <t>E7050</t>
  </si>
  <si>
    <t>E23000036</t>
  </si>
  <si>
    <t>SP</t>
  </si>
  <si>
    <t>SW</t>
  </si>
  <si>
    <t>Bath &amp; North East Somerset</t>
  </si>
  <si>
    <t>E0101</t>
  </si>
  <si>
    <t>E06000022</t>
  </si>
  <si>
    <t>Bristol</t>
  </si>
  <si>
    <t>E0102</t>
  </si>
  <si>
    <t>E06000023</t>
  </si>
  <si>
    <t>North Somerset</t>
  </si>
  <si>
    <t>E0104</t>
  </si>
  <si>
    <t>E06000024</t>
  </si>
  <si>
    <t>Somerset</t>
  </si>
  <si>
    <t>E3301</t>
  </si>
  <si>
    <t>E06000066</t>
  </si>
  <si>
    <t>South Gloucestershire</t>
  </si>
  <si>
    <t>E0103</t>
  </si>
  <si>
    <t>E06000025</t>
  </si>
  <si>
    <t>SC</t>
  </si>
  <si>
    <t>Avon Combined Fire Authority</t>
  </si>
  <si>
    <t>E6101</t>
  </si>
  <si>
    <t>E31000001</t>
  </si>
  <si>
    <t>CFA</t>
  </si>
  <si>
    <t>CA</t>
  </si>
  <si>
    <t>Bedfordshire Combined Fire Authority</t>
  </si>
  <si>
    <t>E6102</t>
  </si>
  <si>
    <t>E31000002</t>
  </si>
  <si>
    <t>EE</t>
  </si>
  <si>
    <t>Bedford</t>
  </si>
  <si>
    <t>E0202</t>
  </si>
  <si>
    <t>E06000055</t>
  </si>
  <si>
    <t>Central Bedfordshire</t>
  </si>
  <si>
    <t>E0203</t>
  </si>
  <si>
    <t>E06000056</t>
  </si>
  <si>
    <t>Luton</t>
  </si>
  <si>
    <t>E0201</t>
  </si>
  <si>
    <t>E06000032</t>
  </si>
  <si>
    <t>Is the CT your authority set subject to a referendum?</t>
  </si>
  <si>
    <t>Bedfordshire Police and Crime Commissioner and Chief Constable</t>
  </si>
  <si>
    <t>E7002</t>
  </si>
  <si>
    <t>E23000026</t>
  </si>
  <si>
    <t> </t>
  </si>
  <si>
    <t>MF</t>
  </si>
  <si>
    <t>Berkshire Combined Fire Authority</t>
  </si>
  <si>
    <t>E6103</t>
  </si>
  <si>
    <t>E31000003</t>
  </si>
  <si>
    <t>SE</t>
  </si>
  <si>
    <t>Bracknell Forest</t>
  </si>
  <si>
    <t>E0301</t>
  </si>
  <si>
    <t>E06000036</t>
  </si>
  <si>
    <t>Reading</t>
  </si>
  <si>
    <t>E0303</t>
  </si>
  <si>
    <t>E06000038</t>
  </si>
  <si>
    <t>Slough</t>
  </si>
  <si>
    <t>E0304</t>
  </si>
  <si>
    <t>E06000039</t>
  </si>
  <si>
    <t>West Berkshire</t>
  </si>
  <si>
    <t>E0302</t>
  </si>
  <si>
    <t>E06000037</t>
  </si>
  <si>
    <t>Windsor &amp; Maidenhead</t>
  </si>
  <si>
    <t>E0305</t>
  </si>
  <si>
    <t>E06000040</t>
  </si>
  <si>
    <t>Wokingham</t>
  </si>
  <si>
    <t>E0306</t>
  </si>
  <si>
    <t>E06000041</t>
  </si>
  <si>
    <t>MP</t>
  </si>
  <si>
    <t>Buckinghamshire Combined Fire Authority</t>
  </si>
  <si>
    <t>E6104</t>
  </si>
  <si>
    <t>E31000004</t>
  </si>
  <si>
    <t>Buckinghamshire UA</t>
  </si>
  <si>
    <t>E0402</t>
  </si>
  <si>
    <t>E06000060</t>
  </si>
  <si>
    <t>Milton Keynes</t>
  </si>
  <si>
    <t>E0401</t>
  </si>
  <si>
    <t>E06000042</t>
  </si>
  <si>
    <t>Yes - to be held</t>
  </si>
  <si>
    <t>Cambridgeshire</t>
  </si>
  <si>
    <t>E0521</t>
  </si>
  <si>
    <t>E10000003</t>
  </si>
  <si>
    <t>Cambridge</t>
  </si>
  <si>
    <t>E0531</t>
  </si>
  <si>
    <t>E07000008</t>
  </si>
  <si>
    <t>East Cambridgeshire</t>
  </si>
  <si>
    <t>E0532</t>
  </si>
  <si>
    <t>E07000009</t>
  </si>
  <si>
    <t>Fenland</t>
  </si>
  <si>
    <t>E0533</t>
  </si>
  <si>
    <t>E07000010</t>
  </si>
  <si>
    <t>Huntingdonshire</t>
  </si>
  <si>
    <t>E0551</t>
  </si>
  <si>
    <t>E07000011</t>
  </si>
  <si>
    <t>South Cambridgeshire</t>
  </si>
  <si>
    <t>E0536</t>
  </si>
  <si>
    <t>E07000012</t>
  </si>
  <si>
    <t>Yes - resulted in no changes</t>
  </si>
  <si>
    <t>Cambridgeshire and Peterborough Combined Authority</t>
  </si>
  <si>
    <t>E6356</t>
  </si>
  <si>
    <t>E47000008</t>
  </si>
  <si>
    <t>Peterborough</t>
  </si>
  <si>
    <t>E0501</t>
  </si>
  <si>
    <t>E06000031</t>
  </si>
  <si>
    <r>
      <t xml:space="preserve">EFS - </t>
    </r>
    <r>
      <rPr>
        <b/>
        <i/>
        <sz val="10"/>
        <rFont val="Arial"/>
        <family val="2"/>
      </rPr>
      <t>Add the LA Name, % threshold, £ threshold for any LAs with EFS</t>
    </r>
  </si>
  <si>
    <t>Cambridgeshire Combined Fire Authority</t>
  </si>
  <si>
    <t>E6105</t>
  </si>
  <si>
    <t>E31000005</t>
  </si>
  <si>
    <t>LA Name</t>
  </si>
  <si>
    <t>Ecode</t>
  </si>
  <si>
    <t>Yes - changes made to Form</t>
  </si>
  <si>
    <t>Cambridgeshire Police and Crime Commissioner and Chief Constable</t>
  </si>
  <si>
    <t>E7005</t>
  </si>
  <si>
    <t>E23000023</t>
  </si>
  <si>
    <t>Worcestershire</t>
  </si>
  <si>
    <t>Cheshire Combined Fire Authority</t>
  </si>
  <si>
    <t>E6106</t>
  </si>
  <si>
    <t>E31000006</t>
  </si>
  <si>
    <t>NW</t>
  </si>
  <si>
    <t>Cheshire East</t>
  </si>
  <si>
    <t>E0603</t>
  </si>
  <si>
    <t>E06000049</t>
  </si>
  <si>
    <t>Cheshire West &amp; Chester</t>
  </si>
  <si>
    <t>E0604</t>
  </si>
  <si>
    <t>E06000050</t>
  </si>
  <si>
    <t>Halton</t>
  </si>
  <si>
    <t>E0601</t>
  </si>
  <si>
    <t>E06000006</t>
  </si>
  <si>
    <t>Warrington</t>
  </si>
  <si>
    <t>E0602</t>
  </si>
  <si>
    <t>E06000007</t>
  </si>
  <si>
    <t>Blank</t>
  </si>
  <si>
    <t>Cheshire Police and Crime Commissioner and Chief Constable</t>
  </si>
  <si>
    <t>E7006</t>
  </si>
  <si>
    <t>E23000006</t>
  </si>
  <si>
    <t>Cleveland Combined Fire Authority</t>
  </si>
  <si>
    <t>E6107</t>
  </si>
  <si>
    <t>E31000007</t>
  </si>
  <si>
    <t>NE</t>
  </si>
  <si>
    <t>Hartlepool</t>
  </si>
  <si>
    <t>E0701</t>
  </si>
  <si>
    <t>E06000001</t>
  </si>
  <si>
    <t>Middlesbrough</t>
  </si>
  <si>
    <t>E0702</t>
  </si>
  <si>
    <t>E06000002</t>
  </si>
  <si>
    <t>Redcar &amp; Cleveland</t>
  </si>
  <si>
    <t>E0703</t>
  </si>
  <si>
    <t>E06000003</t>
  </si>
  <si>
    <t>Stockton-on-Tees</t>
  </si>
  <si>
    <t>E0704</t>
  </si>
  <si>
    <t>E06000004</t>
  </si>
  <si>
    <t>Durham Police and Crime Commissioner and Chief Constable</t>
  </si>
  <si>
    <t>Cleveland Police and Crime Commissioner and Chief Constable</t>
  </si>
  <si>
    <t>E7007</t>
  </si>
  <si>
    <t>E23000013</t>
  </si>
  <si>
    <t>Gloucestershire Police and Crime Commissioner and Chief Constable</t>
  </si>
  <si>
    <t>Cumbria Police Fire and Crime Commissioner - Fire</t>
  </si>
  <si>
    <t>E6135</t>
  </si>
  <si>
    <t>E31000009</t>
  </si>
  <si>
    <t>Cumberland</t>
  </si>
  <si>
    <t>E0901</t>
  </si>
  <si>
    <t>E06000063</t>
  </si>
  <si>
    <t>Westmorland and Furness</t>
  </si>
  <si>
    <t>E0902</t>
  </si>
  <si>
    <t>E06000064</t>
  </si>
  <si>
    <t>Humberside Police and Crime Commissioner and Chief Constable</t>
  </si>
  <si>
    <t>Cumbria Police Fire and Crime Commissioner - Police</t>
  </si>
  <si>
    <t>E7009</t>
  </si>
  <si>
    <t>E23000002</t>
  </si>
  <si>
    <t>Northumbria Police and Crime Commissioner and Chief Constable</t>
  </si>
  <si>
    <t>Derbyshire</t>
  </si>
  <si>
    <t>E1021</t>
  </si>
  <si>
    <t>E10000007</t>
  </si>
  <si>
    <t>EM</t>
  </si>
  <si>
    <t>Amber Valley</t>
  </si>
  <si>
    <t>E1031</t>
  </si>
  <si>
    <t>E07000032</t>
  </si>
  <si>
    <t>Bolsover</t>
  </si>
  <si>
    <t>E1032</t>
  </si>
  <si>
    <t>E07000033</t>
  </si>
  <si>
    <t>Chesterfield</t>
  </si>
  <si>
    <t>E1033</t>
  </si>
  <si>
    <t>E07000034</t>
  </si>
  <si>
    <t>Derbyshire Dales</t>
  </si>
  <si>
    <t>E1035</t>
  </si>
  <si>
    <t>E07000035</t>
  </si>
  <si>
    <t>Erewash</t>
  </si>
  <si>
    <t>E1036</t>
  </si>
  <si>
    <t>E07000036</t>
  </si>
  <si>
    <t>High Peak</t>
  </si>
  <si>
    <t>E1037</t>
  </si>
  <si>
    <t>E07000037</t>
  </si>
  <si>
    <t>North East Derbyshire</t>
  </si>
  <si>
    <t>E1038</t>
  </si>
  <si>
    <t>E07000038</t>
  </si>
  <si>
    <t>South Derbyshire</t>
  </si>
  <si>
    <t>E1039</t>
  </si>
  <si>
    <t>E07000039</t>
  </si>
  <si>
    <t>Northamptonshire PCC-FRA</t>
  </si>
  <si>
    <t>Derbyshire Combined Fire Authority</t>
  </si>
  <si>
    <t>E6110</t>
  </si>
  <si>
    <t>E31000010</t>
  </si>
  <si>
    <t>Derby</t>
  </si>
  <si>
    <t>E1001</t>
  </si>
  <si>
    <t>E06000015</t>
  </si>
  <si>
    <t>Derbyshire Police and Crime Commissioner and Chief Constable</t>
  </si>
  <si>
    <t>E7010</t>
  </si>
  <si>
    <t>E23000018</t>
  </si>
  <si>
    <t>Devon</t>
  </si>
  <si>
    <t>E1121</t>
  </si>
  <si>
    <t>E10000008</t>
  </si>
  <si>
    <t>East Devon</t>
  </si>
  <si>
    <t>E1131</t>
  </si>
  <si>
    <t>E07000040</t>
  </si>
  <si>
    <t>Exeter</t>
  </si>
  <si>
    <t>E1132</t>
  </si>
  <si>
    <t>E07000041</t>
  </si>
  <si>
    <t>Mid Devon</t>
  </si>
  <si>
    <t>E1133</t>
  </si>
  <si>
    <t>E07000042</t>
  </si>
  <si>
    <t>North Devon</t>
  </si>
  <si>
    <t>E1134</t>
  </si>
  <si>
    <t>E07000043</t>
  </si>
  <si>
    <t>South Hams</t>
  </si>
  <si>
    <t>E1136</t>
  </si>
  <si>
    <t>E07000044</t>
  </si>
  <si>
    <t>Teignbridge</t>
  </si>
  <si>
    <t>E1137</t>
  </si>
  <si>
    <t>E07000045</t>
  </si>
  <si>
    <t>Torridge</t>
  </si>
  <si>
    <t>E1139</t>
  </si>
  <si>
    <t>E07000046</t>
  </si>
  <si>
    <t>West Devon</t>
  </si>
  <si>
    <t>E1140</t>
  </si>
  <si>
    <t>E07000047</t>
  </si>
  <si>
    <t>Devon &amp; Cornwall Police and Crime Commissioner and Chief Constable</t>
  </si>
  <si>
    <t>E7051</t>
  </si>
  <si>
    <t>E23000035</t>
  </si>
  <si>
    <t>Cornwall</t>
  </si>
  <si>
    <t>E0801</t>
  </si>
  <si>
    <t>E06000052</t>
  </si>
  <si>
    <t>Isles of Scilly</t>
  </si>
  <si>
    <t>E4001</t>
  </si>
  <si>
    <t>E06000053</t>
  </si>
  <si>
    <t>Plymouth</t>
  </si>
  <si>
    <t>E1101</t>
  </si>
  <si>
    <t>E06000026</t>
  </si>
  <si>
    <t>Torbay</t>
  </si>
  <si>
    <t>E1102</t>
  </si>
  <si>
    <t>E06000027</t>
  </si>
  <si>
    <t>Devon and Somerset Combined Fire Authority</t>
  </si>
  <si>
    <t>E6161</t>
  </si>
  <si>
    <t>E31000011</t>
  </si>
  <si>
    <t>Dorset and Wiltshire Fire and Rescue Authority</t>
  </si>
  <si>
    <t>E6162</t>
  </si>
  <si>
    <t>E31000047</t>
  </si>
  <si>
    <t>Bournemouth, Christchurch &amp; Poole</t>
  </si>
  <si>
    <t>E1204</t>
  </si>
  <si>
    <t>E06000058</t>
  </si>
  <si>
    <t>Dorset Council</t>
  </si>
  <si>
    <t>E1203</t>
  </si>
  <si>
    <t>E06000059</t>
  </si>
  <si>
    <t>Swindon</t>
  </si>
  <si>
    <t>E3901</t>
  </si>
  <si>
    <t>E06000030</t>
  </si>
  <si>
    <t>Wiltshire</t>
  </si>
  <si>
    <t>E3902</t>
  </si>
  <si>
    <t>E06000054</t>
  </si>
  <si>
    <t>Dorset Police and Crime Commissioner and Chief Constable</t>
  </si>
  <si>
    <t>E7012</t>
  </si>
  <si>
    <t>E23000039</t>
  </si>
  <si>
    <t>Durham Combined Fire Authority</t>
  </si>
  <si>
    <t>E6113</t>
  </si>
  <si>
    <t>E31000013</t>
  </si>
  <si>
    <t>Darlington</t>
  </si>
  <si>
    <t>E1301</t>
  </si>
  <si>
    <t>E06000005</t>
  </si>
  <si>
    <t>Durham</t>
  </si>
  <si>
    <t>E1302</t>
  </si>
  <si>
    <t>E06000047</t>
  </si>
  <si>
    <t>E7013</t>
  </si>
  <si>
    <t>E23000008</t>
  </si>
  <si>
    <t>East Midlands Combined County Authority</t>
  </si>
  <si>
    <t>E6361</t>
  </si>
  <si>
    <t>E47000013</t>
  </si>
  <si>
    <t>Ashfield</t>
  </si>
  <si>
    <t>E3031</t>
  </si>
  <si>
    <t>E07000170</t>
  </si>
  <si>
    <t>Bassetlaw</t>
  </si>
  <si>
    <t>E3032</t>
  </si>
  <si>
    <t>E07000171</t>
  </si>
  <si>
    <t>Broxtowe</t>
  </si>
  <si>
    <t>E3033</t>
  </si>
  <si>
    <t>E07000172</t>
  </si>
  <si>
    <t>Gedling</t>
  </si>
  <si>
    <t>E3034</t>
  </si>
  <si>
    <t>E07000173</t>
  </si>
  <si>
    <t>Mansfield</t>
  </si>
  <si>
    <t>E3035</t>
  </si>
  <si>
    <t>E07000174</t>
  </si>
  <si>
    <t>Newark &amp; Sherwood</t>
  </si>
  <si>
    <t>E3036</t>
  </si>
  <si>
    <t>E07000175</t>
  </si>
  <si>
    <t>Nottingham</t>
  </si>
  <si>
    <t>E3001</t>
  </si>
  <si>
    <t>E06000018</t>
  </si>
  <si>
    <t>Rushcliffe</t>
  </si>
  <si>
    <t>E3038</t>
  </si>
  <si>
    <t>E07000176</t>
  </si>
  <si>
    <t>East Sussex</t>
  </si>
  <si>
    <t>E1421</t>
  </si>
  <si>
    <t>E10000011</t>
  </si>
  <si>
    <t>Eastbourne</t>
  </si>
  <si>
    <t>E1432</t>
  </si>
  <si>
    <t>E07000061</t>
  </si>
  <si>
    <t>Hastings</t>
  </si>
  <si>
    <t>E1433</t>
  </si>
  <si>
    <t>E07000062</t>
  </si>
  <si>
    <t>Lewes</t>
  </si>
  <si>
    <t>E1435</t>
  </si>
  <si>
    <t>E07000063</t>
  </si>
  <si>
    <t>Rother</t>
  </si>
  <si>
    <t>E1436</t>
  </si>
  <si>
    <t>E07000064</t>
  </si>
  <si>
    <t>Wealden</t>
  </si>
  <si>
    <t>E1437</t>
  </si>
  <si>
    <t>E07000065</t>
  </si>
  <si>
    <t>East Sussex Combined Fire Authority</t>
  </si>
  <si>
    <t>E6114</t>
  </si>
  <si>
    <t>E31000014</t>
  </si>
  <si>
    <t>Brighton &amp; Hove</t>
  </si>
  <si>
    <t>E1401</t>
  </si>
  <si>
    <t>E06000043</t>
  </si>
  <si>
    <t>Essex</t>
  </si>
  <si>
    <t>E1521</t>
  </si>
  <si>
    <t>E10000012</t>
  </si>
  <si>
    <t>Basildon</t>
  </si>
  <si>
    <t>E1531</t>
  </si>
  <si>
    <t>E07000066</t>
  </si>
  <si>
    <t>Braintree</t>
  </si>
  <si>
    <t>E1532</t>
  </si>
  <si>
    <t>E07000067</t>
  </si>
  <si>
    <t>Brentwood</t>
  </si>
  <si>
    <t>E1533</t>
  </si>
  <si>
    <t>E07000068</t>
  </si>
  <si>
    <t>Castle Point</t>
  </si>
  <si>
    <t>E1534</t>
  </si>
  <si>
    <t>E07000069</t>
  </si>
  <si>
    <t>Chelmsford</t>
  </si>
  <si>
    <t>E1535</t>
  </si>
  <si>
    <t>E07000070</t>
  </si>
  <si>
    <t>Colchester</t>
  </si>
  <si>
    <t>E1536</t>
  </si>
  <si>
    <t>E07000071</t>
  </si>
  <si>
    <t>Epping Forest</t>
  </si>
  <si>
    <t>E1537</t>
  </si>
  <si>
    <t>E07000072</t>
  </si>
  <si>
    <t>Harlow</t>
  </si>
  <si>
    <t>E1538</t>
  </si>
  <si>
    <t>E07000073</t>
  </si>
  <si>
    <t>Maldon</t>
  </si>
  <si>
    <t>E1539</t>
  </si>
  <si>
    <t>E07000074</t>
  </si>
  <si>
    <t>Rochford</t>
  </si>
  <si>
    <t>E1540</t>
  </si>
  <si>
    <t>E07000075</t>
  </si>
  <si>
    <t>Tendring</t>
  </si>
  <si>
    <t>E1542</t>
  </si>
  <si>
    <t>E07000076</t>
  </si>
  <si>
    <t>Uttlesford</t>
  </si>
  <si>
    <t>E1544</t>
  </si>
  <si>
    <t>E07000077</t>
  </si>
  <si>
    <t>Essex PCC-Fire</t>
  </si>
  <si>
    <t>E6115</t>
  </si>
  <si>
    <t>E31000015</t>
  </si>
  <si>
    <t>Southend-on-Sea</t>
  </si>
  <si>
    <t>E1501</t>
  </si>
  <si>
    <t>E06000033</t>
  </si>
  <si>
    <t>Thurrock</t>
  </si>
  <si>
    <t>E1502</t>
  </si>
  <si>
    <t>E06000034</t>
  </si>
  <si>
    <r>
      <t xml:space="preserve">ANA - </t>
    </r>
    <r>
      <rPr>
        <b/>
        <i/>
        <sz val="10"/>
        <rFont val="Arial"/>
        <family val="2"/>
      </rPr>
      <t>Add the LA Name, and ANA for any LAs with ANA</t>
    </r>
  </si>
  <si>
    <t>Essex Police</t>
  </si>
  <si>
    <t>E7015</t>
  </si>
  <si>
    <t>E23000028</t>
  </si>
  <si>
    <t>Gloucestershire</t>
  </si>
  <si>
    <t>E1620</t>
  </si>
  <si>
    <t>E10000013</t>
  </si>
  <si>
    <t>Cheltenham</t>
  </si>
  <si>
    <t>E1631</t>
  </si>
  <si>
    <t>E07000078</t>
  </si>
  <si>
    <t>Cotswold</t>
  </si>
  <si>
    <t>E1632</t>
  </si>
  <si>
    <t>E07000079</t>
  </si>
  <si>
    <t>Forest of Dean</t>
  </si>
  <si>
    <t>E1633</t>
  </si>
  <si>
    <t>E07000080</t>
  </si>
  <si>
    <t>Gloucester</t>
  </si>
  <si>
    <t>E1634</t>
  </si>
  <si>
    <t>E07000081</t>
  </si>
  <si>
    <t>Stroud</t>
  </si>
  <si>
    <t>E1635</t>
  </si>
  <si>
    <t>E07000082</t>
  </si>
  <si>
    <t>Tewkesbury</t>
  </si>
  <si>
    <t>E1636</t>
  </si>
  <si>
    <t>E07000083</t>
  </si>
  <si>
    <t>E7016</t>
  </si>
  <si>
    <t>E23000037</t>
  </si>
  <si>
    <t>Greater Lincolnshire Combined County Authority</t>
  </si>
  <si>
    <t>E6362</t>
  </si>
  <si>
    <t>E47000017</t>
  </si>
  <si>
    <t>YH</t>
  </si>
  <si>
    <t>Boston</t>
  </si>
  <si>
    <t>E2531</t>
  </si>
  <si>
    <t>E07000136</t>
  </si>
  <si>
    <t>East Lindsey</t>
  </si>
  <si>
    <t>E2532</t>
  </si>
  <si>
    <t>E07000137</t>
  </si>
  <si>
    <t>Lincoln</t>
  </si>
  <si>
    <t>E2533</t>
  </si>
  <si>
    <t>E07000138</t>
  </si>
  <si>
    <t>North East Lincolnshire</t>
  </si>
  <si>
    <t>E2003</t>
  </si>
  <si>
    <t>E06000012</t>
  </si>
  <si>
    <t>North Kesteven</t>
  </si>
  <si>
    <t>E2534</t>
  </si>
  <si>
    <t>E07000139</t>
  </si>
  <si>
    <t>North Lincolnshire</t>
  </si>
  <si>
    <t>E2004</t>
  </si>
  <si>
    <t>E06000013</t>
  </si>
  <si>
    <t>South Holland</t>
  </si>
  <si>
    <t>E2535</t>
  </si>
  <si>
    <t>E07000140</t>
  </si>
  <si>
    <t>South Kesteven</t>
  </si>
  <si>
    <t>E2536</t>
  </si>
  <si>
    <t>E07000141</t>
  </si>
  <si>
    <t>West Lindsey</t>
  </si>
  <si>
    <t>E07000142</t>
  </si>
  <si>
    <t>Hampshire</t>
  </si>
  <si>
    <t>E1721</t>
  </si>
  <si>
    <t>E10000014</t>
  </si>
  <si>
    <t>Basingstoke &amp; Deane</t>
  </si>
  <si>
    <t>E1731</t>
  </si>
  <si>
    <t>E07000084</t>
  </si>
  <si>
    <t>East Hampshire</t>
  </si>
  <si>
    <t>E1732</t>
  </si>
  <si>
    <t>E07000085</t>
  </si>
  <si>
    <t>Eastleigh</t>
  </si>
  <si>
    <t>E1733</t>
  </si>
  <si>
    <t>E07000086</t>
  </si>
  <si>
    <t>Fareham</t>
  </si>
  <si>
    <t>E1734</t>
  </si>
  <si>
    <t>E07000087</t>
  </si>
  <si>
    <t>Gosport</t>
  </si>
  <si>
    <t>E1735</t>
  </si>
  <si>
    <t>E07000088</t>
  </si>
  <si>
    <t>Hart</t>
  </si>
  <si>
    <t>E1736</t>
  </si>
  <si>
    <t>E07000089</t>
  </si>
  <si>
    <t>Havant</t>
  </si>
  <si>
    <t>E1737</t>
  </si>
  <si>
    <t>E07000090</t>
  </si>
  <si>
    <t>New Forest</t>
  </si>
  <si>
    <t>E1738</t>
  </si>
  <si>
    <t>E07000091</t>
  </si>
  <si>
    <t>Rushmoor</t>
  </si>
  <si>
    <t>E1740</t>
  </si>
  <si>
    <t>E07000092</t>
  </si>
  <si>
    <t>Test Valley</t>
  </si>
  <si>
    <t>E1742</t>
  </si>
  <si>
    <t>E07000093</t>
  </si>
  <si>
    <t>Winchester</t>
  </si>
  <si>
    <t>E1743</t>
  </si>
  <si>
    <t>E07000094</t>
  </si>
  <si>
    <t>Hampshire and Isle of Wight FRA</t>
  </si>
  <si>
    <t>E6163</t>
  </si>
  <si>
    <t>E31000048</t>
  </si>
  <si>
    <t>Isle of Wight</t>
  </si>
  <si>
    <t>E2101</t>
  </si>
  <si>
    <t>E06000046</t>
  </si>
  <si>
    <t>Portsmouth</t>
  </si>
  <si>
    <t>E1701</t>
  </si>
  <si>
    <t>E06000044</t>
  </si>
  <si>
    <t>Southampton</t>
  </si>
  <si>
    <t>E1702</t>
  </si>
  <si>
    <t>E06000045</t>
  </si>
  <si>
    <t>Hampshire Police and Crime Commissioner and Chief Constable</t>
  </si>
  <si>
    <t>E7052</t>
  </si>
  <si>
    <t>E23000030</t>
  </si>
  <si>
    <t>Hereford &amp; Worcester Combined Fire Authority</t>
  </si>
  <si>
    <t>E6118</t>
  </si>
  <si>
    <t>E31000018</t>
  </si>
  <si>
    <t>WM</t>
  </si>
  <si>
    <t>Bromsgrove</t>
  </si>
  <si>
    <t>E1831</t>
  </si>
  <si>
    <t>E07000234</t>
  </si>
  <si>
    <t xml:space="preserve">Herefordshire </t>
  </si>
  <si>
    <t>E1801</t>
  </si>
  <si>
    <t>E06000019</t>
  </si>
  <si>
    <t>Malvern Hills</t>
  </si>
  <si>
    <t>E1851</t>
  </si>
  <si>
    <t>E07000235</t>
  </si>
  <si>
    <t>Redditch</t>
  </si>
  <si>
    <t>E1835</t>
  </si>
  <si>
    <t>E07000236</t>
  </si>
  <si>
    <t>Worcester</t>
  </si>
  <si>
    <t>E1837</t>
  </si>
  <si>
    <t>E07000237</t>
  </si>
  <si>
    <t>Wychavon</t>
  </si>
  <si>
    <t>E1838</t>
  </si>
  <si>
    <t>E07000238</t>
  </si>
  <si>
    <t>Wyre Forest</t>
  </si>
  <si>
    <t>E1839</t>
  </si>
  <si>
    <t>E07000239</t>
  </si>
  <si>
    <t>Hertfordshire</t>
  </si>
  <si>
    <t>E1920</t>
  </si>
  <si>
    <t>E10000015</t>
  </si>
  <si>
    <t>Broxbourne</t>
  </si>
  <si>
    <t>E1931</t>
  </si>
  <si>
    <t>E07000095</t>
  </si>
  <si>
    <t>Dacorum</t>
  </si>
  <si>
    <t>E1932</t>
  </si>
  <si>
    <t>E07000096</t>
  </si>
  <si>
    <t>East Hertfordshire</t>
  </si>
  <si>
    <t>E1933</t>
  </si>
  <si>
    <t>E07000242</t>
  </si>
  <si>
    <t>Hertsmere</t>
  </si>
  <si>
    <t>E1934</t>
  </si>
  <si>
    <t>E07000098</t>
  </si>
  <si>
    <t>North Hertfordshire</t>
  </si>
  <si>
    <t>E1935</t>
  </si>
  <si>
    <t>E07000099</t>
  </si>
  <si>
    <t>St Albans</t>
  </si>
  <si>
    <t>E1936</t>
  </si>
  <si>
    <t>E07000240</t>
  </si>
  <si>
    <t>Stevenage</t>
  </si>
  <si>
    <t>E1937</t>
  </si>
  <si>
    <t>E07000243</t>
  </si>
  <si>
    <t>Three Rivers</t>
  </si>
  <si>
    <t>E1938</t>
  </si>
  <si>
    <t>E07000102</t>
  </si>
  <si>
    <t>Watford</t>
  </si>
  <si>
    <t>E1939</t>
  </si>
  <si>
    <t>E07000103</t>
  </si>
  <si>
    <t>Welwyn Hatfield</t>
  </si>
  <si>
    <t>E1940</t>
  </si>
  <si>
    <t>E07000241</t>
  </si>
  <si>
    <t>Hertfordshire Police and Crime Commissioner and Chief Constable</t>
  </si>
  <si>
    <t>E7019</t>
  </si>
  <si>
    <t>E23000027</t>
  </si>
  <si>
    <t>Hull and East Yorkshire Combined Authority</t>
  </si>
  <si>
    <t>E6363</t>
  </si>
  <si>
    <t>E47000016</t>
  </si>
  <si>
    <t>East Riding of Yorkshire</t>
  </si>
  <si>
    <t>E2001</t>
  </si>
  <si>
    <t>E06000011</t>
  </si>
  <si>
    <t>Kingston-upon-Hull</t>
  </si>
  <si>
    <t>E2002</t>
  </si>
  <si>
    <t>E06000010</t>
  </si>
  <si>
    <t>Humberside Combined Fire Authority</t>
  </si>
  <si>
    <t>E6120</t>
  </si>
  <si>
    <t>E31000020</t>
  </si>
  <si>
    <t>E7020</t>
  </si>
  <si>
    <t>E23000012</t>
  </si>
  <si>
    <t>Kent</t>
  </si>
  <si>
    <t>E2221</t>
  </si>
  <si>
    <t>E10000016</t>
  </si>
  <si>
    <t>Ashford</t>
  </si>
  <si>
    <t>E2231</t>
  </si>
  <si>
    <t>E07000105</t>
  </si>
  <si>
    <t>Canterbury</t>
  </si>
  <si>
    <t>E2232</t>
  </si>
  <si>
    <t>E07000106</t>
  </si>
  <si>
    <t>Dartford</t>
  </si>
  <si>
    <t>E2233</t>
  </si>
  <si>
    <t>E07000107</t>
  </si>
  <si>
    <t>Dover</t>
  </si>
  <si>
    <t>E2234</t>
  </si>
  <si>
    <t>E07000108</t>
  </si>
  <si>
    <t>Gravesham</t>
  </si>
  <si>
    <t>E2236</t>
  </si>
  <si>
    <t>E07000109</t>
  </si>
  <si>
    <t>Maidstone</t>
  </si>
  <si>
    <t>E2237</t>
  </si>
  <si>
    <t>E07000110</t>
  </si>
  <si>
    <t>Sevenoaks</t>
  </si>
  <si>
    <t>E2239</t>
  </si>
  <si>
    <t>E07000111</t>
  </si>
  <si>
    <t>Folkestone &amp; Hythe</t>
  </si>
  <si>
    <t>E2240</t>
  </si>
  <si>
    <t>E07000112</t>
  </si>
  <si>
    <t>Swale</t>
  </si>
  <si>
    <t>E2241</t>
  </si>
  <si>
    <t>E07000113</t>
  </si>
  <si>
    <t>Thanet</t>
  </si>
  <si>
    <t>E2242</t>
  </si>
  <si>
    <t>E07000114</t>
  </si>
  <si>
    <t>Tonbridge &amp; Malling</t>
  </si>
  <si>
    <t>E2243</t>
  </si>
  <si>
    <t>E07000115</t>
  </si>
  <si>
    <t>Tunbridge Wells</t>
  </si>
  <si>
    <t>E2244</t>
  </si>
  <si>
    <t>E07000116</t>
  </si>
  <si>
    <t>Kent Combined Fire Authority</t>
  </si>
  <si>
    <t>E6122</t>
  </si>
  <si>
    <t>E31000022</t>
  </si>
  <si>
    <t xml:space="preserve">Medway </t>
  </si>
  <si>
    <t>E2201</t>
  </si>
  <si>
    <t>E06000035</t>
  </si>
  <si>
    <t>Kent Police and Crime Commissioner and Chief Constable</t>
  </si>
  <si>
    <t>E7022</t>
  </si>
  <si>
    <t>E23000032</t>
  </si>
  <si>
    <t>Lancashire</t>
  </si>
  <si>
    <t>E2321</t>
  </si>
  <si>
    <t>E10000017</t>
  </si>
  <si>
    <t>Burnley</t>
  </si>
  <si>
    <t>E2333</t>
  </si>
  <si>
    <t>E07000117</t>
  </si>
  <si>
    <t>Chorley</t>
  </si>
  <si>
    <t>E2334</t>
  </si>
  <si>
    <t>E07000118</t>
  </si>
  <si>
    <t>Fylde</t>
  </si>
  <si>
    <t>E2335</t>
  </si>
  <si>
    <t>E07000119</t>
  </si>
  <si>
    <t>Hyndburn</t>
  </si>
  <si>
    <t>E2336</t>
  </si>
  <si>
    <t>E07000120</t>
  </si>
  <si>
    <t>Lancaster</t>
  </si>
  <si>
    <t>E2337</t>
  </si>
  <si>
    <t>E07000121</t>
  </si>
  <si>
    <t>Pendle</t>
  </si>
  <si>
    <t>E2338</t>
  </si>
  <si>
    <t>E07000122</t>
  </si>
  <si>
    <t>Preston</t>
  </si>
  <si>
    <t>E2339</t>
  </si>
  <si>
    <t>E07000123</t>
  </si>
  <si>
    <t>Ribble Valley</t>
  </si>
  <si>
    <t>E2340</t>
  </si>
  <si>
    <t>E07000124</t>
  </si>
  <si>
    <t>Rossendale</t>
  </si>
  <si>
    <t>E2341</t>
  </si>
  <si>
    <t>E07000125</t>
  </si>
  <si>
    <t>South Ribble</t>
  </si>
  <si>
    <t>E2342</t>
  </si>
  <si>
    <t>E07000126</t>
  </si>
  <si>
    <t>West Lancashire</t>
  </si>
  <si>
    <t>E2343</t>
  </si>
  <si>
    <t>E07000127</t>
  </si>
  <si>
    <t>Wyre</t>
  </si>
  <si>
    <t>E2344</t>
  </si>
  <si>
    <t>E07000128</t>
  </si>
  <si>
    <t>Lancashire Combined Fire Authority</t>
  </si>
  <si>
    <t>E6123</t>
  </si>
  <si>
    <t>E31000023</t>
  </si>
  <si>
    <t>Blackburn with Darwen</t>
  </si>
  <si>
    <t>E2301</t>
  </si>
  <si>
    <t>E06000008</t>
  </si>
  <si>
    <t>Blackpool</t>
  </si>
  <si>
    <t>E2302</t>
  </si>
  <si>
    <t>E06000009</t>
  </si>
  <si>
    <t>Lancashire Police and Crime Commissioner and Chief Constable</t>
  </si>
  <si>
    <t>E7023</t>
  </si>
  <si>
    <t>E23000003</t>
  </si>
  <si>
    <t>Leicestershire</t>
  </si>
  <si>
    <t>E2421</t>
  </si>
  <si>
    <t>E10000018</t>
  </si>
  <si>
    <t>Blaby</t>
  </si>
  <si>
    <t>E2431</t>
  </si>
  <si>
    <t>E07000129</t>
  </si>
  <si>
    <t>Charnwood</t>
  </si>
  <si>
    <t>E2432</t>
  </si>
  <si>
    <t>E07000130</t>
  </si>
  <si>
    <t>Harborough</t>
  </si>
  <si>
    <t>E2433</t>
  </si>
  <si>
    <t>E07000131</t>
  </si>
  <si>
    <t>Hinckley &amp; Bosworth</t>
  </si>
  <si>
    <t>E2434</t>
  </si>
  <si>
    <t>E07000132</t>
  </si>
  <si>
    <t>Melton</t>
  </si>
  <si>
    <t>E2436</t>
  </si>
  <si>
    <t>E07000133</t>
  </si>
  <si>
    <t>North West Leicestershire</t>
  </si>
  <si>
    <t>E2437</t>
  </si>
  <si>
    <t>E07000134</t>
  </si>
  <si>
    <t>Oadby &amp; Wigston</t>
  </si>
  <si>
    <t>E2438</t>
  </si>
  <si>
    <t>E07000135</t>
  </si>
  <si>
    <t>Leicestershire Combined Fire Authority</t>
  </si>
  <si>
    <t>E6124</t>
  </si>
  <si>
    <t>E31000024</t>
  </si>
  <si>
    <t>Leicester</t>
  </si>
  <si>
    <t>E2401</t>
  </si>
  <si>
    <t>E06000016</t>
  </si>
  <si>
    <t>Rutland</t>
  </si>
  <si>
    <t>E2402</t>
  </si>
  <si>
    <t>E06000017</t>
  </si>
  <si>
    <t>Leicestershire Police and Crime Commissioner and Chief Constable</t>
  </si>
  <si>
    <t>E7024</t>
  </si>
  <si>
    <t>E23000021</t>
  </si>
  <si>
    <t>Lincolnshire</t>
  </si>
  <si>
    <t>E2520</t>
  </si>
  <si>
    <t>E10000019</t>
  </si>
  <si>
    <t>E2537</t>
  </si>
  <si>
    <t>Lincolnshire Police and Crime Commissioner and Chief Constable</t>
  </si>
  <si>
    <t>E7025</t>
  </si>
  <si>
    <t>E23000020</t>
  </si>
  <si>
    <t>Liverpool City Region Combined Authority</t>
  </si>
  <si>
    <t>E6349</t>
  </si>
  <si>
    <t>E47000004</t>
  </si>
  <si>
    <t>Knowsley</t>
  </si>
  <si>
    <t>E4301</t>
  </si>
  <si>
    <t>E08000011</t>
  </si>
  <si>
    <t>Liverpool</t>
  </si>
  <si>
    <t>E4302</t>
  </si>
  <si>
    <t>E08000012</t>
  </si>
  <si>
    <t>St Helens</t>
  </si>
  <si>
    <t>E4303</t>
  </si>
  <si>
    <t>E08000013</t>
  </si>
  <si>
    <t>Sefton</t>
  </si>
  <si>
    <t>E4304</t>
  </si>
  <si>
    <t>E08000014</t>
  </si>
  <si>
    <t>Wirral</t>
  </si>
  <si>
    <t>E4305</t>
  </si>
  <si>
    <t>E08000015</t>
  </si>
  <si>
    <t>Merseyside Fire &amp; CD Authority</t>
  </si>
  <si>
    <t>E6143</t>
  </si>
  <si>
    <t>E31000041</t>
  </si>
  <si>
    <t>Merseyside Police and Crime Commissioner and Chief Constable</t>
  </si>
  <si>
    <t>E7043</t>
  </si>
  <si>
    <t>E23000004</t>
  </si>
  <si>
    <t>Norfolk</t>
  </si>
  <si>
    <t>E2620</t>
  </si>
  <si>
    <t>E10000020</t>
  </si>
  <si>
    <t>Breckland</t>
  </si>
  <si>
    <t>E2631</t>
  </si>
  <si>
    <t>E07000143</t>
  </si>
  <si>
    <t>Broadland</t>
  </si>
  <si>
    <t>E2632</t>
  </si>
  <si>
    <t>E07000144</t>
  </si>
  <si>
    <t>Great Yarmouth</t>
  </si>
  <si>
    <t>E2633</t>
  </si>
  <si>
    <t>E07000145</t>
  </si>
  <si>
    <t>King's Lynn &amp; West Norfolk</t>
  </si>
  <si>
    <t>E2634</t>
  </si>
  <si>
    <t>E07000146</t>
  </si>
  <si>
    <t>North Norfolk</t>
  </si>
  <si>
    <t>E2635</t>
  </si>
  <si>
    <t>E07000147</t>
  </si>
  <si>
    <t>Norwich</t>
  </si>
  <si>
    <t>E2636</t>
  </si>
  <si>
    <t>E07000148</t>
  </si>
  <si>
    <t>South Norfolk</t>
  </si>
  <si>
    <t>E2637</t>
  </si>
  <si>
    <t>E07000149</t>
  </si>
  <si>
    <t>Norfolk Police and Crime Commissioner and Chief Constable</t>
  </si>
  <si>
    <t>E7026</t>
  </si>
  <si>
    <t>E23000024</t>
  </si>
  <si>
    <t>North East Mayoral Combined Authority</t>
  </si>
  <si>
    <t>E6359</t>
  </si>
  <si>
    <t>E47000014</t>
  </si>
  <si>
    <t>Gateshead</t>
  </si>
  <si>
    <t>E4501</t>
  </si>
  <si>
    <t>E08000037</t>
  </si>
  <si>
    <t>Newcastle-upon-Tyne</t>
  </si>
  <si>
    <t>E4502</t>
  </si>
  <si>
    <t>E08000021</t>
  </si>
  <si>
    <t>North Tyneside</t>
  </si>
  <si>
    <t>E4503</t>
  </si>
  <si>
    <t>E08000022</t>
  </si>
  <si>
    <t>Northumberland</t>
  </si>
  <si>
    <t>E2901</t>
  </si>
  <si>
    <t>E06000057</t>
  </si>
  <si>
    <t>South Tyneside</t>
  </si>
  <si>
    <t>E4504</t>
  </si>
  <si>
    <t>E08000023</t>
  </si>
  <si>
    <t>Sunderland</t>
  </si>
  <si>
    <t>E4505</t>
  </si>
  <si>
    <t>E08000024</t>
  </si>
  <si>
    <t>E6128</t>
  </si>
  <si>
    <t>E31000028</t>
  </si>
  <si>
    <t>North Northamptonshire</t>
  </si>
  <si>
    <t>E2801</t>
  </si>
  <si>
    <t>E06000061</t>
  </si>
  <si>
    <t>West Northamptonshire</t>
  </si>
  <si>
    <t>E2802</t>
  </si>
  <si>
    <t>E06000062</t>
  </si>
  <si>
    <t>Northamptonshire Police and Crime Commissioner and Chief Constable</t>
  </si>
  <si>
    <t>E7028</t>
  </si>
  <si>
    <t>E23000022</t>
  </si>
  <si>
    <t>E7045</t>
  </si>
  <si>
    <t>E23000007</t>
  </si>
  <si>
    <t>Nottinghamshire</t>
  </si>
  <si>
    <t>E3021</t>
  </si>
  <si>
    <t>E10000024</t>
  </si>
  <si>
    <t>Nottinghamshire Combined Fire Authority</t>
  </si>
  <si>
    <t>E6130</t>
  </si>
  <si>
    <t>E31000030</t>
  </si>
  <si>
    <t>Nottinghamshire Police and Crime Commissioner and Chief Constable</t>
  </si>
  <si>
    <t>E7030</t>
  </si>
  <si>
    <t>E23000019</t>
  </si>
  <si>
    <t>Oxfordshire</t>
  </si>
  <si>
    <t>E3120</t>
  </si>
  <si>
    <t>E10000025</t>
  </si>
  <si>
    <t>Cherwell</t>
  </si>
  <si>
    <t>E3131</t>
  </si>
  <si>
    <t>E07000177</t>
  </si>
  <si>
    <t>Oxford</t>
  </si>
  <si>
    <t>E3132</t>
  </si>
  <si>
    <t>E07000178</t>
  </si>
  <si>
    <t>South Oxfordshire</t>
  </si>
  <si>
    <t>E3133</t>
  </si>
  <si>
    <t>E07000179</t>
  </si>
  <si>
    <t>Vale of White Horse</t>
  </si>
  <si>
    <t>E3134</t>
  </si>
  <si>
    <t>E07000180</t>
  </si>
  <si>
    <t>West Oxfordshire</t>
  </si>
  <si>
    <t>E3135</t>
  </si>
  <si>
    <t>E07000181</t>
  </si>
  <si>
    <t>Shropshire Combined Fire Authority</t>
  </si>
  <si>
    <t>E6132</t>
  </si>
  <si>
    <t>E31000032</t>
  </si>
  <si>
    <t>Shropshire</t>
  </si>
  <si>
    <t>E3202</t>
  </si>
  <si>
    <t>E06000051</t>
  </si>
  <si>
    <t>Telford &amp; Wrekin</t>
  </si>
  <si>
    <t>E3201</t>
  </si>
  <si>
    <t>E06000020</t>
  </si>
  <si>
    <t>South Yorkshire Fire &amp; CD Authority</t>
  </si>
  <si>
    <t>E6144</t>
  </si>
  <si>
    <t>E31000042</t>
  </si>
  <si>
    <t>Barnsley</t>
  </si>
  <si>
    <t>E4401</t>
  </si>
  <si>
    <t>E08000038</t>
  </si>
  <si>
    <t>Doncaster</t>
  </si>
  <si>
    <t>E4402</t>
  </si>
  <si>
    <t>E08000017</t>
  </si>
  <si>
    <t>Rotherham</t>
  </si>
  <si>
    <t>E4403</t>
  </si>
  <si>
    <t>E08000018</t>
  </si>
  <si>
    <t>Sheffield</t>
  </si>
  <si>
    <t>E4404</t>
  </si>
  <si>
    <t>E08000039</t>
  </si>
  <si>
    <t>Staffordshire</t>
  </si>
  <si>
    <t>E3421</t>
  </si>
  <si>
    <t>E10000028</t>
  </si>
  <si>
    <t>Cannock Chase</t>
  </si>
  <si>
    <t>E3431</t>
  </si>
  <si>
    <t>E07000192</t>
  </si>
  <si>
    <t>East Staffordshire</t>
  </si>
  <si>
    <t>E3432</t>
  </si>
  <si>
    <t>E07000193</t>
  </si>
  <si>
    <t>Lichfield</t>
  </si>
  <si>
    <t>E3433</t>
  </si>
  <si>
    <t>E07000194</t>
  </si>
  <si>
    <t>Newcastle-under-Lyme</t>
  </si>
  <si>
    <t>E3434</t>
  </si>
  <si>
    <t>E07000195</t>
  </si>
  <si>
    <t>South Staffordshire</t>
  </si>
  <si>
    <t>E3435</t>
  </si>
  <si>
    <t>E07000196</t>
  </si>
  <si>
    <t>Stafford</t>
  </si>
  <si>
    <t>E3436</t>
  </si>
  <si>
    <t>E07000197</t>
  </si>
  <si>
    <t>Staffordshire Moorlands</t>
  </si>
  <si>
    <t>E3437</t>
  </si>
  <si>
    <t>E07000198</t>
  </si>
  <si>
    <t>Tamworth</t>
  </si>
  <si>
    <t>E3439</t>
  </si>
  <si>
    <t>E07000199</t>
  </si>
  <si>
    <t>Staffordshire PCC-FRA</t>
  </si>
  <si>
    <t>E6134</t>
  </si>
  <si>
    <t>E31000033</t>
  </si>
  <si>
    <t>Stoke-on-Trent</t>
  </si>
  <si>
    <t>E3401</t>
  </si>
  <si>
    <t>E06000021</t>
  </si>
  <si>
    <t>Staffordshire Police and Crime Commissioner and Chief Constable</t>
  </si>
  <si>
    <t>E7034</t>
  </si>
  <si>
    <t>E23000015</t>
  </si>
  <si>
    <t>Suffolk</t>
  </si>
  <si>
    <t>E3520</t>
  </si>
  <si>
    <t>E10000029</t>
  </si>
  <si>
    <t>Babergh</t>
  </si>
  <si>
    <t>E3531</t>
  </si>
  <si>
    <t>E07000200</t>
  </si>
  <si>
    <t xml:space="preserve">West Suffolk </t>
  </si>
  <si>
    <t>E3539</t>
  </si>
  <si>
    <t>E07000245</t>
  </si>
  <si>
    <t>Ipswich</t>
  </si>
  <si>
    <t>E3533</t>
  </si>
  <si>
    <t>E07000202</t>
  </si>
  <si>
    <t>Mid Suffolk</t>
  </si>
  <si>
    <t>E3534</t>
  </si>
  <si>
    <t>E07000203</t>
  </si>
  <si>
    <t>East Suffolk</t>
  </si>
  <si>
    <t>E3538</t>
  </si>
  <si>
    <t>E07000244</t>
  </si>
  <si>
    <t>Suffolk Police and Crime Commissioner and Chief Constable</t>
  </si>
  <si>
    <t>E7035</t>
  </si>
  <si>
    <t>E23000025</t>
  </si>
  <si>
    <t>Surrey</t>
  </si>
  <si>
    <t>E3620</t>
  </si>
  <si>
    <t>E10000030</t>
  </si>
  <si>
    <t>Elmbridge</t>
  </si>
  <si>
    <t>E3631</t>
  </si>
  <si>
    <t>E07000207</t>
  </si>
  <si>
    <t>Epsom &amp; Ewell</t>
  </si>
  <si>
    <t>E3632</t>
  </si>
  <si>
    <t>E07000208</t>
  </si>
  <si>
    <t>Guildford</t>
  </si>
  <si>
    <t>E3633</t>
  </si>
  <si>
    <t>E07000209</t>
  </si>
  <si>
    <t>Mole Valley</t>
  </si>
  <si>
    <t>E3634</t>
  </si>
  <si>
    <t>E07000210</t>
  </si>
  <si>
    <t>Reigate &amp; Banstead</t>
  </si>
  <si>
    <t>E3635</t>
  </si>
  <si>
    <t>E07000211</t>
  </si>
  <si>
    <t>Runnymede</t>
  </si>
  <si>
    <t>E3636</t>
  </si>
  <si>
    <t>E07000212</t>
  </si>
  <si>
    <t>Spelthorne</t>
  </si>
  <si>
    <t>E3637</t>
  </si>
  <si>
    <t>E07000213</t>
  </si>
  <si>
    <t>Surrey Heath</t>
  </si>
  <si>
    <t>E3638</t>
  </si>
  <si>
    <t>E07000214</t>
  </si>
  <si>
    <t>Tandridge</t>
  </si>
  <si>
    <t>E3639</t>
  </si>
  <si>
    <t>E07000215</t>
  </si>
  <si>
    <t>Waverley</t>
  </si>
  <si>
    <t>E3640</t>
  </si>
  <si>
    <t>E07000216</t>
  </si>
  <si>
    <t>Woking</t>
  </si>
  <si>
    <t>E3641</t>
  </si>
  <si>
    <t>E07000217</t>
  </si>
  <si>
    <t>Surrey Police and Crime Commissioner and Chief Constable</t>
  </si>
  <si>
    <t>E7036</t>
  </si>
  <si>
    <t>E23000031</t>
  </si>
  <si>
    <t>Sussex Police and Crime Commissioner and Chief Constable</t>
  </si>
  <si>
    <t>E7053</t>
  </si>
  <si>
    <t>E23000033</t>
  </si>
  <si>
    <t>Adur</t>
  </si>
  <si>
    <t>E3831</t>
  </si>
  <si>
    <t>E07000223</t>
  </si>
  <si>
    <t>Arun</t>
  </si>
  <si>
    <t>E3832</t>
  </si>
  <si>
    <t>E07000224</t>
  </si>
  <si>
    <t>Chichester</t>
  </si>
  <si>
    <t>E3833</t>
  </si>
  <si>
    <t>E07000225</t>
  </si>
  <si>
    <t>Crawley</t>
  </si>
  <si>
    <t>E3834</t>
  </si>
  <si>
    <t>E07000226</t>
  </si>
  <si>
    <t>Horsham</t>
  </si>
  <si>
    <t>E3835</t>
  </si>
  <si>
    <t>E07000227</t>
  </si>
  <si>
    <t>Mid Sussex</t>
  </si>
  <si>
    <t>E3836</t>
  </si>
  <si>
    <t>E07000228</t>
  </si>
  <si>
    <t>Worthing</t>
  </si>
  <si>
    <t>E3837</t>
  </si>
  <si>
    <t>E07000229</t>
  </si>
  <si>
    <t>Tees Valley Combined Authority</t>
  </si>
  <si>
    <t>E6355</t>
  </si>
  <si>
    <t>E47000006</t>
  </si>
  <si>
    <t>Thames Valley Police and Crime Commissioner and Chief Constable</t>
  </si>
  <si>
    <t>E7054</t>
  </si>
  <si>
    <t>E23000029</t>
  </si>
  <si>
    <t>Tyne and Wear Fire &amp; CD Authority</t>
  </si>
  <si>
    <t>E6145</t>
  </si>
  <si>
    <t>E31000043</t>
  </si>
  <si>
    <t>Warwickshire</t>
  </si>
  <si>
    <t>E3720</t>
  </si>
  <si>
    <t>E10000031</t>
  </si>
  <si>
    <t>North Warwickshire</t>
  </si>
  <si>
    <t>E3731</t>
  </si>
  <si>
    <t>E07000218</t>
  </si>
  <si>
    <t>Nuneaton &amp; Bedworth</t>
  </si>
  <si>
    <t>E3732</t>
  </si>
  <si>
    <t>E07000219</t>
  </si>
  <si>
    <t>Rugby</t>
  </si>
  <si>
    <t>E3733</t>
  </si>
  <si>
    <t>E07000220</t>
  </si>
  <si>
    <t>Stratford-on-Avon</t>
  </si>
  <si>
    <t>E3734</t>
  </si>
  <si>
    <t>E07000221</t>
  </si>
  <si>
    <t>Warwick</t>
  </si>
  <si>
    <t>E3735</t>
  </si>
  <si>
    <t>E07000222</t>
  </si>
  <si>
    <t>Warwickshire Police and Crime Commissioner and Chief Constable</t>
  </si>
  <si>
    <t>E7037</t>
  </si>
  <si>
    <t>E23000017</t>
  </si>
  <si>
    <t>West Mercia Police and Crime Commissioner and Chief Constable</t>
  </si>
  <si>
    <t>E7055</t>
  </si>
  <si>
    <t>E23000016</t>
  </si>
  <si>
    <t>West Midlands Combined Authority</t>
  </si>
  <si>
    <t>E6346</t>
  </si>
  <si>
    <t>E47000007</t>
  </si>
  <si>
    <t>Birmingham</t>
  </si>
  <si>
    <t>E4601</t>
  </si>
  <si>
    <t>E08000025</t>
  </si>
  <si>
    <t>Coventry</t>
  </si>
  <si>
    <t>E4602</t>
  </si>
  <si>
    <t>E08000026</t>
  </si>
  <si>
    <t>Dudley</t>
  </si>
  <si>
    <t>E4603</t>
  </si>
  <si>
    <t>E08000027</t>
  </si>
  <si>
    <t>Sandwell</t>
  </si>
  <si>
    <t>E4604</t>
  </si>
  <si>
    <t>E08000028</t>
  </si>
  <si>
    <t>Solihull</t>
  </si>
  <si>
    <t>E4605</t>
  </si>
  <si>
    <t>E08000029</t>
  </si>
  <si>
    <t>Walsall</t>
  </si>
  <si>
    <t>E4606</t>
  </si>
  <si>
    <t>E08000030</t>
  </si>
  <si>
    <t>Wolverhampton</t>
  </si>
  <si>
    <t>E4607</t>
  </si>
  <si>
    <t>E08000031</t>
  </si>
  <si>
    <t>West Midlands Fire Authority</t>
  </si>
  <si>
    <t>E6146</t>
  </si>
  <si>
    <t>E31000044</t>
  </si>
  <si>
    <t>West Midlands Police and Crime Commissioner and Chief Constable</t>
  </si>
  <si>
    <t>E7046</t>
  </si>
  <si>
    <t>E23000014</t>
  </si>
  <si>
    <t>West Sussex</t>
  </si>
  <si>
    <t>E3820</t>
  </si>
  <si>
    <t>E10000032</t>
  </si>
  <si>
    <t>West Yorkshire Fire &amp; CD Authority</t>
  </si>
  <si>
    <t>E6147</t>
  </si>
  <si>
    <t>E31000045</t>
  </si>
  <si>
    <t>Bradford</t>
  </si>
  <si>
    <t>E4701</t>
  </si>
  <si>
    <t>E08000032</t>
  </si>
  <si>
    <t>Calderdale</t>
  </si>
  <si>
    <t>E4702</t>
  </si>
  <si>
    <t>E08000033</t>
  </si>
  <si>
    <t>Kirklees</t>
  </si>
  <si>
    <t>E4703</t>
  </si>
  <si>
    <t>E08000034</t>
  </si>
  <si>
    <t>Leeds</t>
  </si>
  <si>
    <t>E4704</t>
  </si>
  <si>
    <t>E08000035</t>
  </si>
  <si>
    <t>Wakefield</t>
  </si>
  <si>
    <t>E4705</t>
  </si>
  <si>
    <t>E08000036</t>
  </si>
  <si>
    <t>Wiltshire Police and Crime Commissioner and Chief Constable</t>
  </si>
  <si>
    <t>E7039</t>
  </si>
  <si>
    <t>E23000038</t>
  </si>
  <si>
    <t>E1821</t>
  </si>
  <si>
    <t>E10000034</t>
  </si>
  <si>
    <t>ZZZZ</t>
  </si>
  <si>
    <t>EZZZZ</t>
  </si>
  <si>
    <t/>
  </si>
  <si>
    <t>LA_ONS_Code</t>
  </si>
  <si>
    <t>ctrtot_pa_cy</t>
  </si>
  <si>
    <t>ctrlevy_pa_cy</t>
  </si>
  <si>
    <t>ctrtaxbase_pa_cy</t>
  </si>
  <si>
    <t>avebandd_pa_cy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</si>
</sst>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00_);_(* \(#,##0.00\);_(* &quot;-&quot;??_);_(@_)"/>
    <numFmt numFmtId="165" formatCode="&quot;£&quot;#,##0"/>
    <numFmt numFmtId="166" formatCode="0.0%"/>
    <numFmt numFmtId="167" formatCode="#,##0.0"/>
    <numFmt numFmtId="168" formatCode="0.0"/>
    <numFmt numFmtId="169" formatCode="0.00000"/>
  </numFmts>
  <fonts count="105" x14ac:knownFonts="1">
    <font>
      <sz val="10"/>
      <name val="Arial"/>
    </font>
    <font>
      <sz val="10"/>
      <name val="Arial"/>
      <family val="2"/>
    </font>
    <font>
      <sz val="10"/>
      <color indexed="8"/>
      <name val="Arial"/>
      <family val="2"/>
    </font>
    <font>
      <b/>
      <sz val="10"/>
      <name val="Arial"/>
      <family val="2"/>
    </font>
    <font>
      <b/>
      <sz val="12"/>
      <name val="Arial"/>
      <family val="2"/>
    </font>
    <font>
      <b/>
      <sz val="14"/>
      <name val="Arial"/>
      <family val="2"/>
    </font>
    <font>
      <sz val="14"/>
      <name val="Arial"/>
      <family val="2"/>
    </font>
    <font>
      <sz val="12"/>
      <name val="Arial"/>
      <family val="2"/>
    </font>
    <font>
      <sz val="11"/>
      <name val="Arial"/>
      <family val="2"/>
    </font>
    <font>
      <b/>
      <sz val="11"/>
      <name val="Arial"/>
      <family val="2"/>
    </font>
    <font>
      <b/>
      <u/>
      <sz val="11"/>
      <name val="Arial"/>
      <family val="2"/>
    </font>
    <font>
      <b/>
      <sz val="20"/>
      <name val="Arial"/>
      <family val="2"/>
    </font>
    <font>
      <b/>
      <sz val="16"/>
      <color indexed="9"/>
      <name val="Arial"/>
      <family val="2"/>
    </font>
    <font>
      <sz val="8"/>
      <name val="Arial"/>
      <family val="2"/>
    </font>
    <font>
      <b/>
      <sz val="12"/>
      <color indexed="8"/>
      <name val="Arial"/>
      <family val="2"/>
    </font>
    <font>
      <sz val="12"/>
      <name val="Arial"/>
      <family val="2"/>
    </font>
    <font>
      <sz val="12"/>
      <color indexed="8"/>
      <name val="Arial"/>
      <family val="2"/>
    </font>
    <font>
      <b/>
      <sz val="14"/>
      <color indexed="18"/>
      <name val="Arial"/>
      <family val="2"/>
    </font>
    <font>
      <b/>
      <u/>
      <sz val="18"/>
      <name val="Arial"/>
      <family val="2"/>
    </font>
    <font>
      <b/>
      <sz val="12"/>
      <color indexed="10"/>
      <name val="Arial"/>
      <family val="2"/>
    </font>
    <font>
      <b/>
      <u/>
      <sz val="12"/>
      <color indexed="10"/>
      <name val="Arial"/>
      <family val="2"/>
    </font>
    <font>
      <b/>
      <u/>
      <sz val="12"/>
      <name val="Arial"/>
      <family val="2"/>
    </font>
    <font>
      <b/>
      <sz val="12"/>
      <color indexed="56"/>
      <name val="Arial"/>
      <family val="2"/>
    </font>
    <font>
      <b/>
      <sz val="18"/>
      <name val="Arial"/>
      <family val="2"/>
    </font>
    <font>
      <sz val="16"/>
      <name val="Arial"/>
      <family val="2"/>
    </font>
    <font>
      <sz val="10"/>
      <color indexed="10"/>
      <name val="Arial"/>
      <family val="2"/>
    </font>
    <font>
      <u/>
      <sz val="9"/>
      <color indexed="12"/>
      <name val="Arial"/>
      <family val="2"/>
    </font>
    <font>
      <b/>
      <sz val="9"/>
      <name val="Arial"/>
      <family val="2"/>
    </font>
    <font>
      <sz val="9"/>
      <name val="Arial"/>
      <family val="2"/>
    </font>
    <font>
      <b/>
      <sz val="8"/>
      <name val="Arial"/>
      <family val="2"/>
    </font>
    <font>
      <sz val="12"/>
      <color indexed="10"/>
      <name val="Arial"/>
      <family val="2"/>
    </font>
    <font>
      <sz val="13"/>
      <name val="Arial"/>
      <family val="2"/>
    </font>
    <font>
      <b/>
      <sz val="13"/>
      <name val="Arial"/>
      <family val="2"/>
    </font>
    <font>
      <b/>
      <sz val="13"/>
      <color indexed="10"/>
      <name val="Arial"/>
      <family val="2"/>
    </font>
    <font>
      <sz val="12"/>
      <color indexed="55"/>
      <name val="Arial"/>
      <family val="2"/>
    </font>
    <font>
      <b/>
      <u/>
      <sz val="14"/>
      <name val="Arial"/>
      <family val="2"/>
    </font>
    <font>
      <sz val="14"/>
      <name val="Arial"/>
      <family val="2"/>
    </font>
    <font>
      <b/>
      <i/>
      <sz val="11"/>
      <name val="Arial"/>
      <family val="2"/>
    </font>
    <font>
      <sz val="13"/>
      <color indexed="10"/>
      <name val="Arial"/>
      <family val="2"/>
    </font>
    <font>
      <sz val="14"/>
      <color indexed="10"/>
      <name val="Arial"/>
      <family val="2"/>
    </font>
    <font>
      <b/>
      <u/>
      <sz val="13"/>
      <name val="Arial"/>
      <family val="2"/>
    </font>
    <font>
      <u/>
      <sz val="12"/>
      <color indexed="12"/>
      <name val="Arial"/>
      <family val="2"/>
    </font>
    <font>
      <u/>
      <sz val="10"/>
      <color indexed="12"/>
      <name val="Arial"/>
      <family val="2"/>
    </font>
    <font>
      <b/>
      <sz val="12"/>
      <name val="Wingdings"/>
      <charset val="2"/>
    </font>
    <font>
      <sz val="12"/>
      <name val="Wingdings 2"/>
      <family val="1"/>
      <charset val="2"/>
    </font>
    <font>
      <sz val="11"/>
      <color indexed="8"/>
      <name val="Calibri"/>
      <family val="2"/>
    </font>
    <font>
      <sz val="11"/>
      <color indexed="9"/>
      <name val="Calibri"/>
      <family val="2"/>
    </font>
    <font>
      <sz val="11"/>
      <color indexed="20"/>
      <name val="Calibri"/>
      <family val="2"/>
    </font>
    <font>
      <b/>
      <sz val="11"/>
      <color indexed="10"/>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10"/>
      <name val="Calibri"/>
      <family val="2"/>
    </font>
    <font>
      <sz val="11"/>
      <color indexed="19"/>
      <name val="Calibri"/>
      <family val="2"/>
    </font>
    <font>
      <b/>
      <sz val="11"/>
      <color indexed="63"/>
      <name val="Calibri"/>
      <family val="2"/>
    </font>
    <font>
      <b/>
      <sz val="18"/>
      <color indexed="62"/>
      <name val="Cambria"/>
      <family val="2"/>
    </font>
    <font>
      <b/>
      <sz val="11"/>
      <color indexed="8"/>
      <name val="Calibri"/>
      <family val="2"/>
    </font>
    <font>
      <sz val="12"/>
      <color theme="0"/>
      <name val="Arial"/>
      <family val="2"/>
    </font>
    <font>
      <b/>
      <sz val="12"/>
      <color theme="0"/>
      <name val="Arial"/>
      <family val="2"/>
    </font>
    <font>
      <sz val="12"/>
      <color rgb="FFFF0000"/>
      <name val="Arial"/>
      <family val="2"/>
    </font>
    <font>
      <b/>
      <sz val="11"/>
      <color rgb="FFFF0000"/>
      <name val="Arial"/>
      <family val="2"/>
    </font>
    <font>
      <sz val="9"/>
      <color rgb="FFFF0000"/>
      <name val="Arial"/>
      <family val="2"/>
    </font>
    <font>
      <sz val="10"/>
      <color rgb="FFFF0000"/>
      <name val="Arial"/>
      <family val="2"/>
    </font>
    <font>
      <b/>
      <sz val="12"/>
      <color rgb="FFFF0000"/>
      <name val="Arial"/>
      <family val="2"/>
    </font>
    <font>
      <sz val="10"/>
      <color theme="0"/>
      <name val="Arial"/>
      <family val="2"/>
    </font>
    <font>
      <sz val="13"/>
      <color theme="0"/>
      <name val="Arial"/>
      <family val="2"/>
    </font>
    <font>
      <sz val="14"/>
      <color theme="0"/>
      <name val="Arial"/>
      <family val="2"/>
    </font>
    <font>
      <sz val="12"/>
      <color rgb="FFCCFFCC"/>
      <name val="Arial"/>
      <family val="2"/>
    </font>
    <font>
      <sz val="10"/>
      <color rgb="FFFFFFC0"/>
      <name val="Arial"/>
      <family val="2"/>
    </font>
    <font>
      <b/>
      <sz val="14"/>
      <color rgb="FFFF0000"/>
      <name val="Arial"/>
      <family val="2"/>
    </font>
    <font>
      <b/>
      <sz val="16"/>
      <color rgb="FFFF0000"/>
      <name val="Arial"/>
      <family val="2"/>
    </font>
    <font>
      <b/>
      <sz val="14"/>
      <color rgb="FFFFFFC0"/>
      <name val="Arial"/>
      <family val="2"/>
    </font>
    <font>
      <sz val="11"/>
      <color rgb="FFFF0000"/>
      <name val="Arial"/>
      <family val="2"/>
    </font>
    <font>
      <sz val="13"/>
      <color rgb="FFFF0000"/>
      <name val="Arial"/>
      <family val="2"/>
    </font>
    <font>
      <sz val="14"/>
      <color rgb="FFFF0000"/>
      <name val="Arial"/>
      <family val="2"/>
    </font>
    <font>
      <b/>
      <sz val="13"/>
      <color rgb="FFFF0000"/>
      <name val="Arial"/>
      <family val="2"/>
    </font>
    <font>
      <sz val="9"/>
      <color rgb="FFFFC000"/>
      <name val="Arial"/>
      <family val="2"/>
    </font>
    <font>
      <b/>
      <sz val="9"/>
      <color rgb="FFFFC000"/>
      <name val="Arial"/>
      <family val="2"/>
    </font>
    <font>
      <sz val="12"/>
      <color theme="1"/>
      <name val="Arial"/>
      <family val="2"/>
    </font>
    <font>
      <b/>
      <sz val="12"/>
      <color theme="1"/>
      <name val="Arial"/>
      <family val="2"/>
    </font>
    <font>
      <u/>
      <sz val="10"/>
      <color theme="10"/>
      <name val="Arial"/>
      <family val="2"/>
    </font>
    <font>
      <b/>
      <sz val="11"/>
      <color theme="3"/>
      <name val="Arial"/>
      <family val="2"/>
    </font>
    <font>
      <b/>
      <sz val="18"/>
      <color theme="3"/>
      <name val="Cambria"/>
      <family val="2"/>
      <scheme val="major"/>
    </font>
    <font>
      <b/>
      <sz val="15"/>
      <color theme="3"/>
      <name val="Arial"/>
      <family val="2"/>
    </font>
    <font>
      <b/>
      <sz val="13"/>
      <color theme="3"/>
      <name val="Arial"/>
      <family val="2"/>
    </font>
    <font>
      <sz val="12"/>
      <color rgb="FF006100"/>
      <name val="Arial"/>
      <family val="2"/>
    </font>
    <font>
      <sz val="12"/>
      <color rgb="FF9C0006"/>
      <name val="Arial"/>
      <family val="2"/>
    </font>
    <font>
      <sz val="12"/>
      <color rgb="FF9C6500"/>
      <name val="Arial"/>
      <family val="2"/>
    </font>
    <font>
      <sz val="12"/>
      <color rgb="FF3F3F76"/>
      <name val="Arial"/>
      <family val="2"/>
    </font>
    <font>
      <b/>
      <sz val="12"/>
      <color rgb="FF3F3F3F"/>
      <name val="Arial"/>
      <family val="2"/>
    </font>
    <font>
      <b/>
      <sz val="12"/>
      <color rgb="FFFA7D00"/>
      <name val="Arial"/>
      <family val="2"/>
    </font>
    <font>
      <sz val="12"/>
      <color rgb="FFFA7D00"/>
      <name val="Arial"/>
      <family val="2"/>
    </font>
    <font>
      <i/>
      <sz val="12"/>
      <color rgb="FF7F7F7F"/>
      <name val="Arial"/>
      <family val="2"/>
    </font>
    <font>
      <sz val="11"/>
      <color rgb="FF000000"/>
      <name val="Arial"/>
      <family val="2"/>
    </font>
    <font>
      <b/>
      <i/>
      <sz val="12"/>
      <name val="Arial"/>
      <family val="2"/>
    </font>
    <font>
      <b/>
      <i/>
      <u/>
      <sz val="11"/>
      <name val="Arial"/>
      <family val="2"/>
    </font>
    <font>
      <u/>
      <sz val="11"/>
      <name val="Arial"/>
      <family val="2"/>
    </font>
    <font>
      <sz val="10"/>
      <color theme="1"/>
      <name val="Arial"/>
      <family val="2"/>
    </font>
    <font>
      <b/>
      <i/>
      <sz val="10"/>
      <name val="Arial"/>
      <family val="2"/>
    </font>
    <font>
      <b/>
      <sz val="10"/>
      <color indexed="10"/>
      <name val="Arial"/>
      <family val="2"/>
    </font>
    <font>
      <b/>
      <sz val="10"/>
      <name val="Courier"/>
      <family val="3"/>
    </font>
  </fonts>
  <fills count="57">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indexed="9"/>
      </patternFill>
    </fill>
    <fill>
      <patternFill patternType="solid">
        <fgColor indexed="9"/>
        <bgColor indexed="64"/>
      </patternFill>
    </fill>
    <fill>
      <patternFill patternType="solid">
        <fgColor indexed="55"/>
      </patternFill>
    </fill>
    <fill>
      <patternFill patternType="solid">
        <fgColor indexed="42"/>
        <bgColor indexed="64"/>
      </patternFill>
    </fill>
    <fill>
      <patternFill patternType="solid">
        <fgColor indexed="43"/>
        <bgColor indexed="64"/>
      </patternFill>
    </fill>
    <fill>
      <patternFill patternType="solid">
        <fgColor rgb="FFFF0000"/>
        <bgColor indexed="64"/>
      </patternFill>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C7CE"/>
        <bgColor indexed="64"/>
      </patternFill>
    </fill>
    <fill>
      <patternFill patternType="solid">
        <fgColor theme="8" tint="0.59999389629810485"/>
        <bgColor indexed="64"/>
      </patternFill>
    </fill>
    <fill>
      <patternFill patternType="solid">
        <fgColor theme="0" tint="-0.14999847407452621"/>
        <bgColor indexed="64"/>
      </patternFill>
    </fill>
  </fills>
  <borders count="61">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right style="medium">
        <color indexed="48"/>
      </right>
      <top/>
      <bottom/>
      <diagonal/>
    </border>
    <border>
      <left style="thin">
        <color indexed="64"/>
      </left>
      <right/>
      <top style="thin">
        <color indexed="64"/>
      </top>
      <bottom/>
      <diagonal/>
    </border>
    <border>
      <left/>
      <right style="medium">
        <color auto="1"/>
      </right>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50"/>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27"/>
      </bottom>
      <diagonal/>
    </border>
    <border>
      <left/>
      <right/>
      <top/>
      <bottom style="medium">
        <color indexed="27"/>
      </bottom>
      <diagonal/>
    </border>
    <border>
      <left style="medium">
        <color indexed="64"/>
      </left>
      <right/>
      <top/>
      <bottom style="medium">
        <color indexed="64"/>
      </bottom>
      <diagonal/>
    </border>
    <border>
      <left/>
      <right/>
      <top/>
      <bottom style="medium">
        <color indexed="64"/>
      </bottom>
      <diagonal/>
    </border>
    <border>
      <left/>
      <right style="medium">
        <color auto="1"/>
      </right>
      <top/>
      <bottom style="medium">
        <color auto="1"/>
      </bottom>
      <diagonal/>
    </border>
    <border>
      <left style="thin">
        <color indexed="64"/>
      </left>
      <right/>
      <top/>
      <bottom/>
      <diagonal/>
    </border>
    <border>
      <left style="thin">
        <color indexed="64"/>
      </left>
      <right/>
      <top/>
      <bottom style="medium">
        <color indexed="64"/>
      </bottom>
      <diagonal/>
    </border>
    <border>
      <left/>
      <right/>
      <top style="medium">
        <color indexed="64"/>
      </top>
      <bottom/>
      <diagonal/>
    </border>
    <border>
      <left style="medium">
        <color indexed="50"/>
      </left>
      <right style="medium">
        <color indexed="12"/>
      </right>
      <top style="medium">
        <color indexed="50"/>
      </top>
      <bottom style="medium">
        <color indexed="50"/>
      </bottom>
      <diagonal/>
    </border>
    <border>
      <left style="medium">
        <color indexed="12"/>
      </left>
      <right style="medium">
        <color indexed="50"/>
      </right>
      <top style="medium">
        <color indexed="50"/>
      </top>
      <bottom style="medium">
        <color indexed="50"/>
      </bottom>
      <diagonal/>
    </border>
    <border>
      <left/>
      <right style="medium">
        <color indexed="64"/>
      </right>
      <top style="medium">
        <color indexed="64"/>
      </top>
      <bottom/>
      <diagonal/>
    </border>
    <border>
      <left style="medium">
        <color indexed="64"/>
      </left>
      <right/>
      <top style="medium">
        <color auto="1"/>
      </top>
      <bottom/>
      <diagonal/>
    </border>
    <border>
      <left style="medium">
        <color indexed="64"/>
      </left>
      <right/>
      <top/>
      <bottom style="thin">
        <color indexed="64"/>
      </bottom>
      <diagonal/>
    </border>
    <border>
      <left/>
      <right style="thin">
        <color indexed="64"/>
      </right>
      <top/>
      <bottom/>
      <diagonal/>
    </border>
    <border>
      <left/>
      <right/>
      <top style="medium">
        <color auto="1"/>
      </top>
      <bottom/>
      <diagonal/>
    </border>
    <border>
      <left style="medium">
        <color indexed="17"/>
      </left>
      <right style="medium">
        <color indexed="17"/>
      </right>
      <top style="medium">
        <color indexed="17"/>
      </top>
      <bottom style="medium">
        <color indexed="17"/>
      </bottom>
      <diagonal/>
    </border>
    <border>
      <left style="medium">
        <color indexed="12"/>
      </left>
      <right style="medium">
        <color indexed="12"/>
      </right>
      <top style="medium">
        <color indexed="12"/>
      </top>
      <bottom style="medium">
        <color indexed="12"/>
      </bottom>
      <diagonal/>
    </border>
    <border>
      <left style="medium">
        <color indexed="12"/>
      </left>
      <right style="medium">
        <color indexed="12"/>
      </right>
      <top style="medium">
        <color indexed="12"/>
      </top>
      <bottom style="medium">
        <color indexed="12"/>
      </bottom>
      <diagonal/>
    </border>
    <border>
      <left style="medium">
        <color indexed="50"/>
      </left>
      <right style="medium">
        <color indexed="50"/>
      </right>
      <top style="medium">
        <color indexed="50"/>
      </top>
      <bottom style="medium">
        <color indexed="50"/>
      </bottom>
      <diagonal/>
    </border>
    <border>
      <left style="medium">
        <color indexed="17"/>
      </left>
      <right style="medium">
        <color indexed="17"/>
      </right>
      <top style="medium">
        <color indexed="17"/>
      </top>
      <bottom style="medium">
        <color indexed="17"/>
      </bottom>
      <diagonal/>
    </border>
    <border>
      <left style="medium">
        <color indexed="64"/>
      </left>
      <right/>
      <top style="medium">
        <color auto="1"/>
      </top>
      <bottom/>
      <diagonal/>
    </border>
    <border>
      <left style="thin">
        <color indexed="64"/>
      </left>
      <right/>
      <top style="medium">
        <color indexed="64"/>
      </top>
      <bottom/>
      <diagonal/>
    </border>
    <border>
      <left/>
      <right style="medium">
        <color indexed="64"/>
      </right>
      <top style="medium">
        <color indexed="64"/>
      </top>
      <bottom/>
      <diagonal/>
    </border>
  </borders>
  <cellStyleXfs count="249">
    <xf numFmtId="0" fontId="0" fillId="0" borderId="0"/>
    <xf numFmtId="0" fontId="1" fillId="0" borderId="0"/>
    <xf numFmtId="0" fontId="45" fillId="2" borderId="0" applyNumberFormat="0" applyBorder="0" applyAlignment="0" applyProtection="0"/>
    <xf numFmtId="0" fontId="45" fillId="3" borderId="0" applyNumberFormat="0" applyBorder="0" applyAlignment="0" applyProtection="0"/>
    <xf numFmtId="0" fontId="45" fillId="4" borderId="0" applyNumberFormat="0" applyBorder="0" applyAlignment="0" applyProtection="0"/>
    <xf numFmtId="0" fontId="45" fillId="5" borderId="0" applyNumberFormat="0" applyBorder="0" applyAlignment="0" applyProtection="0"/>
    <xf numFmtId="0" fontId="45" fillId="6" borderId="0" applyNumberFormat="0" applyBorder="0" applyAlignment="0" applyProtection="0"/>
    <xf numFmtId="0" fontId="45" fillId="4" borderId="0" applyNumberFormat="0" applyBorder="0" applyAlignment="0" applyProtection="0"/>
    <xf numFmtId="0" fontId="45" fillId="6" borderId="0" applyNumberFormat="0" applyBorder="0" applyAlignment="0" applyProtection="0"/>
    <xf numFmtId="0" fontId="45" fillId="3" borderId="0" applyNumberFormat="0" applyBorder="0" applyAlignment="0" applyProtection="0"/>
    <xf numFmtId="0" fontId="45" fillId="7" borderId="0" applyNumberFormat="0" applyBorder="0" applyAlignment="0" applyProtection="0"/>
    <xf numFmtId="0" fontId="45" fillId="8" borderId="0" applyNumberFormat="0" applyBorder="0" applyAlignment="0" applyProtection="0"/>
    <xf numFmtId="0" fontId="45" fillId="6" borderId="0" applyNumberFormat="0" applyBorder="0" applyAlignment="0" applyProtection="0"/>
    <xf numFmtId="0" fontId="45" fillId="4" borderId="0" applyNumberFormat="0" applyBorder="0" applyAlignment="0" applyProtection="0"/>
    <xf numFmtId="0" fontId="46" fillId="6" borderId="0" applyNumberFormat="0" applyBorder="0" applyAlignment="0" applyProtection="0"/>
    <xf numFmtId="0" fontId="46" fillId="9" borderId="0" applyNumberFormat="0" applyBorder="0" applyAlignment="0" applyProtection="0"/>
    <xf numFmtId="0" fontId="46" fillId="10" borderId="0" applyNumberFormat="0" applyBorder="0" applyAlignment="0" applyProtection="0"/>
    <xf numFmtId="0" fontId="46" fillId="8" borderId="0" applyNumberFormat="0" applyBorder="0" applyAlignment="0" applyProtection="0"/>
    <xf numFmtId="0" fontId="46" fillId="6" borderId="0" applyNumberFormat="0" applyBorder="0" applyAlignment="0" applyProtection="0"/>
    <xf numFmtId="0" fontId="46" fillId="3" borderId="0" applyNumberFormat="0" applyBorder="0" applyAlignment="0" applyProtection="0"/>
    <xf numFmtId="0" fontId="46" fillId="11" borderId="0" applyNumberFormat="0" applyBorder="0" applyAlignment="0" applyProtection="0"/>
    <xf numFmtId="0" fontId="46" fillId="9" borderId="0" applyNumberFormat="0" applyBorder="0" applyAlignment="0" applyProtection="0"/>
    <xf numFmtId="0" fontId="46" fillId="10" borderId="0" applyNumberFormat="0" applyBorder="0" applyAlignment="0" applyProtection="0"/>
    <xf numFmtId="0" fontId="46" fillId="12" borderId="0" applyNumberFormat="0" applyBorder="0" applyAlignment="0" applyProtection="0"/>
    <xf numFmtId="0" fontId="46" fillId="13" borderId="0" applyNumberFormat="0" applyBorder="0" applyAlignment="0" applyProtection="0"/>
    <xf numFmtId="0" fontId="46" fillId="14" borderId="0" applyNumberFormat="0" applyBorder="0" applyAlignment="0" applyProtection="0"/>
    <xf numFmtId="0" fontId="47" fillId="15" borderId="0" applyNumberFormat="0" applyBorder="0" applyAlignment="0" applyProtection="0"/>
    <xf numFmtId="0" fontId="48" fillId="16" borderId="1" applyNumberFormat="0" applyAlignment="0" applyProtection="0"/>
    <xf numFmtId="3" fontId="1" fillId="17" borderId="2">
      <alignment horizontal="right"/>
    </xf>
    <xf numFmtId="3" fontId="1" fillId="17" borderId="2">
      <alignment horizontal="right"/>
    </xf>
    <xf numFmtId="3" fontId="3" fillId="17" borderId="3">
      <alignment horizontal="right"/>
    </xf>
    <xf numFmtId="3" fontId="1" fillId="17" borderId="3">
      <alignment horizontal="right"/>
    </xf>
    <xf numFmtId="3" fontId="1" fillId="17" borderId="3">
      <alignment horizontal="right"/>
    </xf>
    <xf numFmtId="0" fontId="49" fillId="18" borderId="4"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0" fontId="50" fillId="0" borderId="0" applyNumberFormat="0" applyFill="0" applyBorder="0" applyAlignment="0" applyProtection="0"/>
    <xf numFmtId="0" fontId="51" fillId="6" borderId="0" applyNumberFormat="0" applyBorder="0" applyAlignment="0" applyProtection="0"/>
    <xf numFmtId="0" fontId="52" fillId="0" borderId="5" applyNumberFormat="0" applyFill="0" applyAlignment="0" applyProtection="0"/>
    <xf numFmtId="0" fontId="53" fillId="0" borderId="6" applyNumberFormat="0" applyFill="0" applyAlignment="0" applyProtection="0"/>
    <xf numFmtId="0" fontId="54" fillId="0" borderId="7" applyNumberFormat="0" applyFill="0" applyAlignment="0" applyProtection="0"/>
    <xf numFmtId="0" fontId="54" fillId="0" borderId="0" applyNumberFormat="0" applyFill="0" applyBorder="0" applyAlignment="0" applyProtection="0"/>
    <xf numFmtId="0" fontId="26"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55" fillId="7" borderId="1" applyNumberFormat="0" applyAlignment="0" applyProtection="0"/>
    <xf numFmtId="0" fontId="56" fillId="0" borderId="8" applyNumberFormat="0" applyFill="0" applyAlignment="0" applyProtection="0"/>
    <xf numFmtId="0" fontId="57" fillId="7" borderId="0" applyNumberFormat="0" applyBorder="0" applyAlignment="0" applyProtection="0"/>
    <xf numFmtId="0" fontId="7" fillId="0" borderId="0"/>
    <xf numFmtId="0" fontId="1" fillId="0" borderId="0"/>
    <xf numFmtId="0" fontId="1" fillId="0" borderId="0"/>
    <xf numFmtId="0" fontId="7" fillId="0" borderId="0"/>
    <xf numFmtId="0" fontId="1" fillId="0" borderId="0"/>
    <xf numFmtId="0" fontId="1" fillId="4" borderId="9" applyNumberFormat="0" applyFont="0" applyAlignment="0" applyProtection="0"/>
    <xf numFmtId="0" fontId="58" fillId="16" borderId="10" applyNumberFormat="0" applyAlignment="0" applyProtection="0"/>
    <xf numFmtId="9" fontId="1" fillId="0" borderId="0" applyFont="0" applyFill="0" applyBorder="0" applyAlignment="0" applyProtection="0"/>
    <xf numFmtId="0" fontId="59" fillId="0" borderId="0" applyNumberFormat="0" applyFill="0" applyBorder="0" applyAlignment="0" applyProtection="0"/>
    <xf numFmtId="0" fontId="60" fillId="0" borderId="11" applyNumberFormat="0" applyFill="0" applyAlignment="0" applyProtection="0"/>
    <xf numFmtId="0" fontId="56" fillId="0" borderId="0" applyNumberFormat="0" applyFill="0" applyBorder="0" applyAlignment="0" applyProtection="0"/>
    <xf numFmtId="0" fontId="45" fillId="2" borderId="0" applyNumberFormat="0" applyBorder="0" applyAlignment="0" applyProtection="0"/>
    <xf numFmtId="0" fontId="45" fillId="3" borderId="0" applyNumberFormat="0" applyBorder="0" applyAlignment="0" applyProtection="0"/>
    <xf numFmtId="0" fontId="45" fillId="4" borderId="0" applyNumberFormat="0" applyBorder="0" applyAlignment="0" applyProtection="0"/>
    <xf numFmtId="0" fontId="45" fillId="5" borderId="0" applyNumberFormat="0" applyBorder="0" applyAlignment="0" applyProtection="0"/>
    <xf numFmtId="0" fontId="45" fillId="6" borderId="0" applyNumberFormat="0" applyBorder="0" applyAlignment="0" applyProtection="0"/>
    <xf numFmtId="0" fontId="45" fillId="4" borderId="0" applyNumberFormat="0" applyBorder="0" applyAlignment="0" applyProtection="0"/>
    <xf numFmtId="0" fontId="45" fillId="6" borderId="0" applyNumberFormat="0" applyBorder="0" applyAlignment="0" applyProtection="0"/>
    <xf numFmtId="0" fontId="45" fillId="3" borderId="0" applyNumberFormat="0" applyBorder="0" applyAlignment="0" applyProtection="0"/>
    <xf numFmtId="0" fontId="45" fillId="7" borderId="0" applyNumberFormat="0" applyBorder="0" applyAlignment="0" applyProtection="0"/>
    <xf numFmtId="0" fontId="45" fillId="8" borderId="0" applyNumberFormat="0" applyBorder="0" applyAlignment="0" applyProtection="0"/>
    <xf numFmtId="0" fontId="45" fillId="6" borderId="0" applyNumberFormat="0" applyBorder="0" applyAlignment="0" applyProtection="0"/>
    <xf numFmtId="0" fontId="45" fillId="4" borderId="0" applyNumberFormat="0" applyBorder="0" applyAlignment="0" applyProtection="0"/>
    <xf numFmtId="0" fontId="46" fillId="6" borderId="0" applyNumberFormat="0" applyBorder="0" applyAlignment="0" applyProtection="0"/>
    <xf numFmtId="0" fontId="46" fillId="9" borderId="0" applyNumberFormat="0" applyBorder="0" applyAlignment="0" applyProtection="0"/>
    <xf numFmtId="0" fontId="46" fillId="10" borderId="0" applyNumberFormat="0" applyBorder="0" applyAlignment="0" applyProtection="0"/>
    <xf numFmtId="0" fontId="46" fillId="8" borderId="0" applyNumberFormat="0" applyBorder="0" applyAlignment="0" applyProtection="0"/>
    <xf numFmtId="0" fontId="46" fillId="6" borderId="0" applyNumberFormat="0" applyBorder="0" applyAlignment="0" applyProtection="0"/>
    <xf numFmtId="0" fontId="46" fillId="3" borderId="0" applyNumberFormat="0" applyBorder="0" applyAlignment="0" applyProtection="0"/>
    <xf numFmtId="0" fontId="46" fillId="11" borderId="0" applyNumberFormat="0" applyBorder="0" applyAlignment="0" applyProtection="0"/>
    <xf numFmtId="0" fontId="46" fillId="9" borderId="0" applyNumberFormat="0" applyBorder="0" applyAlignment="0" applyProtection="0"/>
    <xf numFmtId="0" fontId="46" fillId="10" borderId="0" applyNumberFormat="0" applyBorder="0" applyAlignment="0" applyProtection="0"/>
    <xf numFmtId="0" fontId="46" fillId="12" borderId="0" applyNumberFormat="0" applyBorder="0" applyAlignment="0" applyProtection="0"/>
    <xf numFmtId="0" fontId="46" fillId="13" borderId="0" applyNumberFormat="0" applyBorder="0" applyAlignment="0" applyProtection="0"/>
    <xf numFmtId="0" fontId="46" fillId="14" borderId="0" applyNumberFormat="0" applyBorder="0" applyAlignment="0" applyProtection="0"/>
    <xf numFmtId="0" fontId="47" fillId="15" borderId="0" applyNumberFormat="0" applyBorder="0" applyAlignment="0" applyProtection="0"/>
    <xf numFmtId="0" fontId="48" fillId="16" borderId="1" applyNumberFormat="0" applyAlignment="0" applyProtection="0"/>
    <xf numFmtId="0" fontId="49" fillId="18" borderId="4"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50" fillId="0" borderId="0" applyNumberFormat="0" applyFill="0" applyBorder="0" applyAlignment="0" applyProtection="0"/>
    <xf numFmtId="0" fontId="51" fillId="6" borderId="0" applyNumberFormat="0" applyBorder="0" applyAlignment="0" applyProtection="0"/>
    <xf numFmtId="0" fontId="52" fillId="0" borderId="5" applyNumberFormat="0" applyFill="0" applyAlignment="0" applyProtection="0"/>
    <xf numFmtId="0" fontId="53" fillId="0" borderId="6"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0" applyNumberFormat="0" applyFill="0" applyBorder="0" applyAlignment="0" applyProtection="0"/>
    <xf numFmtId="0" fontId="41"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55" fillId="7" borderId="1" applyNumberFormat="0" applyAlignment="0" applyProtection="0"/>
    <xf numFmtId="0" fontId="56" fillId="0" borderId="8" applyNumberFormat="0" applyFill="0" applyAlignment="0" applyProtection="0"/>
    <xf numFmtId="0" fontId="57" fillId="7" borderId="0" applyNumberFormat="0" applyBorder="0" applyAlignment="0" applyProtection="0"/>
    <xf numFmtId="0" fontId="1" fillId="0" borderId="0"/>
    <xf numFmtId="0" fontId="1" fillId="0" borderId="0"/>
    <xf numFmtId="0" fontId="7"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4" borderId="9" applyNumberFormat="0" applyFont="0" applyAlignment="0" applyProtection="0"/>
    <xf numFmtId="0" fontId="58" fillId="16" borderId="10" applyNumberFormat="0" applyAlignment="0" applyProtection="0"/>
    <xf numFmtId="9" fontId="1" fillId="0" borderId="0" applyFont="0" applyFill="0" applyBorder="0" applyAlignment="0" applyProtection="0"/>
    <xf numFmtId="9" fontId="1" fillId="0" borderId="0" applyFont="0" applyFill="0" applyBorder="0" applyAlignment="0" applyProtection="0"/>
    <xf numFmtId="0" fontId="59" fillId="0" borderId="0" applyNumberFormat="0" applyFill="0" applyBorder="0" applyAlignment="0" applyProtection="0"/>
    <xf numFmtId="0" fontId="60" fillId="0" borderId="11" applyNumberFormat="0" applyFill="0" applyAlignment="0" applyProtection="0"/>
    <xf numFmtId="0" fontId="56"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41" fillId="0" borderId="0" applyNumberFormat="0" applyFill="0" applyBorder="0" applyAlignment="0" applyProtection="0">
      <alignment vertical="top"/>
      <protection locked="0"/>
    </xf>
    <xf numFmtId="0" fontId="1" fillId="0" borderId="0"/>
    <xf numFmtId="0" fontId="1" fillId="0" borderId="0"/>
    <xf numFmtId="0" fontId="82" fillId="0" borderId="0"/>
    <xf numFmtId="0" fontId="1" fillId="0" borderId="0"/>
    <xf numFmtId="0" fontId="82" fillId="0" borderId="0"/>
    <xf numFmtId="0" fontId="1" fillId="4" borderId="9" applyNumberFormat="0" applyFont="0" applyAlignment="0" applyProtection="0"/>
    <xf numFmtId="0" fontId="1" fillId="0" borderId="0"/>
    <xf numFmtId="0" fontId="1" fillId="0" borderId="0"/>
    <xf numFmtId="0" fontId="86" fillId="0" borderId="0" applyNumberFormat="0" applyFill="0" applyBorder="0" applyAlignment="0" applyProtection="0"/>
    <xf numFmtId="0" fontId="87" fillId="0" borderId="29" applyNumberFormat="0" applyFill="0" applyAlignment="0" applyProtection="0"/>
    <xf numFmtId="0" fontId="88" fillId="0" borderId="30" applyNumberFormat="0" applyFill="0" applyAlignment="0" applyProtection="0"/>
    <xf numFmtId="0" fontId="85" fillId="0" borderId="31" applyNumberFormat="0" applyFill="0" applyAlignment="0" applyProtection="0"/>
    <xf numFmtId="0" fontId="85" fillId="0" borderId="0" applyNumberFormat="0" applyFill="0" applyBorder="0" applyAlignment="0" applyProtection="0"/>
    <xf numFmtId="0" fontId="89" fillId="23" borderId="0" applyNumberFormat="0" applyBorder="0" applyAlignment="0" applyProtection="0"/>
    <xf numFmtId="0" fontId="90" fillId="24" borderId="0" applyNumberFormat="0" applyBorder="0" applyAlignment="0" applyProtection="0"/>
    <xf numFmtId="0" fontId="91" fillId="25" borderId="0" applyNumberFormat="0" applyBorder="0" applyAlignment="0" applyProtection="0"/>
    <xf numFmtId="0" fontId="92" fillId="26" borderId="32" applyNumberFormat="0" applyAlignment="0" applyProtection="0"/>
    <xf numFmtId="0" fontId="93" fillId="27" borderId="33" applyNumberFormat="0" applyAlignment="0" applyProtection="0"/>
    <xf numFmtId="0" fontId="94" fillId="27" borderId="32" applyNumberFormat="0" applyAlignment="0" applyProtection="0"/>
    <xf numFmtId="0" fontId="95" fillId="0" borderId="34" applyNumberFormat="0" applyFill="0" applyAlignment="0" applyProtection="0"/>
    <xf numFmtId="0" fontId="62" fillId="28" borderId="35" applyNumberFormat="0" applyAlignment="0" applyProtection="0"/>
    <xf numFmtId="0" fontId="63" fillId="0" borderId="0" applyNumberFormat="0" applyFill="0" applyBorder="0" applyAlignment="0" applyProtection="0"/>
    <xf numFmtId="0" fontId="96" fillId="0" borderId="0" applyNumberFormat="0" applyFill="0" applyBorder="0" applyAlignment="0" applyProtection="0"/>
    <xf numFmtId="0" fontId="83" fillId="0" borderId="37" applyNumberFormat="0" applyFill="0" applyAlignment="0" applyProtection="0"/>
    <xf numFmtId="0" fontId="61" fillId="30" borderId="0" applyNumberFormat="0" applyBorder="0" applyAlignment="0" applyProtection="0"/>
    <xf numFmtId="0" fontId="82" fillId="31" borderId="0" applyNumberFormat="0" applyBorder="0" applyAlignment="0" applyProtection="0"/>
    <xf numFmtId="0" fontId="82" fillId="32" borderId="0" applyNumberFormat="0" applyBorder="0" applyAlignment="0" applyProtection="0"/>
    <xf numFmtId="0" fontId="61" fillId="33" borderId="0" applyNumberFormat="0" applyBorder="0" applyAlignment="0" applyProtection="0"/>
    <xf numFmtId="0" fontId="61" fillId="34" borderId="0" applyNumberFormat="0" applyBorder="0" applyAlignment="0" applyProtection="0"/>
    <xf numFmtId="0" fontId="82" fillId="35" borderId="0" applyNumberFormat="0" applyBorder="0" applyAlignment="0" applyProtection="0"/>
    <xf numFmtId="0" fontId="82" fillId="36" borderId="0" applyNumberFormat="0" applyBorder="0" applyAlignment="0" applyProtection="0"/>
    <xf numFmtId="0" fontId="61" fillId="37" borderId="0" applyNumberFormat="0" applyBorder="0" applyAlignment="0" applyProtection="0"/>
    <xf numFmtId="0" fontId="61" fillId="38" borderId="0" applyNumberFormat="0" applyBorder="0" applyAlignment="0" applyProtection="0"/>
    <xf numFmtId="0" fontId="82" fillId="39" borderId="0" applyNumberFormat="0" applyBorder="0" applyAlignment="0" applyProtection="0"/>
    <xf numFmtId="0" fontId="82" fillId="40" borderId="0" applyNumberFormat="0" applyBorder="0" applyAlignment="0" applyProtection="0"/>
    <xf numFmtId="0" fontId="61" fillId="41" borderId="0" applyNumberFormat="0" applyBorder="0" applyAlignment="0" applyProtection="0"/>
    <xf numFmtId="0" fontId="61" fillId="42" borderId="0" applyNumberFormat="0" applyBorder="0" applyAlignment="0" applyProtection="0"/>
    <xf numFmtId="0" fontId="82" fillId="43" borderId="0" applyNumberFormat="0" applyBorder="0" applyAlignment="0" applyProtection="0"/>
    <xf numFmtId="0" fontId="82" fillId="44" borderId="0" applyNumberFormat="0" applyBorder="0" applyAlignment="0" applyProtection="0"/>
    <xf numFmtId="0" fontId="61" fillId="45" borderId="0" applyNumberFormat="0" applyBorder="0" applyAlignment="0" applyProtection="0"/>
    <xf numFmtId="0" fontId="61" fillId="46" borderId="0" applyNumberFormat="0" applyBorder="0" applyAlignment="0" applyProtection="0"/>
    <xf numFmtId="0" fontId="82" fillId="47" borderId="0" applyNumberFormat="0" applyBorder="0" applyAlignment="0" applyProtection="0"/>
    <xf numFmtId="0" fontId="82" fillId="48" borderId="0" applyNumberFormat="0" applyBorder="0" applyAlignment="0" applyProtection="0"/>
    <xf numFmtId="0" fontId="61" fillId="49" borderId="0" applyNumberFormat="0" applyBorder="0" applyAlignment="0" applyProtection="0"/>
    <xf numFmtId="0" fontId="61" fillId="50" borderId="0" applyNumberFormat="0" applyBorder="0" applyAlignment="0" applyProtection="0"/>
    <xf numFmtId="0" fontId="82" fillId="51" borderId="0" applyNumberFormat="0" applyBorder="0" applyAlignment="0" applyProtection="0"/>
    <xf numFmtId="0" fontId="82" fillId="52" borderId="0" applyNumberFormat="0" applyBorder="0" applyAlignment="0" applyProtection="0"/>
    <xf numFmtId="0" fontId="61" fillId="53" borderId="0" applyNumberFormat="0" applyBorder="0" applyAlignment="0" applyProtection="0"/>
    <xf numFmtId="0" fontId="82" fillId="0" borderId="0"/>
    <xf numFmtId="0" fontId="82" fillId="29" borderId="36" applyNumberFormat="0" applyFont="0" applyAlignment="0" applyProtection="0"/>
    <xf numFmtId="0" fontId="42" fillId="0" borderId="0" applyNumberFormat="0" applyFill="0" applyBorder="0" applyAlignment="0" applyProtection="0">
      <alignment vertical="top"/>
      <protection locked="0"/>
    </xf>
    <xf numFmtId="0" fontId="84" fillId="0" borderId="0" applyNumberFormat="0" applyFill="0" applyBorder="0" applyAlignment="0" applyProtection="0"/>
    <xf numFmtId="0" fontId="1" fillId="0" borderId="0"/>
    <xf numFmtId="0" fontId="1" fillId="0" borderId="0"/>
    <xf numFmtId="0" fontId="82" fillId="31" borderId="0" applyNumberFormat="0" applyBorder="0" applyAlignment="0" applyProtection="0"/>
    <xf numFmtId="0" fontId="82" fillId="32" borderId="0" applyNumberFormat="0" applyBorder="0" applyAlignment="0" applyProtection="0"/>
    <xf numFmtId="0" fontId="82" fillId="35" borderId="0" applyNumberFormat="0" applyBorder="0" applyAlignment="0" applyProtection="0"/>
    <xf numFmtId="0" fontId="82" fillId="36" borderId="0" applyNumberFormat="0" applyBorder="0" applyAlignment="0" applyProtection="0"/>
    <xf numFmtId="0" fontId="82" fillId="39" borderId="0" applyNumberFormat="0" applyBorder="0" applyAlignment="0" applyProtection="0"/>
    <xf numFmtId="0" fontId="82" fillId="40" borderId="0" applyNumberFormat="0" applyBorder="0" applyAlignment="0" applyProtection="0"/>
    <xf numFmtId="0" fontId="82" fillId="43" borderId="0" applyNumberFormat="0" applyBorder="0" applyAlignment="0" applyProtection="0"/>
    <xf numFmtId="0" fontId="82" fillId="44" borderId="0" applyNumberFormat="0" applyBorder="0" applyAlignment="0" applyProtection="0"/>
    <xf numFmtId="0" fontId="82" fillId="47" borderId="0" applyNumberFormat="0" applyBorder="0" applyAlignment="0" applyProtection="0"/>
    <xf numFmtId="0" fontId="82" fillId="48" borderId="0" applyNumberFormat="0" applyBorder="0" applyAlignment="0" applyProtection="0"/>
    <xf numFmtId="0" fontId="82" fillId="51" borderId="0" applyNumberFormat="0" applyBorder="0" applyAlignment="0" applyProtection="0"/>
    <xf numFmtId="0" fontId="82" fillId="52" borderId="0" applyNumberFormat="0" applyBorder="0" applyAlignment="0" applyProtection="0"/>
    <xf numFmtId="0" fontId="82" fillId="0" borderId="0"/>
    <xf numFmtId="0" fontId="82" fillId="29" borderId="36" applyNumberFormat="0" applyFont="0" applyAlignment="0" applyProtection="0"/>
    <xf numFmtId="0" fontId="82" fillId="31" borderId="0" applyNumberFormat="0" applyBorder="0" applyAlignment="0" applyProtection="0"/>
    <xf numFmtId="0" fontId="82" fillId="32" borderId="0" applyNumberFormat="0" applyBorder="0" applyAlignment="0" applyProtection="0"/>
    <xf numFmtId="0" fontId="82" fillId="35" borderId="0" applyNumberFormat="0" applyBorder="0" applyAlignment="0" applyProtection="0"/>
    <xf numFmtId="0" fontId="82" fillId="36" borderId="0" applyNumberFormat="0" applyBorder="0" applyAlignment="0" applyProtection="0"/>
    <xf numFmtId="0" fontId="82" fillId="39" borderId="0" applyNumberFormat="0" applyBorder="0" applyAlignment="0" applyProtection="0"/>
    <xf numFmtId="0" fontId="82" fillId="40" borderId="0" applyNumberFormat="0" applyBorder="0" applyAlignment="0" applyProtection="0"/>
    <xf numFmtId="0" fontId="82" fillId="43" borderId="0" applyNumberFormat="0" applyBorder="0" applyAlignment="0" applyProtection="0"/>
    <xf numFmtId="0" fontId="82" fillId="44" borderId="0" applyNumberFormat="0" applyBorder="0" applyAlignment="0" applyProtection="0"/>
    <xf numFmtId="0" fontId="82" fillId="47" borderId="0" applyNumberFormat="0" applyBorder="0" applyAlignment="0" applyProtection="0"/>
    <xf numFmtId="0" fontId="82" fillId="48" borderId="0" applyNumberFormat="0" applyBorder="0" applyAlignment="0" applyProtection="0"/>
    <xf numFmtId="0" fontId="82" fillId="51" borderId="0" applyNumberFormat="0" applyBorder="0" applyAlignment="0" applyProtection="0"/>
    <xf numFmtId="0" fontId="82" fillId="52" borderId="0" applyNumberFormat="0" applyBorder="0" applyAlignment="0" applyProtection="0"/>
    <xf numFmtId="0" fontId="82" fillId="0" borderId="0"/>
    <xf numFmtId="0" fontId="82" fillId="29" borderId="36" applyNumberFormat="0" applyFont="0" applyAlignment="0" applyProtection="0"/>
    <xf numFmtId="0" fontId="82" fillId="31" borderId="0" applyNumberFormat="0" applyBorder="0" applyAlignment="0" applyProtection="0"/>
    <xf numFmtId="0" fontId="82" fillId="32" borderId="0" applyNumberFormat="0" applyBorder="0" applyAlignment="0" applyProtection="0"/>
    <xf numFmtId="0" fontId="82" fillId="35" borderId="0" applyNumberFormat="0" applyBorder="0" applyAlignment="0" applyProtection="0"/>
    <xf numFmtId="0" fontId="82" fillId="36" borderId="0" applyNumberFormat="0" applyBorder="0" applyAlignment="0" applyProtection="0"/>
    <xf numFmtId="0" fontId="82" fillId="39" borderId="0" applyNumberFormat="0" applyBorder="0" applyAlignment="0" applyProtection="0"/>
    <xf numFmtId="0" fontId="82" fillId="40" borderId="0" applyNumberFormat="0" applyBorder="0" applyAlignment="0" applyProtection="0"/>
    <xf numFmtId="0" fontId="82" fillId="43" borderId="0" applyNumberFormat="0" applyBorder="0" applyAlignment="0" applyProtection="0"/>
    <xf numFmtId="0" fontId="82" fillId="44" borderId="0" applyNumberFormat="0" applyBorder="0" applyAlignment="0" applyProtection="0"/>
    <xf numFmtId="0" fontId="82" fillId="47" borderId="0" applyNumberFormat="0" applyBorder="0" applyAlignment="0" applyProtection="0"/>
    <xf numFmtId="0" fontId="82" fillId="48" borderId="0" applyNumberFormat="0" applyBorder="0" applyAlignment="0" applyProtection="0"/>
    <xf numFmtId="0" fontId="82" fillId="51" borderId="0" applyNumberFormat="0" applyBorder="0" applyAlignment="0" applyProtection="0"/>
    <xf numFmtId="0" fontId="82" fillId="52" borderId="0" applyNumberFormat="0" applyBorder="0" applyAlignment="0" applyProtection="0"/>
    <xf numFmtId="0" fontId="82" fillId="0" borderId="0"/>
    <xf numFmtId="0" fontId="82" fillId="29" borderId="36" applyNumberFormat="0" applyFont="0" applyAlignment="0" applyProtection="0"/>
    <xf numFmtId="0" fontId="82" fillId="0" borderId="0"/>
    <xf numFmtId="0" fontId="82" fillId="29" borderId="36"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54" fillId="0" borderId="39" applyNumberFormat="0" applyFill="0" applyAlignment="0" applyProtection="0"/>
    <xf numFmtId="0" fontId="54" fillId="0" borderId="39" applyNumberFormat="0" applyFill="0" applyAlignment="0" applyProtection="0"/>
    <xf numFmtId="0" fontId="54" fillId="0" borderId="39" applyNumberFormat="0" applyFill="0" applyAlignment="0" applyProtection="0"/>
  </cellStyleXfs>
  <cellXfs count="554">
    <xf numFmtId="0" fontId="0" fillId="0" borderId="0" xfId="0"/>
    <xf numFmtId="0" fontId="0" fillId="17" borderId="0" xfId="0" applyFill="1"/>
    <xf numFmtId="0" fontId="0" fillId="17" borderId="0" xfId="0" applyFill="1" applyAlignment="1">
      <alignment horizontal="left" vertical="center"/>
    </xf>
    <xf numFmtId="0" fontId="6" fillId="17" borderId="0" xfId="0" applyFont="1" applyFill="1"/>
    <xf numFmtId="0" fontId="15" fillId="17" borderId="0" xfId="0" applyFont="1" applyFill="1"/>
    <xf numFmtId="0" fontId="25" fillId="17" borderId="0" xfId="0" applyFont="1" applyFill="1"/>
    <xf numFmtId="0" fontId="15" fillId="0" borderId="0" xfId="0" applyFont="1"/>
    <xf numFmtId="0" fontId="31" fillId="17" borderId="0" xfId="0" applyFont="1" applyFill="1"/>
    <xf numFmtId="0" fontId="25" fillId="17" borderId="0" xfId="0" applyFont="1" applyFill="1" applyAlignment="1">
      <alignment horizontal="left" vertical="center"/>
    </xf>
    <xf numFmtId="0" fontId="38" fillId="17" borderId="0" xfId="0" applyFont="1" applyFill="1"/>
    <xf numFmtId="0" fontId="39" fillId="17" borderId="0" xfId="0" applyFont="1" applyFill="1"/>
    <xf numFmtId="1" fontId="15" fillId="0" borderId="0" xfId="0" applyNumberFormat="1" applyFont="1"/>
    <xf numFmtId="4" fontId="16" fillId="19" borderId="0" xfId="0" applyNumberFormat="1" applyFont="1" applyFill="1" applyAlignment="1">
      <alignment horizontal="right" wrapText="1"/>
    </xf>
    <xf numFmtId="0" fontId="15" fillId="0" borderId="0" xfId="0" applyFont="1" applyAlignment="1">
      <alignment wrapText="1"/>
    </xf>
    <xf numFmtId="0" fontId="7" fillId="0" borderId="0" xfId="0" applyFont="1"/>
    <xf numFmtId="0" fontId="4" fillId="21" borderId="3" xfId="54" applyFont="1" applyFill="1" applyBorder="1" applyAlignment="1">
      <alignment horizontal="center" vertical="center"/>
    </xf>
    <xf numFmtId="49" fontId="25" fillId="17" borderId="0" xfId="0" applyNumberFormat="1" applyFont="1" applyFill="1"/>
    <xf numFmtId="0" fontId="7" fillId="19" borderId="12" xfId="0" applyFont="1" applyFill="1" applyBorder="1" applyAlignment="1">
      <alignment horizontal="center" vertical="top" wrapText="1"/>
    </xf>
    <xf numFmtId="4" fontId="7" fillId="19" borderId="0" xfId="0" applyNumberFormat="1" applyFont="1" applyFill="1" applyAlignment="1">
      <alignment horizontal="center" vertical="top" wrapText="1"/>
    </xf>
    <xf numFmtId="4" fontId="19" fillId="20" borderId="20" xfId="0" applyNumberFormat="1" applyFont="1" applyFill="1" applyBorder="1" applyAlignment="1">
      <alignment horizontal="right"/>
    </xf>
    <xf numFmtId="0" fontId="19" fillId="20" borderId="20" xfId="0" applyFont="1" applyFill="1" applyBorder="1" applyAlignment="1">
      <alignment horizontal="right"/>
    </xf>
    <xf numFmtId="2" fontId="19" fillId="20" borderId="20" xfId="0" applyNumberFormat="1" applyFont="1" applyFill="1" applyBorder="1" applyAlignment="1">
      <alignment horizontal="right"/>
    </xf>
    <xf numFmtId="0" fontId="68" fillId="17" borderId="0" xfId="0" applyFont="1" applyFill="1"/>
    <xf numFmtId="0" fontId="68" fillId="17" borderId="0" xfId="0" applyFont="1" applyFill="1" applyAlignment="1">
      <alignment horizontal="left" vertical="center"/>
    </xf>
    <xf numFmtId="0" fontId="61" fillId="17" borderId="0" xfId="0" applyFont="1" applyFill="1"/>
    <xf numFmtId="0" fontId="69" fillId="17" borderId="0" xfId="0" applyFont="1" applyFill="1"/>
    <xf numFmtId="166" fontId="68" fillId="17" borderId="0" xfId="57" applyNumberFormat="1" applyFont="1" applyFill="1"/>
    <xf numFmtId="0" fontId="70" fillId="17" borderId="0" xfId="0" applyFont="1" applyFill="1"/>
    <xf numFmtId="0" fontId="68" fillId="0" borderId="0" xfId="0" applyFont="1"/>
    <xf numFmtId="49" fontId="68" fillId="17" borderId="0" xfId="0" applyNumberFormat="1" applyFont="1" applyFill="1"/>
    <xf numFmtId="0" fontId="66" fillId="0" borderId="0" xfId="0" applyFont="1"/>
    <xf numFmtId="0" fontId="66" fillId="17" borderId="0" xfId="0" applyFont="1" applyFill="1"/>
    <xf numFmtId="0" fontId="76" fillId="17" borderId="0" xfId="0" applyFont="1" applyFill="1" applyAlignment="1" applyProtection="1">
      <alignment horizontal="left" vertical="top"/>
      <protection locked="0"/>
    </xf>
    <xf numFmtId="0" fontId="66" fillId="0" borderId="0" xfId="0" applyFont="1" applyProtection="1">
      <protection locked="0"/>
    </xf>
    <xf numFmtId="0" fontId="66" fillId="17" borderId="0" xfId="0" applyFont="1" applyFill="1" applyAlignment="1">
      <alignment horizontal="left" vertical="center"/>
    </xf>
    <xf numFmtId="0" fontId="63" fillId="17" borderId="0" xfId="0" applyFont="1" applyFill="1"/>
    <xf numFmtId="0" fontId="77" fillId="17" borderId="0" xfId="0" applyFont="1" applyFill="1"/>
    <xf numFmtId="4" fontId="66" fillId="0" borderId="0" xfId="0" applyNumberFormat="1" applyFont="1"/>
    <xf numFmtId="2" fontId="66" fillId="0" borderId="0" xfId="0" applyNumberFormat="1" applyFont="1"/>
    <xf numFmtId="0" fontId="78" fillId="0" borderId="0" xfId="0" applyFont="1"/>
    <xf numFmtId="4" fontId="78" fillId="0" borderId="0" xfId="0" applyNumberFormat="1" applyFont="1"/>
    <xf numFmtId="0" fontId="78" fillId="17" borderId="0" xfId="0" applyFont="1" applyFill="1"/>
    <xf numFmtId="0" fontId="66" fillId="0" borderId="0" xfId="0" applyFont="1" applyAlignment="1">
      <alignment horizontal="right"/>
    </xf>
    <xf numFmtId="0" fontId="66" fillId="17" borderId="0" xfId="0" applyFont="1" applyFill="1" applyAlignment="1">
      <alignment horizontal="right"/>
    </xf>
    <xf numFmtId="0" fontId="66" fillId="17" borderId="0" xfId="0" applyFont="1" applyFill="1" applyAlignment="1">
      <alignment horizontal="center"/>
    </xf>
    <xf numFmtId="2" fontId="66" fillId="17" borderId="0" xfId="0" applyNumberFormat="1" applyFont="1" applyFill="1"/>
    <xf numFmtId="0" fontId="66" fillId="17" borderId="0" xfId="0" applyFont="1" applyFill="1" applyAlignment="1">
      <alignment horizontal="left" wrapText="1"/>
    </xf>
    <xf numFmtId="3" fontId="66" fillId="17" borderId="0" xfId="0" applyNumberFormat="1" applyFont="1" applyFill="1" applyAlignment="1">
      <alignment horizontal="left" vertical="top" wrapText="1"/>
    </xf>
    <xf numFmtId="0" fontId="0" fillId="22" borderId="0" xfId="0" applyFill="1"/>
    <xf numFmtId="0" fontId="0" fillId="0" borderId="23" xfId="0" applyBorder="1"/>
    <xf numFmtId="3" fontId="66" fillId="17" borderId="0" xfId="0" applyNumberFormat="1" applyFont="1" applyFill="1"/>
    <xf numFmtId="169" fontId="0" fillId="0" borderId="0" xfId="0" applyNumberFormat="1"/>
    <xf numFmtId="2" fontId="0" fillId="0" borderId="0" xfId="0" applyNumberFormat="1"/>
    <xf numFmtId="0" fontId="7" fillId="19" borderId="0" xfId="0" applyFont="1" applyFill="1"/>
    <xf numFmtId="0" fontId="30" fillId="17" borderId="0" xfId="0" applyFont="1" applyFill="1"/>
    <xf numFmtId="0" fontId="7" fillId="17" borderId="0" xfId="0" applyFont="1" applyFill="1"/>
    <xf numFmtId="1" fontId="7" fillId="0" borderId="0" xfId="0" applyNumberFormat="1" applyFont="1"/>
    <xf numFmtId="2" fontId="7" fillId="19" borderId="0" xfId="0" applyNumberFormat="1" applyFont="1" applyFill="1"/>
    <xf numFmtId="165" fontId="7" fillId="19" borderId="12" xfId="0" applyNumberFormat="1" applyFont="1" applyFill="1" applyBorder="1" applyAlignment="1">
      <alignment horizontal="right"/>
    </xf>
    <xf numFmtId="0" fontId="7" fillId="19" borderId="0" xfId="0" applyFont="1" applyFill="1" applyAlignment="1">
      <alignment horizontal="center" vertical="top" wrapText="1"/>
    </xf>
    <xf numFmtId="0" fontId="21" fillId="19" borderId="12" xfId="0" applyFont="1" applyFill="1" applyBorder="1" applyAlignment="1">
      <alignment horizontal="center" wrapText="1"/>
    </xf>
    <xf numFmtId="1" fontId="7" fillId="19" borderId="0" xfId="0" applyNumberFormat="1" applyFont="1" applyFill="1" applyAlignment="1">
      <alignment horizontal="right" wrapText="1"/>
    </xf>
    <xf numFmtId="0" fontId="7" fillId="0" borderId="0" xfId="0" applyFont="1" applyAlignment="1">
      <alignment wrapText="1"/>
    </xf>
    <xf numFmtId="0" fontId="7" fillId="0" borderId="0" xfId="0" applyFont="1" applyAlignment="1">
      <alignment horizontal="center"/>
    </xf>
    <xf numFmtId="4" fontId="7" fillId="0" borderId="0" xfId="0" applyNumberFormat="1" applyFont="1"/>
    <xf numFmtId="0" fontId="7" fillId="22" borderId="0" xfId="0" applyFont="1" applyFill="1"/>
    <xf numFmtId="0" fontId="1" fillId="0" borderId="0" xfId="51"/>
    <xf numFmtId="0" fontId="7" fillId="0" borderId="17" xfId="34" applyNumberFormat="1" applyFont="1" applyFill="1" applyBorder="1" applyAlignment="1" applyProtection="1">
      <alignment horizontal="right" vertical="center"/>
    </xf>
    <xf numFmtId="0" fontId="7" fillId="19" borderId="40" xfId="0" applyFont="1" applyFill="1" applyBorder="1" applyAlignment="1">
      <alignment horizontal="center"/>
    </xf>
    <xf numFmtId="1" fontId="7" fillId="19" borderId="41" xfId="0" applyNumberFormat="1" applyFont="1" applyFill="1" applyBorder="1" applyAlignment="1">
      <alignment horizontal="right"/>
    </xf>
    <xf numFmtId="4" fontId="7" fillId="19" borderId="41" xfId="0" applyNumberFormat="1" applyFont="1" applyFill="1" applyBorder="1" applyAlignment="1">
      <alignment horizontal="right"/>
    </xf>
    <xf numFmtId="2" fontId="7" fillId="19" borderId="41" xfId="0" applyNumberFormat="1" applyFont="1" applyFill="1" applyBorder="1"/>
    <xf numFmtId="3" fontId="0" fillId="17" borderId="0" xfId="0" applyNumberFormat="1" applyFill="1"/>
    <xf numFmtId="0" fontId="7" fillId="19" borderId="0" xfId="0" applyFont="1" applyFill="1" applyAlignment="1">
      <alignment horizontal="center"/>
    </xf>
    <xf numFmtId="0" fontId="7" fillId="22" borderId="0" xfId="0" applyFont="1" applyFill="1" applyAlignment="1">
      <alignment horizontal="center"/>
    </xf>
    <xf numFmtId="0" fontId="7" fillId="19" borderId="19" xfId="0" applyFont="1" applyFill="1" applyBorder="1" applyAlignment="1">
      <alignment horizontal="center"/>
    </xf>
    <xf numFmtId="3" fontId="7" fillId="0" borderId="19" xfId="0" applyNumberFormat="1" applyFont="1" applyBorder="1"/>
    <xf numFmtId="167" fontId="7" fillId="0" borderId="19" xfId="0" applyNumberFormat="1" applyFont="1" applyBorder="1"/>
    <xf numFmtId="4" fontId="7" fillId="0" borderId="19" xfId="0" applyNumberFormat="1" applyFont="1" applyBorder="1"/>
    <xf numFmtId="4" fontId="7" fillId="22" borderId="0" xfId="0" applyNumberFormat="1" applyFont="1" applyFill="1"/>
    <xf numFmtId="0" fontId="15" fillId="22" borderId="0" xfId="0" applyFont="1" applyFill="1"/>
    <xf numFmtId="0" fontId="0" fillId="0" borderId="0" xfId="0" applyAlignment="1">
      <alignment horizontal="left"/>
    </xf>
    <xf numFmtId="2" fontId="0" fillId="0" borderId="0" xfId="0" applyNumberFormat="1" applyAlignment="1">
      <alignment horizontal="left"/>
    </xf>
    <xf numFmtId="0" fontId="1" fillId="22" borderId="0" xfId="0" applyFont="1" applyFill="1"/>
    <xf numFmtId="0" fontId="0" fillId="22" borderId="0" xfId="0" applyFill="1" applyAlignment="1">
      <alignment horizontal="right"/>
    </xf>
    <xf numFmtId="164" fontId="7" fillId="0" borderId="17" xfId="34" applyFont="1" applyFill="1" applyBorder="1" applyAlignment="1" applyProtection="1">
      <alignment horizontal="right" vertical="center"/>
    </xf>
    <xf numFmtId="0" fontId="0" fillId="0" borderId="0" xfId="0" applyAlignment="1">
      <alignment wrapText="1"/>
    </xf>
    <xf numFmtId="0" fontId="0" fillId="0" borderId="23" xfId="0" applyBorder="1" applyAlignment="1">
      <alignment wrapText="1"/>
    </xf>
    <xf numFmtId="0" fontId="21" fillId="0" borderId="12" xfId="0" applyFont="1" applyBorder="1" applyAlignment="1">
      <alignment horizontal="centerContinuous"/>
    </xf>
    <xf numFmtId="0" fontId="21" fillId="0" borderId="0" xfId="0" applyFont="1" applyAlignment="1">
      <alignment horizontal="centerContinuous"/>
    </xf>
    <xf numFmtId="0" fontId="7" fillId="0" borderId="23" xfId="0" applyFont="1" applyBorder="1" applyAlignment="1">
      <alignment horizontal="centerContinuous"/>
    </xf>
    <xf numFmtId="0" fontId="63" fillId="0" borderId="0" xfId="0" applyFont="1" applyAlignment="1">
      <alignment horizontal="center"/>
    </xf>
    <xf numFmtId="0" fontId="7" fillId="0" borderId="23" xfId="0" applyFont="1" applyBorder="1"/>
    <xf numFmtId="0" fontId="4" fillId="0" borderId="0" xfId="0" applyFont="1" applyAlignment="1">
      <alignment horizontal="center"/>
    </xf>
    <xf numFmtId="0" fontId="4" fillId="0" borderId="0" xfId="0" applyFont="1" applyAlignment="1">
      <alignment horizontal="centerContinuous"/>
    </xf>
    <xf numFmtId="0" fontId="4" fillId="0" borderId="23" xfId="0" applyFont="1" applyBorder="1" applyAlignment="1">
      <alignment horizontal="centerContinuous"/>
    </xf>
    <xf numFmtId="0" fontId="21" fillId="0" borderId="40" xfId="0" applyFont="1" applyBorder="1" applyAlignment="1">
      <alignment horizontal="centerContinuous"/>
    </xf>
    <xf numFmtId="0" fontId="21" fillId="0" borderId="41" xfId="0" applyFont="1" applyBorder="1" applyAlignment="1">
      <alignment horizontal="centerContinuous"/>
    </xf>
    <xf numFmtId="0" fontId="27" fillId="0" borderId="41" xfId="0" applyFont="1" applyBorder="1" applyAlignment="1">
      <alignment horizontal="right"/>
    </xf>
    <xf numFmtId="168" fontId="27" fillId="0" borderId="42" xfId="0" applyNumberFormat="1" applyFont="1" applyBorder="1" applyAlignment="1">
      <alignment horizontal="left"/>
    </xf>
    <xf numFmtId="0" fontId="4" fillId="0" borderId="40" xfId="0" applyFont="1" applyBorder="1" applyAlignment="1">
      <alignment horizontal="center"/>
    </xf>
    <xf numFmtId="0" fontId="4" fillId="0" borderId="41" xfId="0" applyFont="1" applyBorder="1" applyAlignment="1">
      <alignment horizontal="center"/>
    </xf>
    <xf numFmtId="0" fontId="0" fillId="0" borderId="42" xfId="0" applyBorder="1"/>
    <xf numFmtId="0" fontId="10" fillId="0" borderId="12" xfId="0" applyFont="1" applyBorder="1"/>
    <xf numFmtId="0" fontId="10" fillId="0" borderId="0" xfId="0" applyFont="1"/>
    <xf numFmtId="0" fontId="8" fillId="0" borderId="12" xfId="0" applyFont="1" applyBorder="1"/>
    <xf numFmtId="0" fontId="8" fillId="0" borderId="0" xfId="0" applyFont="1"/>
    <xf numFmtId="0" fontId="0" fillId="0" borderId="12" xfId="0" applyBorder="1"/>
    <xf numFmtId="0" fontId="0" fillId="0" borderId="13" xfId="0" applyBorder="1"/>
    <xf numFmtId="0" fontId="37" fillId="0" borderId="0" xfId="0" applyFont="1" applyAlignment="1">
      <alignment horizontal="left" vertical="top" wrapText="1"/>
    </xf>
    <xf numFmtId="0" fontId="37" fillId="0" borderId="0" xfId="0" applyFont="1" applyAlignment="1">
      <alignment horizontal="left" vertical="center" wrapText="1"/>
    </xf>
    <xf numFmtId="0" fontId="36" fillId="0" borderId="0" xfId="0" applyFont="1"/>
    <xf numFmtId="0" fontId="8" fillId="0" borderId="0" xfId="0" applyFont="1" applyAlignment="1">
      <alignment horizontal="left" vertical="center" wrapText="1"/>
    </xf>
    <xf numFmtId="0" fontId="0" fillId="0" borderId="0" xfId="0" applyAlignment="1">
      <alignment horizontal="left" wrapText="1"/>
    </xf>
    <xf numFmtId="0" fontId="9" fillId="0" borderId="12" xfId="0" applyFont="1" applyBorder="1" applyAlignment="1">
      <alignment vertical="top" wrapText="1"/>
    </xf>
    <xf numFmtId="0" fontId="1" fillId="0" borderId="23" xfId="0" applyFont="1" applyBorder="1" applyAlignment="1">
      <alignment wrapText="1"/>
    </xf>
    <xf numFmtId="0" fontId="9" fillId="0" borderId="0" xfId="0" applyFont="1" applyAlignment="1">
      <alignment vertical="top" wrapText="1"/>
    </xf>
    <xf numFmtId="0" fontId="10" fillId="0" borderId="0" xfId="0" applyFont="1" applyAlignment="1">
      <alignment horizontal="left"/>
    </xf>
    <xf numFmtId="0" fontId="8" fillId="0" borderId="0" xfId="0" applyFont="1" applyAlignment="1">
      <alignment horizontal="left" wrapText="1"/>
    </xf>
    <xf numFmtId="0" fontId="9" fillId="0" borderId="12" xfId="0" applyFont="1" applyBorder="1"/>
    <xf numFmtId="0" fontId="9" fillId="0" borderId="0" xfId="0" applyFont="1" applyAlignment="1">
      <alignment horizontal="left" vertical="top"/>
    </xf>
    <xf numFmtId="0" fontId="0" fillId="0" borderId="40" xfId="0" applyBorder="1"/>
    <xf numFmtId="0" fontId="0" fillId="0" borderId="41" xfId="0" applyBorder="1"/>
    <xf numFmtId="0" fontId="12" fillId="0" borderId="45" xfId="0" applyFont="1" applyBorder="1" applyAlignment="1">
      <alignment horizontal="center"/>
    </xf>
    <xf numFmtId="0" fontId="74" fillId="0" borderId="45" xfId="0" applyFont="1" applyBorder="1" applyAlignment="1">
      <alignment horizontal="center"/>
    </xf>
    <xf numFmtId="0" fontId="2" fillId="0" borderId="45" xfId="0" applyFont="1" applyBorder="1"/>
    <xf numFmtId="0" fontId="12" fillId="0" borderId="0" xfId="0" applyFont="1" applyAlignment="1">
      <alignment horizontal="center"/>
    </xf>
    <xf numFmtId="0" fontId="2" fillId="0" borderId="0" xfId="0" applyFont="1"/>
    <xf numFmtId="0" fontId="2" fillId="0" borderId="23" xfId="0" applyFont="1" applyBorder="1"/>
    <xf numFmtId="0" fontId="18" fillId="0" borderId="12" xfId="0" applyFont="1" applyBorder="1" applyAlignment="1">
      <alignment horizontal="centerContinuous"/>
    </xf>
    <xf numFmtId="0" fontId="18" fillId="0" borderId="0" xfId="0" applyFont="1" applyAlignment="1">
      <alignment horizontal="centerContinuous"/>
    </xf>
    <xf numFmtId="0" fontId="11" fillId="0" borderId="23" xfId="0" applyFont="1" applyBorder="1" applyAlignment="1">
      <alignment horizontal="center"/>
    </xf>
    <xf numFmtId="0" fontId="23" fillId="0" borderId="12" xfId="0" applyFont="1" applyBorder="1" applyAlignment="1">
      <alignment horizontal="centerContinuous"/>
    </xf>
    <xf numFmtId="0" fontId="23" fillId="0" borderId="0" xfId="0" applyFont="1" applyAlignment="1">
      <alignment horizontal="centerContinuous"/>
    </xf>
    <xf numFmtId="0" fontId="23" fillId="0" borderId="23" xfId="0" applyFont="1" applyBorder="1" applyAlignment="1">
      <alignment horizontal="centerContinuous"/>
    </xf>
    <xf numFmtId="0" fontId="4" fillId="0" borderId="12" xfId="0" applyFont="1" applyBorder="1" applyAlignment="1">
      <alignment horizontal="centerContinuous" wrapText="1"/>
    </xf>
    <xf numFmtId="0" fontId="21" fillId="0" borderId="12" xfId="0" applyFont="1" applyBorder="1" applyAlignment="1">
      <alignment horizontal="center"/>
    </xf>
    <xf numFmtId="0" fontId="21" fillId="0" borderId="0" xfId="0" applyFont="1" applyAlignment="1">
      <alignment horizontal="center"/>
    </xf>
    <xf numFmtId="0" fontId="21" fillId="0" borderId="23" xfId="0" applyFont="1" applyBorder="1" applyAlignment="1">
      <alignment horizontal="center"/>
    </xf>
    <xf numFmtId="0" fontId="4" fillId="0" borderId="12" xfId="0" quotePrefix="1" applyFont="1" applyBorder="1" applyAlignment="1">
      <alignment horizontal="centerContinuous"/>
    </xf>
    <xf numFmtId="0" fontId="7" fillId="0" borderId="40" xfId="0" applyFont="1" applyBorder="1"/>
    <xf numFmtId="0" fontId="7" fillId="0" borderId="41" xfId="0" applyFont="1" applyBorder="1"/>
    <xf numFmtId="0" fontId="2" fillId="0" borderId="41" xfId="0" applyFont="1" applyBorder="1" applyAlignment="1">
      <alignment horizontal="right"/>
    </xf>
    <xf numFmtId="0" fontId="1" fillId="0" borderId="41" xfId="0" applyFont="1" applyBorder="1" applyAlignment="1">
      <alignment horizontal="right"/>
    </xf>
    <xf numFmtId="168" fontId="2" fillId="0" borderId="42" xfId="0" applyNumberFormat="1" applyFont="1" applyBorder="1" applyAlignment="1">
      <alignment horizontal="left"/>
    </xf>
    <xf numFmtId="0" fontId="0" fillId="0" borderId="45" xfId="0" applyBorder="1" applyAlignment="1">
      <alignment horizontal="centerContinuous"/>
    </xf>
    <xf numFmtId="0" fontId="0" fillId="0" borderId="45" xfId="0" applyBorder="1" applyAlignment="1">
      <alignment horizontal="center"/>
    </xf>
    <xf numFmtId="0" fontId="7" fillId="0" borderId="0" xfId="0" applyFont="1" applyProtection="1">
      <protection locked="0"/>
    </xf>
    <xf numFmtId="0" fontId="14" fillId="0" borderId="0" xfId="0" applyFont="1" applyAlignment="1">
      <alignment horizontal="right"/>
    </xf>
    <xf numFmtId="0" fontId="14" fillId="0" borderId="0" xfId="0" applyFont="1" applyAlignment="1">
      <alignment horizontal="center"/>
    </xf>
    <xf numFmtId="0" fontId="16" fillId="0" borderId="0" xfId="0" applyFont="1"/>
    <xf numFmtId="0" fontId="0" fillId="0" borderId="12" xfId="0" applyBorder="1" applyProtection="1">
      <protection locked="0"/>
    </xf>
    <xf numFmtId="0" fontId="14" fillId="0" borderId="0" xfId="0" applyFont="1"/>
    <xf numFmtId="0" fontId="8" fillId="0" borderId="25" xfId="0" applyFont="1" applyBorder="1" applyAlignment="1">
      <alignment horizontal="left" vertical="top"/>
    </xf>
    <xf numFmtId="0" fontId="0" fillId="0" borderId="27" xfId="0" applyBorder="1" applyAlignment="1">
      <alignment horizontal="left" vertical="center"/>
    </xf>
    <xf numFmtId="0" fontId="0" fillId="0" borderId="28" xfId="0" applyBorder="1" applyAlignment="1">
      <alignment horizontal="left" vertical="center"/>
    </xf>
    <xf numFmtId="0" fontId="8" fillId="0" borderId="0" xfId="0" applyFont="1" applyAlignment="1" applyProtection="1">
      <alignment horizontal="left" vertical="top"/>
      <protection locked="0"/>
    </xf>
    <xf numFmtId="0" fontId="8" fillId="0" borderId="23" xfId="0" applyFont="1" applyBorder="1" applyAlignment="1" applyProtection="1">
      <alignment horizontal="left" vertical="top"/>
      <protection locked="0"/>
    </xf>
    <xf numFmtId="0" fontId="0" fillId="0" borderId="12" xfId="0" applyBorder="1" applyAlignment="1">
      <alignment vertical="center"/>
    </xf>
    <xf numFmtId="0" fontId="0" fillId="0" borderId="0" xfId="0" applyAlignment="1">
      <alignment vertical="center"/>
    </xf>
    <xf numFmtId="0" fontId="4" fillId="0" borderId="0" xfId="0" applyFont="1" applyAlignment="1">
      <alignment horizontal="center" vertical="center"/>
    </xf>
    <xf numFmtId="0" fontId="7" fillId="0" borderId="12" xfId="0" applyFont="1" applyBorder="1" applyAlignment="1">
      <alignment vertical="center"/>
    </xf>
    <xf numFmtId="0" fontId="7" fillId="0" borderId="0" xfId="0" applyFont="1" applyAlignment="1">
      <alignment vertical="center"/>
    </xf>
    <xf numFmtId="0" fontId="65" fillId="0" borderId="12" xfId="0" applyFont="1" applyBorder="1" applyAlignment="1">
      <alignment horizontal="right"/>
    </xf>
    <xf numFmtId="0" fontId="31" fillId="0" borderId="0" xfId="0" applyFont="1" applyAlignment="1">
      <alignment horizontal="left" vertical="top" wrapText="1"/>
    </xf>
    <xf numFmtId="0" fontId="24" fillId="0" borderId="0" xfId="0" applyFont="1" applyAlignment="1">
      <alignment horizontal="right" vertical="center" indent="3"/>
    </xf>
    <xf numFmtId="3" fontId="24" fillId="0" borderId="13" xfId="0" applyNumberFormat="1" applyFont="1" applyBorder="1" applyAlignment="1" applyProtection="1">
      <alignment horizontal="right" vertical="center" indent="1"/>
      <protection locked="0"/>
    </xf>
    <xf numFmtId="0" fontId="32" fillId="0" borderId="0" xfId="0" applyFont="1" applyAlignment="1">
      <alignment vertical="center"/>
    </xf>
    <xf numFmtId="0" fontId="31" fillId="0" borderId="0" xfId="0" applyFont="1" applyAlignment="1">
      <alignment vertical="center"/>
    </xf>
    <xf numFmtId="0" fontId="31" fillId="0" borderId="23" xfId="0" applyFont="1" applyBorder="1"/>
    <xf numFmtId="0" fontId="4" fillId="0" borderId="0" xfId="0" applyFont="1" applyAlignment="1">
      <alignment vertical="center"/>
    </xf>
    <xf numFmtId="4" fontId="24" fillId="0" borderId="13" xfId="0" applyNumberFormat="1" applyFont="1" applyBorder="1" applyAlignment="1" applyProtection="1">
      <alignment horizontal="right" vertical="center" indent="1"/>
      <protection locked="0"/>
    </xf>
    <xf numFmtId="0" fontId="29" fillId="0" borderId="0" xfId="0" applyFont="1" applyAlignment="1">
      <alignment horizontal="center" vertical="center" wrapText="1"/>
    </xf>
    <xf numFmtId="0" fontId="29" fillId="0" borderId="23" xfId="0" applyFont="1" applyBorder="1" applyAlignment="1">
      <alignment horizontal="center" vertical="center" wrapText="1"/>
    </xf>
    <xf numFmtId="0" fontId="32" fillId="0" borderId="0" xfId="0" applyFont="1" applyAlignment="1">
      <alignment horizontal="left" vertical="center"/>
    </xf>
    <xf numFmtId="0" fontId="4" fillId="0" borderId="0" xfId="111" quotePrefix="1" applyFont="1"/>
    <xf numFmtId="0" fontId="4" fillId="0" borderId="0" xfId="111" applyFont="1" applyAlignment="1">
      <alignment horizontal="right"/>
    </xf>
    <xf numFmtId="0" fontId="4" fillId="0" borderId="0" xfId="0" applyFont="1"/>
    <xf numFmtId="2" fontId="7" fillId="0" borderId="0" xfId="111" applyNumberFormat="1" applyFont="1" applyAlignment="1">
      <alignment horizontal="right"/>
    </xf>
    <xf numFmtId="10" fontId="7" fillId="0" borderId="0" xfId="111" applyNumberFormat="1" applyFont="1" applyAlignment="1">
      <alignment horizontal="right"/>
    </xf>
    <xf numFmtId="0" fontId="4" fillId="0" borderId="12" xfId="0" applyFont="1" applyBorder="1"/>
    <xf numFmtId="0" fontId="27" fillId="0" borderId="0" xfId="42" quotePrefix="1" applyNumberFormat="1" applyFont="1" applyFill="1" applyBorder="1" applyAlignment="1" applyProtection="1">
      <alignment horizontal="center" wrapText="1"/>
    </xf>
    <xf numFmtId="0" fontId="27" fillId="0" borderId="0" xfId="42" quotePrefix="1" applyNumberFormat="1" applyFont="1" applyFill="1" applyBorder="1" applyAlignment="1" applyProtection="1">
      <alignment wrapText="1"/>
    </xf>
    <xf numFmtId="0" fontId="27" fillId="0" borderId="23" xfId="42" quotePrefix="1" applyNumberFormat="1" applyFont="1" applyFill="1" applyBorder="1" applyAlignment="1" applyProtection="1">
      <alignment wrapText="1"/>
    </xf>
    <xf numFmtId="0" fontId="7" fillId="0" borderId="12" xfId="0" applyFont="1" applyBorder="1"/>
    <xf numFmtId="0" fontId="6" fillId="0" borderId="23" xfId="0" applyFont="1" applyBorder="1"/>
    <xf numFmtId="0" fontId="34" fillId="0" borderId="0" xfId="0" applyFont="1" applyAlignment="1">
      <alignment horizontal="center" vertical="center" wrapText="1"/>
    </xf>
    <xf numFmtId="0" fontId="7" fillId="0" borderId="42" xfId="0" applyFont="1" applyBorder="1"/>
    <xf numFmtId="0" fontId="32" fillId="0" borderId="0" xfId="0" applyFont="1" applyAlignment="1">
      <alignment horizontal="center"/>
    </xf>
    <xf numFmtId="0" fontId="31" fillId="0" borderId="0" xfId="0" applyFont="1" applyAlignment="1">
      <alignment horizontal="left" vertical="center"/>
    </xf>
    <xf numFmtId="0" fontId="4" fillId="0" borderId="21" xfId="0" applyFont="1" applyBorder="1" applyAlignment="1">
      <alignment horizontal="left" vertical="center" wrapText="1"/>
    </xf>
    <xf numFmtId="10" fontId="24" fillId="0" borderId="0" xfId="57" applyNumberFormat="1" applyFont="1" applyFill="1" applyBorder="1" applyAlignment="1" applyProtection="1">
      <alignment horizontal="right" vertical="center" indent="1"/>
    </xf>
    <xf numFmtId="0" fontId="4" fillId="0" borderId="12" xfId="0" applyFont="1" applyBorder="1" applyAlignment="1">
      <alignment vertical="top"/>
    </xf>
    <xf numFmtId="0" fontId="27" fillId="0" borderId="23" xfId="42" quotePrefix="1" applyNumberFormat="1" applyFont="1" applyFill="1" applyBorder="1" applyAlignment="1" applyProtection="1">
      <alignment horizontal="center" wrapText="1"/>
    </xf>
    <xf numFmtId="0" fontId="24" fillId="0" borderId="0" xfId="0" applyFont="1" applyAlignment="1">
      <alignment horizontal="right" vertical="center" indent="1"/>
    </xf>
    <xf numFmtId="0" fontId="3" fillId="0" borderId="0" xfId="0" applyFont="1" applyAlignment="1">
      <alignment horizontal="centerContinuous"/>
    </xf>
    <xf numFmtId="0" fontId="66" fillId="0" borderId="12" xfId="0" applyFont="1" applyBorder="1"/>
    <xf numFmtId="0" fontId="33" fillId="0" borderId="0" xfId="0" quotePrefix="1" applyFont="1" applyAlignment="1">
      <alignment horizontal="left" vertical="center"/>
    </xf>
    <xf numFmtId="0" fontId="7" fillId="0" borderId="41" xfId="0" applyFont="1" applyBorder="1" applyAlignment="1">
      <alignment horizontal="left" vertical="center"/>
    </xf>
    <xf numFmtId="0" fontId="4" fillId="0" borderId="41" xfId="0" applyFont="1" applyBorder="1" applyAlignment="1">
      <alignment horizontal="left" vertical="center"/>
    </xf>
    <xf numFmtId="0" fontId="1" fillId="0" borderId="0" xfId="0" applyFont="1" applyAlignment="1">
      <alignment horizontal="right"/>
    </xf>
    <xf numFmtId="168" fontId="1" fillId="0" borderId="23" xfId="0" applyNumberFormat="1" applyFont="1" applyBorder="1" applyAlignment="1">
      <alignment horizontal="left"/>
    </xf>
    <xf numFmtId="0" fontId="5" fillId="0" borderId="0" xfId="0" applyFont="1"/>
    <xf numFmtId="0" fontId="3" fillId="0" borderId="0" xfId="0" applyFont="1" applyAlignment="1">
      <alignment horizontal="center"/>
    </xf>
    <xf numFmtId="0" fontId="73" fillId="0" borderId="0" xfId="0" applyFont="1"/>
    <xf numFmtId="0" fontId="3" fillId="0" borderId="12" xfId="0" applyFont="1" applyBorder="1"/>
    <xf numFmtId="0" fontId="4" fillId="0" borderId="12" xfId="0" applyFont="1" applyBorder="1" applyAlignment="1">
      <alignment horizontal="centerContinuous" vertical="center"/>
    </xf>
    <xf numFmtId="0" fontId="4" fillId="0" borderId="0" xfId="0" applyFont="1" applyAlignment="1">
      <alignment horizontal="centerContinuous" vertical="center"/>
    </xf>
    <xf numFmtId="0" fontId="4" fillId="0" borderId="23" xfId="0" applyFont="1" applyBorder="1" applyAlignment="1">
      <alignment horizontal="centerContinuous" vertical="center"/>
    </xf>
    <xf numFmtId="0" fontId="4" fillId="0" borderId="23" xfId="0" applyFont="1" applyBorder="1" applyAlignment="1">
      <alignment horizontal="center"/>
    </xf>
    <xf numFmtId="0" fontId="4" fillId="0" borderId="12" xfId="0" applyFont="1" applyBorder="1" applyAlignment="1">
      <alignment horizontal="centerContinuous"/>
    </xf>
    <xf numFmtId="0" fontId="72" fillId="0" borderId="23" xfId="0" applyFont="1" applyBorder="1"/>
    <xf numFmtId="0" fontId="66" fillId="0" borderId="23" xfId="0" applyFont="1" applyBorder="1"/>
    <xf numFmtId="0" fontId="75" fillId="0" borderId="0" xfId="0" applyFont="1" applyAlignment="1">
      <alignment horizontal="center" vertical="center"/>
    </xf>
    <xf numFmtId="0" fontId="4" fillId="0" borderId="12" xfId="0" applyFont="1" applyBorder="1" applyAlignment="1">
      <alignment horizontal="left" vertical="center"/>
    </xf>
    <xf numFmtId="0" fontId="74" fillId="0" borderId="0" xfId="0" applyFont="1" applyAlignment="1">
      <alignment vertical="center"/>
    </xf>
    <xf numFmtId="0" fontId="63" fillId="0" borderId="0" xfId="0" applyFont="1" applyAlignment="1">
      <alignment vertical="center"/>
    </xf>
    <xf numFmtId="0" fontId="7" fillId="0" borderId="27" xfId="0" applyFont="1" applyBorder="1"/>
    <xf numFmtId="0" fontId="0" fillId="0" borderId="27" xfId="0" applyBorder="1"/>
    <xf numFmtId="0" fontId="4" fillId="0" borderId="12" xfId="0" quotePrefix="1" applyFont="1" applyBorder="1" applyAlignment="1">
      <alignment horizontal="left"/>
    </xf>
    <xf numFmtId="0" fontId="9" fillId="0" borderId="41" xfId="0" applyFont="1" applyBorder="1" applyAlignment="1">
      <alignment horizontal="right"/>
    </xf>
    <xf numFmtId="0" fontId="9" fillId="0" borderId="42" xfId="0" applyFont="1" applyBorder="1" applyAlignment="1">
      <alignment horizontal="right"/>
    </xf>
    <xf numFmtId="0" fontId="8" fillId="0" borderId="45" xfId="0" applyFont="1" applyBorder="1"/>
    <xf numFmtId="0" fontId="8" fillId="0" borderId="45" xfId="0" applyFont="1" applyBorder="1" applyAlignment="1">
      <alignment wrapText="1"/>
    </xf>
    <xf numFmtId="0" fontId="8" fillId="0" borderId="12" xfId="0" applyFont="1" applyBorder="1" applyAlignment="1">
      <alignment horizontal="center"/>
    </xf>
    <xf numFmtId="0" fontId="9" fillId="0" borderId="0" xfId="0" applyFont="1" applyAlignment="1">
      <alignment horizontal="center" vertical="center"/>
    </xf>
    <xf numFmtId="0" fontId="9" fillId="0" borderId="0" xfId="0" applyFont="1" applyAlignment="1">
      <alignment horizontal="center" vertical="center" wrapText="1"/>
    </xf>
    <xf numFmtId="0" fontId="64" fillId="0" borderId="0" xfId="0" applyFont="1" applyAlignment="1">
      <alignment horizontal="center" vertical="center"/>
    </xf>
    <xf numFmtId="0" fontId="9" fillId="0" borderId="23" xfId="0" applyFont="1" applyBorder="1" applyAlignment="1">
      <alignment horizontal="center" vertical="center"/>
    </xf>
    <xf numFmtId="0" fontId="9" fillId="0" borderId="0" xfId="0" applyFont="1" applyAlignment="1">
      <alignment horizontal="center"/>
    </xf>
    <xf numFmtId="0" fontId="64" fillId="0" borderId="0" xfId="0" applyFont="1" applyAlignment="1">
      <alignment horizontal="left"/>
    </xf>
    <xf numFmtId="0" fontId="8" fillId="0" borderId="0" xfId="0" applyFont="1" applyAlignment="1">
      <alignment horizontal="left"/>
    </xf>
    <xf numFmtId="0" fontId="8" fillId="0" borderId="0" xfId="0" applyFont="1" applyAlignment="1">
      <alignment horizontal="center"/>
    </xf>
    <xf numFmtId="0" fontId="8" fillId="0" borderId="23" xfId="0" applyFont="1" applyBorder="1" applyAlignment="1">
      <alignment horizontal="center"/>
    </xf>
    <xf numFmtId="0" fontId="8" fillId="0" borderId="40" xfId="0" applyFont="1" applyBorder="1"/>
    <xf numFmtId="0" fontId="8" fillId="0" borderId="41" xfId="0" applyFont="1" applyBorder="1"/>
    <xf numFmtId="0" fontId="4" fillId="0" borderId="41" xfId="0" applyFont="1" applyBorder="1" applyAlignment="1">
      <alignment wrapText="1"/>
    </xf>
    <xf numFmtId="0" fontId="9" fillId="0" borderId="41" xfId="0" applyFont="1" applyBorder="1"/>
    <xf numFmtId="0" fontId="8" fillId="0" borderId="41" xfId="0" applyFont="1" applyBorder="1" applyAlignment="1">
      <alignment horizontal="center"/>
    </xf>
    <xf numFmtId="0" fontId="8" fillId="0" borderId="42" xfId="0" applyFont="1" applyBorder="1" applyAlignment="1">
      <alignment horizontal="center"/>
    </xf>
    <xf numFmtId="0" fontId="7" fillId="0" borderId="12" xfId="54" applyFont="1" applyBorder="1"/>
    <xf numFmtId="0" fontId="4" fillId="0" borderId="0" xfId="54" applyFont="1" applyAlignment="1">
      <alignment horizontal="left"/>
    </xf>
    <xf numFmtId="0" fontId="7" fillId="0" borderId="0" xfId="54" applyFont="1" applyAlignment="1">
      <alignment wrapText="1"/>
    </xf>
    <xf numFmtId="0" fontId="7" fillId="0" borderId="0" xfId="54" applyFont="1"/>
    <xf numFmtId="0" fontId="7" fillId="0" borderId="0" xfId="54" applyFont="1" applyAlignment="1">
      <alignment horizontal="center"/>
    </xf>
    <xf numFmtId="0" fontId="7" fillId="0" borderId="23" xfId="54" applyFont="1" applyBorder="1"/>
    <xf numFmtId="3" fontId="1" fillId="0" borderId="0" xfId="54" applyNumberFormat="1" applyAlignment="1">
      <alignment vertical="center"/>
    </xf>
    <xf numFmtId="0" fontId="1" fillId="0" borderId="0" xfId="54" applyAlignment="1">
      <alignment horizontal="center" vertical="center"/>
    </xf>
    <xf numFmtId="0" fontId="4" fillId="0" borderId="0" xfId="54" applyFont="1" applyAlignment="1">
      <alignment horizontal="left" wrapText="1"/>
    </xf>
    <xf numFmtId="0" fontId="4" fillId="0" borderId="0" xfId="54" applyFont="1" applyAlignment="1">
      <alignment horizontal="right" wrapText="1"/>
    </xf>
    <xf numFmtId="0" fontId="4" fillId="0" borderId="0" xfId="54" applyFont="1" applyAlignment="1">
      <alignment horizontal="center"/>
    </xf>
    <xf numFmtId="0" fontId="7" fillId="0" borderId="12" xfId="54" applyFont="1" applyBorder="1" applyAlignment="1">
      <alignment wrapText="1"/>
    </xf>
    <xf numFmtId="0" fontId="4" fillId="0" borderId="18" xfId="54" applyFont="1" applyBorder="1" applyAlignment="1">
      <alignment horizontal="center" vertical="center" wrapText="1"/>
    </xf>
    <xf numFmtId="0" fontId="4" fillId="0" borderId="0" xfId="54" applyFont="1" applyAlignment="1">
      <alignment horizontal="left" vertical="top" wrapText="1"/>
    </xf>
    <xf numFmtId="3" fontId="4" fillId="0" borderId="0" xfId="54" applyNumberFormat="1" applyFont="1" applyAlignment="1">
      <alignment horizontal="right" wrapText="1"/>
    </xf>
    <xf numFmtId="0" fontId="7" fillId="0" borderId="0" xfId="54" applyFont="1" applyAlignment="1">
      <alignment vertical="top" wrapText="1"/>
    </xf>
    <xf numFmtId="0" fontId="62" fillId="0" borderId="0" xfId="54" applyFont="1" applyAlignment="1">
      <alignment horizontal="center" vertical="top" wrapText="1"/>
    </xf>
    <xf numFmtId="0" fontId="7" fillId="0" borderId="23" xfId="54" applyFont="1" applyBorder="1" applyAlignment="1">
      <alignment wrapText="1"/>
    </xf>
    <xf numFmtId="3" fontId="1" fillId="0" borderId="0" xfId="54" applyNumberFormat="1" applyAlignment="1">
      <alignment vertical="center" wrapText="1"/>
    </xf>
    <xf numFmtId="0" fontId="1" fillId="0" borderId="0" xfId="54" applyAlignment="1">
      <alignment wrapText="1"/>
    </xf>
    <xf numFmtId="0" fontId="7" fillId="0" borderId="12" xfId="54" applyFont="1" applyBorder="1" applyAlignment="1">
      <alignment vertical="center"/>
    </xf>
    <xf numFmtId="0" fontId="4" fillId="0" borderId="3" xfId="54" applyFont="1" applyBorder="1" applyAlignment="1">
      <alignment horizontal="center" vertical="center"/>
    </xf>
    <xf numFmtId="0" fontId="7" fillId="0" borderId="15" xfId="54" applyFont="1" applyBorder="1" applyAlignment="1">
      <alignment horizontal="left" vertical="center" wrapText="1"/>
    </xf>
    <xf numFmtId="167" fontId="7" fillId="0" borderId="17" xfId="54" applyNumberFormat="1" applyFont="1" applyBorder="1" applyAlignment="1">
      <alignment horizontal="right" vertical="center"/>
    </xf>
    <xf numFmtId="3" fontId="7" fillId="0" borderId="17" xfId="54" applyNumberFormat="1" applyFont="1" applyBorder="1" applyAlignment="1">
      <alignment horizontal="right" vertical="center"/>
    </xf>
    <xf numFmtId="9" fontId="7" fillId="0" borderId="17" xfId="57" applyFont="1" applyFill="1" applyBorder="1" applyAlignment="1" applyProtection="1">
      <alignment horizontal="right" vertical="center"/>
    </xf>
    <xf numFmtId="3" fontId="7" fillId="0" borderId="17" xfId="34" applyNumberFormat="1" applyFont="1" applyFill="1" applyBorder="1" applyAlignment="1" applyProtection="1">
      <alignment horizontal="right" vertical="center"/>
    </xf>
    <xf numFmtId="9" fontId="7" fillId="0" borderId="16" xfId="57" applyFont="1" applyFill="1" applyBorder="1" applyAlignment="1" applyProtection="1">
      <alignment vertical="center"/>
    </xf>
    <xf numFmtId="0" fontId="43" fillId="0" borderId="23" xfId="54" applyFont="1" applyBorder="1" applyAlignment="1">
      <alignment horizontal="center" vertical="center"/>
    </xf>
    <xf numFmtId="0" fontId="7" fillId="0" borderId="0" xfId="54" applyFont="1" applyAlignment="1">
      <alignment vertical="center"/>
    </xf>
    <xf numFmtId="0" fontId="1" fillId="0" borderId="0" xfId="54" applyAlignment="1">
      <alignment vertical="center"/>
    </xf>
    <xf numFmtId="0" fontId="7" fillId="0" borderId="17" xfId="54" applyFont="1" applyBorder="1" applyAlignment="1">
      <alignment horizontal="left" vertical="center" wrapText="1"/>
    </xf>
    <xf numFmtId="4" fontId="7" fillId="0" borderId="17" xfId="54" applyNumberFormat="1" applyFont="1" applyBorder="1" applyAlignment="1">
      <alignment horizontal="right" vertical="center"/>
    </xf>
    <xf numFmtId="167" fontId="7" fillId="0" borderId="17" xfId="34" applyNumberFormat="1" applyFont="1" applyFill="1" applyBorder="1" applyAlignment="1" applyProtection="1">
      <alignment horizontal="right" vertical="center"/>
    </xf>
    <xf numFmtId="9" fontId="7" fillId="0" borderId="17" xfId="57" applyFont="1" applyFill="1" applyBorder="1" applyAlignment="1" applyProtection="1">
      <alignment vertical="center"/>
    </xf>
    <xf numFmtId="0" fontId="68" fillId="0" borderId="0" xfId="54" applyFont="1" applyAlignment="1">
      <alignment vertical="center"/>
    </xf>
    <xf numFmtId="0" fontId="7" fillId="0" borderId="0" xfId="54" applyFont="1" applyAlignment="1">
      <alignment horizontal="center" vertical="center"/>
    </xf>
    <xf numFmtId="0" fontId="7" fillId="0" borderId="0" xfId="54" applyFont="1" applyAlignment="1">
      <alignment horizontal="left" vertical="center" wrapText="1"/>
    </xf>
    <xf numFmtId="3" fontId="7" fillId="0" borderId="0" xfId="54" applyNumberFormat="1" applyFont="1" applyAlignment="1">
      <alignment horizontal="right" vertical="center"/>
    </xf>
    <xf numFmtId="9" fontId="7" fillId="0" borderId="0" xfId="57" applyFont="1" applyFill="1" applyBorder="1" applyAlignment="1" applyProtection="1">
      <alignment horizontal="right" vertical="center"/>
    </xf>
    <xf numFmtId="166" fontId="7" fillId="0" borderId="0" xfId="57" applyNumberFormat="1" applyFont="1" applyFill="1" applyBorder="1" applyAlignment="1" applyProtection="1">
      <alignment horizontal="right" vertical="center"/>
    </xf>
    <xf numFmtId="9" fontId="7" fillId="0" borderId="0" xfId="57" applyFont="1" applyFill="1" applyBorder="1" applyAlignment="1" applyProtection="1">
      <alignment vertical="center"/>
    </xf>
    <xf numFmtId="0" fontId="4" fillId="0" borderId="0" xfId="54" applyFont="1" applyAlignment="1">
      <alignment horizontal="center" vertical="center"/>
    </xf>
    <xf numFmtId="0" fontId="7" fillId="0" borderId="23" xfId="54" applyFont="1" applyBorder="1" applyAlignment="1">
      <alignment vertical="center"/>
    </xf>
    <xf numFmtId="0" fontId="7" fillId="0" borderId="0" xfId="54" applyFont="1" applyAlignment="1">
      <alignment horizontal="center" vertical="center" wrapText="1"/>
    </xf>
    <xf numFmtId="0" fontId="4" fillId="0" borderId="0" xfId="54" applyFont="1" applyAlignment="1">
      <alignment horizontal="left" vertical="center" wrapText="1"/>
    </xf>
    <xf numFmtId="0" fontId="4" fillId="0" borderId="0" xfId="54" applyFont="1" applyAlignment="1">
      <alignment horizontal="right" vertical="center" wrapText="1"/>
    </xf>
    <xf numFmtId="0" fontId="7" fillId="0" borderId="0" xfId="54" applyFont="1" applyAlignment="1">
      <alignment vertical="center" wrapText="1"/>
    </xf>
    <xf numFmtId="166" fontId="4" fillId="0" borderId="0" xfId="54" applyNumberFormat="1" applyFont="1" applyAlignment="1">
      <alignment horizontal="right" wrapText="1"/>
    </xf>
    <xf numFmtId="2" fontId="7" fillId="0" borderId="17" xfId="57" applyNumberFormat="1" applyFont="1" applyFill="1" applyBorder="1" applyAlignment="1" applyProtection="1">
      <alignment horizontal="right" vertical="center"/>
    </xf>
    <xf numFmtId="0" fontId="62" fillId="0" borderId="0" xfId="54" applyFont="1" applyAlignment="1">
      <alignment horizontal="center" vertical="center"/>
    </xf>
    <xf numFmtId="0" fontId="7" fillId="0" borderId="12" xfId="54" applyFont="1" applyBorder="1" applyAlignment="1">
      <alignment vertical="center" wrapText="1"/>
    </xf>
    <xf numFmtId="3" fontId="4" fillId="0" borderId="0" xfId="54" applyNumberFormat="1" applyFont="1" applyAlignment="1">
      <alignment horizontal="right" vertical="center" wrapText="1"/>
    </xf>
    <xf numFmtId="9" fontId="7" fillId="0" borderId="0" xfId="57" applyFont="1" applyFill="1" applyBorder="1" applyAlignment="1" applyProtection="1">
      <alignment horizontal="right" vertical="center" wrapText="1"/>
    </xf>
    <xf numFmtId="9" fontId="7" fillId="0" borderId="0" xfId="57" applyFont="1" applyFill="1" applyBorder="1" applyAlignment="1" applyProtection="1">
      <alignment vertical="center" wrapText="1"/>
    </xf>
    <xf numFmtId="0" fontId="62" fillId="0" borderId="0" xfId="54" applyFont="1" applyAlignment="1">
      <alignment horizontal="center" vertical="center" wrapText="1"/>
    </xf>
    <xf numFmtId="0" fontId="7" fillId="0" borderId="23" xfId="54" applyFont="1" applyBorder="1" applyAlignment="1">
      <alignment vertical="center" wrapText="1"/>
    </xf>
    <xf numFmtId="0" fontId="1" fillId="0" borderId="0" xfId="54" applyAlignment="1">
      <alignment vertical="center" wrapText="1"/>
    </xf>
    <xf numFmtId="2" fontId="7" fillId="0" borderId="17" xfId="54" applyNumberFormat="1" applyFont="1" applyBorder="1" applyAlignment="1">
      <alignment horizontal="right" vertical="center"/>
    </xf>
    <xf numFmtId="1" fontId="7" fillId="0" borderId="17" xfId="57" applyNumberFormat="1" applyFont="1" applyFill="1" applyBorder="1" applyAlignment="1" applyProtection="1">
      <alignment horizontal="right" vertical="center"/>
    </xf>
    <xf numFmtId="0" fontId="44" fillId="0" borderId="0" xfId="54" applyFont="1" applyAlignment="1">
      <alignment vertical="center"/>
    </xf>
    <xf numFmtId="0" fontId="7" fillId="0" borderId="0" xfId="54" applyFont="1" applyAlignment="1">
      <alignment horizontal="right" vertical="center"/>
    </xf>
    <xf numFmtId="166" fontId="7" fillId="0" borderId="0" xfId="54" applyNumberFormat="1" applyFont="1" applyAlignment="1">
      <alignment horizontal="right" vertical="center"/>
    </xf>
    <xf numFmtId="10" fontId="7" fillId="0" borderId="17" xfId="54" applyNumberFormat="1" applyFont="1" applyBorder="1" applyAlignment="1">
      <alignment horizontal="right" vertical="center"/>
    </xf>
    <xf numFmtId="10" fontId="7" fillId="0" borderId="17" xfId="57" applyNumberFormat="1" applyFont="1" applyFill="1" applyBorder="1" applyAlignment="1" applyProtection="1">
      <alignment horizontal="right" vertical="center"/>
    </xf>
    <xf numFmtId="0" fontId="4" fillId="0" borderId="0" xfId="54" applyFont="1" applyAlignment="1">
      <alignment horizontal="center" vertical="center" wrapText="1"/>
    </xf>
    <xf numFmtId="167" fontId="4" fillId="0" borderId="0" xfId="54" applyNumberFormat="1" applyFont="1" applyAlignment="1">
      <alignment horizontal="right" wrapText="1"/>
    </xf>
    <xf numFmtId="9" fontId="4" fillId="0" borderId="0" xfId="57" applyFont="1" applyFill="1" applyBorder="1" applyAlignment="1" applyProtection="1">
      <alignment horizontal="right" vertical="center" wrapText="1"/>
    </xf>
    <xf numFmtId="166" fontId="4" fillId="0" borderId="0" xfId="57" applyNumberFormat="1" applyFont="1" applyFill="1" applyBorder="1" applyAlignment="1" applyProtection="1">
      <alignment horizontal="right" wrapText="1"/>
    </xf>
    <xf numFmtId="0" fontId="62" fillId="0" borderId="0" xfId="54" applyFont="1" applyAlignment="1">
      <alignment horizontal="left" vertical="center" wrapText="1"/>
    </xf>
    <xf numFmtId="1" fontId="7" fillId="0" borderId="17" xfId="54" applyNumberFormat="1" applyFont="1" applyBorder="1" applyAlignment="1">
      <alignment horizontal="right" vertical="center"/>
    </xf>
    <xf numFmtId="0" fontId="7" fillId="0" borderId="17" xfId="54" applyFont="1" applyBorder="1" applyAlignment="1">
      <alignment vertical="center"/>
    </xf>
    <xf numFmtId="1" fontId="7" fillId="0" borderId="17" xfId="57" quotePrefix="1" applyNumberFormat="1" applyFont="1" applyFill="1" applyBorder="1" applyAlignment="1" applyProtection="1">
      <alignment horizontal="right" vertical="center"/>
    </xf>
    <xf numFmtId="0" fontId="7" fillId="0" borderId="40" xfId="54" applyFont="1" applyBorder="1"/>
    <xf numFmtId="0" fontId="7" fillId="0" borderId="41" xfId="54" applyFont="1" applyBorder="1"/>
    <xf numFmtId="0" fontId="7" fillId="0" borderId="41" xfId="54" applyFont="1" applyBorder="1" applyAlignment="1">
      <alignment horizontal="center" wrapText="1"/>
    </xf>
    <xf numFmtId="3" fontId="7" fillId="0" borderId="41" xfId="54" applyNumberFormat="1" applyFont="1" applyBorder="1"/>
    <xf numFmtId="0" fontId="7" fillId="0" borderId="41" xfId="54" applyFont="1" applyBorder="1" applyAlignment="1">
      <alignment horizontal="center"/>
    </xf>
    <xf numFmtId="0" fontId="7" fillId="0" borderId="42" xfId="54" applyFont="1" applyBorder="1" applyAlignment="1">
      <alignment vertical="center"/>
    </xf>
    <xf numFmtId="0" fontId="7" fillId="0" borderId="0" xfId="54" applyFont="1" applyAlignment="1">
      <alignment horizontal="center" wrapText="1"/>
    </xf>
    <xf numFmtId="3" fontId="7" fillId="0" borderId="0" xfId="54" applyNumberFormat="1" applyFont="1"/>
    <xf numFmtId="0" fontId="7" fillId="0" borderId="0" xfId="54" applyFont="1" applyAlignment="1">
      <alignment horizontal="center" vertical="top"/>
    </xf>
    <xf numFmtId="0" fontId="7" fillId="0" borderId="0" xfId="54" applyFont="1" applyAlignment="1">
      <alignment horizontal="left" vertical="top" wrapText="1"/>
    </xf>
    <xf numFmtId="3" fontId="7" fillId="0" borderId="0" xfId="54" applyNumberFormat="1" applyFont="1" applyAlignment="1">
      <alignment vertical="top"/>
    </xf>
    <xf numFmtId="9" fontId="7" fillId="0" borderId="0" xfId="57" applyFont="1" applyFill="1" applyBorder="1" applyAlignment="1">
      <alignment horizontal="right" vertical="top"/>
    </xf>
    <xf numFmtId="9" fontId="7" fillId="0" borderId="0" xfId="57" applyFont="1" applyFill="1" applyBorder="1" applyAlignment="1">
      <alignment vertical="top"/>
    </xf>
    <xf numFmtId="0" fontId="4" fillId="0" borderId="0" xfId="54" applyFont="1" applyAlignment="1">
      <alignment horizontal="center" vertical="top"/>
    </xf>
    <xf numFmtId="0" fontId="4" fillId="0" borderId="0" xfId="54" applyFont="1" applyAlignment="1">
      <alignment vertical="center" wrapText="1"/>
    </xf>
    <xf numFmtId="0" fontId="3" fillId="0" borderId="0" xfId="54" applyFont="1" applyAlignment="1">
      <alignment vertical="center" wrapText="1"/>
    </xf>
    <xf numFmtId="0" fontId="63" fillId="0" borderId="0" xfId="54" applyFont="1" applyAlignment="1">
      <alignment horizontal="left" vertical="top" wrapText="1"/>
    </xf>
    <xf numFmtId="0" fontId="4" fillId="0" borderId="0" xfId="54" applyFont="1"/>
    <xf numFmtId="0" fontId="7" fillId="0" borderId="0" xfId="54" applyFont="1" applyAlignment="1">
      <alignment horizontal="right"/>
    </xf>
    <xf numFmtId="0" fontId="7" fillId="0" borderId="0" xfId="54" applyFont="1" applyAlignment="1">
      <alignment vertical="top"/>
    </xf>
    <xf numFmtId="0" fontId="1" fillId="0" borderId="0" xfId="54"/>
    <xf numFmtId="0" fontId="7" fillId="0" borderId="0" xfId="54" applyFont="1" applyProtection="1">
      <protection locked="0"/>
    </xf>
    <xf numFmtId="0" fontId="1" fillId="0" borderId="0" xfId="0" applyFont="1" applyAlignment="1">
      <alignment horizontal="center" wrapText="1"/>
    </xf>
    <xf numFmtId="1" fontId="3" fillId="0" borderId="0" xfId="0" applyNumberFormat="1" applyFont="1"/>
    <xf numFmtId="0" fontId="0" fillId="54" borderId="0" xfId="0" applyFill="1"/>
    <xf numFmtId="10" fontId="1" fillId="54" borderId="0" xfId="0" applyNumberFormat="1" applyFont="1" applyFill="1"/>
    <xf numFmtId="10" fontId="3" fillId="55" borderId="0" xfId="0" applyNumberFormat="1" applyFont="1" applyFill="1"/>
    <xf numFmtId="10" fontId="1" fillId="55" borderId="0" xfId="0" applyNumberFormat="1" applyFont="1" applyFill="1"/>
    <xf numFmtId="10" fontId="3" fillId="54" borderId="0" xfId="0" applyNumberFormat="1" applyFont="1" applyFill="1"/>
    <xf numFmtId="10" fontId="1" fillId="0" borderId="0" xfId="0" applyNumberFormat="1" applyFont="1"/>
    <xf numFmtId="0" fontId="3" fillId="54" borderId="14" xfId="0" applyFont="1" applyFill="1" applyBorder="1" applyAlignment="1">
      <alignment horizontal="left"/>
    </xf>
    <xf numFmtId="10" fontId="1" fillId="54" borderId="0" xfId="0" applyNumberFormat="1" applyFont="1" applyFill="1" applyAlignment="1">
      <alignment horizontal="left"/>
    </xf>
    <xf numFmtId="1" fontId="7" fillId="19" borderId="0" xfId="0" applyNumberFormat="1" applyFont="1" applyFill="1" applyAlignment="1">
      <alignment horizontal="center"/>
    </xf>
    <xf numFmtId="0" fontId="1" fillId="22" borderId="43" xfId="0" applyFont="1" applyFill="1" applyBorder="1" applyAlignment="1">
      <alignment horizontal="center" wrapText="1"/>
    </xf>
    <xf numFmtId="0" fontId="1" fillId="22" borderId="0" xfId="0" applyFont="1" applyFill="1" applyAlignment="1">
      <alignment horizontal="center" wrapText="1"/>
    </xf>
    <xf numFmtId="0" fontId="1" fillId="22" borderId="51" xfId="0" applyFont="1" applyFill="1" applyBorder="1" applyAlignment="1">
      <alignment horizontal="center" wrapText="1"/>
    </xf>
    <xf numFmtId="9" fontId="0" fillId="22" borderId="19" xfId="57" applyFont="1" applyFill="1" applyBorder="1" applyAlignment="1">
      <alignment horizontal="right"/>
    </xf>
    <xf numFmtId="0" fontId="0" fillId="22" borderId="19" xfId="0" applyFill="1" applyBorder="1" applyAlignment="1">
      <alignment horizontal="right"/>
    </xf>
    <xf numFmtId="2" fontId="0" fillId="22" borderId="19" xfId="0" applyNumberFormat="1" applyFill="1" applyBorder="1" applyAlignment="1">
      <alignment horizontal="right"/>
    </xf>
    <xf numFmtId="1" fontId="101" fillId="22" borderId="19" xfId="0" applyNumberFormat="1" applyFont="1" applyFill="1" applyBorder="1" applyAlignment="1">
      <alignment horizontal="right"/>
    </xf>
    <xf numFmtId="2" fontId="101" fillId="22" borderId="19" xfId="0" applyNumberFormat="1" applyFont="1" applyFill="1" applyBorder="1" applyAlignment="1">
      <alignment horizontal="right"/>
    </xf>
    <xf numFmtId="4" fontId="1" fillId="22" borderId="0" xfId="0" applyNumberFormat="1" applyFont="1" applyFill="1" applyAlignment="1">
      <alignment horizontal="right"/>
    </xf>
    <xf numFmtId="10" fontId="1" fillId="22" borderId="19" xfId="0" applyNumberFormat="1" applyFont="1" applyFill="1" applyBorder="1" applyAlignment="1">
      <alignment horizontal="right"/>
    </xf>
    <xf numFmtId="4" fontId="104" fillId="22" borderId="0" xfId="0" applyNumberFormat="1" applyFont="1" applyFill="1" applyAlignment="1">
      <alignment horizontal="right" vertical="center"/>
    </xf>
    <xf numFmtId="2" fontId="7" fillId="19" borderId="51" xfId="0" applyNumberFormat="1" applyFont="1" applyFill="1" applyBorder="1" applyAlignment="1">
      <alignment horizontal="center" vertical="top" wrapText="1"/>
    </xf>
    <xf numFmtId="2" fontId="7" fillId="19" borderId="51" xfId="0" applyNumberFormat="1" applyFont="1" applyFill="1" applyBorder="1" applyAlignment="1">
      <alignment wrapText="1"/>
    </xf>
    <xf numFmtId="1" fontId="3" fillId="22" borderId="0" xfId="0" applyNumberFormat="1" applyFont="1" applyFill="1" applyAlignment="1">
      <alignment horizontal="center"/>
    </xf>
    <xf numFmtId="4" fontId="103" fillId="22" borderId="0" xfId="0" applyNumberFormat="1" applyFont="1" applyFill="1" applyAlignment="1">
      <alignment horizontal="right" vertical="center"/>
    </xf>
    <xf numFmtId="4" fontId="103" fillId="22" borderId="43" xfId="0" applyNumberFormat="1" applyFont="1" applyFill="1" applyBorder="1" applyAlignment="1">
      <alignment horizontal="right" vertical="center"/>
    </xf>
    <xf numFmtId="9" fontId="0" fillId="22" borderId="0" xfId="57" applyFont="1" applyFill="1" applyBorder="1" applyAlignment="1">
      <alignment horizontal="right"/>
    </xf>
    <xf numFmtId="2" fontId="0" fillId="22" borderId="0" xfId="0" applyNumberFormat="1" applyFill="1" applyAlignment="1">
      <alignment horizontal="right"/>
    </xf>
    <xf numFmtId="1" fontId="0" fillId="22" borderId="0" xfId="57" applyNumberFormat="1" applyFont="1" applyFill="1" applyBorder="1" applyAlignment="1">
      <alignment horizontal="right"/>
    </xf>
    <xf numFmtId="0" fontId="0" fillId="22" borderId="0" xfId="57" applyNumberFormat="1" applyFont="1" applyFill="1" applyBorder="1" applyAlignment="1">
      <alignment horizontal="right"/>
    </xf>
    <xf numFmtId="1" fontId="101" fillId="22" borderId="0" xfId="0" applyNumberFormat="1" applyFont="1" applyFill="1" applyAlignment="1">
      <alignment horizontal="right"/>
    </xf>
    <xf numFmtId="2" fontId="101" fillId="22" borderId="0" xfId="0" applyNumberFormat="1" applyFont="1" applyFill="1" applyAlignment="1">
      <alignment horizontal="right"/>
    </xf>
    <xf numFmtId="10" fontId="1" fillId="22" borderId="0" xfId="0" applyNumberFormat="1" applyFont="1" applyFill="1" applyAlignment="1">
      <alignment horizontal="right"/>
    </xf>
    <xf numFmtId="0" fontId="15" fillId="0" borderId="0" xfId="0" applyFont="1" applyAlignment="1">
      <alignment horizontal="center"/>
    </xf>
    <xf numFmtId="1" fontId="15" fillId="0" borderId="0" xfId="0" applyNumberFormat="1" applyFont="1" applyAlignment="1">
      <alignment horizontal="right"/>
    </xf>
    <xf numFmtId="4" fontId="15" fillId="0" borderId="0" xfId="0" applyNumberFormat="1" applyFont="1" applyAlignment="1">
      <alignment horizontal="center"/>
    </xf>
    <xf numFmtId="2" fontId="15" fillId="0" borderId="0" xfId="0" applyNumberFormat="1" applyFont="1" applyAlignment="1">
      <alignment horizontal="center"/>
    </xf>
    <xf numFmtId="0" fontId="4" fillId="56" borderId="22" xfId="0" applyFont="1" applyFill="1" applyBorder="1" applyAlignment="1">
      <alignment vertical="top"/>
    </xf>
    <xf numFmtId="0" fontId="7" fillId="56" borderId="19" xfId="0" applyFont="1" applyFill="1" applyBorder="1" applyAlignment="1">
      <alignment vertical="top"/>
    </xf>
    <xf numFmtId="0" fontId="7" fillId="56" borderId="24" xfId="0" applyFont="1" applyFill="1" applyBorder="1" applyAlignment="1">
      <alignment vertical="top"/>
    </xf>
    <xf numFmtId="0" fontId="7" fillId="56" borderId="43" xfId="0" applyFont="1" applyFill="1" applyBorder="1"/>
    <xf numFmtId="0" fontId="7" fillId="56" borderId="0" xfId="0" applyFont="1" applyFill="1"/>
    <xf numFmtId="0" fontId="7" fillId="56" borderId="23" xfId="0" applyFont="1" applyFill="1" applyBorder="1"/>
    <xf numFmtId="0" fontId="4" fillId="56" borderId="43" xfId="0" applyFont="1" applyFill="1" applyBorder="1"/>
    <xf numFmtId="0" fontId="4" fillId="56" borderId="0" xfId="0" applyFont="1" applyFill="1"/>
    <xf numFmtId="3" fontId="16" fillId="56" borderId="23" xfId="0" applyNumberFormat="1" applyFont="1" applyFill="1" applyBorder="1" applyAlignment="1">
      <alignment horizontal="right"/>
    </xf>
    <xf numFmtId="0" fontId="7" fillId="56" borderId="0" xfId="0" applyFont="1" applyFill="1" applyProtection="1">
      <protection locked="0"/>
    </xf>
    <xf numFmtId="3" fontId="16" fillId="56" borderId="3" xfId="0" applyNumberFormat="1" applyFont="1" applyFill="1" applyBorder="1" applyAlignment="1">
      <alignment horizontal="right"/>
    </xf>
    <xf numFmtId="3" fontId="7" fillId="56" borderId="0" xfId="0" applyNumberFormat="1" applyFont="1" applyFill="1" applyAlignment="1">
      <alignment horizontal="right"/>
    </xf>
    <xf numFmtId="3" fontId="7" fillId="56" borderId="23" xfId="0" applyNumberFormat="1" applyFont="1" applyFill="1" applyBorder="1" applyAlignment="1">
      <alignment horizontal="right"/>
    </xf>
    <xf numFmtId="0" fontId="4" fillId="56" borderId="44" xfId="0" applyFont="1" applyFill="1" applyBorder="1"/>
    <xf numFmtId="0" fontId="4" fillId="56" borderId="41" xfId="0" applyFont="1" applyFill="1" applyBorder="1"/>
    <xf numFmtId="0" fontId="7" fillId="56" borderId="41" xfId="0" applyFont="1" applyFill="1" applyBorder="1"/>
    <xf numFmtId="3" fontId="16" fillId="56" borderId="41" xfId="0" applyNumberFormat="1" applyFont="1" applyFill="1" applyBorder="1" applyAlignment="1" applyProtection="1">
      <alignment horizontal="right"/>
      <protection locked="0"/>
    </xf>
    <xf numFmtId="3" fontId="16" fillId="56" borderId="42" xfId="0" applyNumberFormat="1" applyFont="1" applyFill="1" applyBorder="1" applyAlignment="1" applyProtection="1">
      <alignment horizontal="right"/>
      <protection locked="0"/>
    </xf>
    <xf numFmtId="165" fontId="7" fillId="19" borderId="0" xfId="0" quotePrefix="1" applyNumberFormat="1" applyFont="1" applyFill="1" applyAlignment="1">
      <alignment horizontal="right" wrapText="1"/>
    </xf>
    <xf numFmtId="0" fontId="7" fillId="19" borderId="41" xfId="0" applyFont="1" applyFill="1" applyBorder="1" applyAlignment="1">
      <alignment horizontal="right"/>
    </xf>
    <xf numFmtId="0" fontId="19" fillId="20" borderId="51" xfId="0" applyFont="1" applyFill="1" applyBorder="1" applyAlignment="1">
      <alignment horizontal="right"/>
    </xf>
    <xf numFmtId="0" fontId="21" fillId="19" borderId="0" xfId="0" applyFont="1" applyFill="1" applyAlignment="1">
      <alignment wrapText="1"/>
    </xf>
    <xf numFmtId="0" fontId="21" fillId="19" borderId="0" xfId="0" applyFont="1" applyFill="1" applyAlignment="1">
      <alignment horizontal="center" vertical="center" wrapText="1"/>
    </xf>
    <xf numFmtId="0" fontId="7" fillId="0" borderId="0" xfId="0" applyFont="1" applyAlignment="1">
      <alignment horizontal="left"/>
    </xf>
    <xf numFmtId="0" fontId="7" fillId="0" borderId="0" xfId="111" applyFont="1" applyAlignment="1">
      <alignment horizontal="left"/>
    </xf>
    <xf numFmtId="4" fontId="7" fillId="19" borderId="0" xfId="0" applyNumberFormat="1" applyFont="1" applyFill="1" applyAlignment="1">
      <alignment horizontal="left"/>
    </xf>
    <xf numFmtId="0" fontId="68" fillId="0" borderId="12" xfId="0" applyFont="1" applyBorder="1"/>
    <xf numFmtId="0" fontId="61" fillId="0" borderId="12" xfId="0" applyFont="1" applyBorder="1"/>
    <xf numFmtId="1" fontId="7" fillId="19" borderId="52" xfId="0" applyNumberFormat="1" applyFont="1" applyFill="1" applyBorder="1" applyAlignment="1">
      <alignment horizontal="center"/>
    </xf>
    <xf numFmtId="0" fontId="4" fillId="19" borderId="0" xfId="0" applyFont="1" applyFill="1"/>
    <xf numFmtId="0" fontId="67" fillId="19" borderId="0" xfId="0" applyFont="1" applyFill="1" applyAlignment="1">
      <alignment horizontal="center" wrapText="1"/>
    </xf>
    <xf numFmtId="0" fontId="67" fillId="0" borderId="0" xfId="0" quotePrefix="1" applyFont="1" applyAlignment="1">
      <alignment horizontal="center" vertical="center" wrapText="1"/>
    </xf>
    <xf numFmtId="0" fontId="21" fillId="0" borderId="49" xfId="0" applyFont="1" applyBorder="1" applyAlignment="1">
      <alignment horizontal="centerContinuous"/>
    </xf>
    <xf numFmtId="0" fontId="21" fillId="0" borderId="52" xfId="0" applyFont="1" applyBorder="1" applyAlignment="1">
      <alignment horizontal="centerContinuous"/>
    </xf>
    <xf numFmtId="0" fontId="7" fillId="0" borderId="52" xfId="0" applyFont="1" applyBorder="1"/>
    <xf numFmtId="0" fontId="7" fillId="0" borderId="48" xfId="0" applyFont="1" applyBorder="1"/>
    <xf numFmtId="0" fontId="0" fillId="0" borderId="49" xfId="0" applyBorder="1"/>
    <xf numFmtId="0" fontId="0" fillId="0" borderId="52" xfId="0" applyBorder="1"/>
    <xf numFmtId="0" fontId="0" fillId="0" borderId="48" xfId="0" applyBorder="1"/>
    <xf numFmtId="0" fontId="0" fillId="0" borderId="53" xfId="0" applyBorder="1"/>
    <xf numFmtId="0" fontId="0" fillId="0" borderId="54" xfId="0" applyBorder="1"/>
    <xf numFmtId="0" fontId="4" fillId="0" borderId="49" xfId="0" applyFont="1" applyBorder="1"/>
    <xf numFmtId="0" fontId="7" fillId="0" borderId="49" xfId="0" applyFont="1" applyBorder="1" applyAlignment="1">
      <alignment horizontal="center"/>
    </xf>
    <xf numFmtId="0" fontId="7" fillId="0" borderId="48" xfId="0" applyFont="1" applyBorder="1" applyAlignment="1">
      <alignment horizontal="center"/>
    </xf>
    <xf numFmtId="0" fontId="7" fillId="56" borderId="52" xfId="0" applyFont="1" applyFill="1" applyBorder="1"/>
    <xf numFmtId="0" fontId="7" fillId="22" borderId="0" xfId="0" applyFont="1" applyFill="1" applyAlignment="1">
      <alignment horizontal="left"/>
    </xf>
    <xf numFmtId="2" fontId="1" fillId="55" borderId="0" xfId="0" applyNumberFormat="1" applyFont="1" applyFill="1"/>
    <xf numFmtId="10" fontId="0" fillId="22" borderId="19" xfId="57" applyNumberFormat="1" applyFont="1" applyFill="1" applyBorder="1" applyAlignment="1">
      <alignment horizontal="right"/>
    </xf>
    <xf numFmtId="2" fontId="0" fillId="22" borderId="19" xfId="57" applyNumberFormat="1" applyFont="1" applyFill="1" applyBorder="1" applyAlignment="1">
      <alignment horizontal="right"/>
    </xf>
    <xf numFmtId="3" fontId="1" fillId="0" borderId="0" xfId="51" applyNumberFormat="1"/>
    <xf numFmtId="4" fontId="1" fillId="0" borderId="0" xfId="51" applyNumberFormat="1"/>
    <xf numFmtId="2" fontId="1" fillId="54" borderId="0" xfId="0" applyNumberFormat="1" applyFont="1" applyFill="1"/>
    <xf numFmtId="0" fontId="3" fillId="54" borderId="43" xfId="0" applyFont="1" applyFill="1" applyBorder="1"/>
    <xf numFmtId="0" fontId="3" fillId="54" borderId="50" xfId="0" applyFont="1" applyFill="1" applyBorder="1" applyAlignment="1">
      <alignment horizontal="left"/>
    </xf>
    <xf numFmtId="0" fontId="1" fillId="54" borderId="0" xfId="0" applyFont="1" applyFill="1" applyAlignment="1">
      <alignment horizontal="left"/>
    </xf>
    <xf numFmtId="2" fontId="1" fillId="54" borderId="0" xfId="0" applyNumberFormat="1" applyFont="1" applyFill="1" applyAlignment="1">
      <alignment horizontal="left"/>
    </xf>
    <xf numFmtId="2" fontId="0" fillId="54" borderId="0" xfId="0" applyNumberFormat="1" applyFill="1"/>
    <xf numFmtId="0" fontId="3" fillId="55" borderId="0" xfId="0" applyFont="1" applyFill="1"/>
    <xf numFmtId="0" fontId="1" fillId="55" borderId="0" xfId="0" applyFont="1" applyFill="1"/>
    <xf numFmtId="0" fontId="3" fillId="54" borderId="0" xfId="0" applyFont="1" applyFill="1"/>
    <xf numFmtId="0" fontId="1" fillId="54" borderId="0" xfId="0" applyFont="1" applyFill="1"/>
    <xf numFmtId="3" fontId="24" fillId="0" borderId="13" xfId="0" applyNumberFormat="1" applyFont="1" applyBorder="1" applyAlignment="1" applyProtection="1">
      <alignment horizontal="right" vertical="center"/>
      <protection locked="0"/>
    </xf>
    <xf numFmtId="0" fontId="62" fillId="0" borderId="48" xfId="0" applyFont="1" applyBorder="1" applyAlignment="1" applyProtection="1">
      <alignment horizontal="centerContinuous"/>
      <protection locked="0"/>
    </xf>
    <xf numFmtId="0" fontId="0" fillId="0" borderId="49" xfId="0" applyBorder="1" applyAlignment="1">
      <alignment horizontal="centerContinuous"/>
    </xf>
    <xf numFmtId="0" fontId="0" fillId="0" borderId="48" xfId="0" applyBorder="1" applyAlignment="1">
      <alignment horizontal="center"/>
    </xf>
    <xf numFmtId="3" fontId="24" fillId="0" borderId="55" xfId="0" applyNumberFormat="1" applyFont="1" applyBorder="1" applyAlignment="1">
      <alignment horizontal="right" vertical="center" indent="1"/>
    </xf>
    <xf numFmtId="4" fontId="24" fillId="0" borderId="55" xfId="0" applyNumberFormat="1" applyFont="1" applyBorder="1" applyAlignment="1">
      <alignment horizontal="right" vertical="center" indent="1"/>
    </xf>
    <xf numFmtId="4" fontId="24" fillId="0" borderId="56" xfId="0" applyNumberFormat="1" applyFont="1" applyBorder="1" applyAlignment="1">
      <alignment horizontal="right" vertical="center" indent="1"/>
    </xf>
    <xf numFmtId="2" fontId="17" fillId="0" borderId="55" xfId="0" applyNumberFormat="1" applyFont="1" applyBorder="1" applyAlignment="1">
      <alignment horizontal="right" vertical="center"/>
    </xf>
    <xf numFmtId="10" fontId="24" fillId="0" borderId="57" xfId="57" applyNumberFormat="1" applyFont="1" applyFill="1" applyBorder="1" applyAlignment="1" applyProtection="1">
      <alignment horizontal="right" vertical="center" indent="1"/>
    </xf>
    <xf numFmtId="0" fontId="0" fillId="0" borderId="45" xfId="0" applyBorder="1"/>
    <xf numFmtId="0" fontId="24" fillId="0" borderId="45" xfId="0" applyFont="1" applyBorder="1" applyAlignment="1">
      <alignment horizontal="right" vertical="center" indent="1"/>
    </xf>
    <xf numFmtId="0" fontId="4" fillId="0" borderId="45" xfId="0" applyFont="1" applyBorder="1" applyAlignment="1">
      <alignment horizontal="center"/>
    </xf>
    <xf numFmtId="0" fontId="4" fillId="0" borderId="45" xfId="0" applyFont="1" applyBorder="1"/>
    <xf numFmtId="0" fontId="3" fillId="0" borderId="45" xfId="0" applyFont="1" applyBorder="1" applyAlignment="1">
      <alignment horizontal="center"/>
    </xf>
    <xf numFmtId="0" fontId="7" fillId="0" borderId="45" xfId="0" applyFont="1" applyBorder="1" applyAlignment="1">
      <alignment horizontal="center"/>
    </xf>
    <xf numFmtId="0" fontId="7" fillId="0" borderId="49" xfId="0" applyFont="1" applyBorder="1"/>
    <xf numFmtId="0" fontId="8" fillId="0" borderId="49" xfId="0" applyFont="1" applyBorder="1"/>
    <xf numFmtId="0" fontId="8" fillId="0" borderId="48" xfId="0" applyFont="1" applyBorder="1"/>
    <xf numFmtId="0" fontId="7" fillId="19" borderId="58" xfId="0" applyFont="1" applyFill="1" applyBorder="1" applyAlignment="1">
      <alignment horizontal="center"/>
    </xf>
    <xf numFmtId="0" fontId="4" fillId="56" borderId="59" xfId="0" applyFont="1" applyFill="1" applyBorder="1" applyAlignment="1">
      <alignment vertical="center"/>
    </xf>
    <xf numFmtId="0" fontId="7" fillId="56" borderId="60" xfId="0" applyFont="1" applyFill="1" applyBorder="1"/>
    <xf numFmtId="0" fontId="9" fillId="0" borderId="0" xfId="0" applyFont="1" applyAlignment="1">
      <alignment vertical="top" wrapText="1"/>
    </xf>
    <xf numFmtId="0" fontId="0" fillId="0" borderId="0" xfId="0" applyAlignment="1">
      <alignment wrapText="1"/>
    </xf>
    <xf numFmtId="0" fontId="5" fillId="0" borderId="0" xfId="0" applyFont="1" applyAlignment="1">
      <alignment horizontal="left" vertical="top" wrapText="1"/>
    </xf>
    <xf numFmtId="0" fontId="6" fillId="0" borderId="0" xfId="0" applyFont="1" applyAlignment="1">
      <alignment vertical="top" wrapText="1"/>
    </xf>
    <xf numFmtId="0" fontId="8" fillId="0" borderId="0" xfId="0" quotePrefix="1" applyFont="1" applyAlignment="1">
      <alignment horizontal="left" vertical="top" wrapText="1"/>
    </xf>
    <xf numFmtId="0" fontId="0" fillId="0" borderId="0" xfId="0" applyAlignment="1">
      <alignment vertical="top" wrapText="1"/>
    </xf>
    <xf numFmtId="0" fontId="97" fillId="0" borderId="0" xfId="0" quotePrefix="1" applyFont="1" applyAlignment="1">
      <alignment horizontal="left" vertical="top" wrapText="1"/>
    </xf>
    <xf numFmtId="0" fontId="8" fillId="0" borderId="0" xfId="0" applyFont="1" applyAlignment="1">
      <alignment horizontal="left" vertical="top" wrapText="1"/>
    </xf>
    <xf numFmtId="0" fontId="35" fillId="0" borderId="12" xfId="0" applyFont="1" applyBorder="1" applyAlignment="1">
      <alignment horizontal="center" wrapText="1"/>
    </xf>
    <xf numFmtId="0" fontId="0" fillId="0" borderId="23" xfId="0" applyBorder="1" applyAlignment="1">
      <alignment wrapText="1"/>
    </xf>
    <xf numFmtId="0" fontId="5" fillId="0" borderId="12" xfId="0" quotePrefix="1" applyFont="1" applyBorder="1" applyAlignment="1">
      <alignment horizontal="center"/>
    </xf>
    <xf numFmtId="0" fontId="0" fillId="0" borderId="0" xfId="0" applyAlignment="1">
      <alignment horizontal="center"/>
    </xf>
    <xf numFmtId="0" fontId="0" fillId="0" borderId="23" xfId="0" applyBorder="1" applyAlignment="1">
      <alignment horizontal="center"/>
    </xf>
    <xf numFmtId="0" fontId="4" fillId="0" borderId="12" xfId="0" quotePrefix="1" applyFont="1" applyBorder="1" applyAlignment="1">
      <alignment horizontal="center"/>
    </xf>
    <xf numFmtId="0" fontId="0" fillId="0" borderId="0" xfId="0"/>
    <xf numFmtId="0" fontId="0" fillId="0" borderId="23" xfId="0" applyBorder="1"/>
    <xf numFmtId="0" fontId="4" fillId="0" borderId="12" xfId="0" applyFont="1" applyBorder="1" applyAlignment="1">
      <alignment horizontal="center"/>
    </xf>
    <xf numFmtId="0" fontId="4" fillId="0" borderId="12" xfId="0" applyFont="1" applyBorder="1" applyAlignment="1">
      <alignment horizontal="center" vertical="top"/>
    </xf>
    <xf numFmtId="0" fontId="0" fillId="0" borderId="0" xfId="0" applyAlignment="1">
      <alignment horizontal="center" vertical="top"/>
    </xf>
    <xf numFmtId="0" fontId="0" fillId="0" borderId="23" xfId="0" applyBorder="1" applyAlignment="1">
      <alignment horizontal="center" vertical="top"/>
    </xf>
    <xf numFmtId="0" fontId="4" fillId="0" borderId="41" xfId="0" applyFont="1" applyBorder="1" applyAlignment="1">
      <alignment horizontal="center"/>
    </xf>
    <xf numFmtId="0" fontId="0" fillId="0" borderId="42" xfId="0" applyBorder="1"/>
    <xf numFmtId="0" fontId="4" fillId="0" borderId="12" xfId="0" applyFont="1" applyBorder="1" applyAlignment="1">
      <alignment horizontal="center" wrapText="1"/>
    </xf>
    <xf numFmtId="0" fontId="7" fillId="0" borderId="0" xfId="0" applyFont="1"/>
    <xf numFmtId="0" fontId="7" fillId="0" borderId="23" xfId="0" applyFont="1" applyBorder="1"/>
    <xf numFmtId="0" fontId="37" fillId="0" borderId="0" xfId="0" applyFont="1" applyAlignment="1">
      <alignment horizontal="left" vertical="top" wrapText="1"/>
    </xf>
    <xf numFmtId="0" fontId="0" fillId="0" borderId="0" xfId="0" applyAlignment="1">
      <alignment horizontal="left" vertical="top" wrapText="1"/>
    </xf>
    <xf numFmtId="0" fontId="37" fillId="0" borderId="0" xfId="0" quotePrefix="1" applyFont="1" applyAlignment="1">
      <alignment horizontal="left" vertical="top" wrapText="1"/>
    </xf>
    <xf numFmtId="0" fontId="8" fillId="0" borderId="0" xfId="0" applyFont="1" applyAlignment="1">
      <alignment horizontal="left" vertical="center" wrapText="1"/>
    </xf>
    <xf numFmtId="0" fontId="0" fillId="0" borderId="0" xfId="0" applyAlignment="1">
      <alignment horizontal="left" wrapText="1"/>
    </xf>
    <xf numFmtId="0" fontId="32" fillId="0" borderId="0" xfId="0" applyFont="1" applyAlignment="1">
      <alignment vertical="top" wrapText="1"/>
    </xf>
    <xf numFmtId="0" fontId="79" fillId="0" borderId="0" xfId="0" applyFont="1" applyAlignment="1">
      <alignment horizontal="left" vertical="top" wrapText="1" indent="2"/>
    </xf>
    <xf numFmtId="0" fontId="4" fillId="0" borderId="0" xfId="0" applyFont="1" applyAlignment="1">
      <alignment horizontal="center" vertical="center" wrapText="1"/>
    </xf>
    <xf numFmtId="3" fontId="4" fillId="0" borderId="25" xfId="0" applyNumberFormat="1" applyFont="1" applyBorder="1" applyAlignment="1" applyProtection="1">
      <alignment horizontal="right" vertical="center" indent="1"/>
      <protection locked="0"/>
    </xf>
    <xf numFmtId="0" fontId="4" fillId="0" borderId="28" xfId="0" applyFont="1" applyBorder="1" applyAlignment="1" applyProtection="1">
      <alignment horizontal="right" vertical="center" indent="1"/>
      <protection locked="0"/>
    </xf>
    <xf numFmtId="0" fontId="4" fillId="0" borderId="12" xfId="0" applyFont="1" applyBorder="1" applyAlignment="1">
      <alignment horizontal="center" vertical="center"/>
    </xf>
    <xf numFmtId="0" fontId="0" fillId="0" borderId="23" xfId="0" applyBorder="1" applyAlignment="1">
      <alignment horizontal="center" vertical="center"/>
    </xf>
    <xf numFmtId="3" fontId="7" fillId="0" borderId="25" xfId="0" applyNumberFormat="1" applyFont="1" applyBorder="1" applyAlignment="1">
      <alignment horizontal="center" vertical="center" wrapText="1"/>
    </xf>
    <xf numFmtId="3" fontId="7" fillId="0" borderId="27" xfId="0" applyNumberFormat="1" applyFont="1" applyBorder="1" applyAlignment="1">
      <alignment horizontal="center" vertical="center" wrapText="1"/>
    </xf>
    <xf numFmtId="3" fontId="7" fillId="0" borderId="28" xfId="0" applyNumberFormat="1" applyFont="1" applyBorder="1" applyAlignment="1">
      <alignment horizontal="center" vertical="center" wrapText="1"/>
    </xf>
    <xf numFmtId="0" fontId="4" fillId="0" borderId="0" xfId="0" applyFont="1" applyAlignment="1">
      <alignment horizontal="center"/>
    </xf>
    <xf numFmtId="0" fontId="4" fillId="0" borderId="23" xfId="0" applyFont="1" applyBorder="1" applyAlignment="1">
      <alignment horizontal="center"/>
    </xf>
    <xf numFmtId="0" fontId="4" fillId="0" borderId="0" xfId="0" applyFont="1" applyAlignment="1">
      <alignment horizontal="center" vertical="center"/>
    </xf>
    <xf numFmtId="0" fontId="4" fillId="0" borderId="23" xfId="0" applyFont="1" applyBorder="1" applyAlignment="1">
      <alignment horizontal="center" vertical="center"/>
    </xf>
    <xf numFmtId="0" fontId="71" fillId="0" borderId="40" xfId="0" applyFont="1" applyBorder="1" applyAlignment="1">
      <alignment horizontal="center"/>
    </xf>
    <xf numFmtId="0" fontId="71" fillId="0" borderId="41" xfId="0" applyFont="1" applyBorder="1" applyAlignment="1">
      <alignment horizontal="center"/>
    </xf>
    <xf numFmtId="0" fontId="71" fillId="0" borderId="42" xfId="0" applyFont="1" applyBorder="1" applyAlignment="1">
      <alignment horizontal="center"/>
    </xf>
    <xf numFmtId="0" fontId="4" fillId="0" borderId="49" xfId="0" applyFont="1" applyBorder="1" applyAlignment="1">
      <alignment horizontal="center"/>
    </xf>
    <xf numFmtId="0" fontId="4" fillId="0" borderId="48" xfId="0" applyFont="1" applyBorder="1" applyAlignment="1">
      <alignment horizontal="center"/>
    </xf>
    <xf numFmtId="0" fontId="31" fillId="0" borderId="0" xfId="0" applyFont="1" applyAlignment="1">
      <alignment horizontal="left" vertical="top" wrapText="1"/>
    </xf>
    <xf numFmtId="0" fontId="32" fillId="0" borderId="0" xfId="0" quotePrefix="1" applyFont="1" applyAlignment="1">
      <alignment horizontal="left" vertical="top" wrapText="1"/>
    </xf>
    <xf numFmtId="0" fontId="4" fillId="0" borderId="0" xfId="0" quotePrefix="1" applyFont="1" applyAlignment="1">
      <alignment horizontal="center" vertical="center" wrapText="1"/>
    </xf>
    <xf numFmtId="0" fontId="19" fillId="0" borderId="12" xfId="0" applyFont="1" applyBorder="1" applyAlignment="1">
      <alignment horizontal="center" vertical="top" wrapText="1"/>
    </xf>
    <xf numFmtId="0" fontId="19" fillId="0" borderId="0" xfId="0" applyFont="1" applyAlignment="1">
      <alignment horizontal="center" vertical="top" wrapText="1"/>
    </xf>
    <xf numFmtId="0" fontId="19" fillId="0" borderId="23" xfId="0" applyFont="1" applyBorder="1" applyAlignment="1">
      <alignment horizontal="center" vertical="top" wrapText="1"/>
    </xf>
    <xf numFmtId="0" fontId="32" fillId="0" borderId="0" xfId="0" applyFont="1" applyAlignment="1">
      <alignment horizontal="left" vertical="top" wrapText="1"/>
    </xf>
    <xf numFmtId="0" fontId="27" fillId="0" borderId="0" xfId="42" quotePrefix="1" applyNumberFormat="1" applyFont="1" applyFill="1" applyBorder="1" applyAlignment="1" applyProtection="1">
      <alignment horizontal="center" wrapText="1"/>
    </xf>
    <xf numFmtId="0" fontId="28" fillId="0" borderId="0" xfId="0" applyFont="1" applyAlignment="1">
      <alignment horizontal="center"/>
    </xf>
    <xf numFmtId="167" fontId="24" fillId="0" borderId="25" xfId="0" quotePrefix="1" applyNumberFormat="1" applyFont="1" applyBorder="1" applyAlignment="1" applyProtection="1">
      <alignment horizontal="center" vertical="center" wrapText="1"/>
      <protection locked="0"/>
    </xf>
    <xf numFmtId="0" fontId="0" fillId="0" borderId="27" xfId="0" applyBorder="1" applyAlignment="1">
      <alignment vertical="center" wrapText="1"/>
    </xf>
    <xf numFmtId="0" fontId="0" fillId="0" borderId="28" xfId="0" applyBorder="1" applyAlignment="1">
      <alignment vertical="center" wrapText="1"/>
    </xf>
    <xf numFmtId="0" fontId="22" fillId="0" borderId="0" xfId="0" applyFont="1" applyAlignment="1">
      <alignment horizontal="left" vertical="top" wrapText="1"/>
    </xf>
    <xf numFmtId="0" fontId="32" fillId="0" borderId="0" xfId="0" applyFont="1" applyAlignment="1">
      <alignment vertical="center" wrapText="1"/>
    </xf>
    <xf numFmtId="0" fontId="0" fillId="0" borderId="0" xfId="0" applyAlignment="1">
      <alignment vertical="center" wrapText="1"/>
    </xf>
    <xf numFmtId="0" fontId="81" fillId="0" borderId="45" xfId="42" quotePrefix="1" applyNumberFormat="1" applyFont="1" applyFill="1" applyBorder="1" applyAlignment="1" applyProtection="1">
      <alignment horizontal="right" wrapText="1"/>
    </xf>
    <xf numFmtId="0" fontId="80" fillId="0" borderId="45" xfId="0" applyFont="1" applyBorder="1" applyAlignment="1">
      <alignment horizontal="right"/>
    </xf>
    <xf numFmtId="0" fontId="75" fillId="0" borderId="0" xfId="0" applyFont="1" applyAlignment="1">
      <alignment horizontal="center" vertical="center"/>
    </xf>
    <xf numFmtId="0" fontId="80" fillId="0" borderId="0" xfId="42" quotePrefix="1" applyNumberFormat="1" applyFont="1" applyFill="1" applyBorder="1" applyAlignment="1" applyProtection="1">
      <alignment horizontal="center" wrapText="1"/>
    </xf>
    <xf numFmtId="0" fontId="80" fillId="0" borderId="0" xfId="0" applyFont="1" applyAlignment="1">
      <alignment horizontal="center"/>
    </xf>
    <xf numFmtId="0" fontId="80" fillId="0" borderId="23" xfId="0" applyFont="1" applyBorder="1" applyAlignment="1">
      <alignment horizontal="center"/>
    </xf>
    <xf numFmtId="3" fontId="4" fillId="0" borderId="46" xfId="0" applyNumberFormat="1" applyFont="1" applyBorder="1" applyAlignment="1">
      <alignment horizontal="right" vertical="center" indent="1"/>
    </xf>
    <xf numFmtId="3" fontId="4" fillId="0" borderId="47" xfId="0" applyNumberFormat="1" applyFont="1" applyBorder="1" applyAlignment="1">
      <alignment horizontal="right" vertical="center" indent="1"/>
    </xf>
    <xf numFmtId="3" fontId="4" fillId="0" borderId="25" xfId="0" applyNumberFormat="1" applyFont="1" applyBorder="1" applyAlignment="1" applyProtection="1">
      <alignment horizontal="right" vertical="center" wrapText="1"/>
      <protection locked="0"/>
    </xf>
    <xf numFmtId="3" fontId="4" fillId="0" borderId="27" xfId="0" applyNumberFormat="1" applyFont="1" applyBorder="1" applyAlignment="1" applyProtection="1">
      <alignment horizontal="right" vertical="center" wrapText="1"/>
      <protection locked="0"/>
    </xf>
    <xf numFmtId="3" fontId="4" fillId="0" borderId="26" xfId="0" applyNumberFormat="1" applyFont="1" applyBorder="1" applyAlignment="1" applyProtection="1">
      <alignment horizontal="right" vertical="center" wrapText="1"/>
      <protection locked="0"/>
    </xf>
    <xf numFmtId="0" fontId="4" fillId="0" borderId="0" xfId="0" applyFont="1" applyAlignment="1">
      <alignment horizontal="left" wrapText="1"/>
    </xf>
    <xf numFmtId="0" fontId="7" fillId="0" borderId="0" xfId="54" applyFont="1" applyAlignment="1">
      <alignment horizontal="center" vertical="top" wrapText="1"/>
    </xf>
    <xf numFmtId="0" fontId="5" fillId="0" borderId="0" xfId="54" applyFont="1" applyAlignment="1">
      <alignment horizontal="center"/>
    </xf>
    <xf numFmtId="0" fontId="4" fillId="0" borderId="1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0" xfId="54" applyFont="1" applyAlignment="1">
      <alignment horizontal="right" wrapText="1"/>
    </xf>
    <xf numFmtId="0" fontId="4" fillId="0" borderId="14" xfId="54" applyFont="1" applyBorder="1" applyAlignment="1">
      <alignment horizontal="right" wrapText="1"/>
    </xf>
    <xf numFmtId="0" fontId="7" fillId="0" borderId="0" xfId="54" applyFont="1" applyAlignment="1">
      <alignment horizontal="center"/>
    </xf>
    <xf numFmtId="0" fontId="4" fillId="0" borderId="0" xfId="54" applyFont="1" applyAlignment="1">
      <alignment horizontal="center" wrapText="1"/>
    </xf>
    <xf numFmtId="0" fontId="9" fillId="0" borderId="12" xfId="0" applyFont="1" applyBorder="1" applyAlignment="1">
      <alignment horizontal="center"/>
    </xf>
    <xf numFmtId="0" fontId="9" fillId="0" borderId="0" xfId="0" applyFont="1" applyAlignment="1">
      <alignment horizontal="center"/>
    </xf>
    <xf numFmtId="0" fontId="9" fillId="0" borderId="23" xfId="0" applyFont="1" applyBorder="1" applyAlignment="1">
      <alignment horizontal="center"/>
    </xf>
    <xf numFmtId="0" fontId="0" fillId="0" borderId="0" xfId="0" applyFill="1"/>
    <xf numFmtId="0" fontId="68" fillId="0" borderId="12" xfId="0" applyFont="1" applyFill="1" applyBorder="1"/>
    <xf numFmtId="3" fontId="7" fillId="0" borderId="25" xfId="0" applyNumberFormat="1" applyFont="1" applyFill="1" applyBorder="1" applyAlignment="1">
      <alignment horizontal="center" vertical="center" wrapText="1"/>
    </xf>
    <xf numFmtId="3" fontId="7" fillId="0" borderId="27" xfId="0" applyNumberFormat="1" applyFont="1" applyFill="1" applyBorder="1" applyAlignment="1">
      <alignment horizontal="center" vertical="center" wrapText="1"/>
    </xf>
    <xf numFmtId="3" fontId="7" fillId="0" borderId="28" xfId="0" applyNumberFormat="1" applyFont="1" applyFill="1" applyBorder="1" applyAlignment="1">
      <alignment horizontal="center" vertical="center" wrapText="1"/>
    </xf>
    <xf numFmtId="3" fontId="4" fillId="0" borderId="25" xfId="0" applyNumberFormat="1" applyFont="1" applyFill="1" applyBorder="1" applyAlignment="1" applyProtection="1">
      <alignment horizontal="right" vertical="center" indent="1"/>
      <protection locked="0"/>
    </xf>
    <xf numFmtId="0" fontId="4" fillId="0" borderId="28" xfId="0" applyFont="1" applyFill="1" applyBorder="1" applyAlignment="1" applyProtection="1">
      <alignment horizontal="right" vertical="center" indent="1"/>
      <protection locked="0"/>
    </xf>
    <xf numFmtId="0" fontId="31" fillId="0" borderId="0" xfId="0" applyFont="1" applyFill="1" applyAlignment="1">
      <alignment horizontal="left" vertical="top" wrapText="1"/>
    </xf>
    <xf numFmtId="0" fontId="72" fillId="0" borderId="23" xfId="0" applyFont="1" applyFill="1" applyBorder="1"/>
    <xf numFmtId="0" fontId="66" fillId="0" borderId="0" xfId="0" applyFont="1" applyFill="1"/>
    <xf numFmtId="0" fontId="68" fillId="0" borderId="0" xfId="0" applyFont="1" applyFill="1"/>
    <xf numFmtId="0" fontId="25" fillId="0" borderId="0" xfId="0" applyFont="1" applyFill="1"/>
  </cellXfs>
  <cellStyles count="249">
    <cellStyle name="%" xfId="1" xr:uid="{00000000-0005-0000-0000-000000000000}"/>
    <cellStyle name="% 2" xfId="145" xr:uid="{BB454907-0039-415E-948E-70591AF22B1B}"/>
    <cellStyle name="% 3" xfId="192" xr:uid="{D02327B8-C56B-4246-A259-BCC7AEB5B839}"/>
    <cellStyle name="20% - Accent1 2" xfId="2" xr:uid="{00000000-0005-0000-0000-000001000000}"/>
    <cellStyle name="20% - Accent1 2 2" xfId="221" xr:uid="{2796E1C2-0F24-4A50-9F66-B4814B5586D6}"/>
    <cellStyle name="20% - Accent1 2 3" xfId="193" xr:uid="{D04EC917-E77A-4201-946D-D86458065880}"/>
    <cellStyle name="20% - Accent1 3" xfId="61" xr:uid="{051832F5-3EC4-4739-B678-F2A85CC9CBD0}"/>
    <cellStyle name="20% - Accent1 3 2" xfId="207" xr:uid="{47756737-19F7-4E9F-8680-C7D800E4201D}"/>
    <cellStyle name="20% - Accent1 4" xfId="164" xr:uid="{2C812A77-CE91-42F7-81F0-C42AF185B696}"/>
    <cellStyle name="20% - Accent2 2" xfId="3" xr:uid="{00000000-0005-0000-0000-000002000000}"/>
    <cellStyle name="20% - Accent2 2 2" xfId="223" xr:uid="{20F0E923-E067-43EF-9AC3-1720596FCD25}"/>
    <cellStyle name="20% - Accent2 2 3" xfId="195" xr:uid="{39250043-8F66-44C6-B204-3D680CB32057}"/>
    <cellStyle name="20% - Accent2 3" xfId="62" xr:uid="{8A731F10-25E6-497B-9099-DBF83E60611E}"/>
    <cellStyle name="20% - Accent2 3 2" xfId="209" xr:uid="{55F34B75-A87D-4F8A-B010-A2CBFA4F1B66}"/>
    <cellStyle name="20% - Accent2 4" xfId="168" xr:uid="{24783C06-443F-4B4F-BCB7-77B93905ECCF}"/>
    <cellStyle name="20% - Accent3 2" xfId="4" xr:uid="{00000000-0005-0000-0000-000003000000}"/>
    <cellStyle name="20% - Accent3 2 2" xfId="225" xr:uid="{765F871D-B12C-4B22-B611-4E5EDFF9EDF9}"/>
    <cellStyle name="20% - Accent3 2 3" xfId="197" xr:uid="{82BC1F8E-79D9-4C44-AB31-5863DDCD0CBD}"/>
    <cellStyle name="20% - Accent3 3" xfId="63" xr:uid="{742A3919-FFAE-48BB-916A-039E58EDDDFA}"/>
    <cellStyle name="20% - Accent3 3 2" xfId="211" xr:uid="{CBCBF7B9-11FC-46FA-804A-A168490DC091}"/>
    <cellStyle name="20% - Accent3 4" xfId="172" xr:uid="{161CA263-5A7C-4D39-90BE-BFA67D78C797}"/>
    <cellStyle name="20% - Accent4 2" xfId="5" xr:uid="{00000000-0005-0000-0000-000004000000}"/>
    <cellStyle name="20% - Accent4 2 2" xfId="227" xr:uid="{49F903B1-E9CA-4335-94B9-C766511AF041}"/>
    <cellStyle name="20% - Accent4 2 3" xfId="199" xr:uid="{7B120932-11BA-4338-BBEB-364154DAEBEB}"/>
    <cellStyle name="20% - Accent4 3" xfId="64" xr:uid="{83CB4B00-534F-428D-B0A4-2843B376A42E}"/>
    <cellStyle name="20% - Accent4 3 2" xfId="213" xr:uid="{E18F1CEC-AED4-4905-9EBA-3EC4A0BD2B17}"/>
    <cellStyle name="20% - Accent4 4" xfId="176" xr:uid="{A1F0463D-50CB-4199-BCE9-B5CE8F4CC3E9}"/>
    <cellStyle name="20% - Accent5 2" xfId="6" xr:uid="{00000000-0005-0000-0000-000005000000}"/>
    <cellStyle name="20% - Accent5 2 2" xfId="229" xr:uid="{D8246D0E-3FF9-420F-BECA-5137EE2DEB68}"/>
    <cellStyle name="20% - Accent5 2 3" xfId="201" xr:uid="{D0E3E28E-A0C3-472F-96FF-8EE6596F88EE}"/>
    <cellStyle name="20% - Accent5 3" xfId="65" xr:uid="{C90E8A39-3B3A-4CDC-9D3B-A2675EA5201A}"/>
    <cellStyle name="20% - Accent5 3 2" xfId="215" xr:uid="{EFCD4A48-8A89-4F4B-BC58-86B9FE43B880}"/>
    <cellStyle name="20% - Accent5 4" xfId="180" xr:uid="{998D193E-BBFD-4627-BC6A-64E76A0F2550}"/>
    <cellStyle name="20% - Accent6 2" xfId="7" xr:uid="{00000000-0005-0000-0000-000006000000}"/>
    <cellStyle name="20% - Accent6 2 2" xfId="231" xr:uid="{48B9D301-1920-4BC9-9ADB-5C701BD5362D}"/>
    <cellStyle name="20% - Accent6 2 3" xfId="203" xr:uid="{0A61F473-640A-4A8D-9C5D-2DBD6F2C0B50}"/>
    <cellStyle name="20% - Accent6 3" xfId="66" xr:uid="{B969A778-0B33-4684-9469-436E607CBEA7}"/>
    <cellStyle name="20% - Accent6 3 2" xfId="217" xr:uid="{9F4BA9C0-B82F-45C3-84C3-1475A9914B87}"/>
    <cellStyle name="20% - Accent6 4" xfId="184" xr:uid="{39D9991F-BA2D-443F-AA36-255804FE0B55}"/>
    <cellStyle name="40% - Accent1 2" xfId="8" xr:uid="{00000000-0005-0000-0000-000007000000}"/>
    <cellStyle name="40% - Accent1 2 2" xfId="222" xr:uid="{16DCD108-AC3C-47E0-8D40-44F6A8853FC9}"/>
    <cellStyle name="40% - Accent1 2 3" xfId="194" xr:uid="{BA18F1A1-6F0E-4B54-9975-6B6C6B011925}"/>
    <cellStyle name="40% - Accent1 3" xfId="67" xr:uid="{59D01002-690B-435F-98AA-19D4975AC51D}"/>
    <cellStyle name="40% - Accent1 3 2" xfId="208" xr:uid="{311A4A65-6285-4055-A743-1804072FBD88}"/>
    <cellStyle name="40% - Accent1 4" xfId="165" xr:uid="{13E8469B-3E70-4B04-820D-2C023D0DC878}"/>
    <cellStyle name="40% - Accent2 2" xfId="9" xr:uid="{00000000-0005-0000-0000-000008000000}"/>
    <cellStyle name="40% - Accent2 2 2" xfId="224" xr:uid="{C812B958-36EC-4CF6-B6FA-84DB70CB8CD0}"/>
    <cellStyle name="40% - Accent2 2 3" xfId="196" xr:uid="{6E915A89-3CEF-44F7-91EF-E64463827713}"/>
    <cellStyle name="40% - Accent2 3" xfId="68" xr:uid="{D5315A81-4B04-443F-873F-A2060E54FF7C}"/>
    <cellStyle name="40% - Accent2 3 2" xfId="210" xr:uid="{2972C8B6-FEF9-4001-A330-0F4B65C4D42A}"/>
    <cellStyle name="40% - Accent2 4" xfId="169" xr:uid="{689A753D-9F03-4BDC-A970-02A127908597}"/>
    <cellStyle name="40% - Accent3 2" xfId="10" xr:uid="{00000000-0005-0000-0000-000009000000}"/>
    <cellStyle name="40% - Accent3 2 2" xfId="226" xr:uid="{581670D7-76F3-4D94-BFB9-FE9B771DEF34}"/>
    <cellStyle name="40% - Accent3 2 3" xfId="198" xr:uid="{A3F3656E-0817-460E-92B6-6DFA92638451}"/>
    <cellStyle name="40% - Accent3 3" xfId="69" xr:uid="{3B8284A6-A960-472D-8FA8-9E5EC52ECF3D}"/>
    <cellStyle name="40% - Accent3 3 2" xfId="212" xr:uid="{4FD9E771-5B6A-4334-93EE-A2A591ED7946}"/>
    <cellStyle name="40% - Accent3 4" xfId="173" xr:uid="{E28E120F-2BE4-4C04-B5E8-339BE27F7377}"/>
    <cellStyle name="40% - Accent4 2" xfId="11" xr:uid="{00000000-0005-0000-0000-00000A000000}"/>
    <cellStyle name="40% - Accent4 2 2" xfId="228" xr:uid="{7884CC4B-99D1-412A-8E33-AFB7ACBBCAD6}"/>
    <cellStyle name="40% - Accent4 2 3" xfId="200" xr:uid="{1E6ADC01-BE9E-4E22-98DD-1D2146775107}"/>
    <cellStyle name="40% - Accent4 3" xfId="70" xr:uid="{71C7B444-CA43-479F-A240-7581F2A774AF}"/>
    <cellStyle name="40% - Accent4 3 2" xfId="214" xr:uid="{B2EED112-F972-4A61-8703-995249263D8F}"/>
    <cellStyle name="40% - Accent4 4" xfId="177" xr:uid="{832A4D15-0C60-430D-878A-3A5690FC5FFC}"/>
    <cellStyle name="40% - Accent5 2" xfId="12" xr:uid="{00000000-0005-0000-0000-00000B000000}"/>
    <cellStyle name="40% - Accent5 2 2" xfId="230" xr:uid="{AE77C8E5-5A22-4604-AEBF-CEC32305F582}"/>
    <cellStyle name="40% - Accent5 2 3" xfId="202" xr:uid="{48DE33F1-7103-4979-999D-29ECAC1C7371}"/>
    <cellStyle name="40% - Accent5 3" xfId="71" xr:uid="{C80B180D-F546-4B51-BACA-0E5B4B26D78C}"/>
    <cellStyle name="40% - Accent5 3 2" xfId="216" xr:uid="{A139BC89-5B71-4AA8-AC0E-A8395C2C1873}"/>
    <cellStyle name="40% - Accent5 4" xfId="181" xr:uid="{8FE501F2-4EC0-41C2-81BD-8A05808A9E2E}"/>
    <cellStyle name="40% - Accent6 2" xfId="13" xr:uid="{00000000-0005-0000-0000-00000C000000}"/>
    <cellStyle name="40% - Accent6 2 2" xfId="232" xr:uid="{97AD16AF-F986-44B4-A138-A294620DFA23}"/>
    <cellStyle name="40% - Accent6 2 3" xfId="204" xr:uid="{725C75C0-9162-4DCC-99E0-4A5AAB59C279}"/>
    <cellStyle name="40% - Accent6 3" xfId="72" xr:uid="{671BBEA7-A041-43F2-8BD7-5FC4845D9430}"/>
    <cellStyle name="40% - Accent6 3 2" xfId="218" xr:uid="{33A5D5C8-2FE8-4043-9F3E-F52154621747}"/>
    <cellStyle name="40% - Accent6 4" xfId="185" xr:uid="{91697934-80EF-4C99-8E60-C3DD0170AFB8}"/>
    <cellStyle name="60% - Accent1 2" xfId="14" xr:uid="{00000000-0005-0000-0000-00000D000000}"/>
    <cellStyle name="60% - Accent1 2 2" xfId="166" xr:uid="{90DBD2B7-7C76-4F85-BBE2-EA3D944112B4}"/>
    <cellStyle name="60% - Accent1 3" xfId="73" xr:uid="{82BBA2E9-1D23-40F6-8C0F-8045D73D9352}"/>
    <cellStyle name="60% - Accent2 2" xfId="15" xr:uid="{00000000-0005-0000-0000-00000E000000}"/>
    <cellStyle name="60% - Accent2 2 2" xfId="170" xr:uid="{958E16B7-AD71-4660-AC4B-11FA9ADD6B0C}"/>
    <cellStyle name="60% - Accent2 3" xfId="74" xr:uid="{2EF6ABFC-CD3C-4C90-9634-857268FD5F1F}"/>
    <cellStyle name="60% - Accent3 2" xfId="16" xr:uid="{00000000-0005-0000-0000-00000F000000}"/>
    <cellStyle name="60% - Accent3 2 2" xfId="174" xr:uid="{D6F1A138-5045-4E52-AE77-4015F7E396F0}"/>
    <cellStyle name="60% - Accent3 3" xfId="75" xr:uid="{CD18CD3B-D5C7-406F-BC0F-65C4C438306A}"/>
    <cellStyle name="60% - Accent4 2" xfId="17" xr:uid="{00000000-0005-0000-0000-000010000000}"/>
    <cellStyle name="60% - Accent4 2 2" xfId="178" xr:uid="{1158D2C4-91F5-4057-96D0-FFCA94377A6E}"/>
    <cellStyle name="60% - Accent4 3" xfId="76" xr:uid="{F7410A4D-FEC8-42BB-B87B-66D9FA0CA2C0}"/>
    <cellStyle name="60% - Accent5 2" xfId="18" xr:uid="{00000000-0005-0000-0000-000011000000}"/>
    <cellStyle name="60% - Accent5 2 2" xfId="182" xr:uid="{26197CFC-DDAC-46B1-83D4-83BB2D77E232}"/>
    <cellStyle name="60% - Accent5 3" xfId="77" xr:uid="{B45DA3F1-8E94-4E21-AC3C-62F520853EAD}"/>
    <cellStyle name="60% - Accent6 2" xfId="19" xr:uid="{00000000-0005-0000-0000-000012000000}"/>
    <cellStyle name="60% - Accent6 2 2" xfId="186" xr:uid="{A7A15EC0-2B01-472C-9764-41A223CD1E5F}"/>
    <cellStyle name="60% - Accent6 3" xfId="78" xr:uid="{BAC86080-1EA1-4D50-A997-9B6D634D7B71}"/>
    <cellStyle name="Accent1 2" xfId="20" xr:uid="{00000000-0005-0000-0000-000013000000}"/>
    <cellStyle name="Accent1 2 2" xfId="163" xr:uid="{B7A5692E-4291-41CC-B352-CD006A0C7D63}"/>
    <cellStyle name="Accent1 3" xfId="79" xr:uid="{027D4AD5-B19B-46A9-9F20-66D707116964}"/>
    <cellStyle name="Accent2 2" xfId="21" xr:uid="{00000000-0005-0000-0000-000014000000}"/>
    <cellStyle name="Accent2 2 2" xfId="167" xr:uid="{CEFD65CE-535B-4429-A180-E143FDC7D959}"/>
    <cellStyle name="Accent2 3" xfId="80" xr:uid="{DDB259D8-4DA6-47B2-AF31-D7F152BF6BDE}"/>
    <cellStyle name="Accent3 2" xfId="22" xr:uid="{00000000-0005-0000-0000-000015000000}"/>
    <cellStyle name="Accent3 2 2" xfId="171" xr:uid="{2AB94FFF-0EF3-4009-9C99-1F9D25B20D31}"/>
    <cellStyle name="Accent3 3" xfId="81" xr:uid="{903367DD-6330-46E8-AAA5-5D456FC5D6E9}"/>
    <cellStyle name="Accent4 2" xfId="23" xr:uid="{00000000-0005-0000-0000-000016000000}"/>
    <cellStyle name="Accent4 2 2" xfId="175" xr:uid="{0F19CD30-71AF-4837-A37C-DA7969EAFEE5}"/>
    <cellStyle name="Accent4 3" xfId="82" xr:uid="{98074B5E-5FB2-4BBC-88FE-12EE53BF9DB3}"/>
    <cellStyle name="Accent5 2" xfId="24" xr:uid="{00000000-0005-0000-0000-000017000000}"/>
    <cellStyle name="Accent5 2 2" xfId="179" xr:uid="{122B1906-294A-4AEE-B398-37A2B7410052}"/>
    <cellStyle name="Accent5 3" xfId="83" xr:uid="{CDCA126C-7320-44E4-AC92-0EB1194289B1}"/>
    <cellStyle name="Accent6 2" xfId="25" xr:uid="{00000000-0005-0000-0000-000018000000}"/>
    <cellStyle name="Accent6 2 2" xfId="183" xr:uid="{E60CB8A6-A190-47A3-B467-3EB35ABC6EED}"/>
    <cellStyle name="Accent6 3" xfId="84" xr:uid="{1970BD27-475B-4345-BBD3-00DF4DB2BB21}"/>
    <cellStyle name="Bad 2" xfId="26" xr:uid="{00000000-0005-0000-0000-000019000000}"/>
    <cellStyle name="Bad 2 2" xfId="153" xr:uid="{F92C7D76-F479-49E3-8C90-4E11299C9CA5}"/>
    <cellStyle name="Bad 3" xfId="85" xr:uid="{A643D29D-9FDF-4A05-A1D7-D79EAF7D288D}"/>
    <cellStyle name="Calculation 2" xfId="27" xr:uid="{00000000-0005-0000-0000-00001A000000}"/>
    <cellStyle name="Calculation 2 2" xfId="157" xr:uid="{956F460C-2D31-40DA-A1BC-22AA688C2D67}"/>
    <cellStyle name="Calculation 3" xfId="86" xr:uid="{08ECFB1B-8E0C-4786-819F-4BD7D9D77D31}"/>
    <cellStyle name="CellBAValue" xfId="28" xr:uid="{00000000-0005-0000-0000-00001B000000}"/>
    <cellStyle name="CellBAValue 2" xfId="29" xr:uid="{00000000-0005-0000-0000-00001C000000}"/>
    <cellStyle name="CellNationValue" xfId="30" xr:uid="{00000000-0005-0000-0000-00001D000000}"/>
    <cellStyle name="CellUAValue" xfId="31" xr:uid="{00000000-0005-0000-0000-00001E000000}"/>
    <cellStyle name="CellUAValue 2" xfId="32" xr:uid="{00000000-0005-0000-0000-00001F000000}"/>
    <cellStyle name="Check Cell 2" xfId="33" xr:uid="{00000000-0005-0000-0000-000020000000}"/>
    <cellStyle name="Check Cell 2 2" xfId="159" xr:uid="{DB711F0A-C77F-4C32-A0F5-C088B44DBB6D}"/>
    <cellStyle name="Check Cell 3" xfId="87" xr:uid="{52E90C75-2464-433A-B7E5-042FD9BB9101}"/>
    <cellStyle name="Comma" xfId="34" builtinId="3"/>
    <cellStyle name="Comma 2" xfId="35" xr:uid="{00000000-0005-0000-0000-000022000000}"/>
    <cellStyle name="Comma 2 2" xfId="90" xr:uid="{73243BA0-FBE6-43A8-9C8D-1A28A1B7BB36}"/>
    <cellStyle name="Comma 2 2 2" xfId="239" xr:uid="{5CDC1D57-6DBF-4492-A977-22E283004FA9}"/>
    <cellStyle name="Comma 2 2 3" xfId="131" xr:uid="{F15CB0D4-B8CD-4DC3-9590-466C1A757C16}"/>
    <cellStyle name="Comma 2 3" xfId="91" xr:uid="{136F7EC0-845D-4393-910F-2639FDB6F3ED}"/>
    <cellStyle name="Comma 2 3 2" xfId="240" xr:uid="{E9C94BE7-D9B7-4675-91DB-DCE7B1743784}"/>
    <cellStyle name="Comma 2 3 3" xfId="132" xr:uid="{26A06372-3DC9-449C-AC21-3C75534D069D}"/>
    <cellStyle name="Comma 2 4" xfId="92" xr:uid="{20ADBD89-88D5-491A-B50F-3BF31A5D3F97}"/>
    <cellStyle name="Comma 2 4 2" xfId="241" xr:uid="{256F9C59-4728-42CE-8B5D-1136ADD966AC}"/>
    <cellStyle name="Comma 2 4 3" xfId="133" xr:uid="{3DC4E134-8B68-4B6C-BA9B-BB19B69B12C7}"/>
    <cellStyle name="Comma 2 5" xfId="130" xr:uid="{71081144-B911-4C3E-894E-F87A7F703E97}"/>
    <cellStyle name="Comma 2 5 2" xfId="238" xr:uid="{AB491C57-EAF4-4D22-B392-693169101611}"/>
    <cellStyle name="Comma 2 6" xfId="128" xr:uid="{E7D247F6-0212-45CA-9243-53F33AC97AA2}"/>
    <cellStyle name="Comma 2 7" xfId="89" xr:uid="{A9BDBFF1-7214-4F11-A034-2BC5FB8D1272}"/>
    <cellStyle name="Comma 3" xfId="93" xr:uid="{5F6F1A99-8106-4962-9B31-D8439FE9ABC7}"/>
    <cellStyle name="Comma 3 2" xfId="242" xr:uid="{190FFE61-E8F6-423C-8F5A-5028CF94C3A8}"/>
    <cellStyle name="Comma 3 3" xfId="134" xr:uid="{10CA3D71-4F0C-4303-B71C-8614EB3B8737}"/>
    <cellStyle name="Comma 4" xfId="94" xr:uid="{97B2EE0A-968D-414B-8D02-D240CDE40B6F}"/>
    <cellStyle name="Comma 4 2" xfId="95" xr:uid="{9B9ED5C3-57A6-447C-9233-82EA2B2AAE4C}"/>
    <cellStyle name="Comma 4 2 2" xfId="244" xr:uid="{48433F11-4DE7-4C0D-8E5D-1BB5CA6D07EF}"/>
    <cellStyle name="Comma 4 2 3" xfId="136" xr:uid="{61C49ED6-0392-4741-AE30-FE5F92996A9A}"/>
    <cellStyle name="Comma 4 3" xfId="243" xr:uid="{8449D9C4-A751-4FE3-AD3C-678E099CDEB5}"/>
    <cellStyle name="Comma 4 4" xfId="135" xr:uid="{BDFF695A-4158-47A2-81D7-1B391FE833FD}"/>
    <cellStyle name="Comma 5" xfId="96" xr:uid="{F39857E4-B3E2-4F56-BF6C-AB5D00FB2B78}"/>
    <cellStyle name="Comma 5 2" xfId="245" xr:uid="{0933872B-EAFD-4890-AB1A-A9CD306E543F}"/>
    <cellStyle name="Comma 5 3" xfId="137" xr:uid="{A1EE135D-E46C-4D2A-B77E-9C5163B12E1C}"/>
    <cellStyle name="Comma 6" xfId="129" xr:uid="{FD416CAA-2E02-4C79-97EA-CEC32059F4BF}"/>
    <cellStyle name="Comma 6 2" xfId="237" xr:uid="{8B95D7C7-1A7C-4FED-88CE-F608387C0DBF}"/>
    <cellStyle name="Comma 7" xfId="127" xr:uid="{96401CE3-3A39-4590-BA4A-F9496A04F3AA}"/>
    <cellStyle name="Comma 8" xfId="88" xr:uid="{71CBAC5C-EFF3-4F60-8830-D9B95FAC4EF7}"/>
    <cellStyle name="Explanatory Text 2" xfId="36" xr:uid="{00000000-0005-0000-0000-000023000000}"/>
    <cellStyle name="Explanatory Text 2 2" xfId="161" xr:uid="{0DF0DD91-3453-4BD1-A27B-567BA499000D}"/>
    <cellStyle name="Explanatory Text 3" xfId="97" xr:uid="{B2C896EB-C225-4898-AA23-679ECEB98959}"/>
    <cellStyle name="Good 2" xfId="37" xr:uid="{00000000-0005-0000-0000-000024000000}"/>
    <cellStyle name="Good 2 2" xfId="152" xr:uid="{E18CDA69-4021-4DFC-8CBB-4A83785C5CF6}"/>
    <cellStyle name="Good 3" xfId="98" xr:uid="{EBF5D635-0827-4699-A86C-9C2C3982ED26}"/>
    <cellStyle name="Heading 1 2" xfId="38" xr:uid="{00000000-0005-0000-0000-000025000000}"/>
    <cellStyle name="Heading 1 2 2" xfId="148" xr:uid="{771C3CF5-7A58-422A-B661-CCF81C69C540}"/>
    <cellStyle name="Heading 1 3" xfId="99" xr:uid="{7E825720-4A46-4D0E-AC5F-96BFF621D0B2}"/>
    <cellStyle name="Heading 2 2" xfId="39" xr:uid="{00000000-0005-0000-0000-000026000000}"/>
    <cellStyle name="Heading 2 2 2" xfId="149" xr:uid="{10816B5B-EA72-4FEA-803C-D550C76E55F6}"/>
    <cellStyle name="Heading 2 3" xfId="100" xr:uid="{C776A798-7F92-4211-A7B0-819F5088D767}"/>
    <cellStyle name="Heading 3 2" xfId="40" xr:uid="{00000000-0005-0000-0000-000027000000}"/>
    <cellStyle name="Heading 3 2 2" xfId="150" xr:uid="{D5A09949-3862-4C05-B459-D4612E69ED83}"/>
    <cellStyle name="Heading 3 2 3" xfId="102" xr:uid="{9AF4EC41-8E69-4089-89B1-86F90D570437}"/>
    <cellStyle name="Heading 3 2 4" xfId="247" xr:uid="{6A7637D0-FA26-4B28-A00D-A282E9F9C972}"/>
    <cellStyle name="Heading 3 3" xfId="103" xr:uid="{0F30891E-2FBE-4564-A2A6-3016EA2902AF}"/>
    <cellStyle name="Heading 3 3 2" xfId="248" xr:uid="{C46F478C-D75D-4EC5-A266-14C9D5693268}"/>
    <cellStyle name="Heading 3 4" xfId="101" xr:uid="{DCB20E7A-90D8-4A0D-887D-BFED3E9C44D3}"/>
    <cellStyle name="Heading 3 5" xfId="246" xr:uid="{90014D99-24AF-4AA8-94E9-0F1D2CF504F9}"/>
    <cellStyle name="Heading 4 2" xfId="41" xr:uid="{00000000-0005-0000-0000-000028000000}"/>
    <cellStyle name="Heading 4 2 2" xfId="151" xr:uid="{83AEAE73-85CC-4D99-A1EF-28905079D730}"/>
    <cellStyle name="Heading 4 3" xfId="104" xr:uid="{A02B9EA5-F369-484F-B76C-22393C9A9058}"/>
    <cellStyle name="Hyperlink" xfId="42" builtinId="8"/>
    <cellStyle name="Hyperlink 2" xfId="43" xr:uid="{00000000-0005-0000-0000-00002A000000}"/>
    <cellStyle name="Hyperlink 2 2" xfId="44" xr:uid="{00000000-0005-0000-0000-00002B000000}"/>
    <cellStyle name="Hyperlink 2 3" xfId="189" xr:uid="{E006F0CD-6B5A-43DD-8F18-E50E8FF09A51}"/>
    <cellStyle name="Hyperlink 3" xfId="45" xr:uid="{00000000-0005-0000-0000-00002C000000}"/>
    <cellStyle name="Hyperlink 4" xfId="46" xr:uid="{00000000-0005-0000-0000-00002D000000}"/>
    <cellStyle name="Hyperlink 4 2" xfId="105" xr:uid="{82DB4FE9-8492-407F-A946-DFAEDFB25A27}"/>
    <cellStyle name="Hyperlink 4 3" xfId="106" xr:uid="{EBA257D0-FB73-4513-B6F1-8B7E49C99D57}"/>
    <cellStyle name="Hyperlink 4 4" xfId="138" xr:uid="{99177021-8A84-49E7-9879-34FC353DAECD}"/>
    <cellStyle name="Hyperlink 5" xfId="107" xr:uid="{78736FD5-61A1-45D7-9A72-1A2D6111E242}"/>
    <cellStyle name="Hyperlink 5 2" xfId="190" xr:uid="{E701D9C1-22DD-4BE8-BA17-FC3CB3C97760}"/>
    <cellStyle name="Input 2" xfId="47" xr:uid="{00000000-0005-0000-0000-00002E000000}"/>
    <cellStyle name="Input 2 2" xfId="155" xr:uid="{D9795A40-EAD2-459E-AA8D-770A1B3F755E}"/>
    <cellStyle name="Input 3" xfId="108" xr:uid="{79E9F430-F25D-476D-9AE2-C58CA3FEC0D3}"/>
    <cellStyle name="Linked Cell 2" xfId="48" xr:uid="{00000000-0005-0000-0000-00002F000000}"/>
    <cellStyle name="Linked Cell 2 2" xfId="158" xr:uid="{44FD047C-0DC8-4741-AEA5-8808F485A57C}"/>
    <cellStyle name="Linked Cell 3" xfId="109" xr:uid="{8A787B44-A20B-4A30-88FC-6B0FB158E620}"/>
    <cellStyle name="Neutral 2" xfId="49" xr:uid="{00000000-0005-0000-0000-000030000000}"/>
    <cellStyle name="Neutral 2 2" xfId="154" xr:uid="{295A5DF6-E3F5-4145-A6AA-F60FD9B3687A}"/>
    <cellStyle name="Neutral 3" xfId="110" xr:uid="{E1F5C545-E0FB-4059-BF36-5E409E9F12A7}"/>
    <cellStyle name="Normal" xfId="0" builtinId="0"/>
    <cellStyle name="Normal 2" xfId="50" xr:uid="{00000000-0005-0000-0000-000032000000}"/>
    <cellStyle name="Normal 2 2" xfId="51" xr:uid="{00000000-0005-0000-0000-000033000000}"/>
    <cellStyle name="Normal 2 2 2" xfId="111" xr:uid="{503B8531-7423-48DE-8F79-D87005D38FCD}"/>
    <cellStyle name="Normal 2 2 3" xfId="112" xr:uid="{6C24C389-9FF5-47F9-8C00-D57F5F371070}"/>
    <cellStyle name="Normal 2 2 4" xfId="139" xr:uid="{CC023C12-51F3-49D5-8CEC-087FE5F1B895}"/>
    <cellStyle name="Normal 2 3" xfId="113" xr:uid="{1080927E-3B0B-4ECA-A0A4-A5A84F7416BB}"/>
    <cellStyle name="Normal 2 3 2" xfId="146" xr:uid="{FE2619EF-894F-4249-A859-216A545569C0}"/>
    <cellStyle name="Normal 2 4" xfId="114" xr:uid="{05FBB246-EECE-4F5A-84C4-C1CD98A9C4CD}"/>
    <cellStyle name="Normal 3" xfId="52" xr:uid="{00000000-0005-0000-0000-000034000000}"/>
    <cellStyle name="Normal 3 2" xfId="53" xr:uid="{00000000-0005-0000-0000-000035000000}"/>
    <cellStyle name="Normal 3 2 2" xfId="191" xr:uid="{BDF47B91-B5DD-4092-B5E0-D1602A71A640}"/>
    <cellStyle name="Normal 3 3" xfId="115" xr:uid="{8BDFC7C2-4326-42EE-B042-1BC5E464A13F}"/>
    <cellStyle name="Normal 3 3 2" xfId="233" xr:uid="{96B027E8-5F9A-427E-AA3F-065B8029D2F0}"/>
    <cellStyle name="Normal 3 3 3" xfId="205" xr:uid="{F912F65F-06F1-44FB-8015-3EFBE540D36B}"/>
    <cellStyle name="Normal 3 4" xfId="116" xr:uid="{E0B9C9F9-F82C-4BBF-AAF6-AA09C72D498F}"/>
    <cellStyle name="Normal 3 4 2" xfId="235" xr:uid="{04709B35-ACE7-4045-B358-7F052CC274B5}"/>
    <cellStyle name="Normal 3 5" xfId="140" xr:uid="{A9E075A2-7EAE-4AF4-BCF6-D3D2B3087204}"/>
    <cellStyle name="Normal 3 5 2" xfId="219" xr:uid="{FF01922B-E22F-4BA5-B986-A5E1C9839137}"/>
    <cellStyle name="Normal 3 6" xfId="187" xr:uid="{C9C8A009-688D-4C09-ADA3-D4145402BD5F}"/>
    <cellStyle name="Normal 4" xfId="54" xr:uid="{00000000-0005-0000-0000-000036000000}"/>
    <cellStyle name="Normal 5" xfId="117" xr:uid="{1A4963B9-D5C3-446C-9CAA-B2CE95F1CF34}"/>
    <cellStyle name="Normal 5 2" xfId="141" xr:uid="{D0224890-6AEE-4297-B5AB-261A9C6F808E}"/>
    <cellStyle name="Normal 6" xfId="118" xr:uid="{8D205A80-2507-424E-A606-5CBB214CC544}"/>
    <cellStyle name="Normal 6 2" xfId="142" xr:uid="{185EFA0C-CC36-4C6B-A3D5-D8CE98388917}"/>
    <cellStyle name="Normal 7" xfId="119" xr:uid="{8B361A2B-88A8-4AF1-A501-7DD0A3CCA5CA}"/>
    <cellStyle name="Normal 7 2" xfId="143" xr:uid="{A6FEA841-15E7-4823-8976-ABA4FB9C7347}"/>
    <cellStyle name="Note 2" xfId="55" xr:uid="{00000000-0005-0000-0000-000037000000}"/>
    <cellStyle name="Note 2 2" xfId="206" xr:uid="{DA0ABBC7-6674-4519-A56E-BB72B91D15A3}"/>
    <cellStyle name="Note 2 2 2" xfId="234" xr:uid="{C75C757E-5EC9-48A0-9BC7-7F2B896C00AC}"/>
    <cellStyle name="Note 2 3" xfId="236" xr:uid="{CE38B511-A3C0-4E12-8B91-BD6696DFB3C9}"/>
    <cellStyle name="Note 2 4" xfId="220" xr:uid="{18C9AD13-6A55-47CF-ABEB-2E86E1199838}"/>
    <cellStyle name="Note 2 5" xfId="188" xr:uid="{AFE25D00-3FCE-400C-9204-2D0891469D07}"/>
    <cellStyle name="Note 3" xfId="120" xr:uid="{1AF35CCE-CCAB-4843-9495-307BA03635EB}"/>
    <cellStyle name="Note 4" xfId="144" xr:uid="{A94A5DC4-E1D2-41AA-864A-71AC4767A533}"/>
    <cellStyle name="Output 2" xfId="56" xr:uid="{00000000-0005-0000-0000-000038000000}"/>
    <cellStyle name="Output 2 2" xfId="156" xr:uid="{46E79F81-F801-44AF-9A7A-32A69D60CD7D}"/>
    <cellStyle name="Output 3" xfId="121" xr:uid="{23B73CB0-E41E-43C4-9C7B-8D6F6BDF3C92}"/>
    <cellStyle name="Per cent" xfId="57" builtinId="5"/>
    <cellStyle name="Percent 2" xfId="122" xr:uid="{B66126BD-979F-4C92-8023-0A14D7F3352C}"/>
    <cellStyle name="Percent 3" xfId="123" xr:uid="{C3077468-F4B7-4DAC-BFFF-09C8DFC8EE91}"/>
    <cellStyle name="Title 2" xfId="58" xr:uid="{00000000-0005-0000-0000-00003A000000}"/>
    <cellStyle name="Title 2 2" xfId="147" xr:uid="{87AB9DF1-B2BF-45E8-8741-5780A0B501ED}"/>
    <cellStyle name="Title 3" xfId="124" xr:uid="{97875772-EB04-44C7-AA8D-4206BF609EE1}"/>
    <cellStyle name="Total 2" xfId="59" xr:uid="{00000000-0005-0000-0000-00003B000000}"/>
    <cellStyle name="Total 2 2" xfId="162" xr:uid="{74E59195-DCF2-46A6-8592-EA7007AA5745}"/>
    <cellStyle name="Total 3" xfId="125" xr:uid="{A1F53DD2-6A03-4750-8A91-053DC7DC37E6}"/>
    <cellStyle name="Warning Text 2" xfId="60" xr:uid="{00000000-0005-0000-0000-00003C000000}"/>
    <cellStyle name="Warning Text 2 2" xfId="160" xr:uid="{8303F351-4FE9-45AA-88D5-4C660680126A}"/>
    <cellStyle name="Warning Text 3" xfId="126" xr:uid="{D7A01A84-39CA-44FE-B8DB-DD95877A50A3}"/>
  </cellStyles>
  <dxfs count="36">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patternType="none">
          <bgColor indexed="65"/>
        </patternFill>
      </fill>
    </dxf>
    <dxf>
      <fill>
        <patternFill>
          <bgColor theme="0" tint="-0.34998626667073579"/>
        </patternFill>
      </fill>
    </dxf>
    <dxf>
      <fill>
        <patternFill>
          <bgColor theme="0" tint="-0.34998626667073579"/>
        </patternFill>
      </fill>
    </dxf>
    <dxf>
      <fill>
        <patternFill>
          <bgColor theme="0" tint="-0.34998626667073579"/>
        </patternFill>
      </fill>
    </dxf>
    <dxf>
      <font>
        <condense val="0"/>
        <extend val="0"/>
        <color auto="1"/>
      </font>
      <fill>
        <patternFill>
          <bgColor indexed="26"/>
        </patternFill>
      </fill>
    </dxf>
    <dxf>
      <font>
        <condense val="0"/>
        <extend val="0"/>
        <color indexed="26"/>
      </font>
      <fill>
        <patternFill>
          <bgColor indexed="26"/>
        </patternFill>
      </fill>
    </dxf>
    <dxf>
      <font>
        <b/>
        <i val="0"/>
        <condense val="0"/>
        <extend val="0"/>
        <u/>
        <color indexed="9"/>
      </font>
      <fill>
        <patternFill>
          <bgColor indexed="8"/>
        </patternFill>
      </fill>
    </dxf>
    <dxf>
      <font>
        <b val="0"/>
        <i val="0"/>
        <condense val="0"/>
        <extend val="0"/>
        <u val="none"/>
        <color auto="1"/>
      </font>
      <fill>
        <patternFill patternType="solid">
          <bgColor indexed="26"/>
        </patternFill>
      </fill>
    </dxf>
    <dxf>
      <fill>
        <patternFill>
          <bgColor theme="0" tint="-0.24994659260841701"/>
        </patternFill>
      </fill>
    </dxf>
    <dxf>
      <font>
        <b val="0"/>
        <i val="0"/>
        <condense val="0"/>
        <extend val="0"/>
        <color indexed="26"/>
      </font>
      <fill>
        <patternFill>
          <bgColor indexed="26"/>
        </patternFill>
      </fill>
    </dxf>
    <dxf>
      <fill>
        <patternFill patternType="none">
          <bgColor auto="1"/>
        </patternFill>
      </fill>
      <border>
        <left/>
        <right/>
        <top/>
        <bottom/>
      </border>
    </dxf>
    <dxf>
      <fill>
        <patternFill patternType="none">
          <bgColor auto="1"/>
        </patternFill>
      </fill>
      <border>
        <left/>
        <right/>
        <top/>
        <bottom/>
        <vertical/>
        <horizontal/>
      </border>
    </dxf>
    <dxf>
      <font>
        <b/>
        <i val="0"/>
        <condense val="0"/>
        <extend val="0"/>
        <u/>
        <color indexed="9"/>
      </font>
      <fill>
        <patternFill>
          <bgColor indexed="8"/>
        </patternFill>
      </fill>
    </dxf>
    <dxf>
      <font>
        <b val="0"/>
        <i val="0"/>
        <condense val="0"/>
        <extend val="0"/>
        <u val="none"/>
        <color auto="1"/>
      </font>
      <fill>
        <patternFill patternType="solid">
          <bgColor indexed="26"/>
        </patternFill>
      </fill>
    </dxf>
    <dxf>
      <fill>
        <patternFill>
          <bgColor indexed="13"/>
        </patternFill>
      </fill>
    </dxf>
    <dxf>
      <fill>
        <patternFill patternType="none">
          <bgColor indexed="65"/>
        </patternFill>
      </fill>
    </dxf>
    <dxf>
      <fill>
        <patternFill>
          <bgColor theme="0" tint="-0.34998626667073579"/>
        </patternFill>
      </fill>
    </dxf>
    <dxf>
      <font>
        <b/>
        <i val="0"/>
        <condense val="0"/>
        <extend val="0"/>
        <u/>
        <color indexed="9"/>
      </font>
      <fill>
        <patternFill>
          <bgColor indexed="8"/>
        </patternFill>
      </fill>
    </dxf>
    <dxf>
      <font>
        <b/>
        <i val="0"/>
        <color rgb="FFFF0000"/>
      </font>
    </dxf>
    <dxf>
      <font>
        <color theme="0"/>
      </font>
      <fill>
        <patternFill>
          <bgColor rgb="FF00B050"/>
        </patternFill>
      </fill>
    </dxf>
    <dxf>
      <font>
        <color theme="0"/>
      </font>
      <fill>
        <patternFill>
          <bgColor rgb="FFFF0000"/>
        </patternFill>
      </fill>
    </dxf>
    <dxf>
      <font>
        <color theme="0"/>
      </font>
      <fill>
        <patternFill>
          <bgColor rgb="FFFF0000"/>
        </patternFill>
      </fill>
    </dxf>
    <dxf>
      <font>
        <color theme="0"/>
      </font>
      <fill>
        <patternFill>
          <bgColor rgb="FF00B050"/>
        </patternFill>
      </fill>
    </dxf>
    <dxf>
      <fill>
        <patternFill>
          <bgColor theme="0" tint="-0.2499465926084170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C7CE"/>
      <color rgb="FFBFBFBF"/>
      <color rgb="FFCCFFCC"/>
      <color rgb="FFFFFFC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List" dx="16" fmlaLink="K1" fmlaRange="Data!$B$8:$B$99" noThreeD="1" sel="92" val="85"/>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66675</xdr:colOff>
      <xdr:row>14</xdr:row>
      <xdr:rowOff>104775</xdr:rowOff>
    </xdr:from>
    <xdr:to>
      <xdr:col>3</xdr:col>
      <xdr:colOff>142875</xdr:colOff>
      <xdr:row>14</xdr:row>
      <xdr:rowOff>104775</xdr:rowOff>
    </xdr:to>
    <xdr:sp macro="" textlink="">
      <xdr:nvSpPr>
        <xdr:cNvPr id="1113" name="Line 1">
          <a:extLst>
            <a:ext uri="{FF2B5EF4-FFF2-40B4-BE49-F238E27FC236}">
              <a16:creationId xmlns:a16="http://schemas.microsoft.com/office/drawing/2014/main" id="{00000000-0008-0000-0200-000059040000}"/>
            </a:ext>
          </a:extLst>
        </xdr:cNvPr>
        <xdr:cNvSpPr>
          <a:spLocks noChangeShapeType="1"/>
        </xdr:cNvSpPr>
      </xdr:nvSpPr>
      <xdr:spPr bwMode="auto">
        <a:xfrm flipV="1">
          <a:off x="5384800" y="3232150"/>
          <a:ext cx="23463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4</xdr:col>
          <xdr:colOff>142875</xdr:colOff>
          <xdr:row>12</xdr:row>
          <xdr:rowOff>104775</xdr:rowOff>
        </xdr:from>
        <xdr:to>
          <xdr:col>6</xdr:col>
          <xdr:colOff>1524000</xdr:colOff>
          <xdr:row>17</xdr:row>
          <xdr:rowOff>31750</xdr:rowOff>
        </xdr:to>
        <xdr:sp macro="" textlink="">
          <xdr:nvSpPr>
            <xdr:cNvPr id="1026" name="List Box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xdr:twoCellAnchor>
    </mc:Choice>
    <mc:Fallback/>
  </mc:AlternateContent>
  <xdr:twoCellAnchor editAs="oneCell">
    <xdr:from>
      <xdr:col>0</xdr:col>
      <xdr:colOff>1</xdr:colOff>
      <xdr:row>0</xdr:row>
      <xdr:rowOff>0</xdr:rowOff>
    </xdr:from>
    <xdr:to>
      <xdr:col>1</xdr:col>
      <xdr:colOff>1352551</xdr:colOff>
      <xdr:row>3</xdr:row>
      <xdr:rowOff>188614</xdr:rowOff>
    </xdr:to>
    <xdr:pic>
      <xdr:nvPicPr>
        <xdr:cNvPr id="2" name="Picture 1">
          <a:extLst>
            <a:ext uri="{FF2B5EF4-FFF2-40B4-BE49-F238E27FC236}">
              <a16:creationId xmlns:a16="http://schemas.microsoft.com/office/drawing/2014/main" id="{A8A367FC-0C54-4EFB-A956-CA40D7C99FC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025" t="13912" r="10009" b="15050"/>
        <a:stretch/>
      </xdr:blipFill>
      <xdr:spPr>
        <a:xfrm>
          <a:off x="1" y="0"/>
          <a:ext cx="1917700" cy="113158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Q:\LGF3\LGF3Data\CTR\Stats%20Releases\2023-24\2023-24%20Release%20Tables\To%20publish\CTR1%20For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TR1_Form3"/>
      <sheetName val="CTR1 Form"/>
    </sheetNames>
    <sheetDataSet>
      <sheetData sheetId="0"/>
      <sheetData sheetId="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E1C50-35A9-4596-A469-BD290CEBE08D}">
  <sheetPr codeName="Sheet12"/>
  <dimension ref="A1:W2"/>
  <sheetViews>
    <sheetView zoomScale="80" zoomScaleNormal="80" workbookViewId="0"/>
  </sheetViews>
  <sheetFormatPr defaultColWidth="15.5703125" defaultRowHeight="12.75" customHeight="1" x14ac:dyDescent="0.2"/>
  <cols>
    <col min="1" max="1" width="16.5703125" style="66" bestFit="1" customWidth="1"/>
    <col min="2" max="2" width="11.140625" style="66" bestFit="1" customWidth="1"/>
    <col min="3" max="3" width="14.42578125" style="66" bestFit="1" customWidth="1"/>
    <col min="4" max="4" width="13.7109375" style="66" bestFit="1" customWidth="1"/>
    <col min="5" max="5" width="13.7109375" style="66" customWidth="1"/>
    <col min="6" max="6" width="8.7109375" style="66" bestFit="1" customWidth="1"/>
    <col min="7" max="7" width="25.42578125" style="66" customWidth="1"/>
    <col min="8" max="9" width="14.5703125" style="66" bestFit="1" customWidth="1"/>
    <col min="10" max="10" width="15.5703125" style="66" bestFit="1" customWidth="1"/>
    <col min="11" max="11" width="14.5703125" style="66" bestFit="1" customWidth="1"/>
    <col min="12" max="12" width="15.5703125" style="66" bestFit="1" customWidth="1"/>
    <col min="13" max="15" width="14.5703125" style="66" bestFit="1" customWidth="1"/>
    <col min="16" max="16384" width="15.5703125" style="66"/>
  </cols>
  <sheetData>
    <row r="1" spans="1:23" ht="12.75" customHeight="1" x14ac:dyDescent="0.2">
      <c r="A1" s="66" t="s">
        <v>0</v>
      </c>
      <c r="B1" s="66" t="s">
        <v>1</v>
      </c>
      <c r="C1" s="66" t="s">
        <v>2</v>
      </c>
      <c r="D1" s="66" t="s">
        <v>3</v>
      </c>
      <c r="E1" s="66" t="s">
        <v>4</v>
      </c>
      <c r="F1" s="66" t="s">
        <v>5</v>
      </c>
      <c r="G1" s="66" t="s">
        <v>6</v>
      </c>
      <c r="H1" s="66" t="s">
        <v>7</v>
      </c>
      <c r="I1" s="66" t="s">
        <v>8</v>
      </c>
      <c r="J1" s="66" t="s">
        <v>9</v>
      </c>
      <c r="K1" s="66" t="s">
        <v>10</v>
      </c>
      <c r="L1" s="66" t="s">
        <v>11</v>
      </c>
      <c r="M1" s="66" t="s">
        <v>12</v>
      </c>
      <c r="N1" s="66" t="s">
        <v>13</v>
      </c>
      <c r="O1" s="66" t="s">
        <v>14</v>
      </c>
      <c r="P1" s="66" t="s">
        <v>15</v>
      </c>
      <c r="Q1" s="66" t="s">
        <v>16</v>
      </c>
      <c r="R1" s="66" t="s">
        <v>17</v>
      </c>
      <c r="S1" s="66" t="s">
        <v>18</v>
      </c>
      <c r="T1" s="66" t="s">
        <v>19</v>
      </c>
      <c r="U1" s="66" t="s">
        <v>20</v>
      </c>
      <c r="V1" s="66" t="s">
        <v>21</v>
      </c>
      <c r="W1" s="66" t="s">
        <v>22</v>
      </c>
    </row>
    <row r="2" spans="1:23" ht="12.75" customHeight="1" x14ac:dyDescent="0.2">
      <c r="A2" s="422">
        <f>CTR2_Form!$G$26</f>
        <v>0</v>
      </c>
      <c r="B2" s="422">
        <f>CTR2_Form!$G$28</f>
        <v>0</v>
      </c>
      <c r="C2" s="423">
        <f>CTR2_Form!$G$31</f>
        <v>0</v>
      </c>
      <c r="D2" s="423" t="str">
        <f>CTR2_Form!$G$35</f>
        <v/>
      </c>
      <c r="E2" s="422">
        <f>CTR2_Form!$G$45</f>
        <v>0</v>
      </c>
      <c r="F2" s="422">
        <f>CTR2_Form!$M$55</f>
        <v>4</v>
      </c>
      <c r="G2" s="422">
        <f>CTR2_Form!$F$70</f>
        <v>0</v>
      </c>
      <c r="H2" s="422">
        <f>CTR2_Form!$F$71</f>
        <v>0</v>
      </c>
      <c r="I2" s="422">
        <f>CTR2_Form!$F$72</f>
        <v>0</v>
      </c>
      <c r="J2" s="422">
        <f>CTR2_Form!$F$73</f>
        <v>0</v>
      </c>
      <c r="K2" s="422">
        <f>CTR2_Form!$F$74</f>
        <v>0</v>
      </c>
      <c r="L2" s="422">
        <f>CTR2_Form!$F$75</f>
        <v>0</v>
      </c>
      <c r="M2" s="422">
        <f>CTR2_Form!$F$76</f>
        <v>0</v>
      </c>
      <c r="N2" s="422">
        <f>CTR2_Form!$F$77</f>
        <v>0</v>
      </c>
      <c r="O2" s="422">
        <f>CTR2_Form!$F$78</f>
        <v>0</v>
      </c>
      <c r="P2" s="422">
        <f>CTR2_Form!$F$79</f>
        <v>0</v>
      </c>
      <c r="Q2" s="422">
        <f>CTR2_Form!$F$80</f>
        <v>0</v>
      </c>
      <c r="R2" s="422">
        <f>CTR2_Form!$F$81</f>
        <v>0</v>
      </c>
      <c r="S2" s="422">
        <f>CTR2_Form!$F$82</f>
        <v>0</v>
      </c>
      <c r="T2" s="422">
        <f>CTR2_Form!$F$83</f>
        <v>0</v>
      </c>
      <c r="U2" s="422">
        <f>CTR2_Form!$F$84</f>
        <v>0</v>
      </c>
      <c r="V2" s="422">
        <f>CTR2_Form!$F$85</f>
        <v>0</v>
      </c>
      <c r="W2" s="422">
        <f>CTR2_Form!$F$86</f>
        <v>0</v>
      </c>
    </row>
  </sheetData>
  <sheetProtection algorithmName="SHA-512" hashValue="C83f0K/qMdnWL2/SctezZQPZ1fWg3JBWrbQhawmrlM4yiNBg7R8paKrjMcN70gyTwhUL2jjyNH5DuAJpQ3Fh9Q==" saltValue="wfZlovZMMQvwBzmKYN1VfQ==" spinCount="100000" sheet="1" objects="1" scenarios="1"/>
  <pageMargins left="0.7" right="0.7" top="0.75" bottom="0.75" header="0.3" footer="0.3"/>
  <pageSetup paperSize="9" orientation="portrait" r:id="rId1"/>
  <headerFooter>
    <oddHeader>&amp;C&amp;"Calibri"&amp;10&amp;K000000 OFFICIAL&amp;1#_x000D_</oddHeader>
    <oddFooter>&amp;C_x000D_&amp;1#&amp;"Calibri"&amp;10&amp;K000000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V68"/>
  <sheetViews>
    <sheetView showGridLines="0" tabSelected="1" zoomScaleNormal="100" workbookViewId="0"/>
  </sheetViews>
  <sheetFormatPr defaultColWidth="9.140625" defaultRowHeight="12.75" x14ac:dyDescent="0.2"/>
  <cols>
    <col min="1" max="1" width="4.7109375" customWidth="1"/>
    <col min="2" max="2" width="10" customWidth="1"/>
    <col min="3" max="3" width="121" customWidth="1"/>
    <col min="4" max="4" width="6.42578125" customWidth="1"/>
  </cols>
  <sheetData>
    <row r="1" spans="1:4" s="6" customFormat="1" ht="15" customHeight="1" x14ac:dyDescent="0.25">
      <c r="A1" s="405"/>
      <c r="B1" s="406"/>
      <c r="C1" s="407"/>
      <c r="D1" s="408"/>
    </row>
    <row r="2" spans="1:4" s="111" customFormat="1" ht="18" customHeight="1" x14ac:dyDescent="0.25">
      <c r="A2" s="463" t="s">
        <v>23</v>
      </c>
      <c r="B2" s="456"/>
      <c r="C2" s="456"/>
      <c r="D2" s="464"/>
    </row>
    <row r="3" spans="1:4" s="6" customFormat="1" ht="18" customHeight="1" x14ac:dyDescent="0.25">
      <c r="A3" s="465" t="s">
        <v>24</v>
      </c>
      <c r="B3" s="466"/>
      <c r="C3" s="466"/>
      <c r="D3" s="467"/>
    </row>
    <row r="4" spans="1:4" s="6" customFormat="1" ht="15.75" customHeight="1" x14ac:dyDescent="0.25">
      <c r="A4" s="88"/>
      <c r="B4" s="89"/>
      <c r="C4" s="89"/>
      <c r="D4" s="90"/>
    </row>
    <row r="5" spans="1:4" s="6" customFormat="1" ht="15.75" customHeight="1" x14ac:dyDescent="0.25">
      <c r="A5" s="468"/>
      <c r="B5" s="469"/>
      <c r="C5" s="469"/>
      <c r="D5" s="470"/>
    </row>
    <row r="6" spans="1:4" s="6" customFormat="1" ht="15.75" customHeight="1" x14ac:dyDescent="0.25">
      <c r="A6" s="88"/>
      <c r="B6" s="89"/>
      <c r="C6" s="91" t="s">
        <v>25</v>
      </c>
      <c r="D6" s="92"/>
    </row>
    <row r="7" spans="1:4" s="6" customFormat="1" ht="15.75" customHeight="1" x14ac:dyDescent="0.25">
      <c r="A7" s="471" t="s">
        <v>26</v>
      </c>
      <c r="B7" s="469"/>
      <c r="C7" s="469"/>
      <c r="D7" s="470"/>
    </row>
    <row r="8" spans="1:4" s="6" customFormat="1" ht="15.75" customHeight="1" x14ac:dyDescent="0.25">
      <c r="A8" s="88"/>
      <c r="B8" s="89"/>
      <c r="C8" s="93" t="s">
        <v>27</v>
      </c>
      <c r="D8" s="92"/>
    </row>
    <row r="9" spans="1:4" s="6" customFormat="1" ht="15.75" customHeight="1" x14ac:dyDescent="0.25">
      <c r="A9" s="477" t="s">
        <v>28</v>
      </c>
      <c r="B9" s="478"/>
      <c r="C9" s="478"/>
      <c r="D9" s="479"/>
    </row>
    <row r="10" spans="1:4" s="6" customFormat="1" ht="15.75" customHeight="1" x14ac:dyDescent="0.25">
      <c r="A10" s="471" t="s">
        <v>29</v>
      </c>
      <c r="B10" s="469"/>
      <c r="C10" s="469"/>
      <c r="D10" s="470"/>
    </row>
    <row r="11" spans="1:4" s="6" customFormat="1" ht="15.75" customHeight="1" x14ac:dyDescent="0.25">
      <c r="A11" s="471" t="s">
        <v>30</v>
      </c>
      <c r="B11" s="469"/>
      <c r="C11" s="469"/>
      <c r="D11" s="470"/>
    </row>
    <row r="12" spans="1:4" s="6" customFormat="1" ht="15.75" customHeight="1" x14ac:dyDescent="0.25">
      <c r="A12" s="88"/>
      <c r="B12" s="89"/>
      <c r="C12" s="94"/>
      <c r="D12" s="95"/>
    </row>
    <row r="13" spans="1:4" s="6" customFormat="1" ht="15.75" customHeight="1" thickBot="1" x14ac:dyDescent="0.3">
      <c r="A13" s="96"/>
      <c r="B13" s="97"/>
      <c r="C13" s="98" t="s">
        <v>31</v>
      </c>
      <c r="D13" s="99">
        <v>1.1000000000000001</v>
      </c>
    </row>
    <row r="14" spans="1:4" ht="15" customHeight="1" thickBot="1" x14ac:dyDescent="0.25"/>
    <row r="15" spans="1:4" x14ac:dyDescent="0.2">
      <c r="A15" s="409"/>
      <c r="B15" s="410"/>
      <c r="C15" s="410"/>
      <c r="D15" s="411"/>
    </row>
    <row r="16" spans="1:4" ht="15.75" x14ac:dyDescent="0.25">
      <c r="A16" s="471" t="s">
        <v>32</v>
      </c>
      <c r="B16" s="466"/>
      <c r="C16" s="466"/>
      <c r="D16" s="467"/>
    </row>
    <row r="17" spans="1:4" ht="15.75" x14ac:dyDescent="0.2">
      <c r="A17" s="472" t="s">
        <v>33</v>
      </c>
      <c r="B17" s="473"/>
      <c r="C17" s="473"/>
      <c r="D17" s="474"/>
    </row>
    <row r="18" spans="1:4" ht="16.5" thickBot="1" x14ac:dyDescent="0.3">
      <c r="A18" s="100"/>
      <c r="B18" s="101"/>
      <c r="C18" s="475"/>
      <c r="D18" s="476"/>
    </row>
    <row r="19" spans="1:4" ht="15" x14ac:dyDescent="0.25">
      <c r="A19" s="103"/>
      <c r="B19" s="104"/>
      <c r="D19" s="49"/>
    </row>
    <row r="20" spans="1:4" ht="15" x14ac:dyDescent="0.25">
      <c r="A20" s="103"/>
      <c r="B20" s="104" t="s">
        <v>34</v>
      </c>
      <c r="D20" s="49"/>
    </row>
    <row r="21" spans="1:4" ht="14.25" x14ac:dyDescent="0.2">
      <c r="A21" s="105"/>
      <c r="B21" s="106"/>
      <c r="D21" s="49"/>
    </row>
    <row r="22" spans="1:4" x14ac:dyDescent="0.2">
      <c r="A22" s="107"/>
      <c r="B22" s="459" t="s">
        <v>35</v>
      </c>
      <c r="C22" s="460"/>
      <c r="D22" s="49"/>
    </row>
    <row r="23" spans="1:4" ht="14.25" x14ac:dyDescent="0.2">
      <c r="A23" s="105"/>
      <c r="B23" s="460"/>
      <c r="C23" s="460"/>
      <c r="D23" s="49"/>
    </row>
    <row r="24" spans="1:4" ht="14.25" x14ac:dyDescent="0.2">
      <c r="A24" s="105"/>
      <c r="B24" s="460"/>
      <c r="C24" s="460"/>
      <c r="D24" s="49"/>
    </row>
    <row r="25" spans="1:4" ht="14.25" x14ac:dyDescent="0.2">
      <c r="A25" s="105"/>
      <c r="B25" s="460"/>
      <c r="C25" s="460"/>
      <c r="D25" s="49"/>
    </row>
    <row r="26" spans="1:4" ht="14.25" x14ac:dyDescent="0.2">
      <c r="A26" s="105"/>
      <c r="B26" s="106"/>
      <c r="D26" s="49"/>
    </row>
    <row r="27" spans="1:4" ht="14.25" x14ac:dyDescent="0.2">
      <c r="A27" s="107"/>
      <c r="B27" s="106" t="s">
        <v>36</v>
      </c>
      <c r="D27" s="49"/>
    </row>
    <row r="28" spans="1:4" ht="15" thickBot="1" x14ac:dyDescent="0.25">
      <c r="A28" s="105"/>
      <c r="B28" s="106"/>
      <c r="D28" s="49"/>
    </row>
    <row r="29" spans="1:4" ht="16.149999999999999" customHeight="1" thickBot="1" x14ac:dyDescent="0.25">
      <c r="A29" s="107"/>
      <c r="B29" s="108"/>
      <c r="C29" s="480" t="s">
        <v>37</v>
      </c>
      <c r="D29" s="49"/>
    </row>
    <row r="30" spans="1:4" ht="25.9" customHeight="1" thickBot="1" x14ac:dyDescent="0.25">
      <c r="A30" s="107"/>
      <c r="C30" s="481"/>
      <c r="D30" s="49"/>
    </row>
    <row r="31" spans="1:4" ht="16.899999999999999" customHeight="1" thickBot="1" x14ac:dyDescent="0.25">
      <c r="A31" s="107"/>
      <c r="B31" s="412"/>
      <c r="C31" s="482" t="s">
        <v>38</v>
      </c>
      <c r="D31" s="87"/>
    </row>
    <row r="32" spans="1:4" ht="22.9" customHeight="1" thickBot="1" x14ac:dyDescent="0.25">
      <c r="A32" s="107"/>
      <c r="C32" s="469"/>
      <c r="D32" s="49"/>
    </row>
    <row r="33" spans="1:4" ht="31.5" customHeight="1" thickBot="1" x14ac:dyDescent="0.25">
      <c r="A33" s="107"/>
      <c r="B33" s="413"/>
      <c r="C33" s="110" t="s">
        <v>39</v>
      </c>
      <c r="D33" s="49"/>
    </row>
    <row r="34" spans="1:4" ht="14.25" x14ac:dyDescent="0.2">
      <c r="A34" s="107"/>
      <c r="C34" s="109"/>
      <c r="D34" s="49"/>
    </row>
    <row r="35" spans="1:4" ht="14.25" x14ac:dyDescent="0.2">
      <c r="A35" s="107"/>
      <c r="C35" s="109"/>
      <c r="D35" s="49"/>
    </row>
    <row r="36" spans="1:4" ht="15" x14ac:dyDescent="0.25">
      <c r="A36" s="103"/>
      <c r="B36" s="104" t="s">
        <v>40</v>
      </c>
      <c r="D36" s="49"/>
    </row>
    <row r="37" spans="1:4" ht="15" x14ac:dyDescent="0.25">
      <c r="A37" s="103"/>
      <c r="B37" s="104"/>
      <c r="D37" s="49"/>
    </row>
    <row r="38" spans="1:4" x14ac:dyDescent="0.2">
      <c r="A38" s="107"/>
      <c r="B38" s="459" t="s">
        <v>41</v>
      </c>
      <c r="C38" s="460"/>
      <c r="D38" s="49"/>
    </row>
    <row r="39" spans="1:4" x14ac:dyDescent="0.2">
      <c r="A39" s="107"/>
      <c r="B39" s="460"/>
      <c r="C39" s="460"/>
      <c r="D39" s="49"/>
    </row>
    <row r="40" spans="1:4" x14ac:dyDescent="0.2">
      <c r="A40" s="107"/>
      <c r="B40" s="460"/>
      <c r="C40" s="460"/>
      <c r="D40" s="49"/>
    </row>
    <row r="41" spans="1:4" x14ac:dyDescent="0.2">
      <c r="A41" s="107"/>
      <c r="B41" s="460"/>
      <c r="C41" s="460"/>
      <c r="D41" s="49"/>
    </row>
    <row r="42" spans="1:4" ht="21.6" customHeight="1" x14ac:dyDescent="0.2">
      <c r="A42" s="105" t="s">
        <v>42</v>
      </c>
      <c r="B42" s="460"/>
      <c r="C42" s="460"/>
      <c r="D42" s="49"/>
    </row>
    <row r="43" spans="1:4" ht="15" x14ac:dyDescent="0.25">
      <c r="A43" s="103"/>
      <c r="B43" s="104" t="s">
        <v>43</v>
      </c>
      <c r="D43" s="49"/>
    </row>
    <row r="44" spans="1:4" ht="9.9499999999999993" customHeight="1" x14ac:dyDescent="0.25">
      <c r="A44" s="103"/>
      <c r="B44" s="104"/>
      <c r="D44" s="49"/>
    </row>
    <row r="45" spans="1:4" ht="14.25" customHeight="1" x14ac:dyDescent="0.2">
      <c r="A45" s="107"/>
      <c r="B45" s="483" t="s">
        <v>44</v>
      </c>
      <c r="C45" s="483"/>
      <c r="D45" s="49"/>
    </row>
    <row r="46" spans="1:4" ht="14.25" customHeight="1" x14ac:dyDescent="0.2">
      <c r="A46" s="107"/>
      <c r="B46" s="483"/>
      <c r="C46" s="483"/>
      <c r="D46" s="49"/>
    </row>
    <row r="47" spans="1:4" ht="14.25" customHeight="1" x14ac:dyDescent="0.2">
      <c r="A47" s="107"/>
      <c r="B47" s="483"/>
      <c r="C47" s="483"/>
      <c r="D47" s="49"/>
    </row>
    <row r="48" spans="1:4" ht="14.25" customHeight="1" x14ac:dyDescent="0.2">
      <c r="A48" s="107"/>
      <c r="B48" s="483"/>
      <c r="C48" s="483"/>
      <c r="D48" s="49"/>
    </row>
    <row r="49" spans="1:256" ht="8.4499999999999993" customHeight="1" x14ac:dyDescent="0.2">
      <c r="A49" s="107"/>
      <c r="B49" s="112"/>
      <c r="C49" s="112"/>
      <c r="D49" s="49"/>
    </row>
    <row r="50" spans="1:256" ht="14.25" customHeight="1" x14ac:dyDescent="0.2">
      <c r="A50" s="107"/>
      <c r="B50" s="483" t="s">
        <v>45</v>
      </c>
      <c r="C50" s="483"/>
      <c r="D50" s="49"/>
    </row>
    <row r="51" spans="1:256" ht="15" customHeight="1" x14ac:dyDescent="0.2">
      <c r="A51" s="107"/>
      <c r="B51" s="483"/>
      <c r="C51" s="483"/>
      <c r="D51" s="49"/>
    </row>
    <row r="52" spans="1:256" ht="15" customHeight="1" x14ac:dyDescent="0.2">
      <c r="A52" s="107"/>
      <c r="B52" s="484"/>
      <c r="C52" s="484"/>
      <c r="D52" s="49"/>
    </row>
    <row r="53" spans="1:256" ht="50.25" customHeight="1" x14ac:dyDescent="0.2">
      <c r="A53" s="114"/>
      <c r="B53" s="484"/>
      <c r="C53" s="484"/>
      <c r="D53" s="115"/>
      <c r="E53" s="455"/>
      <c r="F53" s="456"/>
      <c r="G53" s="455"/>
      <c r="H53" s="456"/>
      <c r="I53" s="455"/>
      <c r="J53" s="456"/>
      <c r="K53" s="455"/>
      <c r="L53" s="456"/>
      <c r="M53" s="455"/>
      <c r="N53" s="456"/>
      <c r="O53" s="455"/>
      <c r="P53" s="456"/>
      <c r="Q53" s="455"/>
      <c r="R53" s="456"/>
      <c r="S53" s="455"/>
      <c r="T53" s="456"/>
      <c r="U53" s="455"/>
      <c r="V53" s="456"/>
      <c r="W53" s="455"/>
      <c r="X53" s="456"/>
      <c r="Y53" s="455"/>
      <c r="Z53" s="456"/>
      <c r="AA53" s="455"/>
      <c r="AB53" s="456"/>
      <c r="AC53" s="455"/>
      <c r="AD53" s="456"/>
      <c r="AE53" s="455"/>
      <c r="AF53" s="456"/>
      <c r="AG53" s="455"/>
      <c r="AH53" s="456"/>
      <c r="AI53" s="455"/>
      <c r="AJ53" s="456"/>
      <c r="AK53" s="455"/>
      <c r="AL53" s="456"/>
      <c r="AM53" s="455"/>
      <c r="AN53" s="456"/>
      <c r="AO53" s="455"/>
      <c r="AP53" s="456"/>
      <c r="AQ53" s="455"/>
      <c r="AR53" s="456"/>
      <c r="AS53" s="455"/>
      <c r="AT53" s="456"/>
      <c r="AU53" s="455"/>
      <c r="AV53" s="456"/>
      <c r="AW53" s="455"/>
      <c r="AX53" s="456"/>
      <c r="AY53" s="455"/>
      <c r="AZ53" s="456"/>
      <c r="BA53" s="455"/>
      <c r="BB53" s="456"/>
      <c r="BC53" s="455"/>
      <c r="BD53" s="456"/>
      <c r="BE53" s="455"/>
      <c r="BF53" s="456"/>
      <c r="BG53" s="455"/>
      <c r="BH53" s="456"/>
      <c r="BI53" s="455"/>
      <c r="BJ53" s="456"/>
      <c r="BK53" s="455"/>
      <c r="BL53" s="456"/>
      <c r="BM53" s="455"/>
      <c r="BN53" s="456"/>
      <c r="BO53" s="455"/>
      <c r="BP53" s="456"/>
      <c r="BQ53" s="455"/>
      <c r="BR53" s="456"/>
      <c r="BS53" s="455"/>
      <c r="BT53" s="456"/>
      <c r="BU53" s="455"/>
      <c r="BV53" s="456"/>
      <c r="BW53" s="455"/>
      <c r="BX53" s="456"/>
      <c r="BY53" s="455"/>
      <c r="BZ53" s="456"/>
      <c r="CA53" s="455"/>
      <c r="CB53" s="456"/>
      <c r="CC53" s="455"/>
      <c r="CD53" s="456"/>
      <c r="CE53" s="455"/>
      <c r="CF53" s="456"/>
      <c r="CG53" s="455"/>
      <c r="CH53" s="456"/>
      <c r="CI53" s="455"/>
      <c r="CJ53" s="456"/>
      <c r="CK53" s="455"/>
      <c r="CL53" s="456"/>
      <c r="CM53" s="455"/>
      <c r="CN53" s="456"/>
      <c r="CO53" s="455"/>
      <c r="CP53" s="456"/>
      <c r="CQ53" s="455"/>
      <c r="CR53" s="456"/>
      <c r="CS53" s="455"/>
      <c r="CT53" s="456"/>
      <c r="CU53" s="455"/>
      <c r="CV53" s="456"/>
      <c r="CW53" s="455"/>
      <c r="CX53" s="456"/>
      <c r="CY53" s="455"/>
      <c r="CZ53" s="456"/>
      <c r="DA53" s="455"/>
      <c r="DB53" s="456"/>
      <c r="DC53" s="455"/>
      <c r="DD53" s="456"/>
      <c r="DE53" s="455"/>
      <c r="DF53" s="456"/>
      <c r="DG53" s="455"/>
      <c r="DH53" s="456"/>
      <c r="DI53" s="455"/>
      <c r="DJ53" s="456"/>
      <c r="DK53" s="455"/>
      <c r="DL53" s="456"/>
      <c r="DM53" s="455"/>
      <c r="DN53" s="456"/>
      <c r="DO53" s="455"/>
      <c r="DP53" s="456"/>
      <c r="DQ53" s="455"/>
      <c r="DR53" s="456"/>
      <c r="DS53" s="455"/>
      <c r="DT53" s="456"/>
      <c r="DU53" s="455"/>
      <c r="DV53" s="456"/>
      <c r="DW53" s="455"/>
      <c r="DX53" s="456"/>
      <c r="DY53" s="455"/>
      <c r="DZ53" s="456"/>
      <c r="EA53" s="455"/>
      <c r="EB53" s="456"/>
      <c r="EC53" s="455"/>
      <c r="ED53" s="456"/>
      <c r="EE53" s="455"/>
      <c r="EF53" s="456"/>
      <c r="EG53" s="455"/>
      <c r="EH53" s="456"/>
      <c r="EI53" s="455"/>
      <c r="EJ53" s="456"/>
      <c r="EK53" s="455"/>
      <c r="EL53" s="456"/>
      <c r="EM53" s="455"/>
      <c r="EN53" s="456"/>
      <c r="EO53" s="455"/>
      <c r="EP53" s="456"/>
      <c r="EQ53" s="455"/>
      <c r="ER53" s="456"/>
      <c r="ES53" s="455"/>
      <c r="ET53" s="456"/>
      <c r="EU53" s="455"/>
      <c r="EV53" s="456"/>
      <c r="EW53" s="455"/>
      <c r="EX53" s="456"/>
      <c r="EY53" s="455"/>
      <c r="EZ53" s="456"/>
      <c r="FA53" s="455"/>
      <c r="FB53" s="456"/>
      <c r="FC53" s="455"/>
      <c r="FD53" s="456"/>
      <c r="FE53" s="455"/>
      <c r="FF53" s="456"/>
      <c r="FG53" s="455"/>
      <c r="FH53" s="456"/>
      <c r="FI53" s="455"/>
      <c r="FJ53" s="456"/>
      <c r="FK53" s="455"/>
      <c r="FL53" s="456"/>
      <c r="FM53" s="455"/>
      <c r="FN53" s="456"/>
      <c r="FO53" s="455"/>
      <c r="FP53" s="456"/>
      <c r="FQ53" s="455"/>
      <c r="FR53" s="456"/>
      <c r="FS53" s="455"/>
      <c r="FT53" s="456"/>
      <c r="FU53" s="455"/>
      <c r="FV53" s="456"/>
      <c r="FW53" s="455"/>
      <c r="FX53" s="456"/>
      <c r="FY53" s="455"/>
      <c r="FZ53" s="456"/>
      <c r="GA53" s="455"/>
      <c r="GB53" s="456"/>
      <c r="GC53" s="455"/>
      <c r="GD53" s="456"/>
      <c r="GE53" s="455"/>
      <c r="GF53" s="456"/>
      <c r="GG53" s="455"/>
      <c r="GH53" s="456"/>
      <c r="GI53" s="455"/>
      <c r="GJ53" s="456"/>
      <c r="GK53" s="455"/>
      <c r="GL53" s="456"/>
      <c r="GM53" s="455"/>
      <c r="GN53" s="456"/>
      <c r="GO53" s="455"/>
      <c r="GP53" s="456"/>
      <c r="GQ53" s="455"/>
      <c r="GR53" s="456"/>
      <c r="GS53" s="455"/>
      <c r="GT53" s="456"/>
      <c r="GU53" s="455"/>
      <c r="GV53" s="456"/>
      <c r="GW53" s="455"/>
      <c r="GX53" s="456"/>
      <c r="GY53" s="455"/>
      <c r="GZ53" s="456"/>
      <c r="HA53" s="455"/>
      <c r="HB53" s="456"/>
      <c r="HC53" s="455"/>
      <c r="HD53" s="456"/>
      <c r="HE53" s="455"/>
      <c r="HF53" s="456"/>
      <c r="HG53" s="455"/>
      <c r="HH53" s="456"/>
      <c r="HI53" s="455"/>
      <c r="HJ53" s="456"/>
      <c r="HK53" s="455"/>
      <c r="HL53" s="456"/>
      <c r="HM53" s="455"/>
      <c r="HN53" s="456"/>
      <c r="HO53" s="455"/>
      <c r="HP53" s="456"/>
      <c r="HQ53" s="455"/>
      <c r="HR53" s="456"/>
      <c r="HS53" s="455"/>
      <c r="HT53" s="456"/>
      <c r="HU53" s="455"/>
      <c r="HV53" s="456"/>
      <c r="HW53" s="455"/>
      <c r="HX53" s="456"/>
      <c r="HY53" s="455"/>
      <c r="HZ53" s="456"/>
      <c r="IA53" s="455"/>
      <c r="IB53" s="456"/>
      <c r="IC53" s="455"/>
      <c r="ID53" s="456"/>
      <c r="IE53" s="455"/>
      <c r="IF53" s="456"/>
      <c r="IG53" s="455"/>
      <c r="IH53" s="456"/>
      <c r="II53" s="455"/>
      <c r="IJ53" s="456"/>
      <c r="IK53" s="455"/>
      <c r="IL53" s="456"/>
      <c r="IM53" s="455"/>
      <c r="IN53" s="456"/>
      <c r="IO53" s="455"/>
      <c r="IP53" s="456"/>
      <c r="IQ53" s="455"/>
      <c r="IR53" s="456"/>
      <c r="IS53" s="455"/>
      <c r="IT53" s="456"/>
      <c r="IU53" s="455"/>
      <c r="IV53" s="456"/>
    </row>
    <row r="54" spans="1:256" ht="15" customHeight="1" x14ac:dyDescent="0.2">
      <c r="A54" s="114"/>
      <c r="B54" s="113"/>
      <c r="C54" s="113"/>
      <c r="D54" s="115"/>
      <c r="E54" s="116"/>
      <c r="F54" s="86"/>
      <c r="G54" s="116"/>
      <c r="H54" s="86"/>
      <c r="I54" s="116"/>
      <c r="J54" s="86"/>
      <c r="K54" s="116"/>
      <c r="L54" s="86"/>
      <c r="M54" s="116"/>
      <c r="N54" s="86"/>
      <c r="O54" s="116"/>
      <c r="P54" s="86"/>
      <c r="Q54" s="116"/>
      <c r="R54" s="86"/>
      <c r="S54" s="116"/>
      <c r="T54" s="86"/>
      <c r="U54" s="116"/>
      <c r="V54" s="86"/>
      <c r="W54" s="116"/>
      <c r="X54" s="86"/>
      <c r="Y54" s="116"/>
      <c r="Z54" s="86"/>
      <c r="AA54" s="116"/>
      <c r="AB54" s="86"/>
      <c r="AC54" s="116"/>
      <c r="AD54" s="86"/>
      <c r="AE54" s="116"/>
      <c r="AF54" s="86"/>
      <c r="AG54" s="116"/>
      <c r="AH54" s="86"/>
      <c r="AI54" s="116"/>
      <c r="AJ54" s="86"/>
      <c r="AK54" s="116"/>
      <c r="AL54" s="86"/>
      <c r="AM54" s="116"/>
      <c r="AN54" s="86"/>
      <c r="AO54" s="116"/>
      <c r="AP54" s="86"/>
      <c r="AQ54" s="116"/>
      <c r="AR54" s="86"/>
      <c r="AS54" s="116"/>
      <c r="AT54" s="86"/>
      <c r="AU54" s="116"/>
      <c r="AV54" s="86"/>
      <c r="AW54" s="116"/>
      <c r="AX54" s="86"/>
      <c r="AY54" s="116"/>
      <c r="AZ54" s="86"/>
      <c r="BA54" s="116"/>
      <c r="BB54" s="86"/>
      <c r="BC54" s="116"/>
      <c r="BD54" s="86"/>
      <c r="BE54" s="116"/>
      <c r="BF54" s="86"/>
      <c r="BG54" s="116"/>
      <c r="BH54" s="86"/>
      <c r="BI54" s="116"/>
      <c r="BJ54" s="86"/>
      <c r="BK54" s="116"/>
      <c r="BL54" s="86"/>
      <c r="BM54" s="116"/>
      <c r="BN54" s="86"/>
      <c r="BO54" s="116"/>
      <c r="BP54" s="86"/>
      <c r="BQ54" s="116"/>
      <c r="BR54" s="86"/>
      <c r="BS54" s="116"/>
      <c r="BT54" s="86"/>
      <c r="BU54" s="116"/>
      <c r="BV54" s="86"/>
      <c r="BW54" s="116"/>
      <c r="BX54" s="86"/>
      <c r="BY54" s="116"/>
      <c r="BZ54" s="86"/>
      <c r="CA54" s="116"/>
      <c r="CB54" s="86"/>
      <c r="CC54" s="116"/>
      <c r="CD54" s="86"/>
      <c r="CE54" s="116"/>
      <c r="CF54" s="86"/>
      <c r="CG54" s="116"/>
      <c r="CH54" s="86"/>
      <c r="CI54" s="116"/>
      <c r="CJ54" s="86"/>
      <c r="CK54" s="116"/>
      <c r="CL54" s="86"/>
      <c r="CM54" s="116"/>
      <c r="CN54" s="86"/>
      <c r="CO54" s="116"/>
      <c r="CP54" s="86"/>
      <c r="CQ54" s="116"/>
      <c r="CR54" s="86"/>
      <c r="CS54" s="116"/>
      <c r="CT54" s="86"/>
      <c r="CU54" s="116"/>
      <c r="CV54" s="86"/>
      <c r="CW54" s="116"/>
      <c r="CX54" s="86"/>
      <c r="CY54" s="116"/>
      <c r="CZ54" s="86"/>
      <c r="DA54" s="116"/>
      <c r="DB54" s="86"/>
      <c r="DC54" s="116"/>
      <c r="DD54" s="86"/>
      <c r="DE54" s="116"/>
      <c r="DF54" s="86"/>
      <c r="DG54" s="116"/>
      <c r="DH54" s="86"/>
      <c r="DI54" s="116"/>
      <c r="DJ54" s="86"/>
      <c r="DK54" s="116"/>
      <c r="DL54" s="86"/>
      <c r="DM54" s="116"/>
      <c r="DN54" s="86"/>
      <c r="DO54" s="116"/>
      <c r="DP54" s="86"/>
      <c r="DQ54" s="116"/>
      <c r="DR54" s="86"/>
      <c r="DS54" s="116"/>
      <c r="DT54" s="86"/>
      <c r="DU54" s="116"/>
      <c r="DV54" s="86"/>
      <c r="DW54" s="116"/>
      <c r="DX54" s="86"/>
      <c r="DY54" s="116"/>
      <c r="DZ54" s="86"/>
      <c r="EA54" s="116"/>
      <c r="EB54" s="86"/>
      <c r="EC54" s="116"/>
      <c r="ED54" s="86"/>
      <c r="EE54" s="116"/>
      <c r="EF54" s="86"/>
      <c r="EG54" s="116"/>
      <c r="EH54" s="86"/>
      <c r="EI54" s="116"/>
      <c r="EJ54" s="86"/>
      <c r="EK54" s="116"/>
      <c r="EL54" s="86"/>
      <c r="EM54" s="116"/>
      <c r="EN54" s="86"/>
      <c r="EO54" s="116"/>
      <c r="EP54" s="86"/>
      <c r="EQ54" s="116"/>
      <c r="ER54" s="86"/>
      <c r="ES54" s="116"/>
      <c r="ET54" s="86"/>
      <c r="EU54" s="116"/>
      <c r="EV54" s="86"/>
      <c r="EW54" s="116"/>
      <c r="EX54" s="86"/>
      <c r="EY54" s="116"/>
      <c r="EZ54" s="86"/>
      <c r="FA54" s="116"/>
      <c r="FB54" s="86"/>
      <c r="FC54" s="116"/>
      <c r="FD54" s="86"/>
      <c r="FE54" s="116"/>
      <c r="FF54" s="86"/>
      <c r="FG54" s="116"/>
      <c r="FH54" s="86"/>
      <c r="FI54" s="116"/>
      <c r="FJ54" s="86"/>
      <c r="FK54" s="116"/>
      <c r="FL54" s="86"/>
      <c r="FM54" s="116"/>
      <c r="FN54" s="86"/>
      <c r="FO54" s="116"/>
      <c r="FP54" s="86"/>
      <c r="FQ54" s="116"/>
      <c r="FR54" s="86"/>
      <c r="FS54" s="116"/>
      <c r="FT54" s="86"/>
      <c r="FU54" s="116"/>
      <c r="FV54" s="86"/>
      <c r="FW54" s="116"/>
      <c r="FX54" s="86"/>
      <c r="FY54" s="116"/>
      <c r="FZ54" s="86"/>
      <c r="GA54" s="116"/>
      <c r="GB54" s="86"/>
      <c r="GC54" s="116"/>
      <c r="GD54" s="86"/>
      <c r="GE54" s="116"/>
      <c r="GF54" s="86"/>
      <c r="GG54" s="116"/>
      <c r="GH54" s="86"/>
      <c r="GI54" s="116"/>
      <c r="GJ54" s="86"/>
      <c r="GK54" s="116"/>
      <c r="GL54" s="86"/>
      <c r="GM54" s="116"/>
      <c r="GN54" s="86"/>
      <c r="GO54" s="116"/>
      <c r="GP54" s="86"/>
      <c r="GQ54" s="116"/>
      <c r="GR54" s="86"/>
      <c r="GS54" s="116"/>
      <c r="GT54" s="86"/>
      <c r="GU54" s="116"/>
      <c r="GV54" s="86"/>
      <c r="GW54" s="116"/>
      <c r="GX54" s="86"/>
      <c r="GY54" s="116"/>
      <c r="GZ54" s="86"/>
      <c r="HA54" s="116"/>
      <c r="HB54" s="86"/>
      <c r="HC54" s="116"/>
      <c r="HD54" s="86"/>
      <c r="HE54" s="116"/>
      <c r="HF54" s="86"/>
      <c r="HG54" s="116"/>
      <c r="HH54" s="86"/>
      <c r="HI54" s="116"/>
      <c r="HJ54" s="86"/>
      <c r="HK54" s="116"/>
      <c r="HL54" s="86"/>
      <c r="HM54" s="116"/>
      <c r="HN54" s="86"/>
      <c r="HO54" s="116"/>
      <c r="HP54" s="86"/>
      <c r="HQ54" s="116"/>
      <c r="HR54" s="86"/>
      <c r="HS54" s="116"/>
      <c r="HT54" s="86"/>
      <c r="HU54" s="116"/>
      <c r="HV54" s="86"/>
      <c r="HW54" s="116"/>
      <c r="HX54" s="86"/>
      <c r="HY54" s="116"/>
      <c r="HZ54" s="86"/>
      <c r="IA54" s="116"/>
      <c r="IB54" s="86"/>
      <c r="IC54" s="116"/>
      <c r="ID54" s="86"/>
      <c r="IE54" s="116"/>
      <c r="IF54" s="86"/>
      <c r="IG54" s="116"/>
      <c r="IH54" s="86"/>
      <c r="II54" s="116"/>
      <c r="IJ54" s="86"/>
      <c r="IK54" s="116"/>
      <c r="IL54" s="86"/>
      <c r="IM54" s="116"/>
      <c r="IN54" s="86"/>
      <c r="IO54" s="116"/>
      <c r="IP54" s="86"/>
      <c r="IQ54" s="116"/>
      <c r="IR54" s="86"/>
      <c r="IS54" s="116"/>
      <c r="IT54" s="86"/>
      <c r="IU54" s="116"/>
      <c r="IV54" s="86"/>
    </row>
    <row r="55" spans="1:256" ht="14.25" customHeight="1" x14ac:dyDescent="0.25">
      <c r="A55" s="114"/>
      <c r="B55" s="117" t="s">
        <v>46</v>
      </c>
      <c r="C55" s="118"/>
      <c r="D55" s="115"/>
      <c r="E55" s="116"/>
      <c r="F55" s="86"/>
      <c r="G55" s="116"/>
      <c r="H55" s="86"/>
      <c r="I55" s="116"/>
      <c r="J55" s="86"/>
      <c r="K55" s="116"/>
      <c r="L55" s="86"/>
      <c r="M55" s="116"/>
      <c r="N55" s="86"/>
      <c r="O55" s="116"/>
      <c r="P55" s="86"/>
      <c r="Q55" s="116"/>
      <c r="R55" s="86"/>
      <c r="S55" s="116"/>
      <c r="T55" s="86"/>
      <c r="U55" s="116"/>
      <c r="V55" s="86"/>
      <c r="W55" s="116"/>
      <c r="X55" s="86"/>
      <c r="Y55" s="116"/>
      <c r="Z55" s="86"/>
      <c r="AA55" s="116"/>
      <c r="AB55" s="86"/>
      <c r="AC55" s="116"/>
      <c r="AD55" s="86"/>
      <c r="AE55" s="116"/>
      <c r="AF55" s="86"/>
      <c r="AG55" s="116"/>
      <c r="AH55" s="86"/>
      <c r="AI55" s="116"/>
      <c r="AJ55" s="86"/>
      <c r="AK55" s="116"/>
      <c r="AL55" s="86"/>
      <c r="AM55" s="116"/>
      <c r="AN55" s="86"/>
      <c r="AO55" s="116"/>
      <c r="AP55" s="86"/>
      <c r="AQ55" s="116"/>
      <c r="AR55" s="86"/>
      <c r="AS55" s="116"/>
      <c r="AT55" s="86"/>
      <c r="AU55" s="116"/>
      <c r="AV55" s="86"/>
      <c r="AW55" s="116"/>
      <c r="AX55" s="86"/>
      <c r="AY55" s="116"/>
      <c r="AZ55" s="86"/>
      <c r="BA55" s="116"/>
      <c r="BB55" s="86"/>
      <c r="BC55" s="116"/>
      <c r="BD55" s="86"/>
      <c r="BE55" s="116"/>
      <c r="BF55" s="86"/>
      <c r="BG55" s="116"/>
      <c r="BH55" s="86"/>
      <c r="BI55" s="116"/>
      <c r="BJ55" s="86"/>
      <c r="BK55" s="116"/>
      <c r="BL55" s="86"/>
      <c r="BM55" s="116"/>
      <c r="BN55" s="86"/>
      <c r="BO55" s="116"/>
      <c r="BP55" s="86"/>
      <c r="BQ55" s="116"/>
      <c r="BR55" s="86"/>
      <c r="BS55" s="116"/>
      <c r="BT55" s="86"/>
      <c r="BU55" s="116"/>
      <c r="BV55" s="86"/>
      <c r="BW55" s="116"/>
      <c r="BX55" s="86"/>
      <c r="BY55" s="116"/>
      <c r="BZ55" s="86"/>
      <c r="CA55" s="116"/>
      <c r="CB55" s="86"/>
      <c r="CC55" s="116"/>
      <c r="CD55" s="86"/>
      <c r="CE55" s="116"/>
      <c r="CF55" s="86"/>
      <c r="CG55" s="116"/>
      <c r="CH55" s="86"/>
      <c r="CI55" s="116"/>
      <c r="CJ55" s="86"/>
      <c r="CK55" s="116"/>
      <c r="CL55" s="86"/>
      <c r="CM55" s="116"/>
      <c r="CN55" s="86"/>
      <c r="CO55" s="116"/>
      <c r="CP55" s="86"/>
      <c r="CQ55" s="116"/>
      <c r="CR55" s="86"/>
      <c r="CS55" s="116"/>
      <c r="CT55" s="86"/>
      <c r="CU55" s="116"/>
      <c r="CV55" s="86"/>
      <c r="CW55" s="116"/>
      <c r="CX55" s="86"/>
      <c r="CY55" s="116"/>
      <c r="CZ55" s="86"/>
      <c r="DA55" s="116"/>
      <c r="DB55" s="86"/>
      <c r="DC55" s="116"/>
      <c r="DD55" s="86"/>
      <c r="DE55" s="116"/>
      <c r="DF55" s="86"/>
      <c r="DG55" s="116"/>
      <c r="DH55" s="86"/>
      <c r="DI55" s="116"/>
      <c r="DJ55" s="86"/>
      <c r="DK55" s="116"/>
      <c r="DL55" s="86"/>
      <c r="DM55" s="116"/>
      <c r="DN55" s="86"/>
      <c r="DO55" s="116"/>
      <c r="DP55" s="86"/>
      <c r="DQ55" s="116"/>
      <c r="DR55" s="86"/>
      <c r="DS55" s="116"/>
      <c r="DT55" s="86"/>
      <c r="DU55" s="116"/>
      <c r="DV55" s="86"/>
      <c r="DW55" s="116"/>
      <c r="DX55" s="86"/>
      <c r="DY55" s="116"/>
      <c r="DZ55" s="86"/>
      <c r="EA55" s="116"/>
      <c r="EB55" s="86"/>
      <c r="EC55" s="116"/>
      <c r="ED55" s="86"/>
      <c r="EE55" s="116"/>
      <c r="EF55" s="86"/>
      <c r="EG55" s="116"/>
      <c r="EH55" s="86"/>
      <c r="EI55" s="116"/>
      <c r="EJ55" s="86"/>
      <c r="EK55" s="116"/>
      <c r="EL55" s="86"/>
      <c r="EM55" s="116"/>
      <c r="EN55" s="86"/>
      <c r="EO55" s="116"/>
      <c r="EP55" s="86"/>
      <c r="EQ55" s="116"/>
      <c r="ER55" s="86"/>
      <c r="ES55" s="116"/>
      <c r="ET55" s="86"/>
      <c r="EU55" s="116"/>
      <c r="EV55" s="86"/>
      <c r="EW55" s="116"/>
      <c r="EX55" s="86"/>
      <c r="EY55" s="116"/>
      <c r="EZ55" s="86"/>
      <c r="FA55" s="116"/>
      <c r="FB55" s="86"/>
      <c r="FC55" s="116"/>
      <c r="FD55" s="86"/>
      <c r="FE55" s="116"/>
      <c r="FF55" s="86"/>
      <c r="FG55" s="116"/>
      <c r="FH55" s="86"/>
      <c r="FI55" s="116"/>
      <c r="FJ55" s="86"/>
      <c r="FK55" s="116"/>
      <c r="FL55" s="86"/>
      <c r="FM55" s="116"/>
      <c r="FN55" s="86"/>
      <c r="FO55" s="116"/>
      <c r="FP55" s="86"/>
      <c r="FQ55" s="116"/>
      <c r="FR55" s="86"/>
      <c r="FS55" s="116"/>
      <c r="FT55" s="86"/>
      <c r="FU55" s="116"/>
      <c r="FV55" s="86"/>
      <c r="FW55" s="116"/>
      <c r="FX55" s="86"/>
      <c r="FY55" s="116"/>
      <c r="FZ55" s="86"/>
      <c r="GA55" s="116"/>
      <c r="GB55" s="86"/>
      <c r="GC55" s="116"/>
      <c r="GD55" s="86"/>
      <c r="GE55" s="116"/>
      <c r="GF55" s="86"/>
      <c r="GG55" s="116"/>
      <c r="GH55" s="86"/>
      <c r="GI55" s="116"/>
      <c r="GJ55" s="86"/>
      <c r="GK55" s="116"/>
      <c r="GL55" s="86"/>
      <c r="GM55" s="116"/>
      <c r="GN55" s="86"/>
      <c r="GO55" s="116"/>
      <c r="GP55" s="86"/>
      <c r="GQ55" s="116"/>
      <c r="GR55" s="86"/>
      <c r="GS55" s="116"/>
      <c r="GT55" s="86"/>
      <c r="GU55" s="116"/>
      <c r="GV55" s="86"/>
      <c r="GW55" s="116"/>
      <c r="GX55" s="86"/>
      <c r="GY55" s="116"/>
      <c r="GZ55" s="86"/>
      <c r="HA55" s="116"/>
      <c r="HB55" s="86"/>
      <c r="HC55" s="116"/>
      <c r="HD55" s="86"/>
      <c r="HE55" s="116"/>
      <c r="HF55" s="86"/>
      <c r="HG55" s="116"/>
      <c r="HH55" s="86"/>
      <c r="HI55" s="116"/>
      <c r="HJ55" s="86"/>
      <c r="HK55" s="116"/>
      <c r="HL55" s="86"/>
      <c r="HM55" s="116"/>
      <c r="HN55" s="86"/>
      <c r="HO55" s="116"/>
      <c r="HP55" s="86"/>
      <c r="HQ55" s="116"/>
      <c r="HR55" s="86"/>
      <c r="HS55" s="116"/>
      <c r="HT55" s="86"/>
      <c r="HU55" s="116"/>
      <c r="HV55" s="86"/>
      <c r="HW55" s="116"/>
      <c r="HX55" s="86"/>
      <c r="HY55" s="116"/>
      <c r="HZ55" s="86"/>
      <c r="IA55" s="116"/>
      <c r="IB55" s="86"/>
      <c r="IC55" s="116"/>
      <c r="ID55" s="86"/>
      <c r="IE55" s="116"/>
      <c r="IF55" s="86"/>
      <c r="IG55" s="116"/>
      <c r="IH55" s="86"/>
      <c r="II55" s="116"/>
      <c r="IJ55" s="86"/>
      <c r="IK55" s="116"/>
      <c r="IL55" s="86"/>
      <c r="IM55" s="116"/>
      <c r="IN55" s="86"/>
      <c r="IO55" s="116"/>
      <c r="IP55" s="86"/>
      <c r="IQ55" s="116"/>
      <c r="IR55" s="86"/>
      <c r="IS55" s="116"/>
      <c r="IT55" s="86"/>
      <c r="IU55" s="116"/>
      <c r="IV55" s="86"/>
    </row>
    <row r="56" spans="1:256" ht="63" customHeight="1" x14ac:dyDescent="0.2">
      <c r="A56" s="114"/>
      <c r="B56" s="461" t="s">
        <v>47</v>
      </c>
      <c r="C56" s="462"/>
      <c r="D56" s="115"/>
      <c r="E56" s="116"/>
      <c r="F56" s="86"/>
      <c r="G56" s="116"/>
      <c r="H56" s="86"/>
      <c r="I56" s="116"/>
      <c r="J56" s="86"/>
      <c r="K56" s="116"/>
      <c r="L56" s="86"/>
      <c r="M56" s="116"/>
      <c r="N56" s="86"/>
      <c r="O56" s="116"/>
      <c r="P56" s="86"/>
      <c r="Q56" s="116"/>
      <c r="R56" s="86"/>
      <c r="S56" s="116"/>
      <c r="T56" s="86"/>
      <c r="U56" s="116"/>
      <c r="V56" s="86"/>
      <c r="W56" s="116"/>
      <c r="X56" s="86"/>
      <c r="Y56" s="116"/>
      <c r="Z56" s="86"/>
      <c r="AA56" s="116"/>
      <c r="AB56" s="86"/>
      <c r="AC56" s="116"/>
      <c r="AD56" s="86"/>
      <c r="AE56" s="116"/>
      <c r="AF56" s="86"/>
      <c r="AG56" s="116"/>
      <c r="AH56" s="86"/>
      <c r="AI56" s="116"/>
      <c r="AJ56" s="86"/>
      <c r="AK56" s="116"/>
      <c r="AL56" s="86"/>
      <c r="AM56" s="116"/>
      <c r="AN56" s="86"/>
      <c r="AO56" s="116"/>
      <c r="AP56" s="86"/>
      <c r="AQ56" s="116"/>
      <c r="AR56" s="86"/>
      <c r="AS56" s="116"/>
      <c r="AT56" s="86"/>
      <c r="AU56" s="116"/>
      <c r="AV56" s="86"/>
      <c r="AW56" s="116"/>
      <c r="AX56" s="86"/>
      <c r="AY56" s="116"/>
      <c r="AZ56" s="86"/>
      <c r="BA56" s="116"/>
      <c r="BB56" s="86"/>
      <c r="BC56" s="116"/>
      <c r="BD56" s="86"/>
      <c r="BE56" s="116"/>
      <c r="BF56" s="86"/>
      <c r="BG56" s="116"/>
      <c r="BH56" s="86"/>
      <c r="BI56" s="116"/>
      <c r="BJ56" s="86"/>
      <c r="BK56" s="116"/>
      <c r="BL56" s="86"/>
      <c r="BM56" s="116"/>
      <c r="BN56" s="86"/>
      <c r="BO56" s="116"/>
      <c r="BP56" s="86"/>
      <c r="BQ56" s="116"/>
      <c r="BR56" s="86"/>
      <c r="BS56" s="116"/>
      <c r="BT56" s="86"/>
      <c r="BU56" s="116"/>
      <c r="BV56" s="86"/>
      <c r="BW56" s="116"/>
      <c r="BX56" s="86"/>
      <c r="BY56" s="116"/>
      <c r="BZ56" s="86"/>
      <c r="CA56" s="116"/>
      <c r="CB56" s="86"/>
      <c r="CC56" s="116"/>
      <c r="CD56" s="86"/>
      <c r="CE56" s="116"/>
      <c r="CF56" s="86"/>
      <c r="CG56" s="116"/>
      <c r="CH56" s="86"/>
      <c r="CI56" s="116"/>
      <c r="CJ56" s="86"/>
      <c r="CK56" s="116"/>
      <c r="CL56" s="86"/>
      <c r="CM56" s="116"/>
      <c r="CN56" s="86"/>
      <c r="CO56" s="116"/>
      <c r="CP56" s="86"/>
      <c r="CQ56" s="116"/>
      <c r="CR56" s="86"/>
      <c r="CS56" s="116"/>
      <c r="CT56" s="86"/>
      <c r="CU56" s="116"/>
      <c r="CV56" s="86"/>
      <c r="CW56" s="116"/>
      <c r="CX56" s="86"/>
      <c r="CY56" s="116"/>
      <c r="CZ56" s="86"/>
      <c r="DA56" s="116"/>
      <c r="DB56" s="86"/>
      <c r="DC56" s="116"/>
      <c r="DD56" s="86"/>
      <c r="DE56" s="116"/>
      <c r="DF56" s="86"/>
      <c r="DG56" s="116"/>
      <c r="DH56" s="86"/>
      <c r="DI56" s="116"/>
      <c r="DJ56" s="86"/>
      <c r="DK56" s="116"/>
      <c r="DL56" s="86"/>
      <c r="DM56" s="116"/>
      <c r="DN56" s="86"/>
      <c r="DO56" s="116"/>
      <c r="DP56" s="86"/>
      <c r="DQ56" s="116"/>
      <c r="DR56" s="86"/>
      <c r="DS56" s="116"/>
      <c r="DT56" s="86"/>
      <c r="DU56" s="116"/>
      <c r="DV56" s="86"/>
      <c r="DW56" s="116"/>
      <c r="DX56" s="86"/>
      <c r="DY56" s="116"/>
      <c r="DZ56" s="86"/>
      <c r="EA56" s="116"/>
      <c r="EB56" s="86"/>
      <c r="EC56" s="116"/>
      <c r="ED56" s="86"/>
      <c r="EE56" s="116"/>
      <c r="EF56" s="86"/>
      <c r="EG56" s="116"/>
      <c r="EH56" s="86"/>
      <c r="EI56" s="116"/>
      <c r="EJ56" s="86"/>
      <c r="EK56" s="116"/>
      <c r="EL56" s="86"/>
      <c r="EM56" s="116"/>
      <c r="EN56" s="86"/>
      <c r="EO56" s="116"/>
      <c r="EP56" s="86"/>
      <c r="EQ56" s="116"/>
      <c r="ER56" s="86"/>
      <c r="ES56" s="116"/>
      <c r="ET56" s="86"/>
      <c r="EU56" s="116"/>
      <c r="EV56" s="86"/>
      <c r="EW56" s="116"/>
      <c r="EX56" s="86"/>
      <c r="EY56" s="116"/>
      <c r="EZ56" s="86"/>
      <c r="FA56" s="116"/>
      <c r="FB56" s="86"/>
      <c r="FC56" s="116"/>
      <c r="FD56" s="86"/>
      <c r="FE56" s="116"/>
      <c r="FF56" s="86"/>
      <c r="FG56" s="116"/>
      <c r="FH56" s="86"/>
      <c r="FI56" s="116"/>
      <c r="FJ56" s="86"/>
      <c r="FK56" s="116"/>
      <c r="FL56" s="86"/>
      <c r="FM56" s="116"/>
      <c r="FN56" s="86"/>
      <c r="FO56" s="116"/>
      <c r="FP56" s="86"/>
      <c r="FQ56" s="116"/>
      <c r="FR56" s="86"/>
      <c r="FS56" s="116"/>
      <c r="FT56" s="86"/>
      <c r="FU56" s="116"/>
      <c r="FV56" s="86"/>
      <c r="FW56" s="116"/>
      <c r="FX56" s="86"/>
      <c r="FY56" s="116"/>
      <c r="FZ56" s="86"/>
      <c r="GA56" s="116"/>
      <c r="GB56" s="86"/>
      <c r="GC56" s="116"/>
      <c r="GD56" s="86"/>
      <c r="GE56" s="116"/>
      <c r="GF56" s="86"/>
      <c r="GG56" s="116"/>
      <c r="GH56" s="86"/>
      <c r="GI56" s="116"/>
      <c r="GJ56" s="86"/>
      <c r="GK56" s="116"/>
      <c r="GL56" s="86"/>
      <c r="GM56" s="116"/>
      <c r="GN56" s="86"/>
      <c r="GO56" s="116"/>
      <c r="GP56" s="86"/>
      <c r="GQ56" s="116"/>
      <c r="GR56" s="86"/>
      <c r="GS56" s="116"/>
      <c r="GT56" s="86"/>
      <c r="GU56" s="116"/>
      <c r="GV56" s="86"/>
      <c r="GW56" s="116"/>
      <c r="GX56" s="86"/>
      <c r="GY56" s="116"/>
      <c r="GZ56" s="86"/>
      <c r="HA56" s="116"/>
      <c r="HB56" s="86"/>
      <c r="HC56" s="116"/>
      <c r="HD56" s="86"/>
      <c r="HE56" s="116"/>
      <c r="HF56" s="86"/>
      <c r="HG56" s="116"/>
      <c r="HH56" s="86"/>
      <c r="HI56" s="116"/>
      <c r="HJ56" s="86"/>
      <c r="HK56" s="116"/>
      <c r="HL56" s="86"/>
      <c r="HM56" s="116"/>
      <c r="HN56" s="86"/>
      <c r="HO56" s="116"/>
      <c r="HP56" s="86"/>
      <c r="HQ56" s="116"/>
      <c r="HR56" s="86"/>
      <c r="HS56" s="116"/>
      <c r="HT56" s="86"/>
      <c r="HU56" s="116"/>
      <c r="HV56" s="86"/>
      <c r="HW56" s="116"/>
      <c r="HX56" s="86"/>
      <c r="HY56" s="116"/>
      <c r="HZ56" s="86"/>
      <c r="IA56" s="116"/>
      <c r="IB56" s="86"/>
      <c r="IC56" s="116"/>
      <c r="ID56" s="86"/>
      <c r="IE56" s="116"/>
      <c r="IF56" s="86"/>
      <c r="IG56" s="116"/>
      <c r="IH56" s="86"/>
      <c r="II56" s="116"/>
      <c r="IJ56" s="86"/>
      <c r="IK56" s="116"/>
      <c r="IL56" s="86"/>
      <c r="IM56" s="116"/>
      <c r="IN56" s="86"/>
      <c r="IO56" s="116"/>
      <c r="IP56" s="86"/>
      <c r="IQ56" s="116"/>
      <c r="IR56" s="86"/>
      <c r="IS56" s="116"/>
      <c r="IT56" s="86"/>
      <c r="IU56" s="116"/>
      <c r="IV56" s="86"/>
    </row>
    <row r="57" spans="1:256" ht="15" x14ac:dyDescent="0.25">
      <c r="A57" s="119"/>
      <c r="B57" s="120"/>
      <c r="D57" s="49"/>
    </row>
    <row r="58" spans="1:256" ht="15" x14ac:dyDescent="0.25">
      <c r="A58" s="119"/>
      <c r="B58" s="104" t="s">
        <v>48</v>
      </c>
      <c r="D58" s="49"/>
    </row>
    <row r="59" spans="1:256" ht="15" x14ac:dyDescent="0.25">
      <c r="A59" s="119"/>
      <c r="B59" s="104"/>
      <c r="D59" s="49"/>
    </row>
    <row r="60" spans="1:256" x14ac:dyDescent="0.2">
      <c r="A60" s="107"/>
      <c r="B60" s="459" t="s">
        <v>49</v>
      </c>
      <c r="C60" s="460"/>
      <c r="D60" s="49"/>
    </row>
    <row r="61" spans="1:256" ht="16.5" customHeight="1" x14ac:dyDescent="0.2">
      <c r="A61" s="107"/>
      <c r="B61" s="460"/>
      <c r="C61" s="460"/>
      <c r="D61" s="49"/>
    </row>
    <row r="62" spans="1:256" ht="13.5" thickBot="1" x14ac:dyDescent="0.25">
      <c r="A62" s="121"/>
      <c r="B62" s="122"/>
      <c r="C62" s="122"/>
      <c r="D62" s="102"/>
    </row>
    <row r="65" spans="2:3" x14ac:dyDescent="0.2">
      <c r="B65" s="457"/>
      <c r="C65" s="458"/>
    </row>
    <row r="66" spans="2:3" x14ac:dyDescent="0.2">
      <c r="B66" s="458"/>
      <c r="C66" s="458"/>
    </row>
    <row r="67" spans="2:3" x14ac:dyDescent="0.2">
      <c r="B67" s="456"/>
      <c r="C67" s="456"/>
    </row>
    <row r="68" spans="2:3" x14ac:dyDescent="0.2">
      <c r="B68" s="456"/>
      <c r="C68" s="456"/>
    </row>
  </sheetData>
  <sheetProtection sheet="1" objects="1" scenarios="1"/>
  <mergeCells count="145">
    <mergeCell ref="C29:C30"/>
    <mergeCell ref="C31:C32"/>
    <mergeCell ref="B45:C48"/>
    <mergeCell ref="W53:X53"/>
    <mergeCell ref="Y53:Z53"/>
    <mergeCell ref="AA53:AB53"/>
    <mergeCell ref="AC53:AD53"/>
    <mergeCell ref="K53:L53"/>
    <mergeCell ref="M53:N53"/>
    <mergeCell ref="O53:P53"/>
    <mergeCell ref="Q53:R53"/>
    <mergeCell ref="S53:T53"/>
    <mergeCell ref="B50:C53"/>
    <mergeCell ref="A2:D2"/>
    <mergeCell ref="A3:D3"/>
    <mergeCell ref="A5:D5"/>
    <mergeCell ref="A7:D7"/>
    <mergeCell ref="A17:D17"/>
    <mergeCell ref="C18:D18"/>
    <mergeCell ref="AS53:AT53"/>
    <mergeCell ref="AU53:AV53"/>
    <mergeCell ref="AW53:AX53"/>
    <mergeCell ref="AE53:AF53"/>
    <mergeCell ref="AG53:AH53"/>
    <mergeCell ref="AI53:AJ53"/>
    <mergeCell ref="AK53:AL53"/>
    <mergeCell ref="AM53:AN53"/>
    <mergeCell ref="B38:C42"/>
    <mergeCell ref="B22:C25"/>
    <mergeCell ref="A9:D9"/>
    <mergeCell ref="A10:D10"/>
    <mergeCell ref="A11:D11"/>
    <mergeCell ref="A16:D16"/>
    <mergeCell ref="U53:V53"/>
    <mergeCell ref="E53:F53"/>
    <mergeCell ref="G53:H53"/>
    <mergeCell ref="I53:J53"/>
    <mergeCell ref="B65:C68"/>
    <mergeCell ref="BQ53:BR53"/>
    <mergeCell ref="BG53:BH53"/>
    <mergeCell ref="AO53:AP53"/>
    <mergeCell ref="AQ53:AR53"/>
    <mergeCell ref="B60:C61"/>
    <mergeCell ref="BI53:BJ53"/>
    <mergeCell ref="BK53:BL53"/>
    <mergeCell ref="BM53:BN53"/>
    <mergeCell ref="BO53:BP53"/>
    <mergeCell ref="AY53:AZ53"/>
    <mergeCell ref="BA53:BB53"/>
    <mergeCell ref="BC53:BD53"/>
    <mergeCell ref="BE53:BF53"/>
    <mergeCell ref="B56:C56"/>
    <mergeCell ref="CC53:CD53"/>
    <mergeCell ref="CE53:CF53"/>
    <mergeCell ref="CG53:CH53"/>
    <mergeCell ref="CI53:CJ53"/>
    <mergeCell ref="CK53:CL53"/>
    <mergeCell ref="BS53:BT53"/>
    <mergeCell ref="BU53:BV53"/>
    <mergeCell ref="BW53:BX53"/>
    <mergeCell ref="BY53:BZ53"/>
    <mergeCell ref="CA53:CB53"/>
    <mergeCell ref="CW53:CX53"/>
    <mergeCell ref="CY53:CZ53"/>
    <mergeCell ref="DA53:DB53"/>
    <mergeCell ref="DC53:DD53"/>
    <mergeCell ref="DE53:DF53"/>
    <mergeCell ref="CM53:CN53"/>
    <mergeCell ref="CO53:CP53"/>
    <mergeCell ref="CQ53:CR53"/>
    <mergeCell ref="CS53:CT53"/>
    <mergeCell ref="CU53:CV53"/>
    <mergeCell ref="DQ53:DR53"/>
    <mergeCell ref="DS53:DT53"/>
    <mergeCell ref="DU53:DV53"/>
    <mergeCell ref="DW53:DX53"/>
    <mergeCell ref="DY53:DZ53"/>
    <mergeCell ref="DG53:DH53"/>
    <mergeCell ref="DI53:DJ53"/>
    <mergeCell ref="DK53:DL53"/>
    <mergeCell ref="DM53:DN53"/>
    <mergeCell ref="DO53:DP53"/>
    <mergeCell ref="EK53:EL53"/>
    <mergeCell ref="EM53:EN53"/>
    <mergeCell ref="EO53:EP53"/>
    <mergeCell ref="EQ53:ER53"/>
    <mergeCell ref="ES53:ET53"/>
    <mergeCell ref="EA53:EB53"/>
    <mergeCell ref="EC53:ED53"/>
    <mergeCell ref="EE53:EF53"/>
    <mergeCell ref="EG53:EH53"/>
    <mergeCell ref="EI53:EJ53"/>
    <mergeCell ref="FE53:FF53"/>
    <mergeCell ref="FG53:FH53"/>
    <mergeCell ref="FI53:FJ53"/>
    <mergeCell ref="FK53:FL53"/>
    <mergeCell ref="FM53:FN53"/>
    <mergeCell ref="EU53:EV53"/>
    <mergeCell ref="EW53:EX53"/>
    <mergeCell ref="EY53:EZ53"/>
    <mergeCell ref="FA53:FB53"/>
    <mergeCell ref="FC53:FD53"/>
    <mergeCell ref="FY53:FZ53"/>
    <mergeCell ref="GA53:GB53"/>
    <mergeCell ref="GC53:GD53"/>
    <mergeCell ref="GE53:GF53"/>
    <mergeCell ref="GG53:GH53"/>
    <mergeCell ref="FO53:FP53"/>
    <mergeCell ref="FQ53:FR53"/>
    <mergeCell ref="FS53:FT53"/>
    <mergeCell ref="FU53:FV53"/>
    <mergeCell ref="FW53:FX53"/>
    <mergeCell ref="GS53:GT53"/>
    <mergeCell ref="GU53:GV53"/>
    <mergeCell ref="GW53:GX53"/>
    <mergeCell ref="GY53:GZ53"/>
    <mergeCell ref="HA53:HB53"/>
    <mergeCell ref="GI53:GJ53"/>
    <mergeCell ref="GK53:GL53"/>
    <mergeCell ref="GM53:GN53"/>
    <mergeCell ref="GO53:GP53"/>
    <mergeCell ref="GQ53:GR53"/>
    <mergeCell ref="HM53:HN53"/>
    <mergeCell ref="HO53:HP53"/>
    <mergeCell ref="HQ53:HR53"/>
    <mergeCell ref="HS53:HT53"/>
    <mergeCell ref="HU53:HV53"/>
    <mergeCell ref="HC53:HD53"/>
    <mergeCell ref="HE53:HF53"/>
    <mergeCell ref="HG53:HH53"/>
    <mergeCell ref="HI53:HJ53"/>
    <mergeCell ref="HK53:HL53"/>
    <mergeCell ref="IQ53:IR53"/>
    <mergeCell ref="IS53:IT53"/>
    <mergeCell ref="IU53:IV53"/>
    <mergeCell ref="IG53:IH53"/>
    <mergeCell ref="II53:IJ53"/>
    <mergeCell ref="IK53:IL53"/>
    <mergeCell ref="IM53:IN53"/>
    <mergeCell ref="IO53:IP53"/>
    <mergeCell ref="HW53:HX53"/>
    <mergeCell ref="HY53:HZ53"/>
    <mergeCell ref="IA53:IB53"/>
    <mergeCell ref="IC53:ID53"/>
    <mergeCell ref="IE53:IF53"/>
  </mergeCells>
  <phoneticPr fontId="13" type="noConversion"/>
  <printOptions horizontalCentered="1"/>
  <pageMargins left="0.59055118110236227" right="0.59055118110236227" top="0.98425196850393704" bottom="0.98425196850393704" header="0.51181102362204722" footer="0.51181102362204722"/>
  <pageSetup paperSize="9" scale="69" orientation="portrait" r:id="rId1"/>
  <headerFooter alignWithMargins="0">
    <oddHeader>&amp;C&amp;"Calibri"&amp;10&amp;K000000 OFFICIAL&amp;1#_x000D_</oddHeader>
    <oddFooter>&amp;C_x000D_&amp;1#&amp;"Calibri"&amp;10&amp;K000000 OFFICIAL</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S215"/>
  <sheetViews>
    <sheetView showGridLines="0" zoomScale="83" zoomScaleNormal="80" workbookViewId="0"/>
  </sheetViews>
  <sheetFormatPr defaultColWidth="9.140625" defaultRowHeight="12.75" x14ac:dyDescent="0.2"/>
  <cols>
    <col min="1" max="1" width="8.42578125" style="1" customWidth="1"/>
    <col min="2" max="2" width="67.7109375" style="1" customWidth="1"/>
    <col min="3" max="3" width="32.42578125" style="1" customWidth="1"/>
    <col min="4" max="4" width="4.7109375" style="1" customWidth="1"/>
    <col min="5" max="5" width="32.140625" style="1" customWidth="1"/>
    <col min="6" max="6" width="4.7109375" style="1" customWidth="1"/>
    <col min="7" max="7" width="28.42578125" style="1" customWidth="1"/>
    <col min="8" max="8" width="4.7109375" style="1" customWidth="1"/>
    <col min="9" max="9" width="12.42578125" style="1" customWidth="1"/>
    <col min="10" max="10" width="18.28515625" style="1" customWidth="1"/>
    <col min="11" max="11" width="3.85546875" style="1" customWidth="1"/>
    <col min="12" max="12" width="6" style="31" hidden="1" customWidth="1"/>
    <col min="13" max="13" width="17.28515625" style="31" hidden="1" customWidth="1"/>
    <col min="14" max="14" width="21.140625" style="31" hidden="1" customWidth="1"/>
    <col min="15" max="15" width="13.85546875" style="31" hidden="1" customWidth="1"/>
    <col min="16" max="16" width="11.140625" style="31" hidden="1" customWidth="1"/>
    <col min="17" max="17" width="0.7109375" style="22" customWidth="1"/>
    <col min="18" max="18" width="14.42578125" style="5" customWidth="1"/>
    <col min="19" max="19" width="7.42578125" style="1" customWidth="1"/>
    <col min="20" max="20" width="14.42578125" style="1" customWidth="1"/>
    <col min="21" max="21" width="8.28515625" style="1" customWidth="1"/>
    <col min="22" max="22" width="2.42578125" style="1" bestFit="1" customWidth="1"/>
    <col min="23" max="27" width="12.140625" style="1" customWidth="1"/>
    <col min="28" max="29" width="9.140625" style="1"/>
    <col min="30" max="30" width="10.140625" style="1" bestFit="1" customWidth="1"/>
    <col min="31" max="16384" width="9.140625" style="1"/>
  </cols>
  <sheetData>
    <row r="1" spans="1:18" ht="24.75" customHeight="1" x14ac:dyDescent="0.3">
      <c r="A1" s="123"/>
      <c r="B1" s="123"/>
      <c r="C1" s="124"/>
      <c r="D1" s="123"/>
      <c r="E1" s="123"/>
      <c r="F1" s="123"/>
      <c r="G1" s="125"/>
      <c r="H1" s="123"/>
      <c r="I1" s="123"/>
      <c r="J1" s="123"/>
      <c r="K1" s="435">
        <v>92</v>
      </c>
      <c r="L1" s="1"/>
      <c r="M1" s="1"/>
      <c r="N1" s="1"/>
      <c r="O1" s="1"/>
      <c r="P1" s="1"/>
      <c r="Q1" s="1"/>
      <c r="R1" s="1"/>
    </row>
    <row r="2" spans="1:18" ht="24.75" customHeight="1" x14ac:dyDescent="0.3">
      <c r="A2" s="107"/>
      <c r="B2" s="126"/>
      <c r="C2" s="126"/>
      <c r="D2" s="126"/>
      <c r="E2" s="126"/>
      <c r="F2" s="126"/>
      <c r="G2" s="127"/>
      <c r="H2" s="126"/>
      <c r="I2" s="126"/>
      <c r="J2" s="126"/>
      <c r="K2" s="128"/>
      <c r="L2" s="1"/>
      <c r="M2" s="1"/>
      <c r="N2" s="1"/>
      <c r="O2" s="1"/>
      <c r="P2" s="1"/>
      <c r="Q2" s="1"/>
      <c r="R2" s="1"/>
    </row>
    <row r="3" spans="1:18" ht="24.75" customHeight="1" x14ac:dyDescent="0.3">
      <c r="A3" s="107"/>
      <c r="B3" s="126"/>
      <c r="C3" s="126"/>
      <c r="D3" s="126"/>
      <c r="E3" s="126"/>
      <c r="F3" s="126"/>
      <c r="G3" s="127"/>
      <c r="H3" s="126"/>
      <c r="I3" s="126"/>
      <c r="J3" s="126"/>
      <c r="K3" s="128"/>
      <c r="L3" s="1"/>
      <c r="M3" s="1"/>
      <c r="N3" s="1"/>
      <c r="O3" s="1"/>
      <c r="P3" s="1"/>
      <c r="Q3" s="1"/>
      <c r="R3" s="1"/>
    </row>
    <row r="4" spans="1:18" ht="26.25" x14ac:dyDescent="0.4">
      <c r="A4" s="129" t="s">
        <v>23</v>
      </c>
      <c r="B4" s="130"/>
      <c r="C4" s="130"/>
      <c r="D4" s="130"/>
      <c r="E4" s="130"/>
      <c r="F4" s="130"/>
      <c r="G4" s="130"/>
      <c r="H4" s="130"/>
      <c r="I4" s="130"/>
      <c r="J4" s="130"/>
      <c r="K4" s="131"/>
      <c r="L4" s="1"/>
      <c r="M4" s="1"/>
      <c r="N4" s="1"/>
      <c r="O4" s="1"/>
      <c r="P4" s="1"/>
      <c r="Q4" s="1"/>
      <c r="R4" s="1"/>
    </row>
    <row r="5" spans="1:18" ht="23.25" x14ac:dyDescent="0.35">
      <c r="A5" s="132" t="s">
        <v>24</v>
      </c>
      <c r="B5" s="133"/>
      <c r="C5" s="133"/>
      <c r="D5" s="133"/>
      <c r="E5" s="133"/>
      <c r="F5" s="133"/>
      <c r="G5" s="133"/>
      <c r="H5" s="133"/>
      <c r="I5" s="133"/>
      <c r="J5" s="133"/>
      <c r="K5" s="134"/>
      <c r="L5" s="1"/>
      <c r="M5" s="1"/>
      <c r="N5" s="1"/>
      <c r="O5" s="1"/>
      <c r="P5" s="1"/>
      <c r="Q5" s="1"/>
      <c r="R5" s="1"/>
    </row>
    <row r="6" spans="1:18" ht="34.5" customHeight="1" x14ac:dyDescent="0.25">
      <c r="A6" s="135" t="s">
        <v>50</v>
      </c>
      <c r="B6" s="94"/>
      <c r="C6" s="94"/>
      <c r="D6" s="94"/>
      <c r="E6" s="94"/>
      <c r="F6" s="94"/>
      <c r="G6" s="94"/>
      <c r="H6" s="94"/>
      <c r="I6" s="94"/>
      <c r="J6" s="94"/>
      <c r="K6" s="90"/>
      <c r="L6" s="1"/>
      <c r="M6" s="1"/>
      <c r="N6" s="1"/>
      <c r="O6" s="1"/>
      <c r="P6" s="1"/>
      <c r="Q6" s="1"/>
      <c r="R6" s="1"/>
    </row>
    <row r="7" spans="1:18" ht="15.75" x14ac:dyDescent="0.25">
      <c r="A7" s="136"/>
      <c r="B7" s="137"/>
      <c r="C7" s="137"/>
      <c r="D7" s="137"/>
      <c r="E7" s="137"/>
      <c r="F7" s="137"/>
      <c r="G7" s="137"/>
      <c r="H7" s="137"/>
      <c r="I7" s="137"/>
      <c r="J7" s="137"/>
      <c r="K7" s="138"/>
      <c r="L7" s="1"/>
      <c r="M7" s="1"/>
      <c r="N7" s="1"/>
      <c r="O7" s="1"/>
      <c r="P7" s="1"/>
      <c r="Q7" s="1"/>
      <c r="R7" s="1"/>
    </row>
    <row r="8" spans="1:18" ht="15.75" x14ac:dyDescent="0.25">
      <c r="A8" s="139" t="s">
        <v>51</v>
      </c>
      <c r="B8" s="94"/>
      <c r="C8" s="94"/>
      <c r="D8" s="94"/>
      <c r="E8" s="94"/>
      <c r="F8" s="94"/>
      <c r="G8" s="94"/>
      <c r="H8" s="94"/>
      <c r="I8" s="94"/>
      <c r="J8" s="94"/>
      <c r="K8" s="90"/>
      <c r="L8" s="1"/>
      <c r="M8" s="1"/>
      <c r="N8" s="1"/>
      <c r="O8" s="1"/>
      <c r="P8" s="1"/>
      <c r="Q8" s="1"/>
      <c r="R8" s="1"/>
    </row>
    <row r="9" spans="1:18" ht="15.75" x14ac:dyDescent="0.25">
      <c r="A9" s="136"/>
      <c r="B9" s="137"/>
      <c r="C9" s="137"/>
      <c r="D9" s="137"/>
      <c r="E9" s="137"/>
      <c r="F9" s="137"/>
      <c r="G9" s="137"/>
      <c r="H9" s="137"/>
      <c r="I9" s="137"/>
      <c r="J9" s="137"/>
      <c r="K9" s="138"/>
      <c r="L9" s="1"/>
      <c r="M9" s="1"/>
      <c r="N9" s="1"/>
      <c r="O9" s="1"/>
      <c r="P9" s="1"/>
      <c r="Q9" s="1"/>
      <c r="R9" s="1"/>
    </row>
    <row r="10" spans="1:18" ht="15.75" x14ac:dyDescent="0.2">
      <c r="A10" s="507" t="s">
        <v>52</v>
      </c>
      <c r="B10" s="508"/>
      <c r="C10" s="508"/>
      <c r="D10" s="508"/>
      <c r="E10" s="508"/>
      <c r="F10" s="508"/>
      <c r="G10" s="508"/>
      <c r="H10" s="508"/>
      <c r="I10" s="508"/>
      <c r="J10" s="508"/>
      <c r="K10" s="509"/>
      <c r="L10" s="1"/>
      <c r="M10" s="1"/>
      <c r="N10" s="1"/>
      <c r="O10" s="1"/>
      <c r="P10" s="1"/>
      <c r="Q10" s="1"/>
      <c r="R10" s="1"/>
    </row>
    <row r="11" spans="1:18" ht="15.75" thickBot="1" x14ac:dyDescent="0.25">
      <c r="A11" s="140"/>
      <c r="B11" s="141"/>
      <c r="C11" s="141"/>
      <c r="D11" s="141"/>
      <c r="E11" s="141"/>
      <c r="F11" s="141"/>
      <c r="G11" s="142"/>
      <c r="H11" s="141"/>
      <c r="I11" s="141"/>
      <c r="J11" s="143" t="str">
        <f>Instructions!C13</f>
        <v>Ver</v>
      </c>
      <c r="K11" s="144">
        <f>Instructions!D13</f>
        <v>1.1000000000000001</v>
      </c>
      <c r="L11" s="1"/>
      <c r="M11" s="1"/>
      <c r="N11" s="1"/>
      <c r="O11" s="1"/>
      <c r="P11" s="1"/>
      <c r="Q11" s="1"/>
      <c r="R11" s="1"/>
    </row>
    <row r="12" spans="1:18" x14ac:dyDescent="0.2">
      <c r="A12" s="436"/>
      <c r="B12" s="145"/>
      <c r="C12" s="146"/>
      <c r="D12" s="146"/>
      <c r="E12" s="145"/>
      <c r="F12" s="145"/>
      <c r="G12" s="146"/>
      <c r="H12" s="146"/>
      <c r="I12" s="146"/>
      <c r="J12" s="146"/>
      <c r="K12" s="437"/>
      <c r="L12" s="1"/>
      <c r="M12" s="1"/>
      <c r="N12" s="1"/>
      <c r="O12" s="1"/>
      <c r="P12" s="1"/>
      <c r="Q12" s="1"/>
      <c r="R12" s="1"/>
    </row>
    <row r="13" spans="1:18" ht="15" x14ac:dyDescent="0.2">
      <c r="A13" s="107"/>
      <c r="B13" s="14"/>
      <c r="C13" s="14"/>
      <c r="D13" s="14"/>
      <c r="E13" s="14"/>
      <c r="F13" s="14"/>
      <c r="G13" s="14"/>
      <c r="H13" s="14"/>
      <c r="I13" s="14"/>
      <c r="J13" s="14"/>
      <c r="K13" s="49"/>
      <c r="L13" s="1"/>
      <c r="M13" s="1"/>
      <c r="N13" s="1"/>
      <c r="O13" s="1"/>
      <c r="P13" s="1"/>
      <c r="Q13" s="1"/>
      <c r="R13" s="1"/>
    </row>
    <row r="14" spans="1:18" ht="15" x14ac:dyDescent="0.2">
      <c r="A14" s="107"/>
      <c r="B14" s="14"/>
      <c r="C14" s="14"/>
      <c r="D14" s="14"/>
      <c r="E14" s="147">
        <v>4</v>
      </c>
      <c r="F14" s="147"/>
      <c r="G14" s="14"/>
      <c r="H14" s="14"/>
      <c r="I14" s="14"/>
      <c r="J14" s="14"/>
      <c r="K14" s="49"/>
      <c r="L14" s="1"/>
      <c r="M14" s="1"/>
      <c r="N14" s="1"/>
      <c r="O14" s="1"/>
      <c r="P14" s="1"/>
      <c r="Q14" s="1"/>
      <c r="R14" s="1"/>
    </row>
    <row r="15" spans="1:18" ht="15.75" x14ac:dyDescent="0.25">
      <c r="A15" s="107"/>
      <c r="B15" s="148" t="s">
        <v>53</v>
      </c>
      <c r="C15" s="148"/>
      <c r="D15" s="149"/>
      <c r="E15" s="14"/>
      <c r="F15" s="14"/>
      <c r="G15" s="14"/>
      <c r="H15" s="149"/>
      <c r="I15" s="149"/>
      <c r="J15" s="149"/>
      <c r="K15" s="49"/>
      <c r="L15" s="1"/>
      <c r="M15" s="1"/>
      <c r="N15" s="1"/>
      <c r="O15" s="1"/>
      <c r="P15" s="1"/>
      <c r="Q15" s="1"/>
      <c r="R15" s="1"/>
    </row>
    <row r="16" spans="1:18" ht="15" x14ac:dyDescent="0.2">
      <c r="A16" s="150"/>
      <c r="B16" s="150"/>
      <c r="C16" s="150"/>
      <c r="D16" s="150"/>
      <c r="E16" s="14"/>
      <c r="F16" s="14"/>
      <c r="G16" s="14"/>
      <c r="H16" s="150"/>
      <c r="I16" s="150"/>
      <c r="J16" s="150"/>
      <c r="K16" s="49"/>
      <c r="L16" s="1"/>
      <c r="M16" s="1"/>
      <c r="N16" s="1"/>
      <c r="O16" s="1"/>
      <c r="P16" s="1"/>
      <c r="Q16" s="1"/>
      <c r="R16" s="1"/>
    </row>
    <row r="17" spans="1:37" ht="15" x14ac:dyDescent="0.2">
      <c r="A17" s="150"/>
      <c r="B17" s="150"/>
      <c r="C17" s="14"/>
      <c r="D17" s="14"/>
      <c r="E17" s="14"/>
      <c r="F17" s="14"/>
      <c r="G17" s="14"/>
      <c r="H17" s="14"/>
      <c r="I17" s="14"/>
      <c r="J17" s="14"/>
      <c r="K17" s="49"/>
    </row>
    <row r="18" spans="1:37" x14ac:dyDescent="0.2">
      <c r="A18" s="151"/>
      <c r="B18"/>
      <c r="C18"/>
      <c r="D18"/>
      <c r="E18"/>
      <c r="F18"/>
      <c r="G18"/>
      <c r="H18"/>
      <c r="I18"/>
      <c r="J18"/>
      <c r="K18" s="49"/>
    </row>
    <row r="19" spans="1:37" ht="15.75" thickBot="1" x14ac:dyDescent="0.25">
      <c r="A19" s="150"/>
      <c r="B19" s="150"/>
      <c r="C19"/>
      <c r="D19"/>
      <c r="E19"/>
      <c r="F19"/>
      <c r="G19"/>
      <c r="H19"/>
      <c r="I19"/>
      <c r="J19"/>
      <c r="K19" s="49"/>
    </row>
    <row r="20" spans="1:37" s="2" customFormat="1" ht="16.5" thickBot="1" x14ac:dyDescent="0.3">
      <c r="A20" s="150"/>
      <c r="B20" s="152" t="s">
        <v>54</v>
      </c>
      <c r="C20" s="153" t="str">
        <f>VLOOKUP(K1,datar,2,FALSE)</f>
        <v>ZZZZ</v>
      </c>
      <c r="D20" s="154"/>
      <c r="E20" s="155"/>
      <c r="F20" s="156"/>
      <c r="G20"/>
      <c r="H20"/>
      <c r="I20"/>
      <c r="J20"/>
      <c r="K20" s="157"/>
      <c r="L20" s="32"/>
      <c r="M20" s="33"/>
      <c r="N20" s="33"/>
      <c r="O20" s="34"/>
      <c r="P20" s="34"/>
      <c r="Q20" s="23"/>
      <c r="R20" s="8"/>
    </row>
    <row r="21" spans="1:37" s="2" customFormat="1" ht="16.5" thickBot="1" x14ac:dyDescent="0.3">
      <c r="A21" s="150"/>
      <c r="B21" s="152" t="s">
        <v>55</v>
      </c>
      <c r="C21" s="153" t="str">
        <f>VLOOKUP(K1,datar,3,FALSE)</f>
        <v>EZZZZ</v>
      </c>
      <c r="D21" s="154"/>
      <c r="E21" s="155"/>
      <c r="F21" s="156"/>
      <c r="G21"/>
      <c r="H21"/>
      <c r="I21"/>
      <c r="J21"/>
      <c r="K21" s="157"/>
      <c r="L21" s="32"/>
      <c r="M21" s="33"/>
      <c r="N21" s="33"/>
      <c r="O21" s="34"/>
      <c r="P21" s="34"/>
      <c r="Q21" s="23"/>
      <c r="R21" s="8"/>
    </row>
    <row r="22" spans="1:37" ht="13.5" thickBot="1" x14ac:dyDescent="0.25">
      <c r="A22" s="122"/>
      <c r="B22" s="122"/>
      <c r="C22" s="122"/>
      <c r="D22" s="122"/>
      <c r="E22" s="122"/>
      <c r="F22" s="122"/>
      <c r="G22" s="122"/>
      <c r="H22" s="122"/>
      <c r="I22" s="122"/>
      <c r="J22" s="122"/>
      <c r="K22" s="102"/>
    </row>
    <row r="23" spans="1:37" ht="15.75" x14ac:dyDescent="0.2">
      <c r="A23" s="158"/>
      <c r="B23" s="159"/>
      <c r="C23" s="159"/>
      <c r="D23" s="159"/>
      <c r="E23" s="160"/>
      <c r="F23" s="160"/>
      <c r="G23" s="160"/>
      <c r="H23" s="159"/>
      <c r="I23" s="159"/>
      <c r="J23" s="159"/>
      <c r="K23" s="49"/>
    </row>
    <row r="24" spans="1:37" ht="15.75" x14ac:dyDescent="0.2">
      <c r="A24" s="158"/>
      <c r="B24" s="159"/>
      <c r="C24" s="159"/>
      <c r="D24" s="159"/>
      <c r="E24" s="160" t="s">
        <v>56</v>
      </c>
      <c r="F24" s="160"/>
      <c r="G24" s="160" t="s">
        <v>24</v>
      </c>
      <c r="H24" s="159"/>
      <c r="I24" s="159"/>
      <c r="J24" s="159"/>
      <c r="K24" s="49"/>
    </row>
    <row r="25" spans="1:37" s="4" customFormat="1" ht="16.5" thickBot="1" x14ac:dyDescent="0.25">
      <c r="A25" s="161"/>
      <c r="B25" s="159"/>
      <c r="C25" s="162"/>
      <c r="D25" s="162"/>
      <c r="E25" s="160" t="s">
        <v>57</v>
      </c>
      <c r="F25" s="160"/>
      <c r="G25" s="160" t="s">
        <v>57</v>
      </c>
      <c r="H25" s="162"/>
      <c r="I25" s="162"/>
      <c r="J25" s="162"/>
      <c r="K25" s="92"/>
      <c r="L25" s="35"/>
      <c r="M25" s="35"/>
      <c r="N25" s="35"/>
      <c r="O25" s="35"/>
      <c r="P25" s="35"/>
      <c r="Q25" s="24"/>
      <c r="R25" s="54"/>
      <c r="S25" s="55"/>
      <c r="T25" s="55"/>
      <c r="U25" s="55"/>
      <c r="V25" s="55"/>
      <c r="W25" s="55"/>
      <c r="X25" s="55"/>
      <c r="Y25" s="55"/>
      <c r="Z25" s="55"/>
      <c r="AA25" s="55"/>
      <c r="AB25" s="55"/>
      <c r="AC25" s="55"/>
      <c r="AD25" s="55"/>
      <c r="AE25" s="55"/>
      <c r="AF25" s="55"/>
      <c r="AG25" s="55"/>
      <c r="AH25" s="55"/>
      <c r="AI25" s="55"/>
      <c r="AJ25" s="55"/>
      <c r="AK25" s="55"/>
    </row>
    <row r="26" spans="1:37" customFormat="1" ht="21" customHeight="1" thickBot="1" x14ac:dyDescent="0.25">
      <c r="A26" s="163"/>
      <c r="B26" s="505" t="s">
        <v>58</v>
      </c>
      <c r="C26" s="510"/>
      <c r="D26" s="504"/>
      <c r="E26" s="438">
        <f>VLOOKUP($K$1,datar,58,FALSE)</f>
        <v>0</v>
      </c>
      <c r="F26" s="165"/>
      <c r="G26" s="166"/>
      <c r="K26" s="49"/>
      <c r="L26" s="31"/>
      <c r="M26" s="31"/>
      <c r="N26" s="31"/>
      <c r="O26" s="31"/>
      <c r="P26" s="31"/>
      <c r="Q26" s="22"/>
      <c r="R26" s="5"/>
      <c r="S26" s="1"/>
      <c r="T26" s="1"/>
      <c r="U26" s="1"/>
      <c r="V26" s="1"/>
      <c r="W26" s="1"/>
      <c r="X26" s="1"/>
      <c r="Y26" s="1"/>
      <c r="Z26" s="1"/>
      <c r="AA26" s="1"/>
      <c r="AB26" s="1"/>
      <c r="AC26" s="1"/>
      <c r="AD26" s="1"/>
      <c r="AE26" s="1"/>
      <c r="AF26" s="1"/>
      <c r="AG26" s="1"/>
      <c r="AH26" s="1"/>
      <c r="AI26" s="1"/>
      <c r="AJ26" s="1"/>
      <c r="AK26" s="1"/>
    </row>
    <row r="27" spans="1:37" s="6" customFormat="1" ht="21.75" customHeight="1" thickBot="1" x14ac:dyDescent="0.3">
      <c r="A27" s="163"/>
      <c r="B27" s="504"/>
      <c r="C27" s="504"/>
      <c r="D27" s="504"/>
      <c r="E27" s="93"/>
      <c r="F27" s="93"/>
      <c r="G27" s="93"/>
      <c r="H27" s="93"/>
      <c r="I27" s="93"/>
      <c r="J27" s="93"/>
      <c r="K27" s="92"/>
      <c r="L27" s="35"/>
      <c r="M27" s="35"/>
      <c r="N27" s="35"/>
      <c r="O27" s="35"/>
      <c r="P27" s="35"/>
      <c r="Q27" s="24"/>
      <c r="R27" s="54"/>
      <c r="S27" s="55"/>
      <c r="T27" s="55"/>
      <c r="U27" s="55"/>
      <c r="V27" s="55"/>
      <c r="W27" s="55"/>
      <c r="X27" s="55"/>
      <c r="Y27" s="55"/>
      <c r="Z27" s="55"/>
      <c r="AA27" s="55"/>
      <c r="AB27" s="55"/>
      <c r="AC27" s="55"/>
      <c r="AD27" s="55"/>
      <c r="AE27" s="55"/>
      <c r="AF27" s="55"/>
      <c r="AG27" s="55"/>
      <c r="AH27" s="55"/>
      <c r="AI27" s="55"/>
      <c r="AJ27" s="55"/>
      <c r="AK27" s="55"/>
    </row>
    <row r="28" spans="1:37" s="7" customFormat="1" ht="21" customHeight="1" thickBot="1" x14ac:dyDescent="0.3">
      <c r="A28" s="163"/>
      <c r="B28" s="485" t="s">
        <v>59</v>
      </c>
      <c r="C28" s="460"/>
      <c r="D28" s="167"/>
      <c r="E28" s="438">
        <f>VLOOKUP($K$1,datar,59,FALSE)</f>
        <v>0</v>
      </c>
      <c r="F28" s="168"/>
      <c r="G28" s="166"/>
      <c r="H28" s="167"/>
      <c r="I28" s="167"/>
      <c r="J28" s="167"/>
      <c r="K28" s="169"/>
      <c r="L28" s="36"/>
      <c r="M28" s="36"/>
      <c r="N28" s="36"/>
      <c r="O28" s="36"/>
      <c r="P28" s="36"/>
      <c r="Q28" s="25"/>
      <c r="R28" s="9"/>
    </row>
    <row r="29" spans="1:37" s="7" customFormat="1" ht="38.25" customHeight="1" x14ac:dyDescent="0.25">
      <c r="A29" s="163"/>
      <c r="B29" s="460"/>
      <c r="C29" s="460"/>
      <c r="D29" s="167"/>
      <c r="E29" s="170"/>
      <c r="F29" s="168"/>
      <c r="G29" s="170"/>
      <c r="H29" s="167"/>
      <c r="I29" s="167"/>
      <c r="J29" s="167"/>
      <c r="K29" s="169"/>
      <c r="L29" s="36"/>
      <c r="M29" s="36"/>
      <c r="N29" s="36"/>
      <c r="O29" s="36"/>
      <c r="P29" s="36"/>
      <c r="Q29" s="25"/>
      <c r="R29" s="9"/>
    </row>
    <row r="30" spans="1:37" s="7" customFormat="1" ht="21" customHeight="1" thickBot="1" x14ac:dyDescent="0.3">
      <c r="A30" s="163"/>
      <c r="B30" s="486"/>
      <c r="C30" s="486"/>
      <c r="D30" s="167"/>
      <c r="E30" s="170"/>
      <c r="F30" s="168"/>
      <c r="G30" s="170"/>
      <c r="H30" s="167"/>
      <c r="I30" s="167"/>
      <c r="J30" s="167"/>
      <c r="K30" s="169"/>
      <c r="L30" s="36"/>
      <c r="M30" s="36"/>
      <c r="N30" s="36"/>
      <c r="O30" s="36"/>
      <c r="P30" s="36"/>
      <c r="Q30" s="25"/>
      <c r="R30" s="9"/>
    </row>
    <row r="31" spans="1:37" s="7" customFormat="1" ht="21" customHeight="1" thickBot="1" x14ac:dyDescent="0.3">
      <c r="A31" s="163"/>
      <c r="B31" s="510" t="s">
        <v>60</v>
      </c>
      <c r="C31" s="510"/>
      <c r="D31" s="167"/>
      <c r="E31" s="439">
        <f>VLOOKUP($K$1,datar,60,FALSE)</f>
        <v>0</v>
      </c>
      <c r="F31" s="168"/>
      <c r="G31" s="171"/>
      <c r="H31" s="167"/>
      <c r="I31" s="167"/>
      <c r="J31" s="167"/>
      <c r="K31" s="169"/>
      <c r="L31" s="36"/>
      <c r="M31" s="36"/>
      <c r="N31" s="36"/>
      <c r="O31" s="36"/>
      <c r="P31" s="36"/>
      <c r="Q31" s="25"/>
      <c r="R31" s="9"/>
    </row>
    <row r="32" spans="1:37" s="7" customFormat="1" ht="21" customHeight="1" x14ac:dyDescent="0.25">
      <c r="A32" s="163"/>
      <c r="B32" s="510"/>
      <c r="C32" s="510"/>
      <c r="D32" s="167"/>
      <c r="E32" s="170"/>
      <c r="F32" s="168"/>
      <c r="G32" s="170"/>
      <c r="H32" s="167"/>
      <c r="I32" s="167"/>
      <c r="J32" s="167"/>
      <c r="K32" s="169"/>
      <c r="L32" s="36"/>
      <c r="M32" s="36"/>
      <c r="N32" s="36"/>
      <c r="O32" s="36"/>
      <c r="P32" s="36"/>
      <c r="Q32" s="25"/>
      <c r="R32" s="9"/>
    </row>
    <row r="33" spans="1:18" ht="11.25" customHeight="1" x14ac:dyDescent="0.2">
      <c r="A33" s="163"/>
      <c r="B33" s="170"/>
      <c r="C33" s="170"/>
      <c r="D33" s="170"/>
      <c r="E33" s="170"/>
      <c r="F33" s="172"/>
      <c r="G33" s="170"/>
      <c r="H33" s="170"/>
      <c r="I33" s="170"/>
      <c r="J33" s="170"/>
      <c r="K33" s="173"/>
    </row>
    <row r="34" spans="1:18" ht="21" customHeight="1" thickBot="1" x14ac:dyDescent="0.3">
      <c r="A34" s="163"/>
      <c r="B34" s="174" t="s">
        <v>61</v>
      </c>
      <c r="C34" s="170"/>
      <c r="D34" s="170"/>
      <c r="E34" s="170"/>
      <c r="F34" s="172"/>
      <c r="G34" s="170"/>
      <c r="H34" s="170"/>
      <c r="I34" s="175" t="s">
        <v>62</v>
      </c>
      <c r="J34" s="176" t="s">
        <v>63</v>
      </c>
      <c r="K34" s="173"/>
      <c r="N34" s="31" t="s">
        <v>64</v>
      </c>
    </row>
    <row r="35" spans="1:18" ht="21" customHeight="1" thickBot="1" x14ac:dyDescent="0.3">
      <c r="A35" s="163"/>
      <c r="B35" s="517" t="s">
        <v>65</v>
      </c>
      <c r="C35" s="518"/>
      <c r="D35" s="177"/>
      <c r="E35" s="439">
        <f>VLOOKUP($K$1,datar,61,FALSE)</f>
        <v>0</v>
      </c>
      <c r="F35" s="162"/>
      <c r="G35" s="440" t="str">
        <f>IF(G31=0,"",ROUND(G26/G31,2))</f>
        <v/>
      </c>
      <c r="H35" s="177"/>
      <c r="I35" s="178" t="e">
        <f>$G$35-$E$35</f>
        <v>#VALUE!</v>
      </c>
      <c r="J35" s="179" t="e">
        <f>($G$35-$E$35)/$E$35</f>
        <v>#VALUE!</v>
      </c>
      <c r="K35" s="92"/>
      <c r="L35" s="30"/>
      <c r="M35" s="30"/>
      <c r="N35" s="37">
        <f>VLOOKUP($C$21,Data!$C$8:$CH$99,68,0)</f>
        <v>0</v>
      </c>
      <c r="Q35" s="26"/>
    </row>
    <row r="36" spans="1:18" ht="23.25" customHeight="1" thickBot="1" x14ac:dyDescent="0.3">
      <c r="A36" s="180"/>
      <c r="B36" s="518"/>
      <c r="C36" s="518"/>
      <c r="D36" s="511"/>
      <c r="E36" s="512"/>
      <c r="F36" s="182"/>
      <c r="G36" s="182"/>
      <c r="H36" s="182"/>
      <c r="I36" s="182"/>
      <c r="J36" s="182"/>
      <c r="K36" s="183"/>
      <c r="L36" s="30"/>
      <c r="M36" s="30"/>
      <c r="N36" s="38" t="s">
        <v>66</v>
      </c>
    </row>
    <row r="37" spans="1:18" s="3" customFormat="1" ht="21" customHeight="1" thickBot="1" x14ac:dyDescent="0.3">
      <c r="A37" s="184"/>
      <c r="B37" s="516" t="s">
        <v>67</v>
      </c>
      <c r="C37" s="456"/>
      <c r="D37" s="456"/>
      <c r="E37" s="456"/>
      <c r="F37" s="14"/>
      <c r="G37" s="441" t="str">
        <f>IF(G35="","",IF(G35=ROUND(G26/G31,2),"Yes",G35-ROUND(G26/G31,2)))</f>
        <v/>
      </c>
      <c r="H37"/>
      <c r="I37"/>
      <c r="J37"/>
      <c r="K37" s="185"/>
      <c r="L37" s="39"/>
      <c r="M37" s="39"/>
      <c r="N37" s="40" t="e">
        <f>G35-E35</f>
        <v>#VALUE!</v>
      </c>
      <c r="O37" s="41" t="e">
        <f>N37/E35</f>
        <v>#VALUE!</v>
      </c>
      <c r="P37" s="41"/>
      <c r="Q37" s="27"/>
      <c r="R37" s="10"/>
    </row>
    <row r="38" spans="1:18" ht="21" customHeight="1" x14ac:dyDescent="0.2">
      <c r="A38" s="184"/>
      <c r="B38" s="456"/>
      <c r="C38" s="456"/>
      <c r="D38" s="456"/>
      <c r="E38" s="456"/>
      <c r="F38" s="14"/>
      <c r="G38" s="14"/>
      <c r="H38" s="14"/>
      <c r="I38" s="14"/>
      <c r="J38" s="14"/>
      <c r="K38" s="92"/>
      <c r="L38" s="30"/>
      <c r="M38" s="30"/>
      <c r="N38" s="30"/>
    </row>
    <row r="39" spans="1:18" ht="8.25" customHeight="1" x14ac:dyDescent="0.2">
      <c r="A39" s="14"/>
      <c r="B39" s="14"/>
      <c r="C39" s="14"/>
      <c r="D39" s="14"/>
      <c r="E39" s="14"/>
      <c r="F39" s="14"/>
      <c r="G39" s="14"/>
      <c r="H39" s="14"/>
      <c r="I39" s="14"/>
      <c r="J39" s="14"/>
      <c r="K39" s="92"/>
      <c r="L39" s="30"/>
      <c r="M39" s="30"/>
      <c r="N39" s="30"/>
    </row>
    <row r="40" spans="1:18" ht="21" customHeight="1" x14ac:dyDescent="0.2">
      <c r="A40" s="14"/>
      <c r="B40" s="487" t="str">
        <f>IFERROR(
  IF(VLOOKUP($C$21, Data!$C$8:$E$99, 3, FALSE)="CA",
     "",
  IF(G35="",
     "",
  IF(AND(G35&gt;=N35, VLOOKUP($C$21, Data!$C$8:$E$99, 3, FALSE)="SC"),
     "Authority may be required to hold a referendum as the increase in council tax (change in Line 3) appears to have exceeded referendum principles. Please check your figures and obtain legal advice.",
  IF(AND(G35&gt;N35, OR(VLOOKUP($C$21, Data!$C$8:$E$99, 3, FALSE)="CFA",
                     VLOOKUP($C$21, Data!$C$8:$E$99, 3, FALSE)="MF",
                     VLOOKUP($C$21, Data!$C$8:$E$99, 3, FALSE)="SP",
                     VLOOKUP($C$21, Data!$C$8:$E$99, 3, FALSE)="MP")),
     "Authority may be required to hold a referendum as the increase in council tax (change in Line 3) appears to have exceeded referendum principles. Please check your figures and obtain legal advice.",
     "Authority DOES NOT appear to be subject to a referendum."
)))), "")</f>
        <v/>
      </c>
      <c r="C40" s="487"/>
      <c r="D40" s="487"/>
      <c r="E40" s="487"/>
      <c r="F40" s="487"/>
      <c r="G40" s="487"/>
      <c r="H40" s="186"/>
      <c r="I40" s="186"/>
      <c r="J40" s="186"/>
      <c r="K40" s="92"/>
      <c r="L40" s="42">
        <f>IF(G35&gt;=N35,1,0)</f>
        <v>1</v>
      </c>
      <c r="M40" s="30"/>
      <c r="N40" s="30"/>
    </row>
    <row r="41" spans="1:18" ht="21" customHeight="1" x14ac:dyDescent="0.2">
      <c r="A41" s="14"/>
      <c r="B41" s="487"/>
      <c r="C41" s="487"/>
      <c r="D41" s="487"/>
      <c r="E41" s="487"/>
      <c r="F41" s="487"/>
      <c r="G41" s="487"/>
      <c r="H41" s="186"/>
      <c r="I41" s="186"/>
      <c r="J41" s="186"/>
      <c r="K41" s="92"/>
      <c r="L41" s="43"/>
    </row>
    <row r="42" spans="1:18" ht="21" customHeight="1" thickBot="1" x14ac:dyDescent="0.25">
      <c r="A42" s="141"/>
      <c r="B42" s="141"/>
      <c r="C42" s="141"/>
      <c r="D42" s="141"/>
      <c r="E42" s="141"/>
      <c r="F42" s="141"/>
      <c r="G42" s="141"/>
      <c r="H42" s="141"/>
      <c r="I42" s="141"/>
      <c r="J42" s="141"/>
      <c r="K42" s="187"/>
      <c r="L42" s="43"/>
    </row>
    <row r="43" spans="1:18" ht="21" customHeight="1" x14ac:dyDescent="0.2">
      <c r="A43" s="184"/>
      <c r="B43" s="14"/>
      <c r="C43" s="14"/>
      <c r="D43" s="14"/>
      <c r="E43" s="14"/>
      <c r="F43" s="14"/>
      <c r="G43" s="14"/>
      <c r="H43" s="14"/>
      <c r="I43" s="14"/>
      <c r="J43" s="14"/>
      <c r="K43" s="92"/>
      <c r="L43" s="43"/>
    </row>
    <row r="44" spans="1:18" ht="21" customHeight="1" thickBot="1" x14ac:dyDescent="0.3">
      <c r="A44" s="184"/>
      <c r="B44" s="174" t="str">
        <f>IF(M48=1,"ADULT SOCIAL CARE","ADULT SOCIAL CARE - do not complete this section for this authority")</f>
        <v>ADULT SOCIAL CARE - do not complete this section for this authority</v>
      </c>
      <c r="C44" s="14"/>
      <c r="D44" s="14"/>
      <c r="E44" s="14"/>
      <c r="F44" s="14"/>
      <c r="G44" s="188" t="s">
        <v>57</v>
      </c>
      <c r="H44" s="14"/>
      <c r="I44" s="14"/>
      <c r="J44" s="14"/>
      <c r="K44" s="92"/>
      <c r="L44" s="43"/>
    </row>
    <row r="45" spans="1:18" ht="21" customHeight="1" thickBot="1" x14ac:dyDescent="0.25">
      <c r="A45" s="184"/>
      <c r="B45" s="505" t="s">
        <v>68</v>
      </c>
      <c r="C45" s="504"/>
      <c r="D45" s="504"/>
      <c r="E45" s="14"/>
      <c r="F45" s="14"/>
      <c r="G45" s="434"/>
      <c r="H45" s="14"/>
      <c r="I45" s="14"/>
      <c r="J45" s="14"/>
      <c r="K45" s="92"/>
      <c r="L45" s="43"/>
    </row>
    <row r="46" spans="1:18" ht="12.75" customHeight="1" x14ac:dyDescent="0.2">
      <c r="A46" s="184"/>
      <c r="B46" s="481"/>
      <c r="C46" s="481"/>
      <c r="D46" s="481"/>
      <c r="E46" s="14"/>
      <c r="F46" s="14"/>
      <c r="G46" s="14"/>
      <c r="H46" s="14"/>
      <c r="I46" s="14"/>
      <c r="J46" s="14"/>
      <c r="K46" s="92"/>
      <c r="L46" s="43"/>
    </row>
    <row r="47" spans="1:18" ht="21" customHeight="1" thickBot="1" x14ac:dyDescent="0.3">
      <c r="A47" s="184"/>
      <c r="B47" s="174"/>
      <c r="C47" s="189"/>
      <c r="D47" s="189"/>
      <c r="E47" s="188" t="s">
        <v>57</v>
      </c>
      <c r="F47" s="189"/>
      <c r="G47" s="188" t="s">
        <v>69</v>
      </c>
      <c r="H47" s="189"/>
      <c r="I47" s="189"/>
      <c r="J47" s="189"/>
      <c r="K47" s="92"/>
      <c r="L47" s="43"/>
      <c r="M47" s="44" t="s">
        <v>70</v>
      </c>
      <c r="N47" s="31" t="s">
        <v>71</v>
      </c>
    </row>
    <row r="48" spans="1:18" ht="21" customHeight="1" thickBot="1" x14ac:dyDescent="0.25">
      <c r="A48" s="184"/>
      <c r="B48" s="505" t="s">
        <v>72</v>
      </c>
      <c r="C48" s="504"/>
      <c r="D48" s="504"/>
      <c r="E48" s="440" t="str">
        <f>IF(G45="","",ROUND(G45/G31,2))</f>
        <v/>
      </c>
      <c r="F48" s="190"/>
      <c r="G48" s="442" t="str">
        <f>IF(E48="","",E48/E35)</f>
        <v/>
      </c>
      <c r="H48" s="191"/>
      <c r="I48" s="191"/>
      <c r="J48" s="191"/>
      <c r="K48" s="92"/>
      <c r="L48" s="43"/>
      <c r="M48" s="44">
        <f>IF(VLOOKUP($C$21,Data!$C$8:$E$99,3,0)="SC",1,0)</f>
        <v>0</v>
      </c>
      <c r="N48" s="45">
        <f>VLOOKUP($C$21,Data!$C$8:$BX$99,69,0)</f>
        <v>0</v>
      </c>
    </row>
    <row r="49" spans="1:45" ht="21" customHeight="1" x14ac:dyDescent="0.2">
      <c r="A49" s="184"/>
      <c r="B49" s="481"/>
      <c r="C49" s="481"/>
      <c r="D49" s="481"/>
      <c r="E49" s="14"/>
      <c r="F49" s="14"/>
      <c r="G49" s="14"/>
      <c r="H49" s="14"/>
      <c r="I49" s="14"/>
      <c r="J49" s="14"/>
      <c r="K49" s="92"/>
      <c r="L49" s="43"/>
    </row>
    <row r="50" spans="1:45" ht="31.5" customHeight="1" x14ac:dyDescent="0.2">
      <c r="A50" s="184"/>
      <c r="B50" s="506" t="str">
        <f>IFERROR(
 IF(M48=0,"",
 IF(AND(M48=1, E48=""), "",
 IF(AND(M48=1, E48&lt;=N48), "",
 IF(AND(M48=1, E48&gt;N48), "The Adult Social Care element of the increase in Band D council tax exceeds 2%. Please check your figures",
 "")))), "")</f>
        <v/>
      </c>
      <c r="C50" s="506"/>
      <c r="D50" s="506"/>
      <c r="E50" s="506"/>
      <c r="F50" s="506"/>
      <c r="G50" s="506"/>
      <c r="H50" s="404"/>
      <c r="I50" s="404"/>
      <c r="J50" s="404"/>
      <c r="K50" s="92"/>
      <c r="L50" s="43"/>
    </row>
    <row r="51" spans="1:45" ht="24" customHeight="1" thickBot="1" x14ac:dyDescent="0.25">
      <c r="A51" s="192"/>
      <c r="B51" s="181"/>
      <c r="C51" s="181"/>
      <c r="D51" s="181"/>
      <c r="E51" s="181"/>
      <c r="F51" s="181"/>
      <c r="G51" s="181"/>
      <c r="H51" s="181"/>
      <c r="I51" s="181"/>
      <c r="J51" s="181"/>
      <c r="K51" s="193"/>
    </row>
    <row r="52" spans="1:45" customFormat="1" ht="11.25" customHeight="1" x14ac:dyDescent="0.25">
      <c r="A52" s="409"/>
      <c r="B52" s="443"/>
      <c r="C52" s="443"/>
      <c r="D52" s="444"/>
      <c r="E52" s="444"/>
      <c r="F52" s="445"/>
      <c r="G52" s="445"/>
      <c r="H52" s="444"/>
      <c r="I52" s="444"/>
      <c r="J52" s="444"/>
      <c r="K52" s="411"/>
      <c r="L52" s="31"/>
      <c r="M52" s="46"/>
      <c r="N52" s="31"/>
      <c r="O52" s="31"/>
      <c r="P52" s="31"/>
      <c r="Q52" s="22"/>
      <c r="R52" s="5"/>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row>
    <row r="53" spans="1:45" customFormat="1" ht="22.5" customHeight="1" x14ac:dyDescent="0.25">
      <c r="A53" s="107"/>
      <c r="B53" s="167" t="s">
        <v>73</v>
      </c>
      <c r="C53" s="94"/>
      <c r="D53" s="194"/>
      <c r="E53" s="194"/>
      <c r="F53" s="93"/>
      <c r="G53" s="93"/>
      <c r="H53" s="194"/>
      <c r="I53" s="194"/>
      <c r="J53" s="194"/>
      <c r="K53" s="49"/>
      <c r="L53" s="31"/>
      <c r="M53" s="46"/>
      <c r="N53" s="31"/>
      <c r="O53" s="31"/>
      <c r="P53" s="31"/>
      <c r="Q53" s="22"/>
      <c r="R53" s="5"/>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row>
    <row r="54" spans="1:45" customFormat="1" ht="11.25" customHeight="1" thickBot="1" x14ac:dyDescent="0.3">
      <c r="A54" s="107"/>
      <c r="B54" s="195"/>
      <c r="C54" s="94"/>
      <c r="D54" s="194"/>
      <c r="E54" s="194"/>
      <c r="F54" s="93"/>
      <c r="G54" s="93"/>
      <c r="H54" s="194"/>
      <c r="I54" s="194"/>
      <c r="J54" s="194"/>
      <c r="K54" s="49"/>
      <c r="L54" s="31"/>
      <c r="M54" s="47" t="s">
        <v>74</v>
      </c>
      <c r="N54" s="31"/>
      <c r="O54" s="31"/>
      <c r="P54" s="31"/>
      <c r="Q54" s="22"/>
      <c r="R54" s="5"/>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row>
    <row r="55" spans="1:45" customFormat="1" ht="21" customHeight="1" thickBot="1" x14ac:dyDescent="0.3">
      <c r="A55" s="196"/>
      <c r="B55" s="174" t="s">
        <v>75</v>
      </c>
      <c r="C55" s="94"/>
      <c r="D55" s="194"/>
      <c r="E55" s="513" t="s">
        <v>76</v>
      </c>
      <c r="F55" s="514"/>
      <c r="G55" s="515"/>
      <c r="H55" s="194"/>
      <c r="I55" s="194"/>
      <c r="J55" s="194"/>
      <c r="K55" s="49"/>
      <c r="L55" s="31"/>
      <c r="M55" s="50">
        <f>Data!CC13</f>
        <v>4</v>
      </c>
      <c r="N55" s="31"/>
      <c r="O55" s="30"/>
      <c r="P55" s="31"/>
      <c r="Q55" s="28"/>
      <c r="R55" s="5"/>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row>
    <row r="56" spans="1:45" s="6" customFormat="1" ht="21.75" customHeight="1" x14ac:dyDescent="0.25">
      <c r="A56" s="107"/>
      <c r="B56" s="197" t="str">
        <f>IF(E55="Yes - to be held","Please re-submit a new version of this form when you are aware of the outcome of this referendum.",IF(E55="Yes - resulted in no changes","Electorate voted to accept the council tax that was set.",IF(E55="Yes - changes made to form","Electorate voted for a lower increase.",IF(E55="no","",""))))</f>
        <v/>
      </c>
      <c r="C56" s="94"/>
      <c r="D56" s="94"/>
      <c r="E56" s="93"/>
      <c r="F56" s="93"/>
      <c r="G56" s="93"/>
      <c r="H56" s="94"/>
      <c r="I56" s="94"/>
      <c r="J56" s="94"/>
      <c r="K56" s="92"/>
      <c r="L56" s="35"/>
      <c r="M56" s="35"/>
      <c r="N56" s="35"/>
      <c r="O56" s="35"/>
      <c r="P56" s="31"/>
      <c r="Q56" s="24"/>
      <c r="R56" s="54"/>
      <c r="S56" s="55"/>
      <c r="T56" s="55"/>
      <c r="U56" s="55"/>
      <c r="V56" s="55"/>
      <c r="W56" s="55"/>
      <c r="X56" s="55"/>
      <c r="Y56" s="55"/>
      <c r="Z56" s="55"/>
      <c r="AA56" s="55"/>
      <c r="AB56" s="55"/>
      <c r="AC56" s="55"/>
      <c r="AD56" s="55"/>
      <c r="AE56" s="55"/>
      <c r="AF56" s="55"/>
      <c r="AG56" s="55"/>
      <c r="AH56" s="55"/>
      <c r="AI56" s="55"/>
      <c r="AJ56" s="55"/>
      <c r="AK56" s="55"/>
      <c r="AL56" s="14"/>
      <c r="AM56" s="14"/>
      <c r="AN56" s="14"/>
      <c r="AO56" s="14"/>
      <c r="AP56" s="14"/>
      <c r="AQ56" s="14"/>
      <c r="AR56" s="14"/>
      <c r="AS56" s="14"/>
    </row>
    <row r="57" spans="1:45" customFormat="1" ht="15" customHeight="1" thickBot="1" x14ac:dyDescent="0.25">
      <c r="A57" s="121"/>
      <c r="B57" s="198"/>
      <c r="C57" s="198"/>
      <c r="D57" s="199"/>
      <c r="E57" s="198"/>
      <c r="F57" s="198"/>
      <c r="G57" s="198"/>
      <c r="H57" s="199"/>
      <c r="I57" s="199"/>
      <c r="J57" s="199"/>
      <c r="K57" s="102"/>
      <c r="L57" s="31"/>
      <c r="M57" s="31"/>
      <c r="N57" s="31"/>
      <c r="O57" s="31"/>
      <c r="P57" s="31"/>
      <c r="Q57" s="22"/>
      <c r="R57" s="5"/>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row>
    <row r="58" spans="1:45" ht="15.75" x14ac:dyDescent="0.25">
      <c r="A58" s="414"/>
      <c r="B58" s="446" t="str">
        <f>CONCATENATE("LA : ",+C20)</f>
        <v>LA : ZZZZ</v>
      </c>
      <c r="C58" s="446"/>
      <c r="D58" s="446"/>
      <c r="E58" s="443"/>
      <c r="F58" s="443"/>
      <c r="G58" s="447"/>
      <c r="H58" s="446"/>
      <c r="I58" s="446"/>
      <c r="J58" s="446"/>
      <c r="K58" s="411"/>
    </row>
    <row r="59" spans="1:45" x14ac:dyDescent="0.2">
      <c r="A59" s="107"/>
      <c r="B59"/>
      <c r="C59"/>
      <c r="D59"/>
      <c r="E59"/>
      <c r="F59"/>
      <c r="G59" s="200"/>
      <c r="H59"/>
      <c r="I59"/>
      <c r="J59"/>
      <c r="K59" s="201"/>
    </row>
    <row r="60" spans="1:45" ht="18" x14ac:dyDescent="0.25">
      <c r="A60" s="180"/>
      <c r="B60" s="202" t="s">
        <v>77</v>
      </c>
      <c r="C60"/>
      <c r="D60"/>
      <c r="E60"/>
      <c r="F60"/>
      <c r="G60" s="203"/>
      <c r="H60"/>
      <c r="I60"/>
      <c r="J60"/>
      <c r="K60" s="49"/>
    </row>
    <row r="61" spans="1:45" ht="18" x14ac:dyDescent="0.25">
      <c r="A61" s="180"/>
      <c r="B61" s="202"/>
      <c r="C61" s="202"/>
      <c r="D61" s="202"/>
      <c r="E61" s="202"/>
      <c r="F61" s="202"/>
      <c r="G61" s="202"/>
      <c r="H61" s="202"/>
      <c r="I61" s="202"/>
      <c r="J61" s="202"/>
      <c r="K61" s="49"/>
    </row>
    <row r="62" spans="1:45" ht="16.5" x14ac:dyDescent="0.25">
      <c r="A62" s="180"/>
      <c r="B62" s="504" t="s">
        <v>78</v>
      </c>
      <c r="C62" s="504"/>
      <c r="D62" s="504"/>
      <c r="E62" s="504"/>
      <c r="F62" s="504"/>
      <c r="G62" s="504"/>
      <c r="H62" s="164"/>
      <c r="I62" s="164"/>
      <c r="J62" s="164"/>
      <c r="K62" s="49"/>
      <c r="O62" s="1"/>
      <c r="P62" s="1"/>
      <c r="Q62" s="1"/>
      <c r="R62" s="1"/>
    </row>
    <row r="63" spans="1:45" ht="18" x14ac:dyDescent="0.25">
      <c r="A63" s="180"/>
      <c r="B63" s="204" t="s">
        <v>79</v>
      </c>
      <c r="C63"/>
      <c r="D63"/>
      <c r="E63"/>
      <c r="F63"/>
      <c r="G63" s="203"/>
      <c r="H63"/>
      <c r="I63"/>
      <c r="J63"/>
      <c r="K63" s="49"/>
      <c r="O63" s="1"/>
      <c r="P63" s="1"/>
      <c r="Q63" s="1"/>
      <c r="R63" s="1"/>
    </row>
    <row r="64" spans="1:45" ht="16.5" thickBot="1" x14ac:dyDescent="0.3">
      <c r="A64" s="180"/>
      <c r="B64"/>
      <c r="C64"/>
      <c r="D64"/>
      <c r="E64"/>
      <c r="F64"/>
      <c r="G64" s="203"/>
      <c r="H64"/>
      <c r="I64"/>
      <c r="J64"/>
      <c r="K64" s="49"/>
      <c r="O64" s="1"/>
      <c r="P64" s="1"/>
      <c r="Q64" s="1"/>
      <c r="R64" s="1"/>
    </row>
    <row r="65" spans="1:24" ht="22.5" customHeight="1" x14ac:dyDescent="0.25">
      <c r="A65" s="205"/>
      <c r="B65" s="415"/>
      <c r="C65" s="448"/>
      <c r="D65" s="448"/>
      <c r="E65" s="416"/>
      <c r="F65" s="502" t="s">
        <v>80</v>
      </c>
      <c r="G65" s="503"/>
      <c r="H65" s="164"/>
      <c r="I65" s="164"/>
      <c r="J65" s="164"/>
      <c r="K65" s="49"/>
      <c r="O65" s="1"/>
      <c r="P65" s="1"/>
      <c r="Q65" s="1"/>
      <c r="R65" s="1"/>
    </row>
    <row r="66" spans="1:24" ht="16.5" x14ac:dyDescent="0.2">
      <c r="A66" s="107"/>
      <c r="B66" s="206"/>
      <c r="C66" s="207"/>
      <c r="D66" s="207"/>
      <c r="E66" s="208"/>
      <c r="F66" s="206" t="s">
        <v>81</v>
      </c>
      <c r="G66" s="208"/>
      <c r="H66" s="164"/>
      <c r="I66" s="164"/>
      <c r="J66" s="164"/>
      <c r="K66" s="49"/>
      <c r="O66" s="1"/>
      <c r="P66" s="1"/>
      <c r="Q66" s="1"/>
      <c r="R66" s="1"/>
    </row>
    <row r="67" spans="1:24" ht="16.5" x14ac:dyDescent="0.2">
      <c r="A67" s="107"/>
      <c r="B67" s="490" t="s">
        <v>82</v>
      </c>
      <c r="C67" s="497"/>
      <c r="D67" s="497"/>
      <c r="E67" s="498"/>
      <c r="F67" s="490" t="s">
        <v>83</v>
      </c>
      <c r="G67" s="491"/>
      <c r="H67" s="164"/>
      <c r="I67" s="164"/>
      <c r="J67" s="164"/>
      <c r="K67" s="49"/>
      <c r="O67" s="1"/>
      <c r="P67" s="1"/>
      <c r="Q67" s="1"/>
      <c r="R67" s="1"/>
    </row>
    <row r="68" spans="1:24" ht="16.5" x14ac:dyDescent="0.25">
      <c r="A68" s="107"/>
      <c r="B68" s="471" t="s">
        <v>84</v>
      </c>
      <c r="C68" s="495"/>
      <c r="D68" s="495"/>
      <c r="E68" s="496"/>
      <c r="F68" s="210" t="s">
        <v>85</v>
      </c>
      <c r="G68" s="95"/>
      <c r="H68" s="164"/>
      <c r="I68" s="164"/>
      <c r="J68" s="164"/>
      <c r="K68" s="49"/>
      <c r="O68" s="1"/>
      <c r="P68" s="1"/>
      <c r="Q68" s="1"/>
      <c r="R68" s="1"/>
    </row>
    <row r="69" spans="1:24" ht="17.25" thickBot="1" x14ac:dyDescent="0.25">
      <c r="A69" s="399" t="s">
        <v>86</v>
      </c>
      <c r="B69" s="499"/>
      <c r="C69" s="500"/>
      <c r="D69" s="500"/>
      <c r="E69" s="501"/>
      <c r="F69" s="499"/>
      <c r="G69" s="501"/>
      <c r="H69" s="164"/>
      <c r="I69" s="164"/>
      <c r="J69" s="164"/>
      <c r="K69" s="49"/>
      <c r="O69" s="1"/>
      <c r="P69" s="1"/>
      <c r="Q69" s="1"/>
      <c r="R69" s="1"/>
    </row>
    <row r="70" spans="1:24" ht="17.25" thickBot="1" x14ac:dyDescent="0.25">
      <c r="A70" s="399" t="str">
        <f>INDEX(Data!$H$8:$H$99,MATCH($C$21,Data!$C$8:$C$99,0))</f>
        <v/>
      </c>
      <c r="B70" s="492" t="str">
        <f>IFERROR(
  IF(INDEX(Data!$G$8:$G$99, MATCH($A$70, Data!$H$8:$H$99, 0))=0, "",
     INDEX(Data!$G$8:$G$99, MATCH($A$70, Data!$H$8:$H$99, 0))
  ),
  ""
)</f>
        <v/>
      </c>
      <c r="C70" s="493"/>
      <c r="D70" s="493"/>
      <c r="E70" s="494"/>
      <c r="F70" s="488"/>
      <c r="G70" s="489"/>
      <c r="H70" s="164"/>
      <c r="I70" s="164"/>
      <c r="J70" s="164"/>
      <c r="K70" s="211">
        <v>1</v>
      </c>
      <c r="M70" s="28"/>
      <c r="N70" s="28"/>
      <c r="O70" s="28"/>
      <c r="P70" s="1"/>
      <c r="Q70" s="1"/>
      <c r="R70" s="1"/>
    </row>
    <row r="71" spans="1:24" ht="17.25" thickBot="1" x14ac:dyDescent="0.25">
      <c r="A71" s="399" t="str">
        <f>INDEX(Data!$K$8:$K$99,MATCH($C$21,Data!$C$8:$C$99,0))</f>
        <v/>
      </c>
      <c r="B71" s="492" t="str">
        <f>IFERROR(
  IF(INDEX(Data!$J$8:$J$99, MATCH($A$71, Data!$K$8:$K$99, 0))=0, "",
     INDEX(Data!$J$8:$J$99, MATCH($A$71, Data!$K$8:$K$99, 0))
  ),
  ""
)</f>
        <v/>
      </c>
      <c r="C71" s="493"/>
      <c r="D71" s="493"/>
      <c r="E71" s="494"/>
      <c r="F71" s="488"/>
      <c r="G71" s="489"/>
      <c r="H71" s="164"/>
      <c r="I71" s="164"/>
      <c r="J71" s="164"/>
      <c r="K71" s="211">
        <v>2</v>
      </c>
      <c r="M71" s="28"/>
      <c r="N71" s="28"/>
      <c r="O71" s="28"/>
      <c r="P71" s="1"/>
      <c r="Q71" s="1"/>
      <c r="R71" s="1"/>
    </row>
    <row r="72" spans="1:24" ht="17.25" thickBot="1" x14ac:dyDescent="0.25">
      <c r="A72" s="399" t="str">
        <f>INDEX(Data!$N$8:$N$99,MATCH($C$21,Data!$C$8:$C$99,0))</f>
        <v/>
      </c>
      <c r="B72" s="492" t="str">
        <f>IFERROR(
  IF(INDEX(Data!$M$8:$M$99, MATCH($A$72, Data!$N$8:$N$99, 0))=0, "",
     INDEX(Data!$M$8:$M$99, MATCH($A$72, Data!$N$8:$N$99, 0))
  ),
  ""
)</f>
        <v/>
      </c>
      <c r="C72" s="493"/>
      <c r="D72" s="493"/>
      <c r="E72" s="494"/>
      <c r="F72" s="488"/>
      <c r="G72" s="489"/>
      <c r="H72" s="164"/>
      <c r="I72" s="164"/>
      <c r="J72" s="164"/>
      <c r="K72" s="211">
        <v>3</v>
      </c>
      <c r="M72" s="28"/>
      <c r="N72" s="28"/>
      <c r="O72" s="28"/>
      <c r="P72" s="1"/>
      <c r="Q72" s="1"/>
      <c r="R72" s="1"/>
    </row>
    <row r="73" spans="1:24" ht="17.25" thickBot="1" x14ac:dyDescent="0.25">
      <c r="A73" s="399" t="str">
        <f>INDEX(Data!$Q$8:$Q$99,MATCH($C$21,Data!$C$8:$C$99,0))</f>
        <v/>
      </c>
      <c r="B73" s="492" t="str">
        <f>IFERROR(
  IF(INDEX(Data!$P$8:$P$99, MATCH($A$73, Data!$Q$8:$Q$99, 0))=0, "",
     INDEX(Data!$P$8:$P$99, MATCH($A$73, Data!$Q$8:$Q$99, 0))
  ),
  ""
)</f>
        <v/>
      </c>
      <c r="C73" s="493"/>
      <c r="D73" s="493"/>
      <c r="E73" s="494"/>
      <c r="F73" s="488"/>
      <c r="G73" s="489"/>
      <c r="H73" s="164"/>
      <c r="I73" s="164"/>
      <c r="J73" s="164"/>
      <c r="K73" s="211">
        <v>4</v>
      </c>
      <c r="M73" s="28"/>
      <c r="N73" s="28"/>
      <c r="O73" s="28"/>
      <c r="P73" s="1"/>
      <c r="Q73" s="1"/>
      <c r="R73" s="1"/>
    </row>
    <row r="74" spans="1:24" ht="17.25" thickBot="1" x14ac:dyDescent="0.25">
      <c r="A74" s="399" t="str">
        <f>INDEX(Data!$T$8:$T$99,MATCH($C$21,Data!$C$8:$C$99,0))</f>
        <v/>
      </c>
      <c r="B74" s="492" t="str">
        <f>IFERROR(
  IF(INDEX(Data!$S$8:$S$99, MATCH($A$74, Data!$T$8:$T$99, 0))=0, "",
     INDEX(Data!$S$8:$S$99, MATCH($A$74, Data!$T$8:$T$99, 0))
  ),
  ""
)</f>
        <v/>
      </c>
      <c r="C74" s="493"/>
      <c r="D74" s="493"/>
      <c r="E74" s="494"/>
      <c r="F74" s="488"/>
      <c r="G74" s="489"/>
      <c r="H74" s="164"/>
      <c r="I74" s="164"/>
      <c r="J74" s="164"/>
      <c r="K74" s="211">
        <v>5</v>
      </c>
      <c r="M74" s="28"/>
      <c r="N74" s="28"/>
      <c r="O74" s="28"/>
      <c r="P74" s="1"/>
      <c r="Q74" s="1"/>
      <c r="R74" s="1"/>
    </row>
    <row r="75" spans="1:24" ht="17.25" thickBot="1" x14ac:dyDescent="0.25">
      <c r="A75" s="399" t="str">
        <f>INDEX(Data!$W$8:$W$99,MATCH($C$21,Data!$C$8:$C$99,0))</f>
        <v/>
      </c>
      <c r="B75" s="492" t="str">
        <f>IFERROR(
  IF(INDEX(Data!$V$8:$V$99, MATCH($A$75, Data!$W$8:$W$99, 0))=0, "",
     INDEX(Data!$V$8:$V$99, MATCH($A$75, Data!$W$8:$W$99, 0))
  ),
  ""
)</f>
        <v/>
      </c>
      <c r="C75" s="493"/>
      <c r="D75" s="493"/>
      <c r="E75" s="494"/>
      <c r="F75" s="488"/>
      <c r="G75" s="489"/>
      <c r="H75" s="164"/>
      <c r="I75" s="164"/>
      <c r="J75" s="164"/>
      <c r="K75" s="211">
        <v>6</v>
      </c>
      <c r="M75" s="28"/>
      <c r="N75" s="28"/>
      <c r="O75" s="28"/>
      <c r="P75" s="1"/>
      <c r="Q75" s="1"/>
      <c r="R75" s="1"/>
    </row>
    <row r="76" spans="1:24" ht="17.25" thickBot="1" x14ac:dyDescent="0.25">
      <c r="A76" s="399" t="str">
        <f>INDEX(Data!$Z$8:$Z$99,MATCH($C$21,Data!$C$8:$C$99,0))</f>
        <v/>
      </c>
      <c r="B76" s="492" t="str">
        <f>IFERROR(
  IF(INDEX(Data!$Y$8:$Y$99, MATCH($A$76, Data!$Z$8:$Z$99, 0))=0, "",
     INDEX(Data!$Y$8:$Y$99, MATCH($A$76, Data!$Z$8:$Z$99, 0))
  ),
  ""
)</f>
        <v/>
      </c>
      <c r="C76" s="493"/>
      <c r="D76" s="493"/>
      <c r="E76" s="494"/>
      <c r="F76" s="488"/>
      <c r="G76" s="489"/>
      <c r="H76" s="164"/>
      <c r="I76" s="164"/>
      <c r="J76" s="164"/>
      <c r="K76" s="211">
        <v>7</v>
      </c>
      <c r="M76" s="28"/>
      <c r="N76" s="28"/>
      <c r="O76" s="28"/>
      <c r="P76" s="1"/>
      <c r="Q76" s="1"/>
      <c r="R76" s="1"/>
    </row>
    <row r="77" spans="1:24" ht="17.25" thickBot="1" x14ac:dyDescent="0.25">
      <c r="A77" s="399" t="str">
        <f>INDEX(Data!$AC$8:$AC$99,MATCH($C$21,Data!$C$8:$C$99,0))</f>
        <v/>
      </c>
      <c r="B77" s="492" t="str">
        <f>IFERROR(
  IF(INDEX(Data!$AB$8:$AB$99, MATCH($A$77, Data!$AC$8:$AC$99, 0))=0, "",
     INDEX(Data!$AB$8:$AB$99, MATCH($A$77, Data!$AC$8:$AC$99, 0))
  ),
  ""
)</f>
        <v/>
      </c>
      <c r="C77" s="493"/>
      <c r="D77" s="493"/>
      <c r="E77" s="494"/>
      <c r="F77" s="488"/>
      <c r="G77" s="489"/>
      <c r="H77" s="164"/>
      <c r="I77" s="164"/>
      <c r="J77" s="164"/>
      <c r="K77" s="211">
        <v>8</v>
      </c>
      <c r="M77" s="28"/>
      <c r="N77" s="28"/>
      <c r="O77" s="28"/>
      <c r="P77" s="1"/>
      <c r="Q77" s="1"/>
      <c r="R77" s="1"/>
    </row>
    <row r="78" spans="1:24" ht="17.25" thickBot="1" x14ac:dyDescent="0.25">
      <c r="A78" s="399" t="str">
        <f>INDEX(Data!$AF$8:$AF$99,MATCH($C$21,Data!$C$8:$C$99,0))</f>
        <v/>
      </c>
      <c r="B78" s="492" t="str">
        <f>IFERROR(
  IF(INDEX(Data!$AE$8:$AE$99, MATCH($A$78, Data!$AF$8:$AF$99, 0))=0, "",
     INDEX(Data!$AE$8:$AE$99, MATCH($A$78, Data!$AF$8:$AF$99, 0))
  ),
  ""
)</f>
        <v/>
      </c>
      <c r="C78" s="493"/>
      <c r="D78" s="493"/>
      <c r="E78" s="494"/>
      <c r="F78" s="488"/>
      <c r="G78" s="489"/>
      <c r="H78" s="164"/>
      <c r="I78" s="164"/>
      <c r="J78" s="164"/>
      <c r="K78" s="211">
        <v>9</v>
      </c>
      <c r="M78" s="28"/>
      <c r="N78" s="28"/>
      <c r="O78" s="28"/>
      <c r="X78" s="72"/>
    </row>
    <row r="79" spans="1:24" ht="15.95" customHeight="1" thickBot="1" x14ac:dyDescent="0.25">
      <c r="A79" s="399" t="str">
        <f>INDEX(Data!$AI$8:$AI$99,MATCH($C$21,Data!$C$8:$C$99,0))</f>
        <v/>
      </c>
      <c r="B79" s="492" t="str">
        <f>IFERROR(
  IF(INDEX(Data!$AH$8:$AH$99, MATCH($A$79, Data!$AI$8:$AI$99, 0))=0, "",
     INDEX(Data!$AH$8:$AH$99, MATCH($A$79, Data!$AI$8:$AI$99, 0))
  ),
  ""
)</f>
        <v/>
      </c>
      <c r="C79" s="493"/>
      <c r="D79" s="493"/>
      <c r="E79" s="494"/>
      <c r="F79" s="488"/>
      <c r="G79" s="489"/>
      <c r="H79" s="164"/>
      <c r="I79" s="164"/>
      <c r="J79" s="164"/>
      <c r="K79" s="211">
        <v>10</v>
      </c>
      <c r="M79" s="28"/>
      <c r="N79" s="28"/>
      <c r="O79" s="28"/>
    </row>
    <row r="80" spans="1:24" ht="17.25" thickBot="1" x14ac:dyDescent="0.25">
      <c r="A80" s="399" t="str">
        <f>INDEX(Data!$AL$8:$AL$99,MATCH($C$21,Data!$C$8:$C$99,0))</f>
        <v/>
      </c>
      <c r="B80" s="492" t="str">
        <f>IFERROR(
  IF(INDEX(Data!$AK$8:$AK$99, MATCH($A$80, Data!$AL$8:$AL$99, 0))=0, "",
     INDEX(Data!$AK$8:$AK$99, MATCH($A$80, Data!$AL$8:$AL$99, 0))
  ),
  ""
)</f>
        <v/>
      </c>
      <c r="C80" s="493"/>
      <c r="D80" s="493"/>
      <c r="E80" s="494"/>
      <c r="F80" s="488"/>
      <c r="G80" s="489"/>
      <c r="H80" s="164"/>
      <c r="I80" s="164"/>
      <c r="J80" s="164"/>
      <c r="K80" s="211">
        <v>11</v>
      </c>
      <c r="M80" s="28"/>
      <c r="N80" s="28"/>
      <c r="O80" s="28"/>
    </row>
    <row r="81" spans="1:18" ht="17.25" thickBot="1" x14ac:dyDescent="0.25">
      <c r="A81" s="399" t="str">
        <f>INDEX(Data!$AO$8:$AO$99,MATCH($C$21,Data!$C$8:$C$99,0))</f>
        <v/>
      </c>
      <c r="B81" s="492" t="str">
        <f>IFERROR(
  IF(INDEX(Data!$AN$8:$AN$99, MATCH($A$81, Data!$AO$8:$AO$99, 0))=0, "",
     INDEX(Data!$AN$8:$AN$99, MATCH($A$81, Data!$AO$8:$AO$99, 0))
  ),
  ""
)</f>
        <v/>
      </c>
      <c r="C81" s="493"/>
      <c r="D81" s="493"/>
      <c r="E81" s="494"/>
      <c r="F81" s="488"/>
      <c r="G81" s="489"/>
      <c r="H81" s="164"/>
      <c r="I81" s="164"/>
      <c r="J81" s="164"/>
      <c r="K81" s="211">
        <v>12</v>
      </c>
      <c r="M81" s="28"/>
      <c r="N81" s="28"/>
      <c r="O81" s="28"/>
    </row>
    <row r="82" spans="1:18" ht="17.25" thickBot="1" x14ac:dyDescent="0.25">
      <c r="A82" s="399" t="str">
        <f>INDEX(Data!$AR$8:$AR$99,MATCH($C$21,Data!$C$8:$C$99,0))</f>
        <v/>
      </c>
      <c r="B82" s="492" t="str">
        <f>IFERROR(
  IF(INDEX(Data!$AQ$8:$AQ$99, MATCH($A$82, Data!$AR$8:$AR$99, 0))=0, "",
     INDEX(Data!$AQ$8:$AQ$99, MATCH($A$82, Data!$AR$8:$AR$99, 0))
  ),
  ""
)</f>
        <v/>
      </c>
      <c r="C82" s="493"/>
      <c r="D82" s="493"/>
      <c r="E82" s="494"/>
      <c r="F82" s="488"/>
      <c r="G82" s="489"/>
      <c r="H82" s="164"/>
      <c r="I82" s="164"/>
      <c r="J82" s="164"/>
      <c r="K82" s="211">
        <v>13</v>
      </c>
      <c r="M82" s="28"/>
      <c r="N82" s="28"/>
      <c r="O82" s="28"/>
    </row>
    <row r="83" spans="1:18" ht="17.25" thickBot="1" x14ac:dyDescent="0.25">
      <c r="A83" s="399" t="str">
        <f>INDEX(Data!$AU$8:$AU$99,MATCH($C$21,Data!$C$8:$C$99,0))</f>
        <v/>
      </c>
      <c r="B83" s="492" t="str">
        <f>IFERROR(
  IF(INDEX(Data!$AT$8:$AT$99, MATCH($A$83, Data!$AU$8:$AU$99, 0))=0, "",
     INDEX(Data!$AT$8:$AT$99, MATCH($A$83, Data!$AU$8:$AU$99, 0))
  ),
  ""
)</f>
        <v/>
      </c>
      <c r="C83" s="493"/>
      <c r="D83" s="493"/>
      <c r="E83" s="494"/>
      <c r="F83" s="488"/>
      <c r="G83" s="489"/>
      <c r="H83" s="164"/>
      <c r="I83" s="164"/>
      <c r="J83" s="164"/>
      <c r="K83" s="211">
        <v>14</v>
      </c>
      <c r="M83" s="28"/>
      <c r="N83" s="28"/>
      <c r="O83" s="28"/>
    </row>
    <row r="84" spans="1:18" ht="17.25" thickBot="1" x14ac:dyDescent="0.25">
      <c r="A84" s="399" t="str">
        <f>INDEX(Data!$AX$8:$AX$99,MATCH($C$21,Data!$C$8:$C$99,0))</f>
        <v/>
      </c>
      <c r="B84" s="492" t="str">
        <f>IFERROR(
  IF(INDEX(Data!$AW$8:$AW$99, MATCH($A$84, Data!$AX$8:$AX$99, 0))=0, "",
     INDEX(Data!$AW$8:$AW$99, MATCH($A$84, Data!$AX$8:$AX$99, 0))
  ),
  ""
)</f>
        <v/>
      </c>
      <c r="C84" s="493"/>
      <c r="D84" s="493"/>
      <c r="E84" s="494"/>
      <c r="F84" s="488"/>
      <c r="G84" s="489"/>
      <c r="H84" s="164"/>
      <c r="I84" s="164"/>
      <c r="J84" s="164"/>
      <c r="K84" s="211">
        <v>15</v>
      </c>
      <c r="M84" s="28"/>
      <c r="N84" s="28"/>
      <c r="O84" s="28"/>
    </row>
    <row r="85" spans="1:18" ht="17.25" thickBot="1" x14ac:dyDescent="0.25">
      <c r="A85" s="399" t="str">
        <f>INDEX(Data!$BA$8:$BA$99,MATCH($C$21,Data!$C$8:$C$99,0))</f>
        <v/>
      </c>
      <c r="B85" s="492" t="str">
        <f>IFERROR(
  IF(INDEX(Data!$AZ$8:$AZ$99, MATCH($A$85, Data!$BA$8:$BA$99, 0))=0, "",
     INDEX(Data!$AZ$8:$AZ$99, MATCH($A$85, Data!$BA$8:$BA$99, 0))
  ),
  ""
)</f>
        <v/>
      </c>
      <c r="C85" s="493"/>
      <c r="D85" s="493"/>
      <c r="E85" s="494"/>
      <c r="F85" s="488"/>
      <c r="G85" s="489"/>
      <c r="H85" s="164"/>
      <c r="I85" s="164"/>
      <c r="J85" s="164"/>
      <c r="K85" s="211">
        <v>16</v>
      </c>
      <c r="M85" s="28"/>
      <c r="N85" s="28"/>
      <c r="O85" s="28"/>
    </row>
    <row r="86" spans="1:18" s="542" customFormat="1" ht="17.25" thickBot="1" x14ac:dyDescent="0.25">
      <c r="A86" s="543" t="str">
        <f>INDEX(Data!$BD$8:$BD$99,MATCH($C$21,Data!$C$8:$C$99,0))</f>
        <v/>
      </c>
      <c r="B86" s="544" t="str">
        <f>IFERROR(
  IF(INDEX(Data!$BC$8:$BC$99, MATCH($A$86, Data!$BD$8:$BD$99, 0))=0, "",
     INDEX(Data!$BC$8:$BC$99, MATCH($A$86, Data!$BD$8:$BD$99, 0))
  ),
  ""
)</f>
        <v/>
      </c>
      <c r="C86" s="545"/>
      <c r="D86" s="545"/>
      <c r="E86" s="546"/>
      <c r="F86" s="547"/>
      <c r="G86" s="548"/>
      <c r="H86" s="549"/>
      <c r="I86" s="549"/>
      <c r="J86" s="549"/>
      <c r="K86" s="550">
        <v>17</v>
      </c>
      <c r="L86" s="551"/>
      <c r="M86" s="552"/>
      <c r="N86" s="552"/>
      <c r="O86" s="552"/>
      <c r="P86" s="551"/>
      <c r="Q86" s="552"/>
      <c r="R86" s="553"/>
    </row>
    <row r="87" spans="1:18" ht="17.25" thickBot="1" x14ac:dyDescent="0.25">
      <c r="A87" s="400"/>
      <c r="B87" s="527" t="s">
        <v>87</v>
      </c>
      <c r="C87" s="528"/>
      <c r="D87" s="528"/>
      <c r="E87" s="529"/>
      <c r="F87" s="525">
        <f>SUM(F70:G86)</f>
        <v>0</v>
      </c>
      <c r="G87" s="526"/>
      <c r="H87" s="164"/>
      <c r="I87" s="164"/>
      <c r="J87" s="164"/>
      <c r="K87" s="212"/>
      <c r="M87" s="28"/>
      <c r="N87" s="28"/>
      <c r="O87" s="28"/>
    </row>
    <row r="88" spans="1:18" ht="20.100000000000001" customHeight="1" x14ac:dyDescent="0.2">
      <c r="A88" s="184"/>
      <c r="B88" s="14"/>
      <c r="C88" s="519"/>
      <c r="D88" s="520"/>
      <c r="E88" s="520"/>
      <c r="F88" s="522"/>
      <c r="G88" s="523"/>
      <c r="H88" s="523"/>
      <c r="I88" s="523"/>
      <c r="J88" s="523"/>
      <c r="K88" s="524"/>
    </row>
    <row r="89" spans="1:18" ht="15.75" customHeight="1" x14ac:dyDescent="0.2">
      <c r="A89" s="192"/>
      <c r="B89" s="521"/>
      <c r="C89" s="521"/>
      <c r="D89" s="521"/>
      <c r="E89" s="521"/>
      <c r="F89" s="521"/>
      <c r="G89" s="521"/>
      <c r="H89" s="213"/>
      <c r="I89" s="213"/>
      <c r="J89" s="213"/>
      <c r="K89" s="49"/>
    </row>
    <row r="90" spans="1:18" ht="15.75" customHeight="1" thickBot="1" x14ac:dyDescent="0.25">
      <c r="A90" s="214"/>
      <c r="B90" s="215"/>
      <c r="C90"/>
      <c r="D90" s="216" t="str">
        <f>IF(G26="","",IF(G26&lt;&gt;F87,"The total of section 2 should equal line 1. Please check your figures.",""))</f>
        <v/>
      </c>
      <c r="E90"/>
      <c r="F90" s="215"/>
      <c r="G90" s="215"/>
      <c r="H90" s="216"/>
      <c r="I90" s="216"/>
      <c r="J90" s="216"/>
      <c r="K90" s="49"/>
    </row>
    <row r="91" spans="1:18" ht="15.75" thickBot="1" x14ac:dyDescent="0.25">
      <c r="A91" s="217"/>
      <c r="B91" s="218"/>
      <c r="C91" s="218"/>
      <c r="D91" s="218"/>
      <c r="E91" s="218"/>
      <c r="F91" s="218"/>
      <c r="G91" s="218"/>
      <c r="H91" s="218"/>
      <c r="I91" s="218"/>
      <c r="J91" s="218"/>
      <c r="K91" s="218"/>
    </row>
    <row r="92" spans="1:18" ht="15" x14ac:dyDescent="0.2">
      <c r="A92" s="449"/>
      <c r="B92" s="443"/>
      <c r="C92" s="443"/>
      <c r="D92" s="443"/>
      <c r="E92" s="443"/>
      <c r="F92" s="443"/>
      <c r="G92" s="443"/>
      <c r="H92" s="443"/>
      <c r="I92" s="443"/>
      <c r="J92" s="443"/>
      <c r="K92" s="411"/>
    </row>
    <row r="93" spans="1:18" ht="18" x14ac:dyDescent="0.25">
      <c r="A93" s="180"/>
      <c r="B93" s="202" t="s">
        <v>88</v>
      </c>
      <c r="C93"/>
      <c r="D93"/>
      <c r="E93"/>
      <c r="F93"/>
      <c r="G93"/>
      <c r="H93"/>
      <c r="I93"/>
      <c r="J93"/>
      <c r="K93" s="49"/>
    </row>
    <row r="94" spans="1:18" ht="8.4499999999999993" customHeight="1" x14ac:dyDescent="0.2">
      <c r="A94" s="184"/>
      <c r="B94"/>
      <c r="C94"/>
      <c r="D94"/>
      <c r="E94"/>
      <c r="F94"/>
      <c r="G94"/>
      <c r="H94"/>
      <c r="I94"/>
      <c r="J94"/>
      <c r="K94" s="49"/>
    </row>
    <row r="95" spans="1:18" ht="5.45" customHeight="1" x14ac:dyDescent="0.25">
      <c r="A95" s="219"/>
      <c r="B95" s="530" t="s">
        <v>89</v>
      </c>
      <c r="C95" s="530"/>
      <c r="D95" s="530"/>
      <c r="E95" s="530"/>
      <c r="F95" s="530"/>
      <c r="G95" s="530"/>
      <c r="H95" s="530"/>
      <c r="I95" s="530"/>
      <c r="J95" s="530"/>
      <c r="K95" s="49"/>
    </row>
    <row r="96" spans="1:18" ht="74.099999999999994" customHeight="1" x14ac:dyDescent="0.25">
      <c r="A96" s="219"/>
      <c r="B96" s="530"/>
      <c r="C96" s="530"/>
      <c r="D96" s="530"/>
      <c r="E96" s="530"/>
      <c r="F96" s="530"/>
      <c r="G96" s="530"/>
      <c r="H96" s="530"/>
      <c r="I96" s="530"/>
      <c r="J96" s="530"/>
      <c r="K96" s="49"/>
    </row>
    <row r="97" spans="1:18" ht="15" customHeight="1" x14ac:dyDescent="0.25">
      <c r="A97" s="180"/>
      <c r="B97" s="530"/>
      <c r="C97" s="530"/>
      <c r="D97" s="530"/>
      <c r="E97" s="530"/>
      <c r="F97" s="530"/>
      <c r="G97" s="530"/>
      <c r="H97" s="530"/>
      <c r="I97" s="530"/>
      <c r="J97" s="530"/>
      <c r="K97" s="49"/>
    </row>
    <row r="98" spans="1:18" ht="16.5" thickBot="1" x14ac:dyDescent="0.3">
      <c r="A98" s="140"/>
      <c r="B98" s="220"/>
      <c r="C98" s="220"/>
      <c r="D98" s="220"/>
      <c r="E98" s="141"/>
      <c r="F98" s="141"/>
      <c r="G98" s="141"/>
      <c r="H98" s="220"/>
      <c r="I98" s="220"/>
      <c r="J98" s="220"/>
      <c r="K98" s="221"/>
    </row>
    <row r="99" spans="1:18" ht="15" customHeight="1" x14ac:dyDescent="0.2"/>
    <row r="100" spans="1:18" ht="15" customHeight="1" x14ac:dyDescent="0.2">
      <c r="R100" s="1"/>
    </row>
    <row r="101" spans="1:18" ht="15" customHeight="1" x14ac:dyDescent="0.2">
      <c r="R101" s="1"/>
    </row>
    <row r="102" spans="1:18" ht="15" customHeight="1" x14ac:dyDescent="0.2">
      <c r="R102" s="1"/>
    </row>
    <row r="103" spans="1:18" ht="15" customHeight="1" x14ac:dyDescent="0.2">
      <c r="R103" s="1"/>
    </row>
    <row r="104" spans="1:18" x14ac:dyDescent="0.2">
      <c r="R104" s="1"/>
    </row>
    <row r="105" spans="1:18" x14ac:dyDescent="0.2">
      <c r="L105" s="1"/>
      <c r="M105" s="1"/>
      <c r="N105" s="1"/>
      <c r="O105" s="1"/>
      <c r="P105" s="1"/>
      <c r="Q105" s="1"/>
      <c r="R105" s="1"/>
    </row>
    <row r="106" spans="1:18" x14ac:dyDescent="0.2">
      <c r="L106" s="1"/>
      <c r="M106" s="1"/>
      <c r="N106" s="1"/>
      <c r="O106" s="1"/>
      <c r="P106" s="1"/>
      <c r="Q106" s="1"/>
      <c r="R106" s="1"/>
    </row>
    <row r="138" spans="12:20" x14ac:dyDescent="0.2">
      <c r="L138" s="1"/>
      <c r="M138" s="1"/>
      <c r="N138" s="1"/>
      <c r="S138" s="5"/>
      <c r="T138" s="5"/>
    </row>
    <row r="139" spans="12:20" x14ac:dyDescent="0.2">
      <c r="L139" s="1"/>
      <c r="M139" s="1"/>
      <c r="N139" s="1"/>
      <c r="O139" s="30"/>
      <c r="P139" s="30"/>
      <c r="Q139" s="29"/>
      <c r="R139" s="16"/>
      <c r="S139" s="16"/>
      <c r="T139" s="16"/>
    </row>
    <row r="213" spans="12:22" x14ac:dyDescent="0.2">
      <c r="L213" s="1"/>
      <c r="M213" s="1"/>
      <c r="N213" s="1"/>
      <c r="O213" s="1"/>
      <c r="P213" s="1"/>
      <c r="Q213" s="1"/>
      <c r="S213" s="5"/>
      <c r="T213" s="5"/>
      <c r="U213" s="5"/>
    </row>
    <row r="215" spans="12:22" x14ac:dyDescent="0.2">
      <c r="L215" s="1"/>
      <c r="M215" s="1"/>
      <c r="N215" s="1"/>
      <c r="O215" s="1"/>
      <c r="P215" s="1"/>
      <c r="Q215" s="1"/>
      <c r="S215" s="5"/>
      <c r="T215" s="5"/>
      <c r="U215" s="5"/>
      <c r="V215" s="5"/>
    </row>
  </sheetData>
  <sheetProtection sheet="1" objects="1" scenarios="1"/>
  <mergeCells count="60">
    <mergeCell ref="B95:J97"/>
    <mergeCell ref="B86:E86"/>
    <mergeCell ref="F86:G86"/>
    <mergeCell ref="F79:G79"/>
    <mergeCell ref="F78:G78"/>
    <mergeCell ref="F76:G76"/>
    <mergeCell ref="F75:G75"/>
    <mergeCell ref="B85:E85"/>
    <mergeCell ref="B76:E76"/>
    <mergeCell ref="B80:E80"/>
    <mergeCell ref="B81:E81"/>
    <mergeCell ref="B77:E77"/>
    <mergeCell ref="B48:D49"/>
    <mergeCell ref="C88:E88"/>
    <mergeCell ref="F83:G83"/>
    <mergeCell ref="B89:G89"/>
    <mergeCell ref="F82:G82"/>
    <mergeCell ref="F88:K88"/>
    <mergeCell ref="F87:G87"/>
    <mergeCell ref="F84:G84"/>
    <mergeCell ref="F85:G85"/>
    <mergeCell ref="F74:G74"/>
    <mergeCell ref="B75:E75"/>
    <mergeCell ref="B87:E87"/>
    <mergeCell ref="B82:E82"/>
    <mergeCell ref="B83:E83"/>
    <mergeCell ref="B84:E84"/>
    <mergeCell ref="F77:G77"/>
    <mergeCell ref="B45:D46"/>
    <mergeCell ref="B50:G50"/>
    <mergeCell ref="A10:K10"/>
    <mergeCell ref="F81:G81"/>
    <mergeCell ref="F80:G80"/>
    <mergeCell ref="B78:E78"/>
    <mergeCell ref="B79:E79"/>
    <mergeCell ref="B72:E72"/>
    <mergeCell ref="B73:E73"/>
    <mergeCell ref="B74:E74"/>
    <mergeCell ref="B26:D27"/>
    <mergeCell ref="D36:E36"/>
    <mergeCell ref="E55:G55"/>
    <mergeCell ref="B37:E38"/>
    <mergeCell ref="B31:C32"/>
    <mergeCell ref="B35:C36"/>
    <mergeCell ref="B28:C29"/>
    <mergeCell ref="B30:C30"/>
    <mergeCell ref="B40:G41"/>
    <mergeCell ref="F73:G73"/>
    <mergeCell ref="F72:G72"/>
    <mergeCell ref="F71:G71"/>
    <mergeCell ref="F67:G67"/>
    <mergeCell ref="B70:E70"/>
    <mergeCell ref="B68:E68"/>
    <mergeCell ref="B71:E71"/>
    <mergeCell ref="F70:G70"/>
    <mergeCell ref="B67:E67"/>
    <mergeCell ref="B69:E69"/>
    <mergeCell ref="F65:G65"/>
    <mergeCell ref="F69:G69"/>
    <mergeCell ref="B62:G62"/>
  </mergeCells>
  <phoneticPr fontId="13" type="noConversion"/>
  <conditionalFormatting sqref="A43:K51">
    <cfRule type="expression" dxfId="35" priority="1" stopIfTrue="1">
      <formula>$M$48&lt;&gt;1</formula>
    </cfRule>
  </conditionalFormatting>
  <conditionalFormatting sqref="B40:G41">
    <cfRule type="containsText" dxfId="34" priority="5" operator="containsText" text="Authority DOES NOT appear to be subject to a referendum">
      <formula>NOT(ISERROR(SEARCH("Authority DOES NOT appear to be subject to a referendum",B40)))</formula>
    </cfRule>
    <cfRule type="containsText" dxfId="33" priority="6" operator="containsText" text="Authority may be required to hold a referendum">
      <formula>NOT(ISERROR(SEARCH("Authority may be required to hold a referendum",B40)))</formula>
    </cfRule>
  </conditionalFormatting>
  <conditionalFormatting sqref="B50:G50">
    <cfRule type="containsText" dxfId="32" priority="2" operator="containsText" text="The Adult Social Care element of the increase in Band D council tax exceeds 2%">
      <formula>NOT(ISERROR(SEARCH("The Adult Social Care element of the increase in Band D council tax exceeds 2%",B50)))</formula>
    </cfRule>
    <cfRule type="containsText" dxfId="31" priority="7" operator="containsText" text="Authority DOES NOT appear to be subject to a referendum">
      <formula>NOT(ISERROR(SEARCH("Authority DOES NOT appear to be subject to a referendum",B50)))</formula>
    </cfRule>
  </conditionalFormatting>
  <conditionalFormatting sqref="B89:J89">
    <cfRule type="expression" dxfId="30" priority="27">
      <formula>$N$87&gt;0</formula>
    </cfRule>
  </conditionalFormatting>
  <conditionalFormatting sqref="C88:E88">
    <cfRule type="expression" dxfId="29" priority="50" stopIfTrue="1">
      <formula>M87&gt;1</formula>
    </cfRule>
  </conditionalFormatting>
  <conditionalFormatting sqref="E26 E28 E31">
    <cfRule type="expression" dxfId="28" priority="30" stopIfTrue="1">
      <formula>$N$21=1</formula>
    </cfRule>
  </conditionalFormatting>
  <conditionalFormatting sqref="G37">
    <cfRule type="cellIs" dxfId="27" priority="78" stopIfTrue="1" operator="equal">
      <formula>""</formula>
    </cfRule>
    <cfRule type="cellIs" dxfId="26" priority="79" stopIfTrue="1" operator="notEqual">
      <formula>"yes"</formula>
    </cfRule>
  </conditionalFormatting>
  <conditionalFormatting sqref="H88:I88">
    <cfRule type="expression" dxfId="25" priority="104" stopIfTrue="1">
      <formula>P87=1</formula>
    </cfRule>
    <cfRule type="expression" dxfId="24" priority="105" stopIfTrue="1">
      <formula>P87&gt;1</formula>
    </cfRule>
  </conditionalFormatting>
  <conditionalFormatting sqref="H40:J41">
    <cfRule type="expression" dxfId="23" priority="108">
      <formula>$N$35=0</formula>
    </cfRule>
    <cfRule type="expression" dxfId="22" priority="109">
      <formula>$G$35=""</formula>
    </cfRule>
  </conditionalFormatting>
  <conditionalFormatting sqref="H88:J88">
    <cfRule type="expression" dxfId="21" priority="10" stopIfTrue="1">
      <formula>$D$87=0</formula>
    </cfRule>
  </conditionalFormatting>
  <conditionalFormatting sqref="I35:J35">
    <cfRule type="expression" dxfId="20" priority="9">
      <formula>$K$69=1</formula>
    </cfRule>
  </conditionalFormatting>
  <conditionalFormatting sqref="J88">
    <cfRule type="expression" dxfId="19" priority="11" stopIfTrue="1">
      <formula>Q87=1</formula>
    </cfRule>
    <cfRule type="expression" dxfId="18" priority="12" stopIfTrue="1">
      <formula>Q87&gt;1</formula>
    </cfRule>
  </conditionalFormatting>
  <conditionalFormatting sqref="K88">
    <cfRule type="expression" dxfId="17" priority="45" stopIfTrue="1">
      <formula>$F$87=0</formula>
    </cfRule>
    <cfRule type="expression" dxfId="16" priority="46" stopIfTrue="1">
      <formula>P87=1</formula>
    </cfRule>
  </conditionalFormatting>
  <dataValidations count="4">
    <dataValidation type="decimal" allowBlank="1" showInputMessage="1" showErrorMessage="1" error="Please enter a numerical value." sqref="G29:G30" xr:uid="{00000000-0002-0000-0100-000000000000}">
      <formula1>-999999999999999</formula1>
      <formula2>9999999999999990</formula2>
    </dataValidation>
    <dataValidation type="decimal" allowBlank="1" showInputMessage="1" showErrorMessage="1" error="Must be a positive value less than the total council tax requirement (line 1)" sqref="F70:G86" xr:uid="{00000000-0002-0000-0100-000002000000}">
      <formula1>0</formula1>
      <formula2>$G$26</formula2>
    </dataValidation>
    <dataValidation type="decimal" allowBlank="1" showInputMessage="1" showErrorMessage="1" error="Please enter a positive number." sqref="E26 G26 G31:G32 E28:E32 G28" xr:uid="{00000000-0002-0000-0100-000003000000}">
      <formula1>0</formula1>
      <formula2>999999999999999</formula2>
    </dataValidation>
    <dataValidation type="custom" allowBlank="1" showInputMessage="1" showErrorMessage="1" errorTitle="Data entry not allowed" error="Data has been entered into this cell when this authority is not an Adult Social Care authority, or a negative figure has been entered. Please check." sqref="G45" xr:uid="{00000000-0002-0000-0100-000004000000}">
      <formula1>AND(M48=1,G45&gt;0)</formula1>
    </dataValidation>
  </dataValidations>
  <printOptions horizontalCentered="1"/>
  <pageMargins left="0.19685039370078741" right="0.19685039370078741" top="0.19685039370078741" bottom="0.19685039370078741" header="0.31496062992125984" footer="0.31496062992125984"/>
  <pageSetup paperSize="9" scale="39" orientation="portrait" r:id="rId1"/>
  <headerFooter alignWithMargins="0">
    <oddHeader>&amp;C&amp;"Calibri"&amp;10&amp;K000000 OFFICIAL&amp;1#_x000D_</oddHeader>
    <oddFooter>&amp;C_x000D_&amp;1#&amp;"Calibri"&amp;10&amp;K000000 OFFICIAL</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List Box 2">
              <controlPr defaultSize="0" autoFill="0" autoLine="0" autoPict="0">
                <anchor moveWithCells="1">
                  <from>
                    <xdr:col>4</xdr:col>
                    <xdr:colOff>142875</xdr:colOff>
                    <xdr:row>12</xdr:row>
                    <xdr:rowOff>104775</xdr:rowOff>
                  </from>
                  <to>
                    <xdr:col>6</xdr:col>
                    <xdr:colOff>1524000</xdr:colOff>
                    <xdr:row>17</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Data!$BZ$13:$BZ$17</xm:f>
          </x14:formula1>
          <xm:sqref>E55:G55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Y56"/>
  <sheetViews>
    <sheetView showGridLines="0" zoomScale="80" zoomScaleNormal="80" workbookViewId="0"/>
  </sheetViews>
  <sheetFormatPr defaultColWidth="3.7109375" defaultRowHeight="15" x14ac:dyDescent="0.2"/>
  <cols>
    <col min="1" max="1" width="3.7109375" style="243" customWidth="1"/>
    <col min="2" max="2" width="8.140625" style="243" customWidth="1"/>
    <col min="3" max="3" width="106.7109375" style="242" bestFit="1" customWidth="1"/>
    <col min="4" max="4" width="24.28515625" style="243" bestFit="1" customWidth="1"/>
    <col min="5" max="5" width="4.28515625" style="243" customWidth="1"/>
    <col min="6" max="6" width="20.85546875" style="243" customWidth="1"/>
    <col min="7" max="8" width="4.28515625" style="243" customWidth="1"/>
    <col min="9" max="10" width="16.42578125" style="243" customWidth="1"/>
    <col min="11" max="11" width="4.28515625" style="243" customWidth="1"/>
    <col min="12" max="12" width="16" style="243" customWidth="1"/>
    <col min="13" max="13" width="4.28515625" style="243" customWidth="1"/>
    <col min="14" max="14" width="43.5703125" style="244" customWidth="1"/>
    <col min="15" max="15" width="3.7109375" style="243" customWidth="1"/>
    <col min="16" max="17" width="9.140625" style="243" customWidth="1"/>
    <col min="18" max="18" width="3.7109375" style="243" customWidth="1"/>
    <col min="19" max="255" width="9.140625" style="243" customWidth="1"/>
    <col min="256" max="16384" width="3.7109375" style="243"/>
  </cols>
  <sheetData>
    <row r="1" spans="1:25" s="14" customFormat="1" x14ac:dyDescent="0.2">
      <c r="A1" s="450"/>
      <c r="B1" s="222"/>
      <c r="C1" s="223"/>
      <c r="D1" s="222"/>
      <c r="E1" s="222"/>
      <c r="F1" s="222"/>
      <c r="G1" s="222"/>
      <c r="H1" s="222"/>
      <c r="I1" s="222"/>
      <c r="J1" s="222"/>
      <c r="K1" s="222"/>
      <c r="L1" s="222"/>
      <c r="M1" s="222"/>
      <c r="N1" s="222"/>
      <c r="O1" s="451"/>
    </row>
    <row r="2" spans="1:25" s="14" customFormat="1" ht="15.75" x14ac:dyDescent="0.25">
      <c r="A2" s="471" t="s">
        <v>90</v>
      </c>
      <c r="B2" s="495"/>
      <c r="C2" s="495"/>
      <c r="D2" s="495"/>
      <c r="E2" s="495"/>
      <c r="F2" s="495"/>
      <c r="G2" s="495"/>
      <c r="H2" s="495"/>
      <c r="I2" s="495"/>
      <c r="J2" s="495"/>
      <c r="K2" s="495"/>
      <c r="L2" s="495"/>
      <c r="M2" s="495"/>
      <c r="N2" s="495"/>
      <c r="O2" s="496"/>
    </row>
    <row r="3" spans="1:25" s="14" customFormat="1" ht="15.75" x14ac:dyDescent="0.25">
      <c r="A3" s="471"/>
      <c r="B3" s="495"/>
      <c r="C3" s="495"/>
      <c r="D3" s="495"/>
      <c r="E3" s="495"/>
      <c r="F3" s="495"/>
      <c r="G3" s="495"/>
      <c r="H3" s="495"/>
      <c r="I3" s="495"/>
      <c r="J3" s="495"/>
      <c r="K3" s="495"/>
      <c r="L3" s="495"/>
      <c r="M3" s="495"/>
      <c r="N3" s="495"/>
      <c r="O3" s="496"/>
      <c r="P3" s="137"/>
      <c r="Q3" s="137"/>
      <c r="R3" s="137"/>
      <c r="S3" s="137"/>
    </row>
    <row r="4" spans="1:25" s="14" customFormat="1" ht="15.75" x14ac:dyDescent="0.25">
      <c r="A4" s="533" t="s">
        <v>91</v>
      </c>
      <c r="B4" s="487"/>
      <c r="C4" s="487"/>
      <c r="D4" s="487"/>
      <c r="E4" s="487"/>
      <c r="F4" s="487"/>
      <c r="G4" s="487"/>
      <c r="H4" s="487"/>
      <c r="I4" s="487"/>
      <c r="J4" s="487"/>
      <c r="K4" s="487"/>
      <c r="L4" s="487"/>
      <c r="M4" s="487"/>
      <c r="N4" s="487"/>
      <c r="O4" s="534"/>
      <c r="P4" s="137"/>
      <c r="Q4" s="137"/>
      <c r="R4" s="137"/>
      <c r="S4" s="137"/>
    </row>
    <row r="5" spans="1:25" s="14" customFormat="1" ht="15.75" x14ac:dyDescent="0.25">
      <c r="A5" s="224"/>
      <c r="B5" s="225"/>
      <c r="C5" s="226"/>
      <c r="D5" s="227"/>
      <c r="E5" s="227"/>
      <c r="F5" s="227"/>
      <c r="G5" s="227"/>
      <c r="H5" s="227"/>
      <c r="I5" s="227"/>
      <c r="J5" s="227"/>
      <c r="K5" s="227"/>
      <c r="L5" s="227"/>
      <c r="M5" s="227"/>
      <c r="N5" s="225"/>
      <c r="O5" s="228"/>
      <c r="P5" s="137"/>
      <c r="Q5" s="137"/>
      <c r="R5" s="137"/>
      <c r="S5" s="137"/>
    </row>
    <row r="6" spans="1:25" s="14" customFormat="1" ht="15.75" x14ac:dyDescent="0.25">
      <c r="A6" s="539" t="s">
        <v>92</v>
      </c>
      <c r="B6" s="540"/>
      <c r="C6" s="540"/>
      <c r="D6" s="540"/>
      <c r="E6" s="540"/>
      <c r="F6" s="540"/>
      <c r="G6" s="540"/>
      <c r="H6" s="540"/>
      <c r="I6" s="540"/>
      <c r="J6" s="540"/>
      <c r="K6" s="540"/>
      <c r="L6" s="540"/>
      <c r="M6" s="540"/>
      <c r="N6" s="540"/>
      <c r="O6" s="541"/>
    </row>
    <row r="7" spans="1:25" s="14" customFormat="1" ht="15.75" x14ac:dyDescent="0.25">
      <c r="A7" s="105"/>
      <c r="B7" s="229"/>
      <c r="C7" s="229"/>
      <c r="D7" s="229"/>
      <c r="E7" s="229"/>
      <c r="F7" s="229"/>
      <c r="G7" s="229"/>
      <c r="H7" s="229"/>
      <c r="I7" s="229"/>
      <c r="J7" s="229"/>
      <c r="K7" s="229"/>
      <c r="L7" s="229"/>
      <c r="M7" s="229"/>
      <c r="N7" s="229"/>
      <c r="O7" s="209"/>
    </row>
    <row r="8" spans="1:25" s="14" customFormat="1" ht="15.75" x14ac:dyDescent="0.25">
      <c r="A8" s="105"/>
      <c r="B8" s="177" t="str">
        <f>CONCATENATE("LA: ",CTR2_Form!C20)</f>
        <v>LA: ZZZZ</v>
      </c>
      <c r="C8" s="118"/>
      <c r="D8" s="230"/>
      <c r="E8" s="231"/>
      <c r="F8" s="232"/>
      <c r="G8" s="232"/>
      <c r="H8" s="232"/>
      <c r="I8" s="232"/>
      <c r="J8" s="232"/>
      <c r="K8" s="232"/>
      <c r="L8" s="232"/>
      <c r="M8" s="232"/>
      <c r="N8" s="232"/>
      <c r="O8" s="233"/>
    </row>
    <row r="9" spans="1:25" s="14" customFormat="1" ht="15.75" x14ac:dyDescent="0.25">
      <c r="A9" s="105"/>
      <c r="B9" s="177" t="str">
        <f>CONCATENATE("Ecode: ",CTR2_Form!C21)</f>
        <v>Ecode: EZZZZ</v>
      </c>
      <c r="C9" s="118"/>
      <c r="D9" s="230"/>
      <c r="E9" s="231"/>
      <c r="F9" s="232"/>
      <c r="G9" s="232"/>
      <c r="H9" s="232"/>
      <c r="I9" s="232"/>
      <c r="J9" s="232"/>
      <c r="K9" s="232"/>
      <c r="L9" s="232"/>
      <c r="M9" s="232"/>
      <c r="N9" s="232"/>
      <c r="O9" s="233"/>
    </row>
    <row r="10" spans="1:25" s="14" customFormat="1" ht="16.5" thickBot="1" x14ac:dyDescent="0.3">
      <c r="A10" s="234"/>
      <c r="B10" s="235"/>
      <c r="C10" s="236"/>
      <c r="D10" s="237"/>
      <c r="E10" s="237"/>
      <c r="F10" s="238"/>
      <c r="G10" s="238"/>
      <c r="H10" s="238"/>
      <c r="I10" s="238"/>
      <c r="J10" s="238"/>
      <c r="K10" s="238"/>
      <c r="L10" s="238"/>
      <c r="M10" s="238"/>
      <c r="N10" s="238"/>
      <c r="O10" s="239"/>
    </row>
    <row r="11" spans="1:25" s="14" customFormat="1" x14ac:dyDescent="0.2">
      <c r="A11" s="184"/>
      <c r="O11" s="92"/>
    </row>
    <row r="12" spans="1:25" ht="15.75" x14ac:dyDescent="0.25">
      <c r="A12" s="240"/>
      <c r="B12" s="241"/>
      <c r="O12" s="245"/>
      <c r="R12" s="246"/>
      <c r="S12" s="247"/>
    </row>
    <row r="13" spans="1:25" ht="15.75" x14ac:dyDescent="0.25">
      <c r="A13" s="240"/>
      <c r="C13" s="248"/>
      <c r="L13" s="535" t="s">
        <v>93</v>
      </c>
      <c r="O13" s="245"/>
      <c r="R13" s="246"/>
      <c r="S13" s="247"/>
    </row>
    <row r="14" spans="1:25" ht="15.75" x14ac:dyDescent="0.25">
      <c r="A14" s="240"/>
      <c r="D14" s="537"/>
      <c r="E14" s="537"/>
      <c r="F14" s="537"/>
      <c r="G14" s="244"/>
      <c r="H14" s="244"/>
      <c r="I14" s="538" t="s">
        <v>94</v>
      </c>
      <c r="J14" s="538"/>
      <c r="K14" s="244"/>
      <c r="L14" s="535"/>
      <c r="M14" s="250"/>
      <c r="O14" s="245"/>
      <c r="R14" s="246"/>
      <c r="S14" s="247"/>
    </row>
    <row r="15" spans="1:25" s="242" customFormat="1" ht="15.75" x14ac:dyDescent="0.25">
      <c r="A15" s="251"/>
      <c r="B15" s="252" t="s">
        <v>95</v>
      </c>
      <c r="C15" s="253"/>
      <c r="D15" s="254" t="s">
        <v>96</v>
      </c>
      <c r="E15" s="254"/>
      <c r="F15" s="254" t="s">
        <v>97</v>
      </c>
      <c r="G15" s="254"/>
      <c r="I15" s="249" t="s">
        <v>98</v>
      </c>
      <c r="J15" s="249" t="s">
        <v>69</v>
      </c>
      <c r="K15" s="249"/>
      <c r="L15" s="536"/>
      <c r="M15" s="255"/>
      <c r="N15" s="256"/>
      <c r="O15" s="257"/>
      <c r="R15" s="258"/>
      <c r="S15" s="259"/>
      <c r="T15" s="259"/>
      <c r="U15" s="259"/>
      <c r="V15" s="259"/>
      <c r="W15" s="259"/>
      <c r="X15" s="259"/>
      <c r="Y15" s="259"/>
    </row>
    <row r="16" spans="1:25" s="269" customFormat="1" ht="36" customHeight="1" x14ac:dyDescent="0.2">
      <c r="A16" s="260"/>
      <c r="B16" s="261">
        <v>1</v>
      </c>
      <c r="C16" s="262" t="s">
        <v>99</v>
      </c>
      <c r="D16" s="263" t="e">
        <f>VLOOKUP(CTR2_Form!$C$21,Data!$C$8:$BX$98,57,0)</f>
        <v>#N/A</v>
      </c>
      <c r="E16" s="264"/>
      <c r="F16" s="67">
        <f>CTR2_Form!$G$28</f>
        <v>0</v>
      </c>
      <c r="G16" s="264"/>
      <c r="H16" s="265"/>
      <c r="I16" s="266" t="e">
        <f>ABS($F$16-$D$16)</f>
        <v>#N/A</v>
      </c>
      <c r="J16" s="265" t="e">
        <f>IF(AND($D$16=0,$F$16=0),0,IF(AND($D$16=0,$F$16&lt;&gt;0),1,$I$16/$D$16))</f>
        <v>#N/A</v>
      </c>
      <c r="K16" s="265"/>
      <c r="L16" s="265">
        <v>0.1</v>
      </c>
      <c r="M16" s="267"/>
      <c r="N16" s="261" t="e">
        <f>IF($J$16&gt;$L$16,"Please provide a comment in DELTA","OK")</f>
        <v>#N/A</v>
      </c>
      <c r="O16" s="268" t="str">
        <f>+IF(Q16+R16=2,"!","")</f>
        <v/>
      </c>
      <c r="S16" s="270"/>
      <c r="T16" s="270"/>
      <c r="U16" s="270"/>
      <c r="V16" s="270"/>
      <c r="W16" s="270"/>
      <c r="X16" s="270"/>
      <c r="Y16" s="270"/>
    </row>
    <row r="17" spans="1:25" s="269" customFormat="1" ht="36" customHeight="1" x14ac:dyDescent="0.2">
      <c r="A17" s="260"/>
      <c r="B17" s="261">
        <v>2</v>
      </c>
      <c r="C17" s="271" t="s">
        <v>100</v>
      </c>
      <c r="D17" s="272" t="e">
        <f>VLOOKUP(CTR2_Form!$C$21,Data!$C$8:$BX$98,58,0)</f>
        <v>#N/A</v>
      </c>
      <c r="E17" s="264"/>
      <c r="F17" s="85">
        <f>CTR2_Form!$G$31</f>
        <v>0</v>
      </c>
      <c r="G17" s="264"/>
      <c r="H17" s="265"/>
      <c r="I17" s="273" t="e">
        <f>ABS($F$17-$D$17)</f>
        <v>#N/A</v>
      </c>
      <c r="J17" s="265" t="e">
        <f>IF(AND($D$17=0,$F$17=0),0,IF(AND($D$17=0,$F$17&lt;&gt;0),1,$I$17/$D$17))</f>
        <v>#N/A</v>
      </c>
      <c r="K17" s="265"/>
      <c r="L17" s="265">
        <v>0.05</v>
      </c>
      <c r="M17" s="274"/>
      <c r="N17" s="261" t="e">
        <f>IF($J$17&gt;$L$17,"Please provide a comment in DELTA","OK")</f>
        <v>#N/A</v>
      </c>
      <c r="O17" s="268"/>
      <c r="S17" s="275">
        <f>IF(CTR2_Form!C20="Dorset and Wiltshire Fire and Rescue Authority",1,0)</f>
        <v>0</v>
      </c>
      <c r="T17" s="270"/>
      <c r="U17" s="270"/>
      <c r="V17" s="270"/>
      <c r="W17" s="270"/>
      <c r="X17" s="270"/>
      <c r="Y17" s="270"/>
    </row>
    <row r="18" spans="1:25" s="269" customFormat="1" ht="15.75" x14ac:dyDescent="0.2">
      <c r="A18" s="260"/>
      <c r="B18" s="276"/>
      <c r="C18" s="277"/>
      <c r="D18" s="278"/>
      <c r="E18" s="278"/>
      <c r="F18" s="278"/>
      <c r="G18" s="278"/>
      <c r="H18" s="279"/>
      <c r="I18" s="279"/>
      <c r="J18" s="280"/>
      <c r="K18" s="279"/>
      <c r="L18" s="279"/>
      <c r="M18" s="281"/>
      <c r="N18" s="282"/>
      <c r="O18" s="283"/>
      <c r="R18" s="246"/>
      <c r="S18" s="270"/>
      <c r="T18" s="270"/>
      <c r="U18" s="270"/>
      <c r="V18" s="270"/>
      <c r="W18" s="270"/>
      <c r="X18" s="270"/>
      <c r="Y18" s="270"/>
    </row>
    <row r="19" spans="1:25" s="269" customFormat="1" ht="31.5" x14ac:dyDescent="0.25">
      <c r="A19" s="260"/>
      <c r="B19" s="284"/>
      <c r="C19" s="285"/>
      <c r="D19" s="249" t="s">
        <v>101</v>
      </c>
      <c r="E19" s="286"/>
      <c r="F19" s="249" t="s">
        <v>102</v>
      </c>
      <c r="G19" s="286"/>
      <c r="H19" s="287"/>
      <c r="I19" s="287"/>
      <c r="J19" s="288" t="s">
        <v>94</v>
      </c>
      <c r="K19" s="286"/>
      <c r="L19" s="286" t="s">
        <v>103</v>
      </c>
      <c r="M19" s="286"/>
      <c r="N19" s="284"/>
      <c r="O19" s="283"/>
      <c r="R19" s="246"/>
      <c r="S19" s="270"/>
      <c r="T19" s="270"/>
      <c r="U19" s="270"/>
      <c r="V19" s="270"/>
      <c r="W19" s="270"/>
      <c r="X19" s="270"/>
      <c r="Y19" s="270"/>
    </row>
    <row r="20" spans="1:25" s="269" customFormat="1" ht="36" customHeight="1" x14ac:dyDescent="0.2">
      <c r="A20" s="260"/>
      <c r="B20" s="261">
        <v>3</v>
      </c>
      <c r="C20" s="271" t="s">
        <v>104</v>
      </c>
      <c r="D20" s="272" t="str">
        <f>CTR2_Form!$G$35</f>
        <v/>
      </c>
      <c r="E20" s="272"/>
      <c r="F20" s="272" t="e">
        <f>ROUND((CTR2_Form!$G$26)/(CTR2_Form!$G$31),2)</f>
        <v>#DIV/0!</v>
      </c>
      <c r="G20" s="264"/>
      <c r="H20" s="265"/>
      <c r="I20" s="265"/>
      <c r="J20" s="289" t="e">
        <f>$D$20-$F$20</f>
        <v>#VALUE!</v>
      </c>
      <c r="K20" s="265"/>
      <c r="L20" s="289">
        <v>0</v>
      </c>
      <c r="M20" s="274"/>
      <c r="N20" s="15" t="e">
        <f>IF($J$20=$L$20,"OK","Please check")</f>
        <v>#VALUE!</v>
      </c>
      <c r="O20" s="283"/>
      <c r="R20" s="246"/>
      <c r="S20" s="270"/>
      <c r="T20" s="270"/>
      <c r="U20" s="270"/>
      <c r="V20" s="270"/>
      <c r="W20" s="270"/>
      <c r="X20" s="270"/>
      <c r="Y20" s="270"/>
    </row>
    <row r="21" spans="1:25" s="269" customFormat="1" ht="15.75" x14ac:dyDescent="0.2">
      <c r="A21" s="260"/>
      <c r="B21" s="276"/>
      <c r="C21" s="277"/>
      <c r="D21" s="278"/>
      <c r="E21" s="278"/>
      <c r="F21" s="278"/>
      <c r="G21" s="278"/>
      <c r="H21" s="279"/>
      <c r="I21" s="279"/>
      <c r="J21" s="280"/>
      <c r="K21" s="279"/>
      <c r="L21" s="279"/>
      <c r="M21" s="281"/>
      <c r="N21" s="290"/>
      <c r="O21" s="283"/>
      <c r="R21" s="246"/>
      <c r="S21" s="270"/>
      <c r="T21" s="270"/>
      <c r="U21" s="270"/>
      <c r="V21" s="270"/>
      <c r="W21" s="270"/>
      <c r="X21" s="270"/>
      <c r="Y21" s="270"/>
    </row>
    <row r="22" spans="1:25" s="287" customFormat="1" ht="31.5" x14ac:dyDescent="0.25">
      <c r="A22" s="291"/>
      <c r="B22" s="284"/>
      <c r="C22" s="285"/>
      <c r="D22" s="254" t="s">
        <v>105</v>
      </c>
      <c r="E22" s="292"/>
      <c r="F22" s="254" t="s">
        <v>106</v>
      </c>
      <c r="G22" s="292"/>
      <c r="H22" s="293"/>
      <c r="I22" s="293"/>
      <c r="J22" s="288" t="s">
        <v>94</v>
      </c>
      <c r="K22" s="286"/>
      <c r="L22" s="286" t="s">
        <v>103</v>
      </c>
      <c r="M22" s="294"/>
      <c r="N22" s="295"/>
      <c r="O22" s="296"/>
      <c r="P22" s="269"/>
      <c r="S22" s="297"/>
      <c r="T22" s="297"/>
      <c r="U22" s="297"/>
      <c r="V22" s="297"/>
      <c r="W22" s="297"/>
      <c r="X22" s="297"/>
      <c r="Y22" s="297"/>
    </row>
    <row r="23" spans="1:25" s="269" customFormat="1" ht="36" customHeight="1" x14ac:dyDescent="0.2">
      <c r="A23" s="260"/>
      <c r="B23" s="261">
        <v>4</v>
      </c>
      <c r="C23" s="271" t="s">
        <v>107</v>
      </c>
      <c r="D23" s="264">
        <f>CTR2_Form!$F$87</f>
        <v>0</v>
      </c>
      <c r="E23" s="298"/>
      <c r="F23" s="264">
        <f>CTR2_Form!$G$26</f>
        <v>0</v>
      </c>
      <c r="G23" s="264"/>
      <c r="H23" s="265"/>
      <c r="I23" s="265"/>
      <c r="J23" s="264">
        <f>ROUND($D$23-$F$23,0)</f>
        <v>0</v>
      </c>
      <c r="K23" s="265"/>
      <c r="L23" s="299">
        <v>0</v>
      </c>
      <c r="M23" s="274"/>
      <c r="N23" s="261" t="str">
        <f>IF($J$23=$L$23,"OK","Please provide a comment in DELTA")</f>
        <v>OK</v>
      </c>
      <c r="O23" s="283"/>
      <c r="Q23" s="300"/>
      <c r="R23" s="300"/>
      <c r="S23" s="270"/>
      <c r="T23" s="270"/>
      <c r="U23" s="270"/>
      <c r="V23" s="270"/>
      <c r="W23" s="270"/>
      <c r="X23" s="270"/>
      <c r="Y23" s="270"/>
    </row>
    <row r="24" spans="1:25" s="269" customFormat="1" x14ac:dyDescent="0.2">
      <c r="A24" s="260"/>
      <c r="D24" s="301"/>
      <c r="E24" s="301"/>
      <c r="F24" s="301"/>
      <c r="G24" s="301"/>
      <c r="H24" s="301"/>
      <c r="I24" s="301"/>
      <c r="J24" s="302"/>
      <c r="K24" s="301"/>
      <c r="L24" s="301"/>
      <c r="O24" s="283"/>
      <c r="S24" s="270"/>
      <c r="T24" s="270"/>
      <c r="U24" s="270"/>
      <c r="V24" s="270"/>
      <c r="W24" s="270"/>
      <c r="X24" s="270"/>
      <c r="Y24" s="270"/>
    </row>
    <row r="25" spans="1:25" s="269" customFormat="1" ht="31.5" x14ac:dyDescent="0.25">
      <c r="A25" s="260"/>
      <c r="B25" s="284"/>
      <c r="C25" s="285"/>
      <c r="D25" s="249" t="s">
        <v>108</v>
      </c>
      <c r="E25" s="286"/>
      <c r="F25" s="249" t="s">
        <v>109</v>
      </c>
      <c r="G25" s="286"/>
      <c r="H25" s="287"/>
      <c r="I25" s="287"/>
      <c r="J25" s="288" t="s">
        <v>94</v>
      </c>
      <c r="K25" s="286"/>
      <c r="L25" s="286" t="s">
        <v>103</v>
      </c>
      <c r="M25" s="286"/>
      <c r="N25" s="284"/>
      <c r="O25" s="283"/>
      <c r="S25" s="270"/>
      <c r="T25" s="270"/>
      <c r="U25" s="270"/>
      <c r="V25" s="270"/>
      <c r="W25" s="270"/>
      <c r="X25" s="270"/>
      <c r="Y25" s="270"/>
    </row>
    <row r="26" spans="1:25" s="269" customFormat="1" ht="36" customHeight="1" x14ac:dyDescent="0.2">
      <c r="A26" s="260"/>
      <c r="B26" s="261">
        <v>5</v>
      </c>
      <c r="C26" s="271" t="str">
        <f>IF(CTR2_Form!M48=0,"Not applicable to this authority","Check Adult Social Care Band D cash figure (Line 5) has been calculated correctly")</f>
        <v>Not applicable to this authority</v>
      </c>
      <c r="D26" s="272" t="str">
        <f>CTR2_Form!$E$48</f>
        <v/>
      </c>
      <c r="E26" s="272"/>
      <c r="F26" s="272" t="e">
        <f>CTR2_Form!$G$45/CTR2_Form!$G$31</f>
        <v>#DIV/0!</v>
      </c>
      <c r="G26" s="264"/>
      <c r="H26" s="265"/>
      <c r="I26" s="265"/>
      <c r="J26" s="299" t="e">
        <f>ROUND($D$26-$F$26,2)</f>
        <v>#VALUE!</v>
      </c>
      <c r="K26" s="265"/>
      <c r="L26" s="299">
        <v>0</v>
      </c>
      <c r="M26" s="274"/>
      <c r="N26" s="15" t="e">
        <f>IF($J$26=$L$26,"OK","Please check")</f>
        <v>#VALUE!</v>
      </c>
      <c r="O26" s="283"/>
      <c r="S26" s="270"/>
      <c r="T26" s="270"/>
      <c r="U26" s="270"/>
      <c r="V26" s="270"/>
      <c r="W26" s="270"/>
      <c r="X26" s="270"/>
      <c r="Y26" s="270"/>
    </row>
    <row r="27" spans="1:25" s="269" customFormat="1" x14ac:dyDescent="0.2">
      <c r="A27" s="260"/>
      <c r="D27" s="301"/>
      <c r="E27" s="301"/>
      <c r="F27" s="301"/>
      <c r="G27" s="301"/>
      <c r="H27" s="301"/>
      <c r="I27" s="301"/>
      <c r="J27" s="302"/>
      <c r="K27" s="301"/>
      <c r="L27" s="301"/>
      <c r="O27" s="283"/>
      <c r="S27" s="270"/>
      <c r="T27" s="270"/>
      <c r="U27" s="270"/>
      <c r="V27" s="270"/>
      <c r="W27" s="270"/>
      <c r="X27" s="270"/>
      <c r="Y27" s="270"/>
    </row>
    <row r="28" spans="1:25" s="269" customFormat="1" ht="31.5" x14ac:dyDescent="0.25">
      <c r="A28" s="260"/>
      <c r="B28" s="284"/>
      <c r="C28" s="285"/>
      <c r="D28" s="249" t="s">
        <v>108</v>
      </c>
      <c r="E28" s="286"/>
      <c r="F28" s="249" t="s">
        <v>109</v>
      </c>
      <c r="G28" s="286"/>
      <c r="H28" s="287"/>
      <c r="I28" s="287"/>
      <c r="J28" s="288" t="s">
        <v>94</v>
      </c>
      <c r="K28" s="286"/>
      <c r="L28" s="286" t="s">
        <v>103</v>
      </c>
      <c r="M28" s="286"/>
      <c r="N28" s="284"/>
      <c r="O28" s="283"/>
      <c r="S28" s="270"/>
      <c r="T28" s="270"/>
      <c r="U28" s="270"/>
      <c r="V28" s="270"/>
      <c r="W28" s="270"/>
      <c r="X28" s="270"/>
      <c r="Y28" s="270"/>
    </row>
    <row r="29" spans="1:25" s="269" customFormat="1" ht="36" customHeight="1" x14ac:dyDescent="0.2">
      <c r="A29" s="260"/>
      <c r="B29" s="261">
        <v>6</v>
      </c>
      <c r="C29" s="271" t="str">
        <f>IF(CTR2_Form!M48=0,"Not applicable to this authority","Check Adult Social Care Band D percentage figure (Line 5) has been calculated correctly")</f>
        <v>Not applicable to this authority</v>
      </c>
      <c r="D29" s="303" t="str">
        <f>CTR2_Form!$G$48</f>
        <v/>
      </c>
      <c r="E29" s="272"/>
      <c r="F29" s="303" t="e">
        <f>CTR2_Form!$E$48/CTR2_Form!$E$35</f>
        <v>#VALUE!</v>
      </c>
      <c r="G29" s="264"/>
      <c r="H29" s="265"/>
      <c r="I29" s="265"/>
      <c r="J29" s="304" t="e">
        <f>ROUND($D$29-$F$29,2)</f>
        <v>#VALUE!</v>
      </c>
      <c r="K29" s="265"/>
      <c r="L29" s="299">
        <v>0</v>
      </c>
      <c r="M29" s="274"/>
      <c r="N29" s="15" t="e">
        <f>IF($J$29=$L$29,"OK","Please check")</f>
        <v>#VALUE!</v>
      </c>
      <c r="O29" s="283"/>
      <c r="S29" s="270"/>
      <c r="T29" s="270"/>
      <c r="U29" s="270"/>
      <c r="V29" s="270"/>
      <c r="W29" s="270"/>
      <c r="X29" s="270"/>
      <c r="Y29" s="270"/>
    </row>
    <row r="30" spans="1:25" s="269" customFormat="1" x14ac:dyDescent="0.2">
      <c r="A30" s="260"/>
      <c r="D30" s="301"/>
      <c r="E30" s="301"/>
      <c r="F30" s="301"/>
      <c r="G30" s="301"/>
      <c r="H30" s="301"/>
      <c r="I30" s="301"/>
      <c r="J30" s="302"/>
      <c r="K30" s="301"/>
      <c r="L30" s="301"/>
      <c r="O30" s="283"/>
      <c r="S30" s="270"/>
      <c r="T30" s="270"/>
      <c r="U30" s="270"/>
      <c r="V30" s="270"/>
      <c r="W30" s="270"/>
      <c r="X30" s="270"/>
      <c r="Y30" s="270"/>
    </row>
    <row r="31" spans="1:25" s="269" customFormat="1" ht="31.5" x14ac:dyDescent="0.25">
      <c r="A31" s="260"/>
      <c r="B31" s="305"/>
      <c r="C31" s="285"/>
      <c r="D31" s="254" t="s">
        <v>110</v>
      </c>
      <c r="E31" s="292"/>
      <c r="F31" s="306" t="s">
        <v>108</v>
      </c>
      <c r="G31" s="307"/>
      <c r="J31" s="308" t="s">
        <v>94</v>
      </c>
      <c r="L31" s="307" t="s">
        <v>103</v>
      </c>
      <c r="M31" s="295"/>
      <c r="N31" s="309"/>
      <c r="O31" s="283"/>
      <c r="S31" s="270"/>
      <c r="T31" s="270"/>
      <c r="U31" s="270"/>
      <c r="V31" s="270"/>
      <c r="W31" s="270"/>
      <c r="X31" s="270"/>
      <c r="Y31" s="270"/>
    </row>
    <row r="32" spans="1:25" s="269" customFormat="1" ht="36" customHeight="1" x14ac:dyDescent="0.2">
      <c r="A32" s="260"/>
      <c r="B32" s="261">
        <v>7</v>
      </c>
      <c r="C32" s="262" t="str">
        <f>IF(CTR2_Form!M48=0,"Not applicable to this authority","Check Adult Social Care element (Line 5) is less than or equal to 2% of Average Band D council tax")</f>
        <v>Not applicable to this authority</v>
      </c>
      <c r="D32" s="304">
        <v>0.02</v>
      </c>
      <c r="E32" s="310"/>
      <c r="F32" s="304" t="str">
        <f>CTR2_Form!$G$48</f>
        <v/>
      </c>
      <c r="G32" s="265"/>
      <c r="H32" s="311"/>
      <c r="I32" s="311"/>
      <c r="J32" s="304" t="e">
        <f>ROUND($D$32-$F$32,5)</f>
        <v>#VALUE!</v>
      </c>
      <c r="K32" s="311"/>
      <c r="L32" s="312" t="s">
        <v>111</v>
      </c>
      <c r="M32" s="311"/>
      <c r="N32" s="15" t="str">
        <f>IF($F$32&lt;=$D$32,"OK","Please check")</f>
        <v>Please check</v>
      </c>
      <c r="O32" s="283"/>
      <c r="S32" s="270"/>
      <c r="T32" s="270"/>
      <c r="U32" s="270"/>
      <c r="V32" s="270"/>
      <c r="W32" s="270"/>
      <c r="X32" s="270"/>
      <c r="Y32" s="270"/>
    </row>
    <row r="33" spans="1:25" s="269" customFormat="1" x14ac:dyDescent="0.2">
      <c r="A33" s="260"/>
      <c r="D33" s="301"/>
      <c r="E33" s="301"/>
      <c r="F33" s="301"/>
      <c r="G33" s="301"/>
      <c r="H33" s="301"/>
      <c r="I33" s="301"/>
      <c r="J33" s="302"/>
      <c r="K33" s="301"/>
      <c r="L33" s="301"/>
      <c r="O33" s="283"/>
      <c r="S33" s="270"/>
      <c r="T33" s="270"/>
      <c r="U33" s="270"/>
      <c r="V33" s="270"/>
      <c r="W33" s="270"/>
      <c r="X33" s="270"/>
      <c r="Y33" s="270"/>
    </row>
    <row r="34" spans="1:25" s="269" customFormat="1" ht="15.75" thickBot="1" x14ac:dyDescent="0.25">
      <c r="A34" s="313"/>
      <c r="B34" s="314"/>
      <c r="C34" s="315"/>
      <c r="D34" s="314"/>
      <c r="E34" s="314"/>
      <c r="F34" s="316"/>
      <c r="G34" s="316"/>
      <c r="H34" s="314"/>
      <c r="I34" s="314"/>
      <c r="J34" s="314"/>
      <c r="K34" s="314"/>
      <c r="L34" s="314"/>
      <c r="M34" s="314"/>
      <c r="N34" s="317"/>
      <c r="O34" s="318"/>
      <c r="S34" s="270"/>
      <c r="T34" s="270"/>
      <c r="U34" s="270"/>
      <c r="V34" s="270"/>
      <c r="W34" s="270"/>
      <c r="X34" s="270"/>
      <c r="Y34" s="270"/>
    </row>
    <row r="35" spans="1:25" s="269" customFormat="1" x14ac:dyDescent="0.2">
      <c r="A35" s="243"/>
      <c r="B35" s="243"/>
      <c r="C35" s="319"/>
      <c r="D35" s="243"/>
      <c r="E35" s="243"/>
      <c r="F35" s="320"/>
      <c r="G35" s="320"/>
      <c r="H35" s="243"/>
      <c r="I35" s="243"/>
      <c r="J35" s="243"/>
      <c r="K35" s="243"/>
      <c r="L35" s="243"/>
      <c r="M35" s="243"/>
      <c r="N35" s="244"/>
      <c r="S35" s="270"/>
      <c r="T35" s="270"/>
      <c r="U35" s="270"/>
      <c r="V35" s="270"/>
      <c r="W35" s="270"/>
      <c r="X35" s="270"/>
      <c r="Y35" s="270"/>
    </row>
    <row r="36" spans="1:25" s="327" customFormat="1" ht="15.75" x14ac:dyDescent="0.2">
      <c r="A36" s="243"/>
      <c r="B36" s="321"/>
      <c r="C36" s="322"/>
      <c r="D36" s="323"/>
      <c r="E36" s="323"/>
      <c r="F36" s="323"/>
      <c r="G36" s="323"/>
      <c r="H36" s="324"/>
      <c r="I36" s="324"/>
      <c r="J36" s="324"/>
      <c r="K36" s="324"/>
      <c r="L36" s="324"/>
      <c r="M36" s="325"/>
      <c r="N36" s="326"/>
      <c r="P36" s="269"/>
      <c r="S36" s="328"/>
      <c r="T36" s="328"/>
      <c r="U36" s="328"/>
      <c r="V36" s="328"/>
      <c r="W36" s="328"/>
      <c r="X36" s="328"/>
      <c r="Y36" s="328"/>
    </row>
    <row r="37" spans="1:25" s="269" customFormat="1" ht="15.75" x14ac:dyDescent="0.2">
      <c r="A37" s="243"/>
      <c r="B37" s="321"/>
      <c r="C37" s="322"/>
      <c r="D37" s="323"/>
      <c r="E37" s="323"/>
      <c r="F37" s="323"/>
      <c r="G37" s="323"/>
      <c r="H37" s="324"/>
      <c r="I37" s="324"/>
      <c r="J37" s="324"/>
      <c r="K37" s="324"/>
      <c r="L37" s="324"/>
      <c r="M37" s="325"/>
      <c r="N37" s="326"/>
      <c r="S37" s="270"/>
      <c r="T37" s="270"/>
      <c r="U37" s="270"/>
      <c r="V37" s="270"/>
      <c r="W37" s="270"/>
      <c r="X37" s="270"/>
      <c r="Y37" s="270"/>
    </row>
    <row r="38" spans="1:25" s="269" customFormat="1" ht="15.75" x14ac:dyDescent="0.2">
      <c r="A38" s="243"/>
      <c r="B38" s="321"/>
      <c r="C38" s="329"/>
      <c r="D38" s="323"/>
      <c r="E38" s="323"/>
      <c r="F38" s="323"/>
      <c r="G38" s="323"/>
      <c r="H38" s="324"/>
      <c r="I38" s="324"/>
      <c r="J38" s="324"/>
      <c r="K38" s="324"/>
      <c r="L38" s="324"/>
      <c r="M38" s="325"/>
      <c r="N38" s="326"/>
      <c r="S38" s="270"/>
      <c r="T38" s="270"/>
      <c r="U38" s="270"/>
      <c r="V38" s="270"/>
      <c r="W38" s="270"/>
      <c r="X38" s="270"/>
      <c r="Y38" s="270"/>
    </row>
    <row r="39" spans="1:25" s="287" customFormat="1" ht="15.75" x14ac:dyDescent="0.2">
      <c r="A39" s="243"/>
      <c r="B39" s="321"/>
      <c r="C39" s="322"/>
      <c r="D39" s="323"/>
      <c r="E39" s="323"/>
      <c r="F39" s="323"/>
      <c r="G39" s="323"/>
      <c r="H39" s="324"/>
      <c r="I39" s="324"/>
      <c r="J39" s="324"/>
      <c r="K39" s="324"/>
      <c r="L39" s="324"/>
      <c r="M39" s="325"/>
      <c r="N39" s="326"/>
      <c r="P39" s="269"/>
      <c r="S39" s="297"/>
      <c r="T39" s="297"/>
      <c r="U39" s="297"/>
      <c r="V39" s="297"/>
      <c r="W39" s="297"/>
      <c r="X39" s="297"/>
      <c r="Y39" s="297"/>
    </row>
    <row r="40" spans="1:25" s="269" customFormat="1" ht="15.75" x14ac:dyDescent="0.2">
      <c r="A40" s="243"/>
      <c r="B40" s="321"/>
      <c r="C40" s="322"/>
      <c r="D40" s="323"/>
      <c r="E40" s="323"/>
      <c r="F40" s="323"/>
      <c r="G40" s="323"/>
      <c r="H40" s="324"/>
      <c r="I40" s="324"/>
      <c r="J40" s="324"/>
      <c r="K40" s="324"/>
      <c r="L40" s="324"/>
      <c r="M40" s="325"/>
      <c r="N40" s="326"/>
      <c r="S40" s="270"/>
      <c r="T40" s="270"/>
      <c r="U40" s="270"/>
      <c r="V40" s="270"/>
      <c r="W40" s="270"/>
      <c r="X40" s="270"/>
      <c r="Y40" s="270"/>
    </row>
    <row r="41" spans="1:25" s="269" customFormat="1" ht="15.75" x14ac:dyDescent="0.2">
      <c r="A41" s="243"/>
      <c r="B41" s="321"/>
      <c r="C41" s="322"/>
      <c r="D41" s="323"/>
      <c r="E41" s="323"/>
      <c r="F41" s="323"/>
      <c r="G41" s="323"/>
      <c r="H41" s="324"/>
      <c r="I41" s="324"/>
      <c r="J41" s="324"/>
      <c r="K41" s="324"/>
      <c r="L41" s="324"/>
      <c r="M41" s="325"/>
      <c r="N41" s="326"/>
      <c r="S41" s="270"/>
      <c r="T41" s="270"/>
      <c r="U41" s="270"/>
      <c r="V41" s="270"/>
      <c r="W41" s="270"/>
      <c r="X41" s="270"/>
      <c r="Y41" s="270"/>
    </row>
    <row r="42" spans="1:25" s="287" customFormat="1" ht="15.75" x14ac:dyDescent="0.25">
      <c r="A42" s="243"/>
      <c r="B42" s="330"/>
      <c r="C42" s="242"/>
      <c r="D42" s="243"/>
      <c r="E42" s="243"/>
      <c r="F42" s="243"/>
      <c r="G42" s="243"/>
      <c r="H42" s="331"/>
      <c r="I42" s="331"/>
      <c r="J42" s="331"/>
      <c r="K42" s="331"/>
      <c r="L42" s="331"/>
      <c r="M42" s="331"/>
      <c r="N42" s="244"/>
      <c r="P42" s="269"/>
      <c r="S42" s="297"/>
      <c r="T42" s="297"/>
      <c r="U42" s="297"/>
      <c r="V42" s="297"/>
      <c r="W42" s="297"/>
      <c r="X42" s="297"/>
      <c r="Y42" s="297"/>
    </row>
    <row r="43" spans="1:25" s="269" customFormat="1" x14ac:dyDescent="0.2">
      <c r="B43" s="531"/>
      <c r="C43" s="531"/>
      <c r="D43" s="531"/>
      <c r="E43" s="531"/>
      <c r="F43" s="531"/>
      <c r="G43" s="531"/>
      <c r="H43" s="531"/>
      <c r="I43" s="531"/>
      <c r="J43" s="531"/>
      <c r="K43" s="531"/>
      <c r="L43" s="531"/>
      <c r="M43" s="531"/>
      <c r="N43" s="531"/>
      <c r="S43" s="270"/>
      <c r="T43" s="270"/>
      <c r="U43" s="270"/>
      <c r="V43" s="270"/>
      <c r="W43" s="270"/>
      <c r="X43" s="270"/>
      <c r="Y43" s="270"/>
    </row>
    <row r="44" spans="1:25" x14ac:dyDescent="0.2">
      <c r="B44" s="531"/>
      <c r="C44" s="531"/>
      <c r="D44" s="531"/>
      <c r="E44" s="531"/>
      <c r="F44" s="531"/>
      <c r="G44" s="531"/>
      <c r="H44" s="531"/>
      <c r="I44" s="531"/>
      <c r="J44" s="531"/>
      <c r="K44" s="531"/>
      <c r="L44" s="531"/>
      <c r="M44" s="531"/>
      <c r="N44" s="531"/>
      <c r="O44" s="332"/>
      <c r="S44" s="333"/>
      <c r="T44" s="333"/>
      <c r="U44" s="333"/>
      <c r="V44" s="333"/>
      <c r="W44" s="333"/>
      <c r="X44" s="333"/>
      <c r="Y44" s="333"/>
    </row>
    <row r="45" spans="1:25" x14ac:dyDescent="0.2">
      <c r="O45" s="332"/>
      <c r="S45" s="333"/>
      <c r="T45" s="333"/>
      <c r="U45" s="333"/>
      <c r="V45" s="333"/>
      <c r="W45" s="333"/>
      <c r="X45" s="333"/>
      <c r="Y45" s="333"/>
    </row>
    <row r="46" spans="1:25" x14ac:dyDescent="0.2">
      <c r="O46" s="332"/>
      <c r="S46" s="333"/>
      <c r="V46" s="333"/>
      <c r="W46" s="333"/>
      <c r="X46" s="333"/>
      <c r="Y46" s="333"/>
    </row>
    <row r="47" spans="1:25" x14ac:dyDescent="0.2">
      <c r="O47" s="332"/>
    </row>
    <row r="50" spans="1:14" ht="18" x14ac:dyDescent="0.25">
      <c r="B50" s="334"/>
      <c r="C50" s="532"/>
      <c r="D50" s="532"/>
      <c r="E50" s="532"/>
      <c r="F50" s="532"/>
      <c r="G50" s="532"/>
      <c r="H50" s="532"/>
      <c r="I50" s="532"/>
      <c r="J50" s="532"/>
      <c r="K50" s="532"/>
      <c r="L50" s="532"/>
      <c r="M50" s="532"/>
    </row>
    <row r="51" spans="1:14" ht="18" x14ac:dyDescent="0.25">
      <c r="B51" s="334"/>
      <c r="C51" s="532"/>
      <c r="D51" s="532"/>
      <c r="E51" s="532"/>
      <c r="F51" s="532"/>
      <c r="G51" s="532"/>
      <c r="H51" s="532"/>
      <c r="I51" s="532"/>
      <c r="J51" s="532"/>
      <c r="K51" s="532"/>
      <c r="L51" s="532"/>
      <c r="M51" s="532"/>
    </row>
    <row r="52" spans="1:14" ht="18" x14ac:dyDescent="0.25">
      <c r="A52" s="240"/>
      <c r="B52" s="334"/>
      <c r="C52" s="532"/>
      <c r="D52" s="532"/>
      <c r="E52" s="532"/>
      <c r="F52" s="532"/>
      <c r="G52" s="532"/>
      <c r="H52" s="532"/>
      <c r="I52" s="532"/>
      <c r="J52" s="532"/>
      <c r="K52" s="532"/>
      <c r="L52" s="532"/>
      <c r="M52" s="532"/>
    </row>
    <row r="53" spans="1:14" s="269" customFormat="1" x14ac:dyDescent="0.2">
      <c r="A53" s="240"/>
      <c r="B53" s="243"/>
      <c r="C53" s="242"/>
      <c r="D53" s="243"/>
      <c r="E53" s="243"/>
      <c r="F53" s="243"/>
      <c r="G53" s="243"/>
      <c r="H53" s="243"/>
      <c r="I53" s="243"/>
      <c r="J53" s="243"/>
      <c r="K53" s="243"/>
      <c r="L53" s="243"/>
      <c r="M53" s="243"/>
      <c r="N53" s="244"/>
    </row>
    <row r="54" spans="1:14" x14ac:dyDescent="0.2">
      <c r="A54" s="240"/>
    </row>
    <row r="55" spans="1:14" x14ac:dyDescent="0.2">
      <c r="A55" s="240"/>
    </row>
    <row r="56" spans="1:14" x14ac:dyDescent="0.2">
      <c r="A56" s="240"/>
    </row>
  </sheetData>
  <sheetProtection sheet="1" objects="1" scenarios="1"/>
  <mergeCells count="11">
    <mergeCell ref="B43:N44"/>
    <mergeCell ref="C50:M50"/>
    <mergeCell ref="C51:M51"/>
    <mergeCell ref="C52:M52"/>
    <mergeCell ref="A2:O2"/>
    <mergeCell ref="A3:O3"/>
    <mergeCell ref="A4:O4"/>
    <mergeCell ref="L13:L15"/>
    <mergeCell ref="D14:F14"/>
    <mergeCell ref="I14:J14"/>
    <mergeCell ref="A6:O6"/>
  </mergeCells>
  <conditionalFormatting sqref="B43">
    <cfRule type="expression" dxfId="12" priority="61">
      <formula>AND($N43="Please comment")=TRUE</formula>
    </cfRule>
  </conditionalFormatting>
  <conditionalFormatting sqref="N16:N17">
    <cfRule type="expression" dxfId="11" priority="1">
      <formula>N16="OK"</formula>
    </cfRule>
    <cfRule type="expression" dxfId="10" priority="2">
      <formula>N16="Please provide a comment in DELTA"</formula>
    </cfRule>
  </conditionalFormatting>
  <conditionalFormatting sqref="N20">
    <cfRule type="expression" dxfId="9" priority="6">
      <formula>$N$20="OK"</formula>
    </cfRule>
    <cfRule type="expression" dxfId="8" priority="7">
      <formula>N20="Please check"</formula>
    </cfRule>
  </conditionalFormatting>
  <conditionalFormatting sqref="N23">
    <cfRule type="expression" dxfId="7" priority="8">
      <formula>$N$23="OK"</formula>
    </cfRule>
    <cfRule type="expression" dxfId="6" priority="10">
      <formula>N23="Please provide a comment in DELTA"</formula>
    </cfRule>
  </conditionalFormatting>
  <conditionalFormatting sqref="N26">
    <cfRule type="expression" dxfId="5" priority="11">
      <formula>$N$26="OK"</formula>
    </cfRule>
    <cfRule type="expression" dxfId="4" priority="22">
      <formula>N26="Please check"</formula>
    </cfRule>
  </conditionalFormatting>
  <conditionalFormatting sqref="N29">
    <cfRule type="expression" dxfId="3" priority="24">
      <formula>$N$29="OK"</formula>
    </cfRule>
    <cfRule type="expression" dxfId="2" priority="55">
      <formula>N29="Please check"</formula>
    </cfRule>
  </conditionalFormatting>
  <conditionalFormatting sqref="N32">
    <cfRule type="expression" dxfId="1" priority="56">
      <formula>$N$32="OK"</formula>
    </cfRule>
    <cfRule type="expression" dxfId="0" priority="89">
      <formula>N32="Please check"</formula>
    </cfRule>
  </conditionalFormatting>
  <pageMargins left="0.74803149606299213" right="0.74803149606299213" top="0.98425196850393704" bottom="0.98425196850393704" header="0.51181102362204722" footer="0.51181102362204722"/>
  <pageSetup paperSize="9" scale="48" fitToHeight="0" orientation="landscape" r:id="rId1"/>
  <headerFooter>
    <oddHeader>&amp;C&amp;"Calibri"&amp;10&amp;K000000 OFFICIAL&amp;1#_x000D_</oddHeader>
    <oddFooter>&amp;C_x000D_&amp;1#&amp;"Calibri"&amp;10&amp;K000000 OFFICIAL</oddFooter>
  </headerFooter>
  <extLst>
    <ext xmlns:x14="http://schemas.microsoft.com/office/spreadsheetml/2009/9/main" uri="{78C0D931-6437-407d-A8EE-F0AAD7539E65}">
      <x14:conditionalFormattings>
        <x14:conditionalFormatting xmlns:xm="http://schemas.microsoft.com/office/excel/2006/main">
          <x14:cfRule type="expression" priority="20" id="{A47BD3C3-400B-496D-9309-AC7551777F0C}">
            <xm:f>CTR2_Form!$M$48=0</xm:f>
            <x14:dxf>
              <fill>
                <patternFill>
                  <bgColor theme="0" tint="-0.34998626667073579"/>
                </patternFill>
              </fill>
            </x14:dxf>
          </x14:cfRule>
          <xm:sqref>B26</xm:sqref>
        </x14:conditionalFormatting>
        <x14:conditionalFormatting xmlns:xm="http://schemas.microsoft.com/office/excel/2006/main">
          <x14:cfRule type="expression" priority="19" id="{3EE6D696-5EFD-499F-A4F9-4F992F3EC9CB}">
            <xm:f>CTR2_Form!$M$48=0</xm:f>
            <x14:dxf>
              <fill>
                <patternFill>
                  <bgColor theme="0" tint="-0.34998626667073579"/>
                </patternFill>
              </fill>
            </x14:dxf>
          </x14:cfRule>
          <xm:sqref>B29</xm:sqref>
        </x14:conditionalFormatting>
        <x14:conditionalFormatting xmlns:xm="http://schemas.microsoft.com/office/excel/2006/main">
          <x14:cfRule type="expression" priority="18" id="{7C248A15-7B30-4ACC-948E-E3DBFD1A95F2}">
            <xm:f>CTR2_Form!$M$48=0</xm:f>
            <x14:dxf>
              <fill>
                <patternFill>
                  <bgColor theme="0" tint="-0.34998626667073579"/>
                </patternFill>
              </fill>
            </x14:dxf>
          </x14:cfRule>
          <xm:sqref>B32</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B050"/>
    <pageSetUpPr fitToPage="1"/>
  </sheetPr>
  <dimension ref="A1:CM99"/>
  <sheetViews>
    <sheetView showGridLines="0" zoomScale="77" zoomScaleNormal="77" zoomScaleSheetLayoutView="80" workbookViewId="0">
      <pane xSplit="5" topLeftCell="F1" activePane="topRight" state="frozen"/>
      <selection pane="topRight"/>
    </sheetView>
  </sheetViews>
  <sheetFormatPr defaultColWidth="9.140625" defaultRowHeight="15" customHeight="1" x14ac:dyDescent="0.2"/>
  <cols>
    <col min="1" max="1" width="3.85546875" style="369" bestFit="1" customWidth="1"/>
    <col min="2" max="2" width="75" style="369" bestFit="1" customWidth="1"/>
    <col min="3" max="3" width="10.5703125" style="6" customWidth="1"/>
    <col min="4" max="4" width="18.28515625" style="6" bestFit="1" customWidth="1"/>
    <col min="5" max="5" width="7.85546875" style="6" bestFit="1" customWidth="1"/>
    <col min="6" max="6" width="8.7109375" style="6" bestFit="1" customWidth="1"/>
    <col min="7" max="7" width="36.85546875" style="6" bestFit="1" customWidth="1"/>
    <col min="8" max="8" width="13.140625" style="6" bestFit="1" customWidth="1"/>
    <col min="9" max="9" width="13.140625" style="6" customWidth="1"/>
    <col min="10" max="10" width="27.42578125" style="6" bestFit="1" customWidth="1"/>
    <col min="11" max="11" width="13.140625" style="6" bestFit="1" customWidth="1"/>
    <col min="12" max="12" width="13.140625" style="6" customWidth="1"/>
    <col min="13" max="13" width="24" style="6" bestFit="1" customWidth="1"/>
    <col min="14" max="15" width="13.140625" style="6" customWidth="1"/>
    <col min="16" max="16" width="28.140625" style="6" bestFit="1" customWidth="1"/>
    <col min="17" max="17" width="13.140625" style="6" bestFit="1" customWidth="1"/>
    <col min="18" max="18" width="13.140625" style="6" customWidth="1"/>
    <col min="19" max="19" width="24.140625" style="6" bestFit="1" customWidth="1"/>
    <col min="20" max="20" width="13.140625" style="6" bestFit="1" customWidth="1"/>
    <col min="21" max="21" width="13.140625" style="6" customWidth="1"/>
    <col min="22" max="22" width="26.5703125" style="6" bestFit="1" customWidth="1"/>
    <col min="23" max="23" width="13.140625" style="6" bestFit="1" customWidth="1"/>
    <col min="24" max="24" width="13.140625" style="6" customWidth="1"/>
    <col min="25" max="25" width="26.5703125" style="6" customWidth="1"/>
    <col min="26" max="27" width="13.140625" style="6" customWidth="1"/>
    <col min="28" max="28" width="22.85546875" style="6" bestFit="1" customWidth="1"/>
    <col min="29" max="29" width="13.140625" style="6" bestFit="1" customWidth="1"/>
    <col min="30" max="30" width="13.140625" style="6" customWidth="1"/>
    <col min="31" max="31" width="20.5703125" style="6" bestFit="1" customWidth="1"/>
    <col min="32" max="32" width="13.140625" style="6" bestFit="1" customWidth="1"/>
    <col min="33" max="33" width="13.140625" style="6" customWidth="1"/>
    <col min="34" max="34" width="16.85546875" style="6" bestFit="1" customWidth="1"/>
    <col min="35" max="35" width="14.28515625" style="6" bestFit="1" customWidth="1"/>
    <col min="36" max="36" width="13.140625" style="6" customWidth="1"/>
    <col min="37" max="37" width="20.85546875" style="6" bestFit="1" customWidth="1"/>
    <col min="38" max="38" width="14.28515625" style="6" bestFit="1" customWidth="1"/>
    <col min="39" max="39" width="13.140625" style="6" customWidth="1"/>
    <col min="40" max="40" width="24.140625" style="6" bestFit="1" customWidth="1"/>
    <col min="41" max="41" width="14.28515625" style="6" bestFit="1" customWidth="1"/>
    <col min="42" max="42" width="13.140625" style="6" customWidth="1"/>
    <col min="43" max="43" width="21.85546875" style="6" bestFit="1" customWidth="1"/>
    <col min="44" max="44" width="14.28515625" style="6" bestFit="1" customWidth="1"/>
    <col min="45" max="45" width="13.140625" style="6" customWidth="1"/>
    <col min="46" max="46" width="22.85546875" style="6" bestFit="1" customWidth="1"/>
    <col min="47" max="47" width="14.28515625" style="6" bestFit="1" customWidth="1"/>
    <col min="48" max="48" width="13.140625" style="6" customWidth="1"/>
    <col min="49" max="50" width="14.28515625" style="6" bestFit="1" customWidth="1"/>
    <col min="51" max="51" width="13.140625" style="6" customWidth="1"/>
    <col min="52" max="53" width="14.28515625" style="6" bestFit="1" customWidth="1"/>
    <col min="54" max="54" width="13.140625" style="6" customWidth="1"/>
    <col min="55" max="55" width="18.140625" style="6" bestFit="1" customWidth="1"/>
    <col min="56" max="56" width="14.28515625" style="6" customWidth="1"/>
    <col min="57" max="57" width="13.140625" style="6" customWidth="1"/>
    <col min="58" max="58" width="18.85546875" style="6" bestFit="1" customWidth="1"/>
    <col min="59" max="59" width="17.7109375" style="370" customWidth="1"/>
    <col min="60" max="60" width="17.7109375" style="371" customWidth="1"/>
    <col min="61" max="61" width="17.7109375" style="372" customWidth="1"/>
    <col min="62" max="62" width="11.7109375" customWidth="1"/>
    <col min="63" max="64" width="10.42578125" customWidth="1"/>
    <col min="65" max="68" width="12.42578125" customWidth="1"/>
    <col min="69" max="69" width="11" bestFit="1" customWidth="1"/>
    <col min="70" max="70" width="12.28515625" customWidth="1"/>
    <col min="71" max="71" width="12.85546875" customWidth="1"/>
    <col min="72" max="72" width="10.42578125" customWidth="1"/>
    <col min="73" max="73" width="66.85546875" bestFit="1" customWidth="1"/>
    <col min="74" max="74" width="10.42578125" customWidth="1"/>
    <col min="75" max="75" width="15.28515625" bestFit="1" customWidth="1"/>
    <col min="76" max="76" width="13" customWidth="1"/>
    <col min="77" max="77" width="9.140625" style="6"/>
    <col min="78" max="78" width="31" style="6" bestFit="1" customWidth="1"/>
    <col min="79" max="79" width="6.28515625" style="6" bestFit="1" customWidth="1"/>
    <col min="80" max="80" width="15.5703125" style="6" customWidth="1"/>
    <col min="81" max="81" width="9.140625" style="6"/>
    <col min="82" max="82" width="11.140625" style="6" customWidth="1"/>
    <col min="83" max="84" width="9.140625" style="6"/>
    <col min="85" max="85" width="10.140625" style="6" bestFit="1" customWidth="1"/>
    <col min="86" max="16384" width="9.140625" style="6"/>
  </cols>
  <sheetData>
    <row r="1" spans="1:91" s="11" customFormat="1" ht="15.75" thickBot="1" x14ac:dyDescent="0.25">
      <c r="A1" s="345">
        <v>1</v>
      </c>
      <c r="B1" s="401">
        <v>2</v>
      </c>
      <c r="C1" s="401">
        <v>3</v>
      </c>
      <c r="D1" s="401">
        <v>4</v>
      </c>
      <c r="E1" s="401">
        <v>5</v>
      </c>
      <c r="F1" s="401">
        <v>6</v>
      </c>
      <c r="G1" s="401">
        <v>7</v>
      </c>
      <c r="H1" s="401">
        <v>8</v>
      </c>
      <c r="I1" s="401">
        <v>9</v>
      </c>
      <c r="J1" s="401">
        <v>10</v>
      </c>
      <c r="K1" s="401">
        <v>11</v>
      </c>
      <c r="L1" s="401">
        <v>12</v>
      </c>
      <c r="M1" s="401">
        <v>13</v>
      </c>
      <c r="N1" s="401">
        <v>14</v>
      </c>
      <c r="O1" s="401">
        <v>15</v>
      </c>
      <c r="P1" s="401">
        <v>16</v>
      </c>
      <c r="Q1" s="401">
        <v>17</v>
      </c>
      <c r="R1" s="401">
        <v>18</v>
      </c>
      <c r="S1" s="401">
        <v>19</v>
      </c>
      <c r="T1" s="401">
        <v>20</v>
      </c>
      <c r="U1" s="401">
        <v>21</v>
      </c>
      <c r="V1" s="401">
        <v>22</v>
      </c>
      <c r="W1" s="401">
        <v>23</v>
      </c>
      <c r="X1" s="401">
        <v>24</v>
      </c>
      <c r="Y1" s="401">
        <v>25</v>
      </c>
      <c r="Z1" s="401">
        <v>26</v>
      </c>
      <c r="AA1" s="401">
        <v>27</v>
      </c>
      <c r="AB1" s="401">
        <v>28</v>
      </c>
      <c r="AC1" s="401">
        <v>29</v>
      </c>
      <c r="AD1" s="401">
        <v>30</v>
      </c>
      <c r="AE1" s="401">
        <v>31</v>
      </c>
      <c r="AF1" s="401">
        <v>32</v>
      </c>
      <c r="AG1" s="401">
        <v>33</v>
      </c>
      <c r="AH1" s="401">
        <v>34</v>
      </c>
      <c r="AI1" s="401">
        <v>35</v>
      </c>
      <c r="AJ1" s="401">
        <v>36</v>
      </c>
      <c r="AK1" s="401">
        <v>37</v>
      </c>
      <c r="AL1" s="401">
        <v>38</v>
      </c>
      <c r="AM1" s="401">
        <v>39</v>
      </c>
      <c r="AN1" s="401">
        <v>40</v>
      </c>
      <c r="AO1" s="401">
        <v>41</v>
      </c>
      <c r="AP1" s="401">
        <v>42</v>
      </c>
      <c r="AQ1" s="401">
        <v>43</v>
      </c>
      <c r="AR1" s="401">
        <v>44</v>
      </c>
      <c r="AS1" s="401">
        <v>45</v>
      </c>
      <c r="AT1" s="401">
        <v>46</v>
      </c>
      <c r="AU1" s="401">
        <v>47</v>
      </c>
      <c r="AV1" s="401">
        <v>48</v>
      </c>
      <c r="AW1" s="401">
        <v>49</v>
      </c>
      <c r="AX1" s="401">
        <v>50</v>
      </c>
      <c r="AY1" s="401">
        <v>51</v>
      </c>
      <c r="AZ1" s="401">
        <v>52</v>
      </c>
      <c r="BA1" s="401">
        <v>53</v>
      </c>
      <c r="BB1" s="401">
        <v>54</v>
      </c>
      <c r="BC1" s="401">
        <v>55</v>
      </c>
      <c r="BD1" s="401">
        <v>56</v>
      </c>
      <c r="BE1" s="401">
        <v>57</v>
      </c>
      <c r="BF1" s="401">
        <v>58</v>
      </c>
      <c r="BG1" s="401">
        <v>59</v>
      </c>
      <c r="BH1" s="401">
        <v>60</v>
      </c>
      <c r="BI1" s="401">
        <v>61</v>
      </c>
      <c r="BJ1" s="401">
        <v>62</v>
      </c>
      <c r="BK1" s="401">
        <v>63</v>
      </c>
      <c r="BL1" s="401">
        <v>64</v>
      </c>
      <c r="BM1" s="401">
        <v>65</v>
      </c>
      <c r="BN1" s="401">
        <v>66</v>
      </c>
      <c r="BO1" s="401">
        <v>67</v>
      </c>
      <c r="BP1" s="401">
        <v>68</v>
      </c>
      <c r="BQ1" s="401">
        <v>69</v>
      </c>
      <c r="BR1" s="401">
        <v>70</v>
      </c>
      <c r="BS1" s="401">
        <v>71</v>
      </c>
      <c r="BT1" s="401">
        <v>72</v>
      </c>
      <c r="BU1" s="335"/>
      <c r="BV1" s="335"/>
      <c r="BW1" s="335"/>
      <c r="BX1" s="335"/>
      <c r="BY1" s="56"/>
      <c r="BZ1" s="56"/>
      <c r="CA1" s="56"/>
      <c r="CB1" s="56"/>
      <c r="CC1" s="56"/>
      <c r="CD1" s="56"/>
      <c r="CE1" s="56"/>
      <c r="CF1" s="56"/>
      <c r="CG1" s="56"/>
      <c r="CH1" s="56"/>
      <c r="CI1" s="56"/>
      <c r="CJ1" s="56"/>
      <c r="CK1" s="56"/>
      <c r="CL1" s="56"/>
      <c r="CM1" s="56"/>
    </row>
    <row r="2" spans="1:91" ht="15.75" x14ac:dyDescent="0.25">
      <c r="A2" s="402"/>
      <c r="B2" s="402"/>
      <c r="C2" s="345">
        <v>1</v>
      </c>
      <c r="D2" s="401">
        <v>2</v>
      </c>
      <c r="E2" s="401">
        <v>3</v>
      </c>
      <c r="F2" s="401">
        <v>4</v>
      </c>
      <c r="G2" s="401">
        <v>5</v>
      </c>
      <c r="H2" s="401">
        <v>6</v>
      </c>
      <c r="I2" s="401">
        <v>7</v>
      </c>
      <c r="J2" s="401">
        <v>8</v>
      </c>
      <c r="K2" s="401">
        <v>9</v>
      </c>
      <c r="L2" s="401">
        <v>10</v>
      </c>
      <c r="M2" s="401">
        <v>11</v>
      </c>
      <c r="N2" s="401">
        <v>12</v>
      </c>
      <c r="O2" s="401">
        <v>13</v>
      </c>
      <c r="P2" s="401">
        <v>14</v>
      </c>
      <c r="Q2" s="401">
        <v>15</v>
      </c>
      <c r="R2" s="401">
        <v>16</v>
      </c>
      <c r="S2" s="401">
        <v>17</v>
      </c>
      <c r="T2" s="401">
        <v>18</v>
      </c>
      <c r="U2" s="401">
        <v>19</v>
      </c>
      <c r="V2" s="401">
        <v>20</v>
      </c>
      <c r="W2" s="401">
        <v>21</v>
      </c>
      <c r="X2" s="401">
        <v>22</v>
      </c>
      <c r="Y2" s="401">
        <v>23</v>
      </c>
      <c r="Z2" s="401">
        <v>24</v>
      </c>
      <c r="AA2" s="401">
        <v>25</v>
      </c>
      <c r="AB2" s="401">
        <v>26</v>
      </c>
      <c r="AC2" s="401">
        <v>27</v>
      </c>
      <c r="AD2" s="401">
        <v>28</v>
      </c>
      <c r="AE2" s="401">
        <v>29</v>
      </c>
      <c r="AF2" s="401">
        <v>30</v>
      </c>
      <c r="AG2" s="401">
        <v>31</v>
      </c>
      <c r="AH2" s="401">
        <v>32</v>
      </c>
      <c r="AI2" s="401">
        <v>33</v>
      </c>
      <c r="AJ2" s="401">
        <v>34</v>
      </c>
      <c r="AK2" s="401">
        <v>35</v>
      </c>
      <c r="AL2" s="401">
        <v>36</v>
      </c>
      <c r="AM2" s="401">
        <v>37</v>
      </c>
      <c r="AN2" s="401">
        <v>38</v>
      </c>
      <c r="AO2" s="401">
        <v>39</v>
      </c>
      <c r="AP2" s="401">
        <v>40</v>
      </c>
      <c r="AQ2" s="401">
        <v>41</v>
      </c>
      <c r="AR2" s="401">
        <v>42</v>
      </c>
      <c r="AS2" s="401">
        <v>43</v>
      </c>
      <c r="AT2" s="401">
        <v>44</v>
      </c>
      <c r="AU2" s="401">
        <v>45</v>
      </c>
      <c r="AV2" s="401">
        <v>46</v>
      </c>
      <c r="AW2" s="401">
        <v>47</v>
      </c>
      <c r="AX2" s="401">
        <v>48</v>
      </c>
      <c r="AY2" s="401">
        <v>49</v>
      </c>
      <c r="AZ2" s="401">
        <v>50</v>
      </c>
      <c r="BA2" s="401">
        <v>51</v>
      </c>
      <c r="BB2" s="401">
        <v>52</v>
      </c>
      <c r="BC2" s="401">
        <v>53</v>
      </c>
      <c r="BD2" s="401">
        <v>54</v>
      </c>
      <c r="BE2" s="401">
        <v>55</v>
      </c>
      <c r="BF2" s="401">
        <v>56</v>
      </c>
      <c r="BG2" s="401">
        <v>57</v>
      </c>
      <c r="BH2" s="401">
        <v>58</v>
      </c>
      <c r="BI2" s="401">
        <v>59</v>
      </c>
      <c r="BJ2" s="401">
        <v>60</v>
      </c>
      <c r="BK2" s="401">
        <v>61</v>
      </c>
      <c r="BL2" s="401">
        <v>62</v>
      </c>
      <c r="BM2" s="401">
        <v>63</v>
      </c>
      <c r="BN2" s="401">
        <v>64</v>
      </c>
      <c r="BO2" s="401">
        <v>65</v>
      </c>
      <c r="BP2" s="401">
        <v>66</v>
      </c>
      <c r="BQ2" s="401">
        <v>67</v>
      </c>
      <c r="BR2" s="401">
        <v>68</v>
      </c>
      <c r="BS2" s="401">
        <v>69</v>
      </c>
      <c r="BT2" s="401">
        <v>70</v>
      </c>
      <c r="BV2" s="336"/>
      <c r="BW2" s="336"/>
      <c r="BX2" s="336"/>
      <c r="BY2" s="14"/>
      <c r="BZ2" s="14"/>
      <c r="CA2" s="14"/>
      <c r="CB2" s="14"/>
      <c r="CC2" s="14"/>
      <c r="CD2" s="14"/>
      <c r="CE2" s="14"/>
      <c r="CF2" s="14"/>
      <c r="CG2" s="14"/>
      <c r="CH2" s="14"/>
      <c r="CI2" s="14"/>
      <c r="CJ2" s="14"/>
      <c r="CK2" s="14"/>
      <c r="CL2" s="14"/>
      <c r="CM2" s="14"/>
    </row>
    <row r="3" spans="1:91" ht="15.75" x14ac:dyDescent="0.25">
      <c r="A3" s="73"/>
      <c r="B3" s="40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8"/>
      <c r="BG3" s="53"/>
      <c r="BH3" s="53"/>
      <c r="BI3" s="57"/>
      <c r="BJ3" s="361"/>
      <c r="BK3" s="360"/>
      <c r="BL3" s="360"/>
      <c r="BM3" s="360"/>
      <c r="BN3" s="360"/>
      <c r="BO3" s="360"/>
      <c r="BP3" s="360"/>
      <c r="BQ3" s="359"/>
      <c r="BR3" s="48"/>
      <c r="BS3" s="48"/>
      <c r="BT3" s="48"/>
      <c r="BY3" s="14"/>
      <c r="BZ3" s="14"/>
      <c r="CA3" s="14"/>
      <c r="CB3" s="14"/>
      <c r="CC3" s="14"/>
      <c r="CD3" s="14"/>
      <c r="CE3" s="14"/>
      <c r="CF3" s="14"/>
      <c r="CG3" s="14"/>
      <c r="CH3" s="14"/>
      <c r="CI3" s="14"/>
      <c r="CJ3" s="14"/>
      <c r="CK3" s="14"/>
      <c r="CL3" s="14"/>
      <c r="CM3" s="14"/>
    </row>
    <row r="4" spans="1:91" ht="60" x14ac:dyDescent="0.2">
      <c r="A4" s="73"/>
      <c r="B4" s="73"/>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17" t="s">
        <v>112</v>
      </c>
      <c r="BG4" s="59" t="s">
        <v>113</v>
      </c>
      <c r="BH4" s="18" t="s">
        <v>114</v>
      </c>
      <c r="BI4" s="357" t="s">
        <v>115</v>
      </c>
      <c r="BJ4" s="346" t="s">
        <v>116</v>
      </c>
      <c r="BK4" s="347" t="s">
        <v>117</v>
      </c>
      <c r="BL4" s="347" t="s">
        <v>118</v>
      </c>
      <c r="BM4" s="347" t="s">
        <v>119</v>
      </c>
      <c r="BN4" s="347" t="s">
        <v>120</v>
      </c>
      <c r="BO4" s="347" t="s">
        <v>121</v>
      </c>
      <c r="BP4" s="347" t="s">
        <v>122</v>
      </c>
      <c r="BQ4" s="347" t="s">
        <v>123</v>
      </c>
      <c r="BR4" s="347" t="s">
        <v>124</v>
      </c>
      <c r="BS4" s="347" t="s">
        <v>71</v>
      </c>
      <c r="BT4" s="348" t="s">
        <v>125</v>
      </c>
      <c r="BY4" s="14"/>
      <c r="BZ4" s="14"/>
      <c r="CA4" s="14"/>
      <c r="CB4" s="14"/>
      <c r="CC4" s="14"/>
      <c r="CD4" s="14"/>
      <c r="CE4" s="14"/>
      <c r="CF4" s="14"/>
      <c r="CG4" s="14"/>
      <c r="CH4" s="14"/>
      <c r="CI4" s="14"/>
      <c r="CJ4" s="14"/>
      <c r="CK4" s="14"/>
      <c r="CL4" s="14"/>
      <c r="CM4" s="14"/>
    </row>
    <row r="5" spans="1:91" s="13" customFormat="1" ht="65.099999999999994" customHeight="1" x14ac:dyDescent="0.25">
      <c r="A5" s="60" t="s">
        <v>126</v>
      </c>
      <c r="B5" s="394" t="s">
        <v>127</v>
      </c>
      <c r="C5" s="395" t="s">
        <v>128</v>
      </c>
      <c r="D5" s="395" t="s">
        <v>129</v>
      </c>
      <c r="E5" s="395" t="s">
        <v>130</v>
      </c>
      <c r="F5" s="395" t="s">
        <v>131</v>
      </c>
      <c r="G5" s="395" t="s">
        <v>132</v>
      </c>
      <c r="H5" s="395" t="s">
        <v>133</v>
      </c>
      <c r="I5" s="395" t="s">
        <v>134</v>
      </c>
      <c r="J5" s="395" t="s">
        <v>135</v>
      </c>
      <c r="K5" s="395" t="s">
        <v>136</v>
      </c>
      <c r="L5" s="395" t="s">
        <v>137</v>
      </c>
      <c r="M5" s="395" t="s">
        <v>138</v>
      </c>
      <c r="N5" s="395" t="s">
        <v>139</v>
      </c>
      <c r="O5" s="395" t="s">
        <v>140</v>
      </c>
      <c r="P5" s="395" t="s">
        <v>141</v>
      </c>
      <c r="Q5" s="395" t="s">
        <v>142</v>
      </c>
      <c r="R5" s="395" t="s">
        <v>143</v>
      </c>
      <c r="S5" s="395" t="s">
        <v>144</v>
      </c>
      <c r="T5" s="395" t="s">
        <v>145</v>
      </c>
      <c r="U5" s="395" t="s">
        <v>146</v>
      </c>
      <c r="V5" s="395" t="s">
        <v>147</v>
      </c>
      <c r="W5" s="395" t="s">
        <v>148</v>
      </c>
      <c r="X5" s="395" t="s">
        <v>149</v>
      </c>
      <c r="Y5" s="395" t="s">
        <v>150</v>
      </c>
      <c r="Z5" s="395" t="s">
        <v>151</v>
      </c>
      <c r="AA5" s="395" t="s">
        <v>152</v>
      </c>
      <c r="AB5" s="395" t="s">
        <v>153</v>
      </c>
      <c r="AC5" s="395" t="s">
        <v>154</v>
      </c>
      <c r="AD5" s="395" t="s">
        <v>155</v>
      </c>
      <c r="AE5" s="395" t="s">
        <v>156</v>
      </c>
      <c r="AF5" s="395" t="s">
        <v>157</v>
      </c>
      <c r="AG5" s="395" t="s">
        <v>158</v>
      </c>
      <c r="AH5" s="395" t="s">
        <v>159</v>
      </c>
      <c r="AI5" s="395" t="s">
        <v>160</v>
      </c>
      <c r="AJ5" s="395" t="s">
        <v>161</v>
      </c>
      <c r="AK5" s="395" t="s">
        <v>162</v>
      </c>
      <c r="AL5" s="395" t="s">
        <v>163</v>
      </c>
      <c r="AM5" s="395" t="s">
        <v>164</v>
      </c>
      <c r="AN5" s="395" t="s">
        <v>165</v>
      </c>
      <c r="AO5" s="395" t="s">
        <v>166</v>
      </c>
      <c r="AP5" s="395" t="s">
        <v>167</v>
      </c>
      <c r="AQ5" s="395" t="s">
        <v>168</v>
      </c>
      <c r="AR5" s="395" t="s">
        <v>169</v>
      </c>
      <c r="AS5" s="395" t="s">
        <v>170</v>
      </c>
      <c r="AT5" s="395" t="s">
        <v>171</v>
      </c>
      <c r="AU5" s="395" t="s">
        <v>172</v>
      </c>
      <c r="AV5" s="395" t="s">
        <v>173</v>
      </c>
      <c r="AW5" s="395" t="s">
        <v>174</v>
      </c>
      <c r="AX5" s="395" t="s">
        <v>175</v>
      </c>
      <c r="AY5" s="395" t="s">
        <v>176</v>
      </c>
      <c r="AZ5" s="395" t="s">
        <v>177</v>
      </c>
      <c r="BA5" s="395" t="s">
        <v>178</v>
      </c>
      <c r="BB5" s="395" t="s">
        <v>179</v>
      </c>
      <c r="BC5" s="395" t="s">
        <v>180</v>
      </c>
      <c r="BD5" s="395" t="s">
        <v>181</v>
      </c>
      <c r="BE5" s="395" t="s">
        <v>182</v>
      </c>
      <c r="BF5" s="391" t="str">
        <f t="shared" ref="BF5:BT5" si="0">BF4</f>
        <v>Previous year
Council Tax Requirement</v>
      </c>
      <c r="BG5" s="61" t="str">
        <f t="shared" si="0"/>
        <v>Previous year
Levies &amp; special levies</v>
      </c>
      <c r="BH5" s="12" t="str">
        <f t="shared" si="0"/>
        <v>Previous year
Tax base After reduction scheme</v>
      </c>
      <c r="BI5" s="358" t="str">
        <f t="shared" si="0"/>
        <v>Previous year
Average band D council tax</v>
      </c>
      <c r="BJ5" s="356" t="str">
        <f t="shared" si="0"/>
        <v>Exceptions</v>
      </c>
      <c r="BK5" s="356" t="str">
        <f t="shared" si="0"/>
        <v>ANA</v>
      </c>
      <c r="BL5" s="356" t="str">
        <f t="shared" si="0"/>
        <v>Base</v>
      </c>
      <c r="BM5" s="356" t="str">
        <f t="shared" si="0"/>
        <v>EFS %</v>
      </c>
      <c r="BN5" s="356" t="str">
        <f t="shared" si="0"/>
        <v>EFS £</v>
      </c>
      <c r="BO5" s="356" t="str">
        <f t="shared" si="0"/>
        <v>% threshold</v>
      </c>
      <c r="BP5" s="356" t="str">
        <f t="shared" si="0"/>
        <v>£ threshold</v>
      </c>
      <c r="BQ5" s="48" t="str">
        <f t="shared" si="0"/>
        <v>EFS max</v>
      </c>
      <c r="BR5" s="48" t="str">
        <f t="shared" si="0"/>
        <v>Referendum</v>
      </c>
      <c r="BS5" s="83" t="str">
        <f t="shared" si="0"/>
        <v>ASC threshold</v>
      </c>
      <c r="BT5" s="48" t="str">
        <f t="shared" si="0"/>
        <v xml:space="preserve">ASC % </v>
      </c>
      <c r="BU5" s="62"/>
      <c r="BV5" s="62"/>
      <c r="BW5" s="62"/>
      <c r="BX5" s="62"/>
      <c r="BY5" s="14"/>
      <c r="BZ5" s="14"/>
      <c r="CA5" s="62"/>
      <c r="CB5" s="62"/>
      <c r="CC5" s="62"/>
      <c r="CD5" s="62"/>
      <c r="CE5" s="62"/>
      <c r="CF5" s="62"/>
      <c r="CG5" s="62"/>
      <c r="CH5" s="62"/>
      <c r="CI5" s="62"/>
      <c r="CJ5" s="62"/>
      <c r="CK5" s="62"/>
      <c r="CL5" s="62"/>
      <c r="CM5" s="62"/>
    </row>
    <row r="6" spans="1:91" ht="15.75" thickBot="1" x14ac:dyDescent="0.25">
      <c r="A6" s="68"/>
      <c r="B6" s="73"/>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392"/>
      <c r="BG6" s="69"/>
      <c r="BH6" s="70"/>
      <c r="BI6" s="71"/>
      <c r="BJ6" s="362"/>
      <c r="BK6" s="84"/>
      <c r="BL6" s="363"/>
      <c r="BM6" s="364"/>
      <c r="BN6" s="365"/>
      <c r="BO6" s="363"/>
      <c r="BP6" s="363"/>
      <c r="BQ6" s="366"/>
      <c r="BR6" s="367"/>
      <c r="BS6" s="354"/>
      <c r="BT6" s="368"/>
      <c r="BU6" s="425" t="s">
        <v>183</v>
      </c>
      <c r="BV6" s="337"/>
      <c r="BW6" s="337"/>
      <c r="BX6" s="337"/>
      <c r="BY6" s="14"/>
      <c r="BZ6" s="14"/>
      <c r="CA6" s="14"/>
      <c r="CB6" s="14"/>
      <c r="CC6" s="14"/>
      <c r="CD6" s="14"/>
      <c r="CE6" s="14"/>
      <c r="CF6" s="14"/>
      <c r="CG6" s="14"/>
      <c r="CH6" s="14"/>
      <c r="CI6" s="14"/>
      <c r="CJ6" s="14"/>
      <c r="CK6" s="14"/>
      <c r="CL6" s="14"/>
      <c r="CM6" s="14"/>
    </row>
    <row r="7" spans="1:91" ht="15.75" x14ac:dyDescent="0.25">
      <c r="A7" s="452"/>
      <c r="B7" s="73"/>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c r="BE7" s="53"/>
      <c r="BF7" s="393" t="s">
        <v>106</v>
      </c>
      <c r="BG7" s="20" t="s">
        <v>184</v>
      </c>
      <c r="BH7" s="19" t="s">
        <v>185</v>
      </c>
      <c r="BI7" s="21" t="s">
        <v>101</v>
      </c>
      <c r="BJ7" s="362"/>
      <c r="BK7" s="84"/>
      <c r="BL7" s="363"/>
      <c r="BM7" s="364"/>
      <c r="BN7" s="365"/>
      <c r="BO7" s="363"/>
      <c r="BP7" s="363"/>
      <c r="BQ7" s="366"/>
      <c r="BR7" s="367"/>
      <c r="BS7" s="354"/>
      <c r="BT7" s="368"/>
      <c r="BU7" s="426" t="s">
        <v>130</v>
      </c>
      <c r="BV7" s="343" t="s">
        <v>186</v>
      </c>
      <c r="BW7" s="343" t="s">
        <v>121</v>
      </c>
      <c r="BX7" s="343" t="s">
        <v>122</v>
      </c>
      <c r="BY7" s="14"/>
      <c r="BZ7" s="14"/>
      <c r="CA7" s="14"/>
      <c r="CB7" s="14"/>
      <c r="CC7" s="14"/>
      <c r="CD7" s="14"/>
      <c r="CE7" s="14"/>
      <c r="CF7" s="14"/>
      <c r="CG7" s="14"/>
      <c r="CH7" s="14"/>
      <c r="CI7" s="14"/>
      <c r="CJ7" s="14"/>
      <c r="CK7" s="14"/>
      <c r="CL7" s="14"/>
      <c r="CM7" s="14"/>
    </row>
    <row r="8" spans="1:91" ht="15.75" thickBot="1" x14ac:dyDescent="0.25">
      <c r="A8" s="75">
        <v>1</v>
      </c>
      <c r="B8" s="396" t="s">
        <v>187</v>
      </c>
      <c r="C8" s="396" t="s">
        <v>188</v>
      </c>
      <c r="D8" s="396" t="s">
        <v>189</v>
      </c>
      <c r="E8" s="396" t="s">
        <v>190</v>
      </c>
      <c r="F8" s="396" t="s">
        <v>191</v>
      </c>
      <c r="G8" s="396" t="s">
        <v>192</v>
      </c>
      <c r="H8" s="396" t="s">
        <v>193</v>
      </c>
      <c r="I8" s="396" t="s">
        <v>194</v>
      </c>
      <c r="J8" s="396" t="s">
        <v>195</v>
      </c>
      <c r="K8" s="396" t="s">
        <v>196</v>
      </c>
      <c r="L8" s="396" t="s">
        <v>197</v>
      </c>
      <c r="M8" s="396" t="s">
        <v>198</v>
      </c>
      <c r="N8" s="396" t="s">
        <v>199</v>
      </c>
      <c r="O8" s="396" t="s">
        <v>200</v>
      </c>
      <c r="P8" s="396" t="s">
        <v>201</v>
      </c>
      <c r="Q8" s="396" t="s">
        <v>202</v>
      </c>
      <c r="R8" s="396" t="s">
        <v>203</v>
      </c>
      <c r="S8" s="396" t="s">
        <v>204</v>
      </c>
      <c r="T8" s="396" t="s">
        <v>205</v>
      </c>
      <c r="U8" s="396" t="s">
        <v>206</v>
      </c>
      <c r="V8" s="396"/>
      <c r="W8" s="396"/>
      <c r="X8" s="396"/>
      <c r="Y8" s="396"/>
      <c r="Z8" s="396"/>
      <c r="AA8" s="396"/>
      <c r="AB8" s="396"/>
      <c r="AC8" s="396"/>
      <c r="AD8" s="396"/>
      <c r="AE8" s="396"/>
      <c r="AF8" s="396"/>
      <c r="AG8" s="396"/>
      <c r="AH8" s="396"/>
      <c r="AI8" s="396"/>
      <c r="AJ8" s="396"/>
      <c r="AK8" s="396"/>
      <c r="AL8" s="396"/>
      <c r="AM8" s="396"/>
      <c r="AN8" s="396"/>
      <c r="AO8" s="396"/>
      <c r="AP8" s="396"/>
      <c r="AQ8" s="396"/>
      <c r="AR8" s="396"/>
      <c r="AS8" s="396"/>
      <c r="AT8" s="396"/>
      <c r="AU8" s="396"/>
      <c r="AV8" s="396"/>
      <c r="AW8" s="396"/>
      <c r="AX8" s="396"/>
      <c r="AY8" s="396"/>
      <c r="AZ8" s="396"/>
      <c r="BA8" s="396"/>
      <c r="BB8" s="396"/>
      <c r="BC8" s="396"/>
      <c r="BD8" s="396"/>
      <c r="BE8" s="396"/>
      <c r="BF8" s="76">
        <f>INDEX('CTR2 Data Previous Year'!$B:$B,MATCH($D8,'CTR2 Data Previous Year'!$A:$A,0),1)</f>
        <v>177637987</v>
      </c>
      <c r="BG8" s="76">
        <f>INDEX('CTR2 Data Previous Year'!$C:$C,MATCH($D8,'CTR2 Data Previous Year'!$A:$A,0),1)</f>
        <v>0</v>
      </c>
      <c r="BH8" s="78">
        <f>INDEX('CTR2 Data Previous Year'!$D:$D,MATCH($D8,'CTR2 Data Previous Year'!$A:$A,0),1)</f>
        <v>605859</v>
      </c>
      <c r="BI8" s="78">
        <f>INDEX('CTR2 Data Previous Year'!$E:$E,MATCH($D8,'CTR2 Data Previous Year'!$A:$A,0),1)</f>
        <v>293.2</v>
      </c>
      <c r="BJ8" s="349" t="str">
        <f t="shared" ref="BJ8:BJ71" si="1">IF(IFERROR(VLOOKUP($C8,$BV$17:$BV$37,1,0),"N")="N","N","Y")</f>
        <v>N</v>
      </c>
      <c r="BK8" s="350" t="str">
        <f>IF(IFERROR(VLOOKUP($C8,$BV$40:$BV$62,1,0),"N")="N","N","Y")</f>
        <v>N</v>
      </c>
      <c r="BL8" s="351">
        <f>IF($BK8="N",$BI8,VLOOKUP($C8,$BV$40:$BW$62,2,0))</f>
        <v>293.2</v>
      </c>
      <c r="BM8" s="420">
        <f t="shared" ref="BM8:BM71" si="2">IF($BJ8="Y",VLOOKUP($C8,$BV$17:$BX$37,2,0),0)</f>
        <v>0</v>
      </c>
      <c r="BN8" s="421">
        <f t="shared" ref="BN8:BN71" si="3">IF($BJ8="Y",VLOOKUP($C8,$BV$17:$BX$37,3,0),0)</f>
        <v>0</v>
      </c>
      <c r="BO8" s="351">
        <f t="shared" ref="BO8:BO71" si="4">$BL8*(1+(VLOOKUP($E8,$BU$8:$BX$13,3,0)+VLOOKUP($E8,$BU$8:$BX$13,2,0)))</f>
        <v>293.2</v>
      </c>
      <c r="BP8" s="351">
        <f t="shared" ref="BP8:BP71" si="5">$BL8+VLOOKUP($E8,$BU$8:$BX$13,4,0)</f>
        <v>308.2</v>
      </c>
      <c r="BQ8" s="353">
        <f>IF(AND($BJ8="Y",$BM8&gt;0),$BL8*(1+$BM8),IF(AND($BJ8="Y",$BN8&gt;0),$BL8+$BN8,0))</f>
        <v>0</v>
      </c>
      <c r="BR8" s="353">
        <f>ROUND(MAX($BO8:$BQ8),2)</f>
        <v>308.2</v>
      </c>
      <c r="BS8" s="354">
        <f t="shared" ref="BS8:BS71" si="6">ROUND($BL8*VLOOKUP($E8,$BU$8:$BX$13,2,0),2)</f>
        <v>0</v>
      </c>
      <c r="BT8" s="355">
        <f>$BS8/$BI8</f>
        <v>0</v>
      </c>
      <c r="BU8" s="427" t="s">
        <v>207</v>
      </c>
      <c r="BV8" s="344">
        <v>0.02</v>
      </c>
      <c r="BW8" s="344">
        <v>0.03</v>
      </c>
      <c r="BX8" s="428"/>
      <c r="BY8" s="63"/>
      <c r="BZ8" s="63"/>
      <c r="CA8"/>
      <c r="CB8"/>
      <c r="CC8"/>
      <c r="CD8"/>
      <c r="CE8"/>
      <c r="CF8" s="51"/>
      <c r="CG8" s="64"/>
      <c r="CH8" s="64"/>
      <c r="CI8" s="14"/>
      <c r="CJ8" s="14"/>
      <c r="CK8" s="14"/>
      <c r="CL8" s="14"/>
      <c r="CM8" s="14"/>
    </row>
    <row r="9" spans="1:91" ht="15.75" x14ac:dyDescent="0.2">
      <c r="A9" s="73">
        <v>2</v>
      </c>
      <c r="B9" s="396" t="s">
        <v>208</v>
      </c>
      <c r="C9" s="396" t="s">
        <v>209</v>
      </c>
      <c r="D9" s="396" t="s">
        <v>210</v>
      </c>
      <c r="E9" s="396" t="s">
        <v>211</v>
      </c>
      <c r="F9" s="396" t="s">
        <v>191</v>
      </c>
      <c r="G9" s="396" t="s">
        <v>192</v>
      </c>
      <c r="H9" s="396" t="s">
        <v>193</v>
      </c>
      <c r="I9" s="396" t="s">
        <v>194</v>
      </c>
      <c r="J9" s="396" t="s">
        <v>195</v>
      </c>
      <c r="K9" s="396" t="s">
        <v>196</v>
      </c>
      <c r="L9" s="396" t="s">
        <v>197</v>
      </c>
      <c r="M9" s="396" t="s">
        <v>198</v>
      </c>
      <c r="N9" s="396" t="s">
        <v>199</v>
      </c>
      <c r="O9" s="396" t="s">
        <v>200</v>
      </c>
      <c r="P9" s="396" t="s">
        <v>204</v>
      </c>
      <c r="Q9" s="396" t="s">
        <v>205</v>
      </c>
      <c r="R9" s="396" t="s">
        <v>206</v>
      </c>
      <c r="S9" s="396"/>
      <c r="T9" s="396"/>
      <c r="U9" s="396"/>
      <c r="V9" s="396"/>
      <c r="W9" s="396"/>
      <c r="X9" s="396"/>
      <c r="Y9" s="396"/>
      <c r="Z9" s="396"/>
      <c r="AA9" s="396"/>
      <c r="AB9" s="396"/>
      <c r="AC9" s="396"/>
      <c r="AD9" s="396"/>
      <c r="AE9" s="396"/>
      <c r="AF9" s="396"/>
      <c r="AG9" s="396"/>
      <c r="AH9" s="396"/>
      <c r="AI9" s="396"/>
      <c r="AJ9" s="396"/>
      <c r="AK9" s="396"/>
      <c r="AL9" s="396"/>
      <c r="AM9" s="396"/>
      <c r="AN9" s="396"/>
      <c r="AO9" s="396"/>
      <c r="AP9" s="396"/>
      <c r="AQ9" s="396"/>
      <c r="AR9" s="396"/>
      <c r="AS9" s="396"/>
      <c r="AT9" s="396"/>
      <c r="AU9" s="396"/>
      <c r="AV9" s="396"/>
      <c r="AW9" s="396"/>
      <c r="AX9" s="396"/>
      <c r="AY9" s="396"/>
      <c r="AZ9" s="396"/>
      <c r="BA9" s="396"/>
      <c r="BB9" s="396"/>
      <c r="BC9" s="396"/>
      <c r="BD9" s="396"/>
      <c r="BE9" s="396"/>
      <c r="BF9" s="76">
        <f>INDEX('CTR2 Data Previous Year'!$B:$B,MATCH($D9,'CTR2 Data Previous Year'!$A:$A,0),1)</f>
        <v>35572960</v>
      </c>
      <c r="BG9" s="76">
        <f>INDEX('CTR2 Data Previous Year'!$C:$C,MATCH($D9,'CTR2 Data Previous Year'!$A:$A,0),1)</f>
        <v>0</v>
      </c>
      <c r="BH9" s="78">
        <f>INDEX('CTR2 Data Previous Year'!$D:$D,MATCH($D9,'CTR2 Data Previous Year'!$A:$A,0),1)</f>
        <v>393375.66</v>
      </c>
      <c r="BI9" s="78">
        <f>INDEX('CTR2 Data Previous Year'!$E:$E,MATCH($D9,'CTR2 Data Previous Year'!$A:$A,0),1)</f>
        <v>90.43</v>
      </c>
      <c r="BJ9" s="349" t="str">
        <f t="shared" si="1"/>
        <v>N</v>
      </c>
      <c r="BK9" s="350" t="str">
        <f t="shared" ref="BK9:BK72" si="7">IF(IFERROR(VLOOKUP($C9,$BV$40:$BV$62,1,0),"N")="N","N","Y")</f>
        <v>N</v>
      </c>
      <c r="BL9" s="351">
        <f t="shared" ref="BL9:BL72" si="8">IF($BK9="N",$BI9,VLOOKUP($C9,$BV$40:$BW$62,2,0))</f>
        <v>90.43</v>
      </c>
      <c r="BM9" s="420">
        <f t="shared" si="2"/>
        <v>0</v>
      </c>
      <c r="BN9" s="421">
        <f t="shared" si="3"/>
        <v>0</v>
      </c>
      <c r="BO9" s="351">
        <f t="shared" si="4"/>
        <v>90.43</v>
      </c>
      <c r="BP9" s="351">
        <f t="shared" si="5"/>
        <v>95.43</v>
      </c>
      <c r="BQ9" s="353">
        <f t="shared" ref="BQ9:BQ72" si="9">IF(AND($BJ9="Y",$BM9&gt;0),$BL9*(1+$BM9),IF(AND($BJ9="Y",$BN9&gt;0),$BL9+$BN9,0))</f>
        <v>0</v>
      </c>
      <c r="BR9" s="353">
        <f t="shared" ref="BR9:BR72" si="10">ROUND(MAX($BO9:$BQ9),2)</f>
        <v>95.43</v>
      </c>
      <c r="BS9" s="354">
        <f t="shared" si="6"/>
        <v>0</v>
      </c>
      <c r="BT9" s="355">
        <f t="shared" ref="BT9:BT72" si="11">$BS9/$BI9</f>
        <v>0</v>
      </c>
      <c r="BU9" s="427" t="s">
        <v>212</v>
      </c>
      <c r="BV9" s="344"/>
      <c r="BW9" s="344"/>
      <c r="BX9" s="428"/>
      <c r="BY9" s="453" t="s">
        <v>73</v>
      </c>
      <c r="BZ9" s="417"/>
      <c r="CA9" s="417"/>
      <c r="CB9" s="417"/>
      <c r="CC9" s="417"/>
      <c r="CD9" s="454"/>
      <c r="CE9"/>
      <c r="CF9" s="51"/>
      <c r="CG9" s="14"/>
      <c r="CH9" s="64"/>
      <c r="CI9" s="14"/>
      <c r="CJ9" s="14"/>
      <c r="CK9" s="14"/>
      <c r="CL9" s="14"/>
      <c r="CM9" s="14"/>
    </row>
    <row r="10" spans="1:91" ht="15.75" x14ac:dyDescent="0.2">
      <c r="A10" s="73">
        <v>3</v>
      </c>
      <c r="B10" s="396" t="s">
        <v>213</v>
      </c>
      <c r="C10" s="396" t="s">
        <v>214</v>
      </c>
      <c r="D10" s="396" t="s">
        <v>215</v>
      </c>
      <c r="E10" s="396" t="s">
        <v>211</v>
      </c>
      <c r="F10" s="396" t="s">
        <v>216</v>
      </c>
      <c r="G10" s="396" t="s">
        <v>217</v>
      </c>
      <c r="H10" s="396" t="s">
        <v>218</v>
      </c>
      <c r="I10" s="396" t="s">
        <v>219</v>
      </c>
      <c r="J10" s="396" t="s">
        <v>220</v>
      </c>
      <c r="K10" s="396" t="s">
        <v>221</v>
      </c>
      <c r="L10" s="396" t="s">
        <v>222</v>
      </c>
      <c r="M10" s="396" t="s">
        <v>223</v>
      </c>
      <c r="N10" s="396" t="s">
        <v>224</v>
      </c>
      <c r="O10" s="396" t="s">
        <v>225</v>
      </c>
      <c r="P10" s="396"/>
      <c r="Q10" s="396"/>
      <c r="R10" s="396"/>
      <c r="S10" s="396"/>
      <c r="T10" s="396"/>
      <c r="U10" s="396"/>
      <c r="V10" s="396"/>
      <c r="W10" s="396"/>
      <c r="X10" s="396"/>
      <c r="Y10" s="396"/>
      <c r="Z10" s="396"/>
      <c r="AA10" s="396"/>
      <c r="AB10" s="396"/>
      <c r="AC10" s="396"/>
      <c r="AD10" s="396"/>
      <c r="AE10" s="396"/>
      <c r="AF10" s="396"/>
      <c r="AG10" s="396"/>
      <c r="AH10" s="396"/>
      <c r="AI10" s="396"/>
      <c r="AJ10" s="396"/>
      <c r="AK10" s="396"/>
      <c r="AL10" s="396"/>
      <c r="AM10" s="396"/>
      <c r="AN10" s="396"/>
      <c r="AO10" s="396"/>
      <c r="AP10" s="396"/>
      <c r="AQ10" s="396"/>
      <c r="AR10" s="396"/>
      <c r="AS10" s="396"/>
      <c r="AT10" s="396"/>
      <c r="AU10" s="396"/>
      <c r="AV10" s="396"/>
      <c r="AW10" s="396"/>
      <c r="AX10" s="396"/>
      <c r="AY10" s="396"/>
      <c r="AZ10" s="396"/>
      <c r="BA10" s="396"/>
      <c r="BB10" s="396"/>
      <c r="BC10" s="396"/>
      <c r="BD10" s="396"/>
      <c r="BE10" s="396"/>
      <c r="BF10" s="76">
        <f>INDEX('CTR2 Data Previous Year'!$B:$B,MATCH($D10,'CTR2 Data Previous Year'!$A:$A,0),1)</f>
        <v>27903406</v>
      </c>
      <c r="BG10" s="76">
        <f>INDEX('CTR2 Data Previous Year'!$C:$C,MATCH($D10,'CTR2 Data Previous Year'!$A:$A,0),1)</f>
        <v>0</v>
      </c>
      <c r="BH10" s="78">
        <f>INDEX('CTR2 Data Previous Year'!$D:$D,MATCH($D10,'CTR2 Data Previous Year'!$A:$A,0),1)</f>
        <v>237032</v>
      </c>
      <c r="BI10" s="78">
        <f>INDEX('CTR2 Data Previous Year'!$E:$E,MATCH($D10,'CTR2 Data Previous Year'!$A:$A,0),1)</f>
        <v>117.72</v>
      </c>
      <c r="BJ10" s="349" t="str">
        <f t="shared" si="1"/>
        <v>N</v>
      </c>
      <c r="BK10" s="350" t="str">
        <f t="shared" si="7"/>
        <v>N</v>
      </c>
      <c r="BL10" s="351">
        <f t="shared" si="8"/>
        <v>117.72</v>
      </c>
      <c r="BM10" s="420">
        <f t="shared" si="2"/>
        <v>0</v>
      </c>
      <c r="BN10" s="421">
        <f t="shared" si="3"/>
        <v>0</v>
      </c>
      <c r="BO10" s="351">
        <f t="shared" si="4"/>
        <v>117.72</v>
      </c>
      <c r="BP10" s="351">
        <f t="shared" si="5"/>
        <v>122.72</v>
      </c>
      <c r="BQ10" s="353">
        <f t="shared" si="9"/>
        <v>0</v>
      </c>
      <c r="BR10" s="353">
        <f t="shared" si="10"/>
        <v>122.72</v>
      </c>
      <c r="BS10" s="354">
        <f t="shared" si="6"/>
        <v>0</v>
      </c>
      <c r="BT10" s="355">
        <f t="shared" si="11"/>
        <v>0</v>
      </c>
      <c r="BU10" s="427" t="s">
        <v>211</v>
      </c>
      <c r="BV10" s="344"/>
      <c r="BW10" s="344"/>
      <c r="BX10" s="428">
        <v>5</v>
      </c>
      <c r="BY10" s="373" t="s">
        <v>226</v>
      </c>
      <c r="BZ10" s="374"/>
      <c r="CA10" s="374"/>
      <c r="CB10" s="374"/>
      <c r="CC10" s="374"/>
      <c r="CD10" s="375"/>
      <c r="CE10"/>
      <c r="CF10" s="51"/>
      <c r="CG10" s="14"/>
      <c r="CH10" s="64"/>
      <c r="CI10" s="14"/>
      <c r="CJ10" s="14"/>
      <c r="CK10" s="14"/>
      <c r="CL10" s="14"/>
      <c r="CM10" s="14"/>
    </row>
    <row r="11" spans="1:91" x14ac:dyDescent="0.2">
      <c r="A11" s="73">
        <v>4</v>
      </c>
      <c r="B11" s="396" t="s">
        <v>227</v>
      </c>
      <c r="C11" s="396" t="s">
        <v>228</v>
      </c>
      <c r="D11" s="396" t="s">
        <v>229</v>
      </c>
      <c r="E11" s="396" t="s">
        <v>190</v>
      </c>
      <c r="F11" s="396" t="s">
        <v>216</v>
      </c>
      <c r="G11" s="396" t="s">
        <v>217</v>
      </c>
      <c r="H11" s="396" t="s">
        <v>218</v>
      </c>
      <c r="I11" s="396" t="s">
        <v>219</v>
      </c>
      <c r="J11" s="396" t="s">
        <v>220</v>
      </c>
      <c r="K11" s="396" t="s">
        <v>221</v>
      </c>
      <c r="L11" s="396" t="s">
        <v>222</v>
      </c>
      <c r="M11" s="396" t="s">
        <v>223</v>
      </c>
      <c r="N11" s="396" t="s">
        <v>224</v>
      </c>
      <c r="O11" s="396" t="s">
        <v>225</v>
      </c>
      <c r="P11" s="396"/>
      <c r="Q11" s="396" t="s">
        <v>230</v>
      </c>
      <c r="R11" s="396"/>
      <c r="S11" s="396"/>
      <c r="T11" s="396" t="s">
        <v>230</v>
      </c>
      <c r="U11" s="396"/>
      <c r="V11" s="396"/>
      <c r="W11" s="396" t="s">
        <v>230</v>
      </c>
      <c r="X11" s="396"/>
      <c r="Y11" s="396"/>
      <c r="Z11" s="396" t="s">
        <v>230</v>
      </c>
      <c r="AA11" s="396"/>
      <c r="AB11" s="396"/>
      <c r="AC11" s="396" t="s">
        <v>230</v>
      </c>
      <c r="AD11" s="396"/>
      <c r="AE11" s="396"/>
      <c r="AF11" s="396" t="s">
        <v>230</v>
      </c>
      <c r="AG11" s="396"/>
      <c r="AH11" s="396"/>
      <c r="AI11" s="396" t="s">
        <v>230</v>
      </c>
      <c r="AJ11" s="396"/>
      <c r="AK11" s="396"/>
      <c r="AL11" s="396" t="s">
        <v>230</v>
      </c>
      <c r="AM11" s="396"/>
      <c r="AN11" s="396"/>
      <c r="AO11" s="396" t="s">
        <v>230</v>
      </c>
      <c r="AP11" s="396"/>
      <c r="AQ11" s="396"/>
      <c r="AR11" s="396" t="s">
        <v>230</v>
      </c>
      <c r="AS11" s="396"/>
      <c r="AT11" s="396"/>
      <c r="AU11" s="396"/>
      <c r="AV11" s="396"/>
      <c r="AW11" s="396"/>
      <c r="AX11" s="396"/>
      <c r="AY11" s="396"/>
      <c r="AZ11" s="396"/>
      <c r="BA11" s="396"/>
      <c r="BB11" s="396"/>
      <c r="BC11" s="396"/>
      <c r="BD11" s="396"/>
      <c r="BE11" s="396"/>
      <c r="BF11" s="76">
        <f>INDEX('CTR2 Data Previous Year'!$B:$B,MATCH($D11,'CTR2 Data Previous Year'!$A:$A,0),1)</f>
        <v>66153261</v>
      </c>
      <c r="BG11" s="76">
        <f>INDEX('CTR2 Data Previous Year'!$C:$C,MATCH($D11,'CTR2 Data Previous Year'!$A:$A,0),1)</f>
        <v>0</v>
      </c>
      <c r="BH11" s="78">
        <f>INDEX('CTR2 Data Previous Year'!$D:$D,MATCH($D11,'CTR2 Data Previous Year'!$A:$A,0),1)</f>
        <v>237032</v>
      </c>
      <c r="BI11" s="78">
        <f>INDEX('CTR2 Data Previous Year'!$E:$E,MATCH($D11,'CTR2 Data Previous Year'!$A:$A,0),1)</f>
        <v>279.08999999999997</v>
      </c>
      <c r="BJ11" s="349" t="str">
        <f t="shared" si="1"/>
        <v>Y</v>
      </c>
      <c r="BK11" s="350" t="str">
        <f t="shared" si="7"/>
        <v>N</v>
      </c>
      <c r="BL11" s="351">
        <f t="shared" si="8"/>
        <v>279.08999999999997</v>
      </c>
      <c r="BM11" s="420">
        <f t="shared" si="2"/>
        <v>0</v>
      </c>
      <c r="BN11" s="421">
        <f t="shared" si="3"/>
        <v>18.5</v>
      </c>
      <c r="BO11" s="351">
        <f t="shared" si="4"/>
        <v>279.08999999999997</v>
      </c>
      <c r="BP11" s="351">
        <f t="shared" si="5"/>
        <v>294.08999999999997</v>
      </c>
      <c r="BQ11" s="353">
        <f t="shared" si="9"/>
        <v>297.58999999999997</v>
      </c>
      <c r="BR11" s="353">
        <f t="shared" si="10"/>
        <v>297.58999999999997</v>
      </c>
      <c r="BS11" s="354">
        <f t="shared" si="6"/>
        <v>0</v>
      </c>
      <c r="BT11" s="355">
        <f t="shared" si="11"/>
        <v>0</v>
      </c>
      <c r="BU11" s="427" t="s">
        <v>231</v>
      </c>
      <c r="BV11" s="344"/>
      <c r="BW11" s="344"/>
      <c r="BX11" s="428">
        <v>5</v>
      </c>
      <c r="BY11" s="376"/>
      <c r="BZ11" s="377"/>
      <c r="CA11" s="377"/>
      <c r="CB11" s="377"/>
      <c r="CC11" s="377"/>
      <c r="CD11" s="378"/>
      <c r="CE11"/>
      <c r="CF11" s="51"/>
      <c r="CG11" s="64"/>
      <c r="CH11" s="64"/>
      <c r="CI11" s="14"/>
      <c r="CJ11" s="14"/>
      <c r="CK11" s="14"/>
      <c r="CL11" s="14"/>
      <c r="CM11" s="14"/>
    </row>
    <row r="12" spans="1:91" ht="15.75" x14ac:dyDescent="0.25">
      <c r="A12" s="73">
        <v>5</v>
      </c>
      <c r="B12" s="396" t="s">
        <v>232</v>
      </c>
      <c r="C12" s="396" t="s">
        <v>233</v>
      </c>
      <c r="D12" s="396" t="s">
        <v>234</v>
      </c>
      <c r="E12" s="396" t="s">
        <v>211</v>
      </c>
      <c r="F12" s="396" t="s">
        <v>235</v>
      </c>
      <c r="G12" s="396" t="s">
        <v>236</v>
      </c>
      <c r="H12" s="396" t="s">
        <v>237</v>
      </c>
      <c r="I12" s="396" t="s">
        <v>238</v>
      </c>
      <c r="J12" s="396" t="s">
        <v>239</v>
      </c>
      <c r="K12" s="396" t="s">
        <v>240</v>
      </c>
      <c r="L12" s="396" t="s">
        <v>241</v>
      </c>
      <c r="M12" s="396" t="s">
        <v>242</v>
      </c>
      <c r="N12" s="396" t="s">
        <v>243</v>
      </c>
      <c r="O12" s="396" t="s">
        <v>244</v>
      </c>
      <c r="P12" s="396" t="s">
        <v>245</v>
      </c>
      <c r="Q12" s="396" t="s">
        <v>246</v>
      </c>
      <c r="R12" s="396" t="s">
        <v>247</v>
      </c>
      <c r="S12" s="396" t="s">
        <v>248</v>
      </c>
      <c r="T12" s="396" t="s">
        <v>249</v>
      </c>
      <c r="U12" s="396" t="s">
        <v>250</v>
      </c>
      <c r="V12" s="396" t="s">
        <v>251</v>
      </c>
      <c r="W12" s="396" t="s">
        <v>252</v>
      </c>
      <c r="X12" s="396" t="s">
        <v>253</v>
      </c>
      <c r="Y12" s="396"/>
      <c r="Z12" s="396" t="s">
        <v>230</v>
      </c>
      <c r="AA12" s="396"/>
      <c r="AB12" s="396"/>
      <c r="AC12" s="396" t="s">
        <v>230</v>
      </c>
      <c r="AD12" s="396"/>
      <c r="AE12" s="396"/>
      <c r="AF12" s="396" t="s">
        <v>230</v>
      </c>
      <c r="AG12" s="396"/>
      <c r="AH12" s="396"/>
      <c r="AI12" s="396" t="s">
        <v>230</v>
      </c>
      <c r="AJ12" s="396"/>
      <c r="AK12" s="396"/>
      <c r="AL12" s="396" t="s">
        <v>230</v>
      </c>
      <c r="AM12" s="396"/>
      <c r="AN12" s="396"/>
      <c r="AO12" s="396" t="s">
        <v>230</v>
      </c>
      <c r="AP12" s="396"/>
      <c r="AQ12" s="396"/>
      <c r="AR12" s="396" t="s">
        <v>230</v>
      </c>
      <c r="AS12" s="396"/>
      <c r="AT12" s="396"/>
      <c r="AU12" s="396"/>
      <c r="AV12" s="396"/>
      <c r="AW12" s="396"/>
      <c r="AX12" s="396"/>
      <c r="AY12" s="396"/>
      <c r="AZ12" s="396"/>
      <c r="BA12" s="396"/>
      <c r="BB12" s="396"/>
      <c r="BC12" s="396"/>
      <c r="BD12" s="396"/>
      <c r="BE12" s="396"/>
      <c r="BF12" s="76">
        <f>INDEX('CTR2 Data Previous Year'!$B:$B,MATCH($D12,'CTR2 Data Previous Year'!$A:$A,0),1)</f>
        <v>32155673</v>
      </c>
      <c r="BG12" s="76">
        <f>INDEX('CTR2 Data Previous Year'!$C:$C,MATCH($D12,'CTR2 Data Previous Year'!$A:$A,0),1)</f>
        <v>0</v>
      </c>
      <c r="BH12" s="78">
        <f>INDEX('CTR2 Data Previous Year'!$D:$D,MATCH($D12,'CTR2 Data Previous Year'!$A:$A,0),1)</f>
        <v>372560.22</v>
      </c>
      <c r="BI12" s="78">
        <f>INDEX('CTR2 Data Previous Year'!$E:$E,MATCH($D12,'CTR2 Data Previous Year'!$A:$A,0),1)</f>
        <v>86.31</v>
      </c>
      <c r="BJ12" s="349" t="str">
        <f t="shared" si="1"/>
        <v>N</v>
      </c>
      <c r="BK12" s="350" t="str">
        <f t="shared" si="7"/>
        <v>N</v>
      </c>
      <c r="BL12" s="351">
        <f t="shared" si="8"/>
        <v>86.31</v>
      </c>
      <c r="BM12" s="420">
        <f t="shared" si="2"/>
        <v>0</v>
      </c>
      <c r="BN12" s="421">
        <f t="shared" si="3"/>
        <v>0</v>
      </c>
      <c r="BO12" s="351">
        <f t="shared" si="4"/>
        <v>86.31</v>
      </c>
      <c r="BP12" s="351">
        <f t="shared" si="5"/>
        <v>91.31</v>
      </c>
      <c r="BQ12" s="353">
        <f t="shared" si="9"/>
        <v>0</v>
      </c>
      <c r="BR12" s="353">
        <f t="shared" si="10"/>
        <v>91.31</v>
      </c>
      <c r="BS12" s="354">
        <f t="shared" si="6"/>
        <v>0</v>
      </c>
      <c r="BT12" s="355">
        <f t="shared" si="11"/>
        <v>0</v>
      </c>
      <c r="BU12" s="427" t="s">
        <v>254</v>
      </c>
      <c r="BV12" s="344"/>
      <c r="BW12" s="344"/>
      <c r="BX12" s="428">
        <v>15</v>
      </c>
      <c r="BY12" s="379"/>
      <c r="BZ12" s="380"/>
      <c r="CA12" s="377"/>
      <c r="CB12" s="377"/>
      <c r="CC12" s="377"/>
      <c r="CD12" s="381"/>
      <c r="CE12"/>
      <c r="CF12" s="51"/>
      <c r="CG12" s="14"/>
      <c r="CH12" s="64"/>
      <c r="CI12" s="14"/>
      <c r="CJ12" s="14"/>
      <c r="CK12" s="14"/>
      <c r="CL12" s="14"/>
      <c r="CM12" s="14"/>
    </row>
    <row r="13" spans="1:91" x14ac:dyDescent="0.2">
      <c r="A13" s="73">
        <v>6</v>
      </c>
      <c r="B13" s="396" t="s">
        <v>255</v>
      </c>
      <c r="C13" s="396" t="s">
        <v>256</v>
      </c>
      <c r="D13" s="396" t="s">
        <v>257</v>
      </c>
      <c r="E13" s="396" t="s">
        <v>211</v>
      </c>
      <c r="F13" s="396" t="s">
        <v>235</v>
      </c>
      <c r="G13" s="396" t="s">
        <v>258</v>
      </c>
      <c r="H13" s="396" t="s">
        <v>259</v>
      </c>
      <c r="I13" s="396" t="s">
        <v>260</v>
      </c>
      <c r="J13" s="396" t="s">
        <v>261</v>
      </c>
      <c r="K13" s="396" t="s">
        <v>262</v>
      </c>
      <c r="L13" s="396" t="s">
        <v>263</v>
      </c>
      <c r="M13" s="396"/>
      <c r="N13" s="396"/>
      <c r="O13" s="396"/>
      <c r="P13" s="396"/>
      <c r="Q13" s="396" t="s">
        <v>230</v>
      </c>
      <c r="R13" s="396"/>
      <c r="S13" s="396"/>
      <c r="T13" s="396" t="s">
        <v>230</v>
      </c>
      <c r="U13" s="396"/>
      <c r="V13" s="396"/>
      <c r="W13" s="396" t="s">
        <v>230</v>
      </c>
      <c r="X13" s="396"/>
      <c r="Y13" s="396"/>
      <c r="Z13" s="396" t="s">
        <v>230</v>
      </c>
      <c r="AA13" s="396"/>
      <c r="AB13" s="396"/>
      <c r="AC13" s="396" t="s">
        <v>230</v>
      </c>
      <c r="AD13" s="396"/>
      <c r="AE13" s="396"/>
      <c r="AF13" s="396" t="s">
        <v>230</v>
      </c>
      <c r="AG13" s="396"/>
      <c r="AH13" s="396"/>
      <c r="AI13" s="396" t="s">
        <v>230</v>
      </c>
      <c r="AJ13" s="396"/>
      <c r="AK13" s="396"/>
      <c r="AL13" s="396" t="s">
        <v>230</v>
      </c>
      <c r="AM13" s="396"/>
      <c r="AN13" s="396"/>
      <c r="AO13" s="396" t="s">
        <v>230</v>
      </c>
      <c r="AP13" s="396"/>
      <c r="AQ13" s="396"/>
      <c r="AR13" s="396" t="s">
        <v>230</v>
      </c>
      <c r="AS13" s="396"/>
      <c r="AT13" s="396"/>
      <c r="AU13" s="396"/>
      <c r="AV13" s="396"/>
      <c r="AW13" s="396"/>
      <c r="AX13" s="396"/>
      <c r="AY13" s="396"/>
      <c r="AZ13" s="396"/>
      <c r="BA13" s="396"/>
      <c r="BB13" s="396"/>
      <c r="BC13" s="396"/>
      <c r="BD13" s="396"/>
      <c r="BE13" s="396"/>
      <c r="BF13" s="76">
        <f>INDEX('CTR2 Data Previous Year'!$B:$B,MATCH($D13,'CTR2 Data Previous Year'!$A:$A,0),1)</f>
        <v>28116949</v>
      </c>
      <c r="BG13" s="76">
        <f>INDEX('CTR2 Data Previous Year'!$C:$C,MATCH($D13,'CTR2 Data Previous Year'!$A:$A,0),1)</f>
        <v>0</v>
      </c>
      <c r="BH13" s="78">
        <f>INDEX('CTR2 Data Previous Year'!$D:$D,MATCH($D13,'CTR2 Data Previous Year'!$A:$A,0),1)</f>
        <v>332902.53999999998</v>
      </c>
      <c r="BI13" s="78">
        <f>INDEX('CTR2 Data Previous Year'!$E:$E,MATCH($D13,'CTR2 Data Previous Year'!$A:$A,0),1)</f>
        <v>84.46</v>
      </c>
      <c r="BJ13" s="349" t="str">
        <f t="shared" si="1"/>
        <v>N</v>
      </c>
      <c r="BK13" s="350" t="str">
        <f t="shared" si="7"/>
        <v>N</v>
      </c>
      <c r="BL13" s="351">
        <f t="shared" si="8"/>
        <v>84.46</v>
      </c>
      <c r="BM13" s="420">
        <f t="shared" si="2"/>
        <v>0</v>
      </c>
      <c r="BN13" s="421">
        <f t="shared" si="3"/>
        <v>0</v>
      </c>
      <c r="BO13" s="351">
        <f t="shared" si="4"/>
        <v>84.46</v>
      </c>
      <c r="BP13" s="351">
        <f t="shared" si="5"/>
        <v>89.46</v>
      </c>
      <c r="BQ13" s="353">
        <f t="shared" si="9"/>
        <v>0</v>
      </c>
      <c r="BR13" s="353">
        <f t="shared" si="10"/>
        <v>89.46</v>
      </c>
      <c r="BS13" s="354">
        <f t="shared" si="6"/>
        <v>0</v>
      </c>
      <c r="BT13" s="355">
        <f t="shared" si="11"/>
        <v>0</v>
      </c>
      <c r="BU13" s="427" t="s">
        <v>190</v>
      </c>
      <c r="BV13" s="344"/>
      <c r="BW13" s="344"/>
      <c r="BX13" s="428">
        <v>15</v>
      </c>
      <c r="BY13" s="376"/>
      <c r="BZ13" s="377" t="s">
        <v>264</v>
      </c>
      <c r="CA13" s="382">
        <v>1</v>
      </c>
      <c r="CB13" s="382"/>
      <c r="CC13" s="383">
        <f>IF(CTR2_Form!E55="yes - to be held",1,IF(CTR2_Form!E55="yes - resulted in no changes",2,IF(CTR2_Form!E55="yes - changes made to form",3,IF(CTR2_Form!E55="no",4,IF(CTR2_Form!E55="",5,)))))</f>
        <v>4</v>
      </c>
      <c r="CD13" s="381"/>
      <c r="CE13"/>
      <c r="CF13" s="51"/>
      <c r="CG13" s="14"/>
      <c r="CH13" s="64"/>
      <c r="CI13" s="14"/>
      <c r="CJ13" s="14"/>
      <c r="CK13" s="14"/>
      <c r="CL13" s="14"/>
      <c r="CM13" s="14"/>
    </row>
    <row r="14" spans="1:91" x14ac:dyDescent="0.2">
      <c r="A14" s="73">
        <v>7</v>
      </c>
      <c r="B14" s="396" t="s">
        <v>265</v>
      </c>
      <c r="C14" s="396" t="s">
        <v>266</v>
      </c>
      <c r="D14" s="396" t="s">
        <v>267</v>
      </c>
      <c r="E14" s="396" t="s">
        <v>207</v>
      </c>
      <c r="F14" s="396" t="s">
        <v>216</v>
      </c>
      <c r="G14" s="396" t="s">
        <v>268</v>
      </c>
      <c r="H14" s="396" t="s">
        <v>269</v>
      </c>
      <c r="I14" s="396" t="s">
        <v>270</v>
      </c>
      <c r="J14" s="396" t="s">
        <v>271</v>
      </c>
      <c r="K14" s="396" t="s">
        <v>272</v>
      </c>
      <c r="L14" s="396" t="s">
        <v>273</v>
      </c>
      <c r="M14" s="396" t="s">
        <v>274</v>
      </c>
      <c r="N14" s="396" t="s">
        <v>275</v>
      </c>
      <c r="O14" s="396" t="s">
        <v>276</v>
      </c>
      <c r="P14" s="396" t="s">
        <v>277</v>
      </c>
      <c r="Q14" s="396" t="s">
        <v>278</v>
      </c>
      <c r="R14" s="396" t="s">
        <v>279</v>
      </c>
      <c r="S14" s="396" t="s">
        <v>280</v>
      </c>
      <c r="T14" s="396" t="s">
        <v>281</v>
      </c>
      <c r="U14" s="396" t="s">
        <v>282</v>
      </c>
      <c r="V14" s="396"/>
      <c r="W14" s="396" t="s">
        <v>230</v>
      </c>
      <c r="X14" s="396"/>
      <c r="Y14" s="396"/>
      <c r="Z14" s="396" t="s">
        <v>230</v>
      </c>
      <c r="AA14" s="396"/>
      <c r="AB14" s="396"/>
      <c r="AC14" s="396" t="s">
        <v>230</v>
      </c>
      <c r="AD14" s="396"/>
      <c r="AE14" s="396"/>
      <c r="AF14" s="396" t="s">
        <v>230</v>
      </c>
      <c r="AG14" s="396"/>
      <c r="AH14" s="396"/>
      <c r="AI14" s="396" t="s">
        <v>230</v>
      </c>
      <c r="AJ14" s="396"/>
      <c r="AK14" s="396"/>
      <c r="AL14" s="396" t="s">
        <v>230</v>
      </c>
      <c r="AM14" s="396"/>
      <c r="AN14" s="396"/>
      <c r="AO14" s="396" t="s">
        <v>230</v>
      </c>
      <c r="AP14" s="396"/>
      <c r="AQ14" s="396"/>
      <c r="AR14" s="396" t="s">
        <v>230</v>
      </c>
      <c r="AS14" s="396"/>
      <c r="AT14" s="396"/>
      <c r="AU14" s="396"/>
      <c r="AV14" s="396"/>
      <c r="AW14" s="396"/>
      <c r="AX14" s="396"/>
      <c r="AY14" s="396"/>
      <c r="AZ14" s="396"/>
      <c r="BA14" s="396"/>
      <c r="BB14" s="396"/>
      <c r="BC14" s="396"/>
      <c r="BD14" s="396"/>
      <c r="BE14" s="396"/>
      <c r="BF14" s="76">
        <f>INDEX('CTR2 Data Previous Year'!$B:$B,MATCH($D14,'CTR2 Data Previous Year'!$A:$A,0),1)</f>
        <v>420866224</v>
      </c>
      <c r="BG14" s="76">
        <f>INDEX('CTR2 Data Previous Year'!$C:$C,MATCH($D14,'CTR2 Data Previous Year'!$A:$A,0),1)</f>
        <v>10048640</v>
      </c>
      <c r="BH14" s="78">
        <f>INDEX('CTR2 Data Previous Year'!$D:$D,MATCH($D14,'CTR2 Data Previous Year'!$A:$A,0),1)</f>
        <v>247475.20000000001</v>
      </c>
      <c r="BI14" s="78">
        <f>INDEX('CTR2 Data Previous Year'!$E:$E,MATCH($D14,'CTR2 Data Previous Year'!$A:$A,0),1)</f>
        <v>1700.64</v>
      </c>
      <c r="BJ14" s="349" t="str">
        <f t="shared" si="1"/>
        <v>N</v>
      </c>
      <c r="BK14" s="350" t="str">
        <f t="shared" si="7"/>
        <v>N</v>
      </c>
      <c r="BL14" s="351">
        <f t="shared" si="8"/>
        <v>1700.64</v>
      </c>
      <c r="BM14" s="420">
        <f t="shared" si="2"/>
        <v>0</v>
      </c>
      <c r="BN14" s="421">
        <f t="shared" si="3"/>
        <v>0</v>
      </c>
      <c r="BO14" s="351">
        <f t="shared" si="4"/>
        <v>1785.6720000000003</v>
      </c>
      <c r="BP14" s="351">
        <f t="shared" si="5"/>
        <v>1700.64</v>
      </c>
      <c r="BQ14" s="353">
        <f t="shared" si="9"/>
        <v>0</v>
      </c>
      <c r="BR14" s="353">
        <f t="shared" si="10"/>
        <v>1785.67</v>
      </c>
      <c r="BS14" s="354">
        <f t="shared" si="6"/>
        <v>34.01</v>
      </c>
      <c r="BT14" s="355">
        <f t="shared" si="11"/>
        <v>1.9998353561012323E-2</v>
      </c>
      <c r="BU14" s="337"/>
      <c r="BV14" s="337"/>
      <c r="BW14" s="337"/>
      <c r="BX14" s="429"/>
      <c r="BY14" s="376"/>
      <c r="BZ14" s="377" t="s">
        <v>283</v>
      </c>
      <c r="CA14" s="377">
        <v>2</v>
      </c>
      <c r="CB14" s="377"/>
      <c r="CC14" s="384"/>
      <c r="CD14" s="385"/>
      <c r="CE14"/>
      <c r="CF14" s="52"/>
      <c r="CG14" s="14"/>
      <c r="CH14" s="64"/>
      <c r="CI14" s="14"/>
      <c r="CJ14" s="14"/>
      <c r="CK14" s="14"/>
      <c r="CL14" s="14"/>
      <c r="CM14" s="14"/>
    </row>
    <row r="15" spans="1:91" x14ac:dyDescent="0.2">
      <c r="A15" s="73">
        <v>8</v>
      </c>
      <c r="B15" s="396" t="s">
        <v>284</v>
      </c>
      <c r="C15" s="396" t="s">
        <v>285</v>
      </c>
      <c r="D15" s="396" t="s">
        <v>286</v>
      </c>
      <c r="E15" s="396" t="s">
        <v>212</v>
      </c>
      <c r="F15" s="396" t="s">
        <v>216</v>
      </c>
      <c r="G15" s="396" t="s">
        <v>268</v>
      </c>
      <c r="H15" s="396" t="s">
        <v>269</v>
      </c>
      <c r="I15" s="396" t="s">
        <v>270</v>
      </c>
      <c r="J15" s="396" t="s">
        <v>271</v>
      </c>
      <c r="K15" s="396" t="s">
        <v>272</v>
      </c>
      <c r="L15" s="396" t="s">
        <v>273</v>
      </c>
      <c r="M15" s="396" t="s">
        <v>274</v>
      </c>
      <c r="N15" s="396" t="s">
        <v>275</v>
      </c>
      <c r="O15" s="396" t="s">
        <v>276</v>
      </c>
      <c r="P15" s="396" t="s">
        <v>277</v>
      </c>
      <c r="Q15" s="396" t="s">
        <v>278</v>
      </c>
      <c r="R15" s="396" t="s">
        <v>279</v>
      </c>
      <c r="S15" s="396" t="s">
        <v>287</v>
      </c>
      <c r="T15" s="396" t="s">
        <v>288</v>
      </c>
      <c r="U15" s="396" t="s">
        <v>289</v>
      </c>
      <c r="V15" s="396" t="s">
        <v>280</v>
      </c>
      <c r="W15" s="396" t="s">
        <v>281</v>
      </c>
      <c r="X15" s="396" t="s">
        <v>282</v>
      </c>
      <c r="Y15" s="396"/>
      <c r="Z15" s="396" t="s">
        <v>230</v>
      </c>
      <c r="AA15" s="396"/>
      <c r="AB15" s="396"/>
      <c r="AC15" s="396" t="s">
        <v>230</v>
      </c>
      <c r="AD15" s="396"/>
      <c r="AE15" s="396"/>
      <c r="AF15" s="396" t="s">
        <v>230</v>
      </c>
      <c r="AG15" s="396"/>
      <c r="AH15" s="396"/>
      <c r="AI15" s="396" t="s">
        <v>230</v>
      </c>
      <c r="AJ15" s="396"/>
      <c r="AK15" s="396"/>
      <c r="AL15" s="396" t="s">
        <v>230</v>
      </c>
      <c r="AM15" s="396"/>
      <c r="AN15" s="396"/>
      <c r="AO15" s="396" t="s">
        <v>230</v>
      </c>
      <c r="AP15" s="396"/>
      <c r="AQ15" s="396"/>
      <c r="AR15" s="396" t="s">
        <v>230</v>
      </c>
      <c r="AS15" s="396"/>
      <c r="AT15" s="396"/>
      <c r="AU15" s="396"/>
      <c r="AV15" s="396"/>
      <c r="AW15" s="396"/>
      <c r="AX15" s="396"/>
      <c r="AY15" s="396"/>
      <c r="AZ15" s="396"/>
      <c r="BA15" s="396"/>
      <c r="BB15" s="396"/>
      <c r="BC15" s="396"/>
      <c r="BD15" s="396"/>
      <c r="BE15" s="396"/>
      <c r="BF15" s="76">
        <f>INDEX('CTR2 Data Previous Year'!$B:$B,MATCH($D15,'CTR2 Data Previous Year'!$A:$A,0),1)</f>
        <v>11179612</v>
      </c>
      <c r="BG15" s="76">
        <f>INDEX('CTR2 Data Previous Year'!$C:$C,MATCH($D15,'CTR2 Data Previous Year'!$A:$A,0),1)</f>
        <v>0</v>
      </c>
      <c r="BH15" s="78">
        <f>INDEX('CTR2 Data Previous Year'!$D:$D,MATCH($D15,'CTR2 Data Previous Year'!$A:$A,0),1)</f>
        <v>310544.78999999998</v>
      </c>
      <c r="BI15" s="78">
        <f>INDEX('CTR2 Data Previous Year'!$E:$E,MATCH($D15,'CTR2 Data Previous Year'!$A:$A,0),1)</f>
        <v>36</v>
      </c>
      <c r="BJ15" s="349" t="str">
        <f t="shared" si="1"/>
        <v>N</v>
      </c>
      <c r="BK15" s="350" t="str">
        <f t="shared" si="7"/>
        <v>N</v>
      </c>
      <c r="BL15" s="351">
        <f t="shared" si="8"/>
        <v>36</v>
      </c>
      <c r="BM15" s="420">
        <f t="shared" si="2"/>
        <v>0</v>
      </c>
      <c r="BN15" s="421">
        <f t="shared" si="3"/>
        <v>0</v>
      </c>
      <c r="BO15" s="351">
        <f t="shared" si="4"/>
        <v>36</v>
      </c>
      <c r="BP15" s="351">
        <f t="shared" si="5"/>
        <v>36</v>
      </c>
      <c r="BQ15" s="353">
        <f t="shared" si="9"/>
        <v>0</v>
      </c>
      <c r="BR15" s="353">
        <f t="shared" si="10"/>
        <v>36</v>
      </c>
      <c r="BS15" s="354">
        <f t="shared" si="6"/>
        <v>0</v>
      </c>
      <c r="BT15" s="355">
        <f t="shared" si="11"/>
        <v>0</v>
      </c>
      <c r="BU15" s="430" t="s">
        <v>290</v>
      </c>
      <c r="BV15" s="340"/>
      <c r="BW15" s="340"/>
      <c r="BX15" s="340"/>
      <c r="BY15" s="376"/>
      <c r="BZ15" s="377"/>
      <c r="CA15" s="377"/>
      <c r="CB15" s="377"/>
      <c r="CC15" s="384"/>
      <c r="CD15" s="385"/>
      <c r="CE15"/>
      <c r="CF15"/>
      <c r="CG15" s="64"/>
      <c r="CH15" s="64"/>
      <c r="CI15" s="14"/>
      <c r="CJ15" s="14"/>
      <c r="CK15" s="14"/>
      <c r="CL15" s="14"/>
      <c r="CM15" s="14"/>
    </row>
    <row r="16" spans="1:91" x14ac:dyDescent="0.2">
      <c r="A16" s="73">
        <v>9</v>
      </c>
      <c r="B16" s="396" t="s">
        <v>291</v>
      </c>
      <c r="C16" s="396" t="s">
        <v>292</v>
      </c>
      <c r="D16" s="396" t="s">
        <v>293</v>
      </c>
      <c r="E16" s="396" t="s">
        <v>211</v>
      </c>
      <c r="F16" s="396" t="s">
        <v>216</v>
      </c>
      <c r="G16" s="396" t="s">
        <v>268</v>
      </c>
      <c r="H16" s="396" t="s">
        <v>269</v>
      </c>
      <c r="I16" s="396" t="s">
        <v>270</v>
      </c>
      <c r="J16" s="396" t="s">
        <v>271</v>
      </c>
      <c r="K16" s="396" t="s">
        <v>272</v>
      </c>
      <c r="L16" s="396" t="s">
        <v>273</v>
      </c>
      <c r="M16" s="396" t="s">
        <v>274</v>
      </c>
      <c r="N16" s="396" t="s">
        <v>275</v>
      </c>
      <c r="O16" s="396" t="s">
        <v>276</v>
      </c>
      <c r="P16" s="396" t="s">
        <v>277</v>
      </c>
      <c r="Q16" s="396" t="s">
        <v>278</v>
      </c>
      <c r="R16" s="396" t="s">
        <v>279</v>
      </c>
      <c r="S16" s="396" t="s">
        <v>287</v>
      </c>
      <c r="T16" s="396" t="s">
        <v>288</v>
      </c>
      <c r="U16" s="396" t="s">
        <v>289</v>
      </c>
      <c r="V16" s="396" t="s">
        <v>280</v>
      </c>
      <c r="W16" s="396" t="s">
        <v>281</v>
      </c>
      <c r="X16" s="396" t="s">
        <v>282</v>
      </c>
      <c r="Y16" s="396"/>
      <c r="Z16" s="396" t="s">
        <v>230</v>
      </c>
      <c r="AA16" s="396"/>
      <c r="AB16" s="396"/>
      <c r="AC16" s="396" t="s">
        <v>230</v>
      </c>
      <c r="AD16" s="396"/>
      <c r="AE16" s="396"/>
      <c r="AF16" s="396" t="s">
        <v>230</v>
      </c>
      <c r="AG16" s="396"/>
      <c r="AH16" s="396"/>
      <c r="AI16" s="396" t="s">
        <v>230</v>
      </c>
      <c r="AJ16" s="396"/>
      <c r="AK16" s="396"/>
      <c r="AL16" s="396" t="s">
        <v>230</v>
      </c>
      <c r="AM16" s="396"/>
      <c r="AN16" s="396"/>
      <c r="AO16" s="396" t="s">
        <v>230</v>
      </c>
      <c r="AP16" s="396"/>
      <c r="AQ16" s="396"/>
      <c r="AR16" s="396" t="s">
        <v>230</v>
      </c>
      <c r="AS16" s="396"/>
      <c r="AT16" s="396"/>
      <c r="AU16" s="396"/>
      <c r="AV16" s="396"/>
      <c r="AW16" s="396"/>
      <c r="AX16" s="396"/>
      <c r="AY16" s="396"/>
      <c r="AZ16" s="396"/>
      <c r="BA16" s="396"/>
      <c r="BB16" s="396"/>
      <c r="BC16" s="396"/>
      <c r="BD16" s="396"/>
      <c r="BE16" s="396"/>
      <c r="BF16" s="76">
        <f>INDEX('CTR2 Data Previous Year'!$B:$B,MATCH($D16,'CTR2 Data Previous Year'!$A:$A,0),1)</f>
        <v>27082610</v>
      </c>
      <c r="BG16" s="76">
        <f>INDEX('CTR2 Data Previous Year'!$C:$C,MATCH($D16,'CTR2 Data Previous Year'!$A:$A,0),1)</f>
        <v>0</v>
      </c>
      <c r="BH16" s="78">
        <f>INDEX('CTR2 Data Previous Year'!$D:$D,MATCH($D16,'CTR2 Data Previous Year'!$A:$A,0),1)</f>
        <v>310545</v>
      </c>
      <c r="BI16" s="78">
        <f>INDEX('CTR2 Data Previous Year'!$E:$E,MATCH($D16,'CTR2 Data Previous Year'!$A:$A,0),1)</f>
        <v>87.21</v>
      </c>
      <c r="BJ16" s="349" t="str">
        <f t="shared" si="1"/>
        <v>N</v>
      </c>
      <c r="BK16" s="350" t="str">
        <f t="shared" si="7"/>
        <v>N</v>
      </c>
      <c r="BL16" s="351">
        <f t="shared" si="8"/>
        <v>87.21</v>
      </c>
      <c r="BM16" s="420">
        <f t="shared" si="2"/>
        <v>0</v>
      </c>
      <c r="BN16" s="421">
        <f t="shared" si="3"/>
        <v>0</v>
      </c>
      <c r="BO16" s="351">
        <f t="shared" si="4"/>
        <v>87.21</v>
      </c>
      <c r="BP16" s="351">
        <f t="shared" si="5"/>
        <v>92.21</v>
      </c>
      <c r="BQ16" s="353">
        <f t="shared" si="9"/>
        <v>0</v>
      </c>
      <c r="BR16" s="353">
        <f t="shared" si="10"/>
        <v>92.21</v>
      </c>
      <c r="BS16" s="354">
        <f t="shared" si="6"/>
        <v>0</v>
      </c>
      <c r="BT16" s="355">
        <f t="shared" si="11"/>
        <v>0</v>
      </c>
      <c r="BU16" s="430" t="s">
        <v>294</v>
      </c>
      <c r="BV16" s="339" t="s">
        <v>295</v>
      </c>
      <c r="BW16" s="339" t="s">
        <v>121</v>
      </c>
      <c r="BX16" s="339" t="s">
        <v>122</v>
      </c>
      <c r="BY16" s="376"/>
      <c r="BZ16" s="377" t="s">
        <v>296</v>
      </c>
      <c r="CA16" s="377">
        <v>3</v>
      </c>
      <c r="CB16" s="377"/>
      <c r="CC16" s="384"/>
      <c r="CD16" s="385"/>
      <c r="CE16"/>
      <c r="CF16"/>
      <c r="CG16" s="14"/>
      <c r="CH16" s="64"/>
      <c r="CI16" s="14"/>
      <c r="CJ16" s="14"/>
      <c r="CK16" s="14"/>
      <c r="CL16" s="14"/>
      <c r="CM16" s="14"/>
    </row>
    <row r="17" spans="1:91" x14ac:dyDescent="0.2">
      <c r="A17" s="73">
        <v>10</v>
      </c>
      <c r="B17" s="396" t="s">
        <v>297</v>
      </c>
      <c r="C17" s="396" t="s">
        <v>298</v>
      </c>
      <c r="D17" s="396" t="s">
        <v>299</v>
      </c>
      <c r="E17" s="396" t="s">
        <v>190</v>
      </c>
      <c r="F17" s="396" t="s">
        <v>216</v>
      </c>
      <c r="G17" s="396" t="s">
        <v>268</v>
      </c>
      <c r="H17" s="396" t="s">
        <v>269</v>
      </c>
      <c r="I17" s="396" t="s">
        <v>270</v>
      </c>
      <c r="J17" s="396" t="s">
        <v>271</v>
      </c>
      <c r="K17" s="396" t="s">
        <v>272</v>
      </c>
      <c r="L17" s="396" t="s">
        <v>273</v>
      </c>
      <c r="M17" s="396" t="s">
        <v>274</v>
      </c>
      <c r="N17" s="396" t="s">
        <v>275</v>
      </c>
      <c r="O17" s="396" t="s">
        <v>276</v>
      </c>
      <c r="P17" s="396" t="s">
        <v>277</v>
      </c>
      <c r="Q17" s="396" t="s">
        <v>278</v>
      </c>
      <c r="R17" s="396" t="s">
        <v>279</v>
      </c>
      <c r="S17" s="396" t="s">
        <v>287</v>
      </c>
      <c r="T17" s="396" t="s">
        <v>288</v>
      </c>
      <c r="U17" s="396" t="s">
        <v>289</v>
      </c>
      <c r="V17" s="396" t="s">
        <v>280</v>
      </c>
      <c r="W17" s="396" t="s">
        <v>281</v>
      </c>
      <c r="X17" s="396" t="s">
        <v>282</v>
      </c>
      <c r="Y17" s="396"/>
      <c r="Z17" s="396" t="s">
        <v>230</v>
      </c>
      <c r="AA17" s="396"/>
      <c r="AB17" s="396"/>
      <c r="AC17" s="396" t="s">
        <v>230</v>
      </c>
      <c r="AD17" s="396"/>
      <c r="AE17" s="396"/>
      <c r="AF17" s="396" t="s">
        <v>230</v>
      </c>
      <c r="AG17" s="396"/>
      <c r="AH17" s="396"/>
      <c r="AI17" s="396" t="s">
        <v>230</v>
      </c>
      <c r="AJ17" s="396"/>
      <c r="AK17" s="396"/>
      <c r="AL17" s="396" t="s">
        <v>230</v>
      </c>
      <c r="AM17" s="396"/>
      <c r="AN17" s="396"/>
      <c r="AO17" s="396" t="s">
        <v>230</v>
      </c>
      <c r="AP17" s="396"/>
      <c r="AQ17" s="396"/>
      <c r="AR17" s="396" t="s">
        <v>230</v>
      </c>
      <c r="AS17" s="396"/>
      <c r="AT17" s="396"/>
      <c r="AU17" s="396"/>
      <c r="AV17" s="396"/>
      <c r="AW17" s="396"/>
      <c r="AX17" s="396"/>
      <c r="AY17" s="396"/>
      <c r="AZ17" s="396"/>
      <c r="BA17" s="396"/>
      <c r="BB17" s="396"/>
      <c r="BC17" s="396"/>
      <c r="BD17" s="396"/>
      <c r="BE17" s="396"/>
      <c r="BF17" s="76">
        <f>INDEX('CTR2 Data Previous Year'!$B:$B,MATCH($D17,'CTR2 Data Previous Year'!$A:$A,0),1)</f>
        <v>92986426</v>
      </c>
      <c r="BG17" s="76">
        <f>INDEX('CTR2 Data Previous Year'!$C:$C,MATCH($D17,'CTR2 Data Previous Year'!$A:$A,0),1)</f>
        <v>0</v>
      </c>
      <c r="BH17" s="78">
        <f>INDEX('CTR2 Data Previous Year'!$D:$D,MATCH($D17,'CTR2 Data Previous Year'!$A:$A,0),1)</f>
        <v>310544.78999999998</v>
      </c>
      <c r="BI17" s="78">
        <f>INDEX('CTR2 Data Previous Year'!$E:$E,MATCH($D17,'CTR2 Data Previous Year'!$A:$A,0),1)</f>
        <v>299.43</v>
      </c>
      <c r="BJ17" s="349" t="str">
        <f t="shared" si="1"/>
        <v>N</v>
      </c>
      <c r="BK17" s="350" t="str">
        <f t="shared" si="7"/>
        <v>N</v>
      </c>
      <c r="BL17" s="351">
        <f t="shared" si="8"/>
        <v>299.43</v>
      </c>
      <c r="BM17" s="420">
        <f t="shared" si="2"/>
        <v>0</v>
      </c>
      <c r="BN17" s="421">
        <f t="shared" si="3"/>
        <v>0</v>
      </c>
      <c r="BO17" s="351">
        <f t="shared" si="4"/>
        <v>299.43</v>
      </c>
      <c r="BP17" s="351">
        <f t="shared" si="5"/>
        <v>314.43</v>
      </c>
      <c r="BQ17" s="353">
        <f t="shared" si="9"/>
        <v>0</v>
      </c>
      <c r="BR17" s="353">
        <f t="shared" si="10"/>
        <v>314.43</v>
      </c>
      <c r="BS17" s="354">
        <f t="shared" si="6"/>
        <v>0</v>
      </c>
      <c r="BT17" s="355">
        <f t="shared" si="11"/>
        <v>0</v>
      </c>
      <c r="BU17" s="431" t="s">
        <v>300</v>
      </c>
      <c r="BV17" s="431" t="str">
        <f>INDEX($C$8:$C$99,MATCH($BU17,$B$8:$B$99,0),1)</f>
        <v>E1821</v>
      </c>
      <c r="BW17" s="340">
        <f>7%+2%</f>
        <v>9.0000000000000011E-2</v>
      </c>
      <c r="BX17" s="419"/>
      <c r="BY17" s="376"/>
      <c r="BZ17" s="377" t="s">
        <v>76</v>
      </c>
      <c r="CA17" s="377">
        <v>4</v>
      </c>
      <c r="CB17" s="377"/>
      <c r="CC17" s="384"/>
      <c r="CD17" s="385"/>
      <c r="CE17"/>
      <c r="CF17"/>
      <c r="CG17" s="64"/>
      <c r="CH17" s="64"/>
      <c r="CI17" s="14"/>
      <c r="CJ17" s="14"/>
      <c r="CK17" s="14"/>
      <c r="CL17" s="14"/>
      <c r="CM17" s="14"/>
    </row>
    <row r="18" spans="1:91" x14ac:dyDescent="0.2">
      <c r="A18" s="73">
        <v>11</v>
      </c>
      <c r="B18" s="396" t="s">
        <v>301</v>
      </c>
      <c r="C18" s="396" t="s">
        <v>302</v>
      </c>
      <c r="D18" s="396" t="s">
        <v>303</v>
      </c>
      <c r="E18" s="396" t="s">
        <v>211</v>
      </c>
      <c r="F18" s="396" t="s">
        <v>304</v>
      </c>
      <c r="G18" s="396" t="s">
        <v>305</v>
      </c>
      <c r="H18" s="396" t="s">
        <v>306</v>
      </c>
      <c r="I18" s="396" t="s">
        <v>307</v>
      </c>
      <c r="J18" s="396" t="s">
        <v>308</v>
      </c>
      <c r="K18" s="396" t="s">
        <v>309</v>
      </c>
      <c r="L18" s="396" t="s">
        <v>310</v>
      </c>
      <c r="M18" s="396" t="s">
        <v>311</v>
      </c>
      <c r="N18" s="396" t="s">
        <v>312</v>
      </c>
      <c r="O18" s="396" t="s">
        <v>313</v>
      </c>
      <c r="P18" s="396" t="s">
        <v>314</v>
      </c>
      <c r="Q18" s="396" t="s">
        <v>315</v>
      </c>
      <c r="R18" s="396" t="s">
        <v>316</v>
      </c>
      <c r="S18" s="396"/>
      <c r="T18" s="396" t="s">
        <v>230</v>
      </c>
      <c r="U18" s="396"/>
      <c r="V18" s="396"/>
      <c r="W18" s="396" t="s">
        <v>230</v>
      </c>
      <c r="X18" s="396"/>
      <c r="Y18" s="396"/>
      <c r="Z18" s="396" t="s">
        <v>230</v>
      </c>
      <c r="AA18" s="396"/>
      <c r="AB18" s="396"/>
      <c r="AC18" s="396" t="s">
        <v>230</v>
      </c>
      <c r="AD18" s="396"/>
      <c r="AE18" s="396"/>
      <c r="AF18" s="396" t="s">
        <v>230</v>
      </c>
      <c r="AG18" s="396"/>
      <c r="AH18" s="396"/>
      <c r="AI18" s="396" t="s">
        <v>230</v>
      </c>
      <c r="AJ18" s="396"/>
      <c r="AK18" s="396"/>
      <c r="AL18" s="396" t="s">
        <v>230</v>
      </c>
      <c r="AM18" s="396"/>
      <c r="AN18" s="396"/>
      <c r="AO18" s="396" t="s">
        <v>230</v>
      </c>
      <c r="AP18" s="396"/>
      <c r="AQ18" s="396"/>
      <c r="AR18" s="396" t="s">
        <v>230</v>
      </c>
      <c r="AS18" s="396"/>
      <c r="AT18" s="396"/>
      <c r="AU18" s="396"/>
      <c r="AV18" s="396"/>
      <c r="AW18" s="396"/>
      <c r="AX18" s="396"/>
      <c r="AY18" s="396"/>
      <c r="AZ18" s="396"/>
      <c r="BA18" s="396"/>
      <c r="BB18" s="396"/>
      <c r="BC18" s="396"/>
      <c r="BD18" s="396"/>
      <c r="BE18" s="396"/>
      <c r="BF18" s="76">
        <f>INDEX('CTR2 Data Previous Year'!$B:$B,MATCH($D18,'CTR2 Data Previous Year'!$A:$A,0),1)</f>
        <v>38428294</v>
      </c>
      <c r="BG18" s="76">
        <f>INDEX('CTR2 Data Previous Year'!$C:$C,MATCH($D18,'CTR2 Data Previous Year'!$A:$A,0),1)</f>
        <v>0</v>
      </c>
      <c r="BH18" s="78">
        <f>INDEX('CTR2 Data Previous Year'!$D:$D,MATCH($D18,'CTR2 Data Previous Year'!$A:$A,0),1)</f>
        <v>404125.5</v>
      </c>
      <c r="BI18" s="78">
        <f>INDEX('CTR2 Data Previous Year'!$E:$E,MATCH($D18,'CTR2 Data Previous Year'!$A:$A,0),1)</f>
        <v>95.09</v>
      </c>
      <c r="BJ18" s="349" t="str">
        <f t="shared" si="1"/>
        <v>N</v>
      </c>
      <c r="BK18" s="350" t="str">
        <f t="shared" si="7"/>
        <v>N</v>
      </c>
      <c r="BL18" s="351">
        <f t="shared" si="8"/>
        <v>95.09</v>
      </c>
      <c r="BM18" s="420">
        <f t="shared" si="2"/>
        <v>0</v>
      </c>
      <c r="BN18" s="421">
        <f t="shared" si="3"/>
        <v>0</v>
      </c>
      <c r="BO18" s="351">
        <f t="shared" si="4"/>
        <v>95.09</v>
      </c>
      <c r="BP18" s="351">
        <f t="shared" si="5"/>
        <v>100.09</v>
      </c>
      <c r="BQ18" s="353">
        <f t="shared" si="9"/>
        <v>0</v>
      </c>
      <c r="BR18" s="353">
        <f t="shared" si="10"/>
        <v>100.09</v>
      </c>
      <c r="BS18" s="354">
        <f t="shared" si="6"/>
        <v>0</v>
      </c>
      <c r="BT18" s="355">
        <f t="shared" si="11"/>
        <v>0</v>
      </c>
      <c r="BU18" s="431" t="s">
        <v>227</v>
      </c>
      <c r="BV18" s="431" t="str">
        <f t="shared" ref="BV18:BV37" si="12">INDEX($C$8:$C$99,MATCH($BU18,$B$8:$B$99,0),1)</f>
        <v>E7002</v>
      </c>
      <c r="BW18" s="340"/>
      <c r="BX18" s="419">
        <v>18.5</v>
      </c>
      <c r="BY18" s="376"/>
      <c r="BZ18" s="377" t="s">
        <v>317</v>
      </c>
      <c r="CA18" s="377">
        <v>5</v>
      </c>
      <c r="CB18" s="377"/>
      <c r="CC18" s="384"/>
      <c r="CD18" s="385"/>
      <c r="CE18"/>
      <c r="CF18"/>
      <c r="CG18" s="14"/>
      <c r="CH18" s="64"/>
      <c r="CI18" s="14"/>
      <c r="CJ18" s="14"/>
      <c r="CK18" s="14"/>
      <c r="CL18" s="14"/>
      <c r="CM18" s="14"/>
    </row>
    <row r="19" spans="1:91" ht="16.5" thickBot="1" x14ac:dyDescent="0.3">
      <c r="A19" s="73">
        <v>12</v>
      </c>
      <c r="B19" s="396" t="s">
        <v>318</v>
      </c>
      <c r="C19" s="396" t="s">
        <v>319</v>
      </c>
      <c r="D19" s="396" t="s">
        <v>320</v>
      </c>
      <c r="E19" s="396" t="s">
        <v>190</v>
      </c>
      <c r="F19" s="396" t="s">
        <v>304</v>
      </c>
      <c r="G19" s="396" t="s">
        <v>305</v>
      </c>
      <c r="H19" s="396" t="s">
        <v>306</v>
      </c>
      <c r="I19" s="396" t="s">
        <v>307</v>
      </c>
      <c r="J19" s="396" t="s">
        <v>308</v>
      </c>
      <c r="K19" s="396" t="s">
        <v>309</v>
      </c>
      <c r="L19" s="396" t="s">
        <v>310</v>
      </c>
      <c r="M19" s="396" t="s">
        <v>311</v>
      </c>
      <c r="N19" s="396" t="s">
        <v>312</v>
      </c>
      <c r="O19" s="396" t="s">
        <v>313</v>
      </c>
      <c r="P19" s="396" t="s">
        <v>314</v>
      </c>
      <c r="Q19" s="396" t="s">
        <v>315</v>
      </c>
      <c r="R19" s="396" t="s">
        <v>316</v>
      </c>
      <c r="S19" s="396"/>
      <c r="T19" s="396" t="s">
        <v>230</v>
      </c>
      <c r="U19" s="396"/>
      <c r="V19" s="396"/>
      <c r="W19" s="396" t="s">
        <v>230</v>
      </c>
      <c r="X19" s="396"/>
      <c r="Y19" s="396"/>
      <c r="Z19" s="396" t="s">
        <v>230</v>
      </c>
      <c r="AA19" s="396"/>
      <c r="AB19" s="396"/>
      <c r="AC19" s="396" t="s">
        <v>230</v>
      </c>
      <c r="AD19" s="396"/>
      <c r="AE19" s="396"/>
      <c r="AF19" s="396" t="s">
        <v>230</v>
      </c>
      <c r="AG19" s="396"/>
      <c r="AH19" s="396"/>
      <c r="AI19" s="396" t="s">
        <v>230</v>
      </c>
      <c r="AJ19" s="396"/>
      <c r="AK19" s="396"/>
      <c r="AL19" s="396" t="s">
        <v>230</v>
      </c>
      <c r="AM19" s="396"/>
      <c r="AN19" s="396"/>
      <c r="AO19" s="396" t="s">
        <v>230</v>
      </c>
      <c r="AP19" s="396"/>
      <c r="AQ19" s="396"/>
      <c r="AR19" s="396" t="s">
        <v>230</v>
      </c>
      <c r="AS19" s="396"/>
      <c r="AT19" s="396"/>
      <c r="AU19" s="396"/>
      <c r="AV19" s="396"/>
      <c r="AW19" s="396"/>
      <c r="AX19" s="396"/>
      <c r="AY19" s="396"/>
      <c r="AZ19" s="396"/>
      <c r="BA19" s="396"/>
      <c r="BB19" s="396"/>
      <c r="BC19" s="396"/>
      <c r="BD19" s="396"/>
      <c r="BE19" s="396"/>
      <c r="BF19" s="76">
        <f>INDEX('CTR2 Data Previous Year'!$B:$B,MATCH($D19,'CTR2 Data Previous Year'!$A:$A,0),1)</f>
        <v>111918516</v>
      </c>
      <c r="BG19" s="76">
        <f>INDEX('CTR2 Data Previous Year'!$C:$C,MATCH($D19,'CTR2 Data Previous Year'!$A:$A,0),1)</f>
        <v>0</v>
      </c>
      <c r="BH19" s="78">
        <f>INDEX('CTR2 Data Previous Year'!$D:$D,MATCH($D19,'CTR2 Data Previous Year'!$A:$A,0),1)</f>
        <v>404125.5</v>
      </c>
      <c r="BI19" s="78">
        <f>INDEX('CTR2 Data Previous Year'!$E:$E,MATCH($D19,'CTR2 Data Previous Year'!$A:$A,0),1)</f>
        <v>276.94</v>
      </c>
      <c r="BJ19" s="349" t="str">
        <f t="shared" si="1"/>
        <v>Y</v>
      </c>
      <c r="BK19" s="350" t="str">
        <f t="shared" si="7"/>
        <v>N</v>
      </c>
      <c r="BL19" s="351">
        <f t="shared" si="8"/>
        <v>276.94</v>
      </c>
      <c r="BM19" s="420">
        <f t="shared" si="2"/>
        <v>0</v>
      </c>
      <c r="BN19" s="421">
        <f t="shared" si="3"/>
        <v>18.5</v>
      </c>
      <c r="BO19" s="351">
        <f t="shared" si="4"/>
        <v>276.94</v>
      </c>
      <c r="BP19" s="351">
        <f t="shared" si="5"/>
        <v>291.94</v>
      </c>
      <c r="BQ19" s="353">
        <f t="shared" si="9"/>
        <v>295.44</v>
      </c>
      <c r="BR19" s="353">
        <f t="shared" si="10"/>
        <v>295.44</v>
      </c>
      <c r="BS19" s="354">
        <f t="shared" si="6"/>
        <v>0</v>
      </c>
      <c r="BT19" s="355">
        <f t="shared" si="11"/>
        <v>0</v>
      </c>
      <c r="BU19" s="431" t="s">
        <v>318</v>
      </c>
      <c r="BV19" s="431" t="str">
        <f t="shared" si="12"/>
        <v>E7006</v>
      </c>
      <c r="BW19" s="340"/>
      <c r="BX19" s="419">
        <v>18.5</v>
      </c>
      <c r="BY19" s="386"/>
      <c r="BZ19" s="387"/>
      <c r="CA19" s="387"/>
      <c r="CB19" s="388"/>
      <c r="CC19" s="389"/>
      <c r="CD19" s="390"/>
      <c r="CE19"/>
      <c r="CF19"/>
      <c r="CG19" s="64"/>
      <c r="CH19" s="64"/>
      <c r="CI19" s="14"/>
      <c r="CJ19" s="14"/>
      <c r="CK19" s="14"/>
      <c r="CL19" s="14"/>
      <c r="CM19" s="14"/>
    </row>
    <row r="20" spans="1:91" x14ac:dyDescent="0.2">
      <c r="A20" s="73">
        <v>13</v>
      </c>
      <c r="B20" s="396" t="s">
        <v>321</v>
      </c>
      <c r="C20" s="396" t="s">
        <v>322</v>
      </c>
      <c r="D20" s="396" t="s">
        <v>323</v>
      </c>
      <c r="E20" s="396" t="s">
        <v>211</v>
      </c>
      <c r="F20" s="396" t="s">
        <v>324</v>
      </c>
      <c r="G20" s="396" t="s">
        <v>325</v>
      </c>
      <c r="H20" s="396" t="s">
        <v>326</v>
      </c>
      <c r="I20" s="396" t="s">
        <v>327</v>
      </c>
      <c r="J20" s="396" t="s">
        <v>328</v>
      </c>
      <c r="K20" s="396" t="s">
        <v>329</v>
      </c>
      <c r="L20" s="396" t="s">
        <v>330</v>
      </c>
      <c r="M20" s="396" t="s">
        <v>331</v>
      </c>
      <c r="N20" s="396" t="s">
        <v>332</v>
      </c>
      <c r="O20" s="396" t="s">
        <v>333</v>
      </c>
      <c r="P20" s="396" t="s">
        <v>334</v>
      </c>
      <c r="Q20" s="396" t="s">
        <v>335</v>
      </c>
      <c r="R20" s="396" t="s">
        <v>336</v>
      </c>
      <c r="S20" s="396"/>
      <c r="T20" s="396" t="s">
        <v>230</v>
      </c>
      <c r="U20" s="396"/>
      <c r="V20" s="396"/>
      <c r="W20" s="396" t="s">
        <v>230</v>
      </c>
      <c r="X20" s="396"/>
      <c r="Y20" s="396"/>
      <c r="Z20" s="396" t="s">
        <v>230</v>
      </c>
      <c r="AA20" s="396"/>
      <c r="AB20" s="396"/>
      <c r="AC20" s="396" t="s">
        <v>230</v>
      </c>
      <c r="AD20" s="396"/>
      <c r="AE20" s="396"/>
      <c r="AF20" s="396" t="s">
        <v>230</v>
      </c>
      <c r="AG20" s="396"/>
      <c r="AH20" s="396"/>
      <c r="AI20" s="396" t="s">
        <v>230</v>
      </c>
      <c r="AJ20" s="396"/>
      <c r="AK20" s="396"/>
      <c r="AL20" s="396" t="s">
        <v>230</v>
      </c>
      <c r="AM20" s="396"/>
      <c r="AN20" s="396"/>
      <c r="AO20" s="396" t="s">
        <v>230</v>
      </c>
      <c r="AP20" s="396"/>
      <c r="AQ20" s="396"/>
      <c r="AR20" s="396" t="s">
        <v>230</v>
      </c>
      <c r="AS20" s="396"/>
      <c r="AT20" s="396"/>
      <c r="AU20" s="396"/>
      <c r="AV20" s="396"/>
      <c r="AW20" s="396"/>
      <c r="AX20" s="396"/>
      <c r="AY20" s="396"/>
      <c r="AZ20" s="396"/>
      <c r="BA20" s="396"/>
      <c r="BB20" s="396"/>
      <c r="BC20" s="396"/>
      <c r="BD20" s="396"/>
      <c r="BE20" s="396"/>
      <c r="BF20" s="76">
        <f>INDEX('CTR2 Data Previous Year'!$B:$B,MATCH($D20,'CTR2 Data Previous Year'!$A:$A,0),1)</f>
        <v>15657953</v>
      </c>
      <c r="BG20" s="76">
        <f>INDEX('CTR2 Data Previous Year'!$C:$C,MATCH($D20,'CTR2 Data Previous Year'!$A:$A,0),1)</f>
        <v>0</v>
      </c>
      <c r="BH20" s="78">
        <f>INDEX('CTR2 Data Previous Year'!$D:$D,MATCH($D20,'CTR2 Data Previous Year'!$A:$A,0),1)</f>
        <v>165762.79999999999</v>
      </c>
      <c r="BI20" s="78">
        <f>INDEX('CTR2 Data Previous Year'!$E:$E,MATCH($D20,'CTR2 Data Previous Year'!$A:$A,0),1)</f>
        <v>94.46</v>
      </c>
      <c r="BJ20" s="349" t="str">
        <f t="shared" si="1"/>
        <v>N</v>
      </c>
      <c r="BK20" s="350" t="str">
        <f t="shared" si="7"/>
        <v>N</v>
      </c>
      <c r="BL20" s="351">
        <f t="shared" si="8"/>
        <v>94.46</v>
      </c>
      <c r="BM20" s="420">
        <f t="shared" si="2"/>
        <v>0</v>
      </c>
      <c r="BN20" s="421">
        <f t="shared" si="3"/>
        <v>0</v>
      </c>
      <c r="BO20" s="351">
        <f t="shared" si="4"/>
        <v>94.46</v>
      </c>
      <c r="BP20" s="351">
        <f t="shared" si="5"/>
        <v>99.46</v>
      </c>
      <c r="BQ20" s="353">
        <f t="shared" si="9"/>
        <v>0</v>
      </c>
      <c r="BR20" s="353">
        <f t="shared" si="10"/>
        <v>99.46</v>
      </c>
      <c r="BS20" s="354">
        <f t="shared" si="6"/>
        <v>0</v>
      </c>
      <c r="BT20" s="355">
        <f t="shared" si="11"/>
        <v>0</v>
      </c>
      <c r="BU20" s="431" t="s">
        <v>337</v>
      </c>
      <c r="BV20" s="431" t="str">
        <f t="shared" si="12"/>
        <v>E7013</v>
      </c>
      <c r="BW20" s="340"/>
      <c r="BX20" s="419">
        <v>18.5</v>
      </c>
      <c r="BY20" s="63"/>
      <c r="BZ20" s="63"/>
      <c r="CA20"/>
      <c r="CB20"/>
      <c r="CC20"/>
      <c r="CD20"/>
      <c r="CE20"/>
      <c r="CF20"/>
      <c r="CG20" s="14"/>
      <c r="CH20" s="64"/>
      <c r="CI20" s="14"/>
      <c r="CJ20" s="14"/>
      <c r="CK20" s="14"/>
      <c r="CL20" s="14"/>
      <c r="CM20" s="14"/>
    </row>
    <row r="21" spans="1:91" x14ac:dyDescent="0.2">
      <c r="A21" s="73">
        <v>14</v>
      </c>
      <c r="B21" s="396" t="s">
        <v>338</v>
      </c>
      <c r="C21" s="396" t="s">
        <v>339</v>
      </c>
      <c r="D21" s="396" t="s">
        <v>340</v>
      </c>
      <c r="E21" s="396" t="s">
        <v>190</v>
      </c>
      <c r="F21" s="396" t="s">
        <v>324</v>
      </c>
      <c r="G21" s="396" t="s">
        <v>325</v>
      </c>
      <c r="H21" s="396" t="s">
        <v>326</v>
      </c>
      <c r="I21" s="396" t="s">
        <v>327</v>
      </c>
      <c r="J21" s="396" t="s">
        <v>328</v>
      </c>
      <c r="K21" s="396" t="s">
        <v>329</v>
      </c>
      <c r="L21" s="396" t="s">
        <v>330</v>
      </c>
      <c r="M21" s="396" t="s">
        <v>331</v>
      </c>
      <c r="N21" s="396" t="s">
        <v>332</v>
      </c>
      <c r="O21" s="396" t="s">
        <v>333</v>
      </c>
      <c r="P21" s="396" t="s">
        <v>334</v>
      </c>
      <c r="Q21" s="396" t="s">
        <v>335</v>
      </c>
      <c r="R21" s="396" t="s">
        <v>336</v>
      </c>
      <c r="S21" s="396"/>
      <c r="T21" s="396" t="s">
        <v>230</v>
      </c>
      <c r="U21" s="396"/>
      <c r="V21" s="396"/>
      <c r="W21" s="396" t="s">
        <v>230</v>
      </c>
      <c r="X21" s="396"/>
      <c r="Y21" s="396"/>
      <c r="Z21" s="396" t="s">
        <v>230</v>
      </c>
      <c r="AA21" s="396"/>
      <c r="AB21" s="396"/>
      <c r="AC21" s="396" t="s">
        <v>230</v>
      </c>
      <c r="AD21" s="396"/>
      <c r="AE21" s="396"/>
      <c r="AF21" s="396" t="s">
        <v>230</v>
      </c>
      <c r="AG21" s="396"/>
      <c r="AH21" s="396"/>
      <c r="AI21" s="396" t="s">
        <v>230</v>
      </c>
      <c r="AJ21" s="396"/>
      <c r="AK21" s="396"/>
      <c r="AL21" s="396" t="s">
        <v>230</v>
      </c>
      <c r="AM21" s="396"/>
      <c r="AN21" s="396"/>
      <c r="AO21" s="396" t="s">
        <v>230</v>
      </c>
      <c r="AP21" s="396"/>
      <c r="AQ21" s="396"/>
      <c r="AR21" s="396" t="s">
        <v>230</v>
      </c>
      <c r="AS21" s="396"/>
      <c r="AT21" s="396"/>
      <c r="AU21" s="396"/>
      <c r="AV21" s="396"/>
      <c r="AW21" s="396"/>
      <c r="AX21" s="396"/>
      <c r="AY21" s="396"/>
      <c r="AZ21" s="396"/>
      <c r="BA21" s="396"/>
      <c r="BB21" s="396"/>
      <c r="BC21" s="396"/>
      <c r="BD21" s="396"/>
      <c r="BE21" s="396"/>
      <c r="BF21" s="76">
        <f>INDEX('CTR2 Data Previous Year'!$B:$B,MATCH($D21,'CTR2 Data Previous Year'!$A:$A,0),1)</f>
        <v>52667814</v>
      </c>
      <c r="BG21" s="76">
        <f>INDEX('CTR2 Data Previous Year'!$C:$C,MATCH($D21,'CTR2 Data Previous Year'!$A:$A,0),1)</f>
        <v>0</v>
      </c>
      <c r="BH21" s="78">
        <f>INDEX('CTR2 Data Previous Year'!$D:$D,MATCH($D21,'CTR2 Data Previous Year'!$A:$A,0),1)</f>
        <v>165762.79999999999</v>
      </c>
      <c r="BI21" s="78">
        <f>INDEX('CTR2 Data Previous Year'!$E:$E,MATCH($D21,'CTR2 Data Previous Year'!$A:$A,0),1)</f>
        <v>317.73</v>
      </c>
      <c r="BJ21" s="349" t="str">
        <f t="shared" si="1"/>
        <v>N</v>
      </c>
      <c r="BK21" s="350" t="str">
        <f t="shared" si="7"/>
        <v>N</v>
      </c>
      <c r="BL21" s="351">
        <f t="shared" si="8"/>
        <v>317.73</v>
      </c>
      <c r="BM21" s="420">
        <f t="shared" si="2"/>
        <v>0</v>
      </c>
      <c r="BN21" s="421">
        <f t="shared" si="3"/>
        <v>0</v>
      </c>
      <c r="BO21" s="351">
        <f t="shared" si="4"/>
        <v>317.73</v>
      </c>
      <c r="BP21" s="351">
        <f t="shared" si="5"/>
        <v>332.73</v>
      </c>
      <c r="BQ21" s="353">
        <f t="shared" si="9"/>
        <v>0</v>
      </c>
      <c r="BR21" s="353">
        <f t="shared" si="10"/>
        <v>332.73</v>
      </c>
      <c r="BS21" s="354">
        <f t="shared" si="6"/>
        <v>0</v>
      </c>
      <c r="BT21" s="355">
        <f t="shared" si="11"/>
        <v>0</v>
      </c>
      <c r="BU21" s="431" t="s">
        <v>341</v>
      </c>
      <c r="BV21" s="431" t="str">
        <f t="shared" si="12"/>
        <v>E7016</v>
      </c>
      <c r="BW21" s="340"/>
      <c r="BX21" s="419">
        <v>18.5</v>
      </c>
      <c r="BY21" s="63"/>
      <c r="BZ21" s="63"/>
      <c r="CA21"/>
      <c r="CB21"/>
      <c r="CC21"/>
      <c r="CD21"/>
      <c r="CE21"/>
      <c r="CF21"/>
      <c r="CG21" s="64"/>
      <c r="CH21" s="64"/>
      <c r="CI21" s="14"/>
      <c r="CJ21" s="14"/>
      <c r="CK21" s="14"/>
      <c r="CL21" s="14"/>
      <c r="CM21" s="14"/>
    </row>
    <row r="22" spans="1:91" x14ac:dyDescent="0.2">
      <c r="A22" s="73">
        <v>15</v>
      </c>
      <c r="B22" s="396" t="s">
        <v>342</v>
      </c>
      <c r="C22" s="397" t="s">
        <v>343</v>
      </c>
      <c r="D22" s="396" t="s">
        <v>344</v>
      </c>
      <c r="E22" s="396" t="s">
        <v>211</v>
      </c>
      <c r="F22" s="396" t="s">
        <v>304</v>
      </c>
      <c r="G22" s="396" t="s">
        <v>345</v>
      </c>
      <c r="H22" s="396" t="s">
        <v>346</v>
      </c>
      <c r="I22" s="396" t="s">
        <v>347</v>
      </c>
      <c r="J22" s="396" t="s">
        <v>348</v>
      </c>
      <c r="K22" s="396" t="s">
        <v>349</v>
      </c>
      <c r="L22" s="396" t="s">
        <v>350</v>
      </c>
      <c r="M22" s="396"/>
      <c r="N22" s="396"/>
      <c r="O22" s="396"/>
      <c r="P22" s="396"/>
      <c r="Q22" s="396"/>
      <c r="R22" s="396"/>
      <c r="S22" s="396"/>
      <c r="T22" s="396"/>
      <c r="U22" s="396"/>
      <c r="V22" s="396"/>
      <c r="W22" s="396"/>
      <c r="X22" s="396"/>
      <c r="Y22" s="396"/>
      <c r="Z22" s="396" t="s">
        <v>230</v>
      </c>
      <c r="AA22" s="396"/>
      <c r="AB22" s="396"/>
      <c r="AC22" s="396" t="s">
        <v>230</v>
      </c>
      <c r="AD22" s="396"/>
      <c r="AE22" s="396"/>
      <c r="AF22" s="396" t="s">
        <v>230</v>
      </c>
      <c r="AG22" s="396"/>
      <c r="AH22" s="396"/>
      <c r="AI22" s="396" t="s">
        <v>230</v>
      </c>
      <c r="AJ22" s="396"/>
      <c r="AK22" s="396"/>
      <c r="AL22" s="396" t="s">
        <v>230</v>
      </c>
      <c r="AM22" s="396"/>
      <c r="AN22" s="396"/>
      <c r="AO22" s="396" t="s">
        <v>230</v>
      </c>
      <c r="AP22" s="396"/>
      <c r="AQ22" s="396"/>
      <c r="AR22" s="396" t="s">
        <v>230</v>
      </c>
      <c r="AS22" s="396"/>
      <c r="AT22" s="396"/>
      <c r="AU22" s="396"/>
      <c r="AV22" s="396"/>
      <c r="AW22" s="396"/>
      <c r="AX22" s="396"/>
      <c r="AY22" s="396"/>
      <c r="AZ22" s="396"/>
      <c r="BA22" s="396"/>
      <c r="BB22" s="396"/>
      <c r="BC22" s="396"/>
      <c r="BD22" s="396"/>
      <c r="BE22" s="396"/>
      <c r="BF22" s="76">
        <f>INDEX('CTR2 Data Previous Year'!$B:$B,MATCH($D22,'CTR2 Data Previous Year'!$A:$A,0),1)</f>
        <v>18642104</v>
      </c>
      <c r="BG22" s="76">
        <f>INDEX('CTR2 Data Previous Year'!$C:$C,MATCH($D22,'CTR2 Data Previous Year'!$A:$A,0),1)</f>
        <v>0</v>
      </c>
      <c r="BH22" s="78">
        <f>INDEX('CTR2 Data Previous Year'!$D:$D,MATCH($D22,'CTR2 Data Previous Year'!$A:$A,0),1)</f>
        <v>189857.46</v>
      </c>
      <c r="BI22" s="78">
        <f>INDEX('CTR2 Data Previous Year'!$E:$E,MATCH($D22,'CTR2 Data Previous Year'!$A:$A,0),1)</f>
        <v>98.19</v>
      </c>
      <c r="BJ22" s="349" t="str">
        <f t="shared" si="1"/>
        <v>N</v>
      </c>
      <c r="BK22" s="350" t="str">
        <f t="shared" si="7"/>
        <v>N</v>
      </c>
      <c r="BL22" s="351">
        <f t="shared" si="8"/>
        <v>98.19</v>
      </c>
      <c r="BM22" s="420">
        <f t="shared" si="2"/>
        <v>0</v>
      </c>
      <c r="BN22" s="421">
        <f t="shared" si="3"/>
        <v>0</v>
      </c>
      <c r="BO22" s="351">
        <f t="shared" si="4"/>
        <v>98.19</v>
      </c>
      <c r="BP22" s="351">
        <f t="shared" si="5"/>
        <v>103.19</v>
      </c>
      <c r="BQ22" s="353">
        <f t="shared" si="9"/>
        <v>0</v>
      </c>
      <c r="BR22" s="353">
        <f t="shared" si="10"/>
        <v>103.19</v>
      </c>
      <c r="BS22" s="354">
        <f t="shared" si="6"/>
        <v>0</v>
      </c>
      <c r="BT22" s="355">
        <f t="shared" si="11"/>
        <v>0</v>
      </c>
      <c r="BU22" s="431" t="s">
        <v>351</v>
      </c>
      <c r="BV22" s="431" t="str">
        <f t="shared" si="12"/>
        <v>E7020</v>
      </c>
      <c r="BW22" s="340"/>
      <c r="BX22" s="419">
        <v>18.5</v>
      </c>
      <c r="BY22" s="63"/>
      <c r="BZ22" s="63"/>
      <c r="CA22"/>
      <c r="CB22"/>
      <c r="CC22"/>
      <c r="CD22"/>
      <c r="CE22"/>
      <c r="CF22"/>
      <c r="CG22" s="64"/>
      <c r="CH22" s="64"/>
      <c r="CI22" s="14"/>
      <c r="CJ22" s="14"/>
      <c r="CK22" s="14"/>
      <c r="CL22" s="14"/>
      <c r="CM22" s="14"/>
    </row>
    <row r="23" spans="1:91" x14ac:dyDescent="0.2">
      <c r="A23" s="73">
        <v>16</v>
      </c>
      <c r="B23" s="396" t="s">
        <v>352</v>
      </c>
      <c r="C23" s="397" t="s">
        <v>353</v>
      </c>
      <c r="D23" s="396" t="s">
        <v>354</v>
      </c>
      <c r="E23" s="396" t="s">
        <v>190</v>
      </c>
      <c r="F23" s="396" t="s">
        <v>304</v>
      </c>
      <c r="G23" s="396" t="s">
        <v>345</v>
      </c>
      <c r="H23" s="396" t="s">
        <v>346</v>
      </c>
      <c r="I23" s="396" t="s">
        <v>347</v>
      </c>
      <c r="J23" s="396" t="s">
        <v>348</v>
      </c>
      <c r="K23" s="396" t="s">
        <v>349</v>
      </c>
      <c r="L23" s="396" t="s">
        <v>350</v>
      </c>
      <c r="M23" s="396"/>
      <c r="N23" s="396"/>
      <c r="O23" s="396"/>
      <c r="P23" s="396"/>
      <c r="Q23" s="396"/>
      <c r="R23" s="396"/>
      <c r="S23" s="396"/>
      <c r="T23" s="396"/>
      <c r="U23" s="396"/>
      <c r="V23" s="396"/>
      <c r="W23" s="396"/>
      <c r="X23" s="396"/>
      <c r="Y23" s="396"/>
      <c r="Z23" s="396"/>
      <c r="AA23" s="396"/>
      <c r="AB23" s="396"/>
      <c r="AC23" s="396"/>
      <c r="AD23" s="396"/>
      <c r="AE23" s="396"/>
      <c r="AF23" s="396"/>
      <c r="AG23" s="396"/>
      <c r="AH23" s="396"/>
      <c r="AI23" s="396"/>
      <c r="AJ23" s="396"/>
      <c r="AK23" s="396"/>
      <c r="AL23" s="396"/>
      <c r="AM23" s="396"/>
      <c r="AN23" s="396"/>
      <c r="AO23" s="396"/>
      <c r="AP23" s="396"/>
      <c r="AQ23" s="396"/>
      <c r="AR23" s="396"/>
      <c r="AS23" s="396"/>
      <c r="AT23" s="396"/>
      <c r="AU23" s="396"/>
      <c r="AV23" s="396"/>
      <c r="AW23" s="396"/>
      <c r="AX23" s="396"/>
      <c r="AY23" s="396"/>
      <c r="AZ23" s="396"/>
      <c r="BA23" s="396"/>
      <c r="BB23" s="396"/>
      <c r="BC23" s="396"/>
      <c r="BD23" s="396"/>
      <c r="BE23" s="396"/>
      <c r="BF23" s="76">
        <f>INDEX('CTR2 Data Previous Year'!$B:$B,MATCH($D23,'CTR2 Data Previous Year'!$A:$A,0),1)</f>
        <v>61513817</v>
      </c>
      <c r="BG23" s="76">
        <f>INDEX('CTR2 Data Previous Year'!$C:$C,MATCH($D23,'CTR2 Data Previous Year'!$A:$A,0),1)</f>
        <v>0</v>
      </c>
      <c r="BH23" s="78">
        <f>INDEX('CTR2 Data Previous Year'!$D:$D,MATCH($D23,'CTR2 Data Previous Year'!$A:$A,0),1)</f>
        <v>189857.46</v>
      </c>
      <c r="BI23" s="78">
        <f>INDEX('CTR2 Data Previous Year'!$E:$E,MATCH($D23,'CTR2 Data Previous Year'!$A:$A,0),1)</f>
        <v>324</v>
      </c>
      <c r="BJ23" s="349" t="str">
        <f t="shared" si="1"/>
        <v>N</v>
      </c>
      <c r="BK23" s="350" t="str">
        <f t="shared" si="7"/>
        <v>N</v>
      </c>
      <c r="BL23" s="351">
        <f t="shared" si="8"/>
        <v>324</v>
      </c>
      <c r="BM23" s="420">
        <f t="shared" si="2"/>
        <v>0</v>
      </c>
      <c r="BN23" s="421">
        <f t="shared" si="3"/>
        <v>0</v>
      </c>
      <c r="BO23" s="351">
        <f t="shared" si="4"/>
        <v>324</v>
      </c>
      <c r="BP23" s="351">
        <f t="shared" si="5"/>
        <v>339</v>
      </c>
      <c r="BQ23" s="353">
        <f t="shared" si="9"/>
        <v>0</v>
      </c>
      <c r="BR23" s="353">
        <f t="shared" si="10"/>
        <v>339</v>
      </c>
      <c r="BS23" s="354">
        <f t="shared" si="6"/>
        <v>0</v>
      </c>
      <c r="BT23" s="355">
        <f t="shared" si="11"/>
        <v>0</v>
      </c>
      <c r="BU23" s="431" t="s">
        <v>355</v>
      </c>
      <c r="BV23" s="431" t="str">
        <f t="shared" si="12"/>
        <v>E7045</v>
      </c>
      <c r="BW23" s="340"/>
      <c r="BX23" s="419">
        <v>18.5</v>
      </c>
      <c r="BY23" s="63"/>
      <c r="BZ23" s="63"/>
      <c r="CA23"/>
      <c r="CB23"/>
      <c r="CC23"/>
      <c r="CD23"/>
      <c r="CE23"/>
      <c r="CF23"/>
      <c r="CG23" s="64"/>
      <c r="CH23" s="64"/>
      <c r="CI23" s="14"/>
      <c r="CJ23" s="14"/>
      <c r="CK23" s="14"/>
      <c r="CL23" s="14"/>
      <c r="CM23" s="14"/>
    </row>
    <row r="24" spans="1:91" x14ac:dyDescent="0.2">
      <c r="A24" s="73">
        <v>17</v>
      </c>
      <c r="B24" s="396" t="s">
        <v>356</v>
      </c>
      <c r="C24" s="396" t="s">
        <v>357</v>
      </c>
      <c r="D24" s="396" t="s">
        <v>358</v>
      </c>
      <c r="E24" s="396" t="s">
        <v>207</v>
      </c>
      <c r="F24" s="396" t="s">
        <v>359</v>
      </c>
      <c r="G24" s="396" t="s">
        <v>360</v>
      </c>
      <c r="H24" s="396" t="s">
        <v>361</v>
      </c>
      <c r="I24" s="396" t="s">
        <v>362</v>
      </c>
      <c r="J24" s="396" t="s">
        <v>363</v>
      </c>
      <c r="K24" s="396" t="s">
        <v>364</v>
      </c>
      <c r="L24" s="396" t="s">
        <v>365</v>
      </c>
      <c r="M24" s="396" t="s">
        <v>366</v>
      </c>
      <c r="N24" s="396" t="s">
        <v>367</v>
      </c>
      <c r="O24" s="396" t="s">
        <v>368</v>
      </c>
      <c r="P24" s="396" t="s">
        <v>369</v>
      </c>
      <c r="Q24" s="396" t="s">
        <v>370</v>
      </c>
      <c r="R24" s="396" t="s">
        <v>371</v>
      </c>
      <c r="S24" s="396" t="s">
        <v>372</v>
      </c>
      <c r="T24" s="396" t="s">
        <v>373</v>
      </c>
      <c r="U24" s="396" t="s">
        <v>374</v>
      </c>
      <c r="V24" s="396" t="s">
        <v>375</v>
      </c>
      <c r="W24" s="396" t="s">
        <v>376</v>
      </c>
      <c r="X24" s="396" t="s">
        <v>377</v>
      </c>
      <c r="Y24" s="396" t="s">
        <v>378</v>
      </c>
      <c r="Z24" s="396" t="s">
        <v>379</v>
      </c>
      <c r="AA24" s="396" t="s">
        <v>380</v>
      </c>
      <c r="AB24" s="396" t="s">
        <v>381</v>
      </c>
      <c r="AC24" s="396" t="s">
        <v>382</v>
      </c>
      <c r="AD24" s="396" t="s">
        <v>383</v>
      </c>
      <c r="AE24" s="396"/>
      <c r="AF24" s="396" t="s">
        <v>230</v>
      </c>
      <c r="AG24" s="396"/>
      <c r="AH24" s="396"/>
      <c r="AI24" s="396" t="s">
        <v>230</v>
      </c>
      <c r="AJ24" s="396"/>
      <c r="AK24" s="396"/>
      <c r="AL24" s="396" t="s">
        <v>230</v>
      </c>
      <c r="AM24" s="396"/>
      <c r="AN24" s="396"/>
      <c r="AO24" s="396" t="s">
        <v>230</v>
      </c>
      <c r="AP24" s="396"/>
      <c r="AQ24" s="396"/>
      <c r="AR24" s="396" t="s">
        <v>230</v>
      </c>
      <c r="AS24" s="396"/>
      <c r="AT24" s="396"/>
      <c r="AU24" s="396"/>
      <c r="AV24" s="396"/>
      <c r="AW24" s="396"/>
      <c r="AX24" s="396"/>
      <c r="AY24" s="396"/>
      <c r="AZ24" s="396"/>
      <c r="BA24" s="396"/>
      <c r="BB24" s="396"/>
      <c r="BC24" s="396"/>
      <c r="BD24" s="396"/>
      <c r="BE24" s="396"/>
      <c r="BF24" s="76">
        <f>INDEX('CTR2 Data Previous Year'!$B:$B,MATCH($D24,'CTR2 Data Previous Year'!$A:$A,0),1)</f>
        <v>438404658</v>
      </c>
      <c r="BG24" s="76">
        <f>INDEX('CTR2 Data Previous Year'!$C:$C,MATCH($D24,'CTR2 Data Previous Year'!$A:$A,0),1)</f>
        <v>386401</v>
      </c>
      <c r="BH24" s="78">
        <f>INDEX('CTR2 Data Previous Year'!$D:$D,MATCH($D24,'CTR2 Data Previous Year'!$A:$A,0),1)</f>
        <v>269098.59000000003</v>
      </c>
      <c r="BI24" s="78">
        <f>INDEX('CTR2 Data Previous Year'!$E:$E,MATCH($D24,'CTR2 Data Previous Year'!$A:$A,0),1)</f>
        <v>1629.16</v>
      </c>
      <c r="BJ24" s="349" t="str">
        <f t="shared" si="1"/>
        <v>N</v>
      </c>
      <c r="BK24" s="350" t="str">
        <f t="shared" si="7"/>
        <v>N</v>
      </c>
      <c r="BL24" s="351">
        <f t="shared" si="8"/>
        <v>1629.16</v>
      </c>
      <c r="BM24" s="420">
        <f t="shared" si="2"/>
        <v>0</v>
      </c>
      <c r="BN24" s="421">
        <f t="shared" si="3"/>
        <v>0</v>
      </c>
      <c r="BO24" s="351">
        <f t="shared" si="4"/>
        <v>1710.6180000000002</v>
      </c>
      <c r="BP24" s="351">
        <f t="shared" si="5"/>
        <v>1629.16</v>
      </c>
      <c r="BQ24" s="353">
        <f t="shared" si="9"/>
        <v>0</v>
      </c>
      <c r="BR24" s="353">
        <f t="shared" si="10"/>
        <v>1710.62</v>
      </c>
      <c r="BS24" s="354">
        <f t="shared" si="6"/>
        <v>32.58</v>
      </c>
      <c r="BT24" s="355">
        <f t="shared" si="11"/>
        <v>1.999803579758894E-2</v>
      </c>
      <c r="BU24" s="431" t="s">
        <v>384</v>
      </c>
      <c r="BV24" s="431" t="str">
        <f t="shared" si="12"/>
        <v>E6128</v>
      </c>
      <c r="BW24" s="340"/>
      <c r="BX24" s="419">
        <v>10</v>
      </c>
      <c r="BY24" s="63"/>
      <c r="BZ24" s="63"/>
      <c r="CA24"/>
      <c r="CB24"/>
      <c r="CC24"/>
      <c r="CD24"/>
      <c r="CE24"/>
      <c r="CF24" s="52"/>
      <c r="CG24" s="14"/>
      <c r="CH24" s="64"/>
      <c r="CI24" s="14"/>
      <c r="CJ24" s="14"/>
      <c r="CK24" s="14"/>
      <c r="CL24" s="14"/>
      <c r="CM24" s="14"/>
    </row>
    <row r="25" spans="1:91" x14ac:dyDescent="0.2">
      <c r="A25" s="73">
        <v>18</v>
      </c>
      <c r="B25" s="396" t="s">
        <v>385</v>
      </c>
      <c r="C25" s="396" t="s">
        <v>386</v>
      </c>
      <c r="D25" s="396" t="s">
        <v>387</v>
      </c>
      <c r="E25" s="396" t="s">
        <v>211</v>
      </c>
      <c r="F25" s="396" t="s">
        <v>359</v>
      </c>
      <c r="G25" s="396" t="s">
        <v>360</v>
      </c>
      <c r="H25" s="396" t="s">
        <v>361</v>
      </c>
      <c r="I25" s="396" t="s">
        <v>362</v>
      </c>
      <c r="J25" s="396" t="s">
        <v>363</v>
      </c>
      <c r="K25" s="396" t="s">
        <v>364</v>
      </c>
      <c r="L25" s="396" t="s">
        <v>365</v>
      </c>
      <c r="M25" s="396" t="s">
        <v>366</v>
      </c>
      <c r="N25" s="396" t="s">
        <v>367</v>
      </c>
      <c r="O25" s="396" t="s">
        <v>368</v>
      </c>
      <c r="P25" s="396" t="s">
        <v>388</v>
      </c>
      <c r="Q25" s="396" t="s">
        <v>389</v>
      </c>
      <c r="R25" s="396" t="s">
        <v>390</v>
      </c>
      <c r="S25" s="396" t="s">
        <v>369</v>
      </c>
      <c r="T25" s="396" t="s">
        <v>370</v>
      </c>
      <c r="U25" s="396" t="s">
        <v>371</v>
      </c>
      <c r="V25" s="396" t="s">
        <v>372</v>
      </c>
      <c r="W25" s="396" t="s">
        <v>373</v>
      </c>
      <c r="X25" s="396" t="s">
        <v>374</v>
      </c>
      <c r="Y25" s="396" t="s">
        <v>375</v>
      </c>
      <c r="Z25" s="396" t="s">
        <v>376</v>
      </c>
      <c r="AA25" s="396" t="s">
        <v>377</v>
      </c>
      <c r="AB25" s="396" t="s">
        <v>378</v>
      </c>
      <c r="AC25" s="396" t="s">
        <v>379</v>
      </c>
      <c r="AD25" s="396" t="s">
        <v>380</v>
      </c>
      <c r="AE25" s="396" t="s">
        <v>381</v>
      </c>
      <c r="AF25" s="396" t="s">
        <v>382</v>
      </c>
      <c r="AG25" s="396" t="s">
        <v>383</v>
      </c>
      <c r="AH25" s="396"/>
      <c r="AI25" s="396" t="s">
        <v>230</v>
      </c>
      <c r="AJ25" s="396"/>
      <c r="AK25" s="396"/>
      <c r="AL25" s="396" t="s">
        <v>230</v>
      </c>
      <c r="AM25" s="396"/>
      <c r="AN25" s="396"/>
      <c r="AO25" s="396" t="s">
        <v>230</v>
      </c>
      <c r="AP25" s="396"/>
      <c r="AQ25" s="396"/>
      <c r="AR25" s="396" t="s">
        <v>230</v>
      </c>
      <c r="AS25" s="396"/>
      <c r="AT25" s="396"/>
      <c r="AU25" s="396"/>
      <c r="AV25" s="396"/>
      <c r="AW25" s="396"/>
      <c r="AX25" s="396"/>
      <c r="AY25" s="396"/>
      <c r="AZ25" s="396"/>
      <c r="BA25" s="396"/>
      <c r="BB25" s="396"/>
      <c r="BC25" s="396"/>
      <c r="BD25" s="396"/>
      <c r="BE25" s="396"/>
      <c r="BF25" s="76">
        <f>INDEX('CTR2 Data Previous Year'!$B:$B,MATCH($D25,'CTR2 Data Previous Year'!$A:$A,0),1)</f>
        <v>31968463</v>
      </c>
      <c r="BG25" s="76">
        <f>INDEX('CTR2 Data Previous Year'!$C:$C,MATCH($D25,'CTR2 Data Previous Year'!$A:$A,0),1)</f>
        <v>0</v>
      </c>
      <c r="BH25" s="78">
        <f>INDEX('CTR2 Data Previous Year'!$D:$D,MATCH($D25,'CTR2 Data Previous Year'!$A:$A,0),1)</f>
        <v>342238.13</v>
      </c>
      <c r="BI25" s="78">
        <f>INDEX('CTR2 Data Previous Year'!$E:$E,MATCH($D25,'CTR2 Data Previous Year'!$A:$A,0),1)</f>
        <v>93.41</v>
      </c>
      <c r="BJ25" s="349" t="str">
        <f t="shared" si="1"/>
        <v>N</v>
      </c>
      <c r="BK25" s="350" t="str">
        <f t="shared" si="7"/>
        <v>N</v>
      </c>
      <c r="BL25" s="351">
        <f t="shared" si="8"/>
        <v>93.41</v>
      </c>
      <c r="BM25" s="420">
        <f t="shared" si="2"/>
        <v>0</v>
      </c>
      <c r="BN25" s="421">
        <f t="shared" si="3"/>
        <v>0</v>
      </c>
      <c r="BO25" s="351">
        <f t="shared" si="4"/>
        <v>93.41</v>
      </c>
      <c r="BP25" s="351">
        <f t="shared" si="5"/>
        <v>98.41</v>
      </c>
      <c r="BQ25" s="353">
        <f t="shared" si="9"/>
        <v>0</v>
      </c>
      <c r="BR25" s="353">
        <f t="shared" si="10"/>
        <v>98.41</v>
      </c>
      <c r="BS25" s="354">
        <f t="shared" si="6"/>
        <v>0</v>
      </c>
      <c r="BT25" s="355">
        <f t="shared" si="11"/>
        <v>0</v>
      </c>
      <c r="BU25" s="431"/>
      <c r="BV25" s="431" t="e">
        <f t="shared" si="12"/>
        <v>#N/A</v>
      </c>
      <c r="BW25" s="340"/>
      <c r="BX25" s="419"/>
      <c r="BY25" s="63"/>
      <c r="BZ25" s="63"/>
      <c r="CA25"/>
      <c r="CB25"/>
      <c r="CC25"/>
      <c r="CD25"/>
      <c r="CE25"/>
      <c r="CF25"/>
      <c r="CG25" s="14"/>
      <c r="CH25" s="64"/>
      <c r="CI25" s="14"/>
      <c r="CJ25" s="14"/>
      <c r="CK25" s="14"/>
      <c r="CL25" s="14"/>
      <c r="CM25" s="14"/>
    </row>
    <row r="26" spans="1:91" x14ac:dyDescent="0.2">
      <c r="A26" s="73">
        <v>19</v>
      </c>
      <c r="B26" s="396" t="s">
        <v>391</v>
      </c>
      <c r="C26" s="396" t="s">
        <v>392</v>
      </c>
      <c r="D26" s="396" t="s">
        <v>393</v>
      </c>
      <c r="E26" s="396" t="s">
        <v>190</v>
      </c>
      <c r="F26" s="396" t="s">
        <v>359</v>
      </c>
      <c r="G26" s="396" t="s">
        <v>360</v>
      </c>
      <c r="H26" s="396" t="s">
        <v>361</v>
      </c>
      <c r="I26" s="396" t="s">
        <v>362</v>
      </c>
      <c r="J26" s="396" t="s">
        <v>363</v>
      </c>
      <c r="K26" s="396" t="s">
        <v>364</v>
      </c>
      <c r="L26" s="396" t="s">
        <v>365</v>
      </c>
      <c r="M26" s="396" t="s">
        <v>366</v>
      </c>
      <c r="N26" s="396" t="s">
        <v>367</v>
      </c>
      <c r="O26" s="396" t="s">
        <v>368</v>
      </c>
      <c r="P26" s="396" t="s">
        <v>388</v>
      </c>
      <c r="Q26" s="396" t="s">
        <v>389</v>
      </c>
      <c r="R26" s="396" t="s">
        <v>390</v>
      </c>
      <c r="S26" s="396" t="s">
        <v>369</v>
      </c>
      <c r="T26" s="396" t="s">
        <v>370</v>
      </c>
      <c r="U26" s="396" t="s">
        <v>371</v>
      </c>
      <c r="V26" s="396" t="s">
        <v>372</v>
      </c>
      <c r="W26" s="396" t="s">
        <v>373</v>
      </c>
      <c r="X26" s="396" t="s">
        <v>374</v>
      </c>
      <c r="Y26" s="396" t="s">
        <v>375</v>
      </c>
      <c r="Z26" s="396" t="s">
        <v>376</v>
      </c>
      <c r="AA26" s="396" t="s">
        <v>377</v>
      </c>
      <c r="AB26" s="396" t="s">
        <v>378</v>
      </c>
      <c r="AC26" s="396" t="s">
        <v>379</v>
      </c>
      <c r="AD26" s="396" t="s">
        <v>380</v>
      </c>
      <c r="AE26" s="396" t="s">
        <v>381</v>
      </c>
      <c r="AF26" s="396" t="s">
        <v>382</v>
      </c>
      <c r="AG26" s="396" t="s">
        <v>383</v>
      </c>
      <c r="AH26" s="396"/>
      <c r="AI26" s="396" t="s">
        <v>230</v>
      </c>
      <c r="AJ26" s="396"/>
      <c r="AK26" s="396"/>
      <c r="AL26" s="396" t="s">
        <v>230</v>
      </c>
      <c r="AM26" s="396"/>
      <c r="AN26" s="396"/>
      <c r="AO26" s="396" t="s">
        <v>230</v>
      </c>
      <c r="AP26" s="396"/>
      <c r="AQ26" s="396"/>
      <c r="AR26" s="396" t="s">
        <v>230</v>
      </c>
      <c r="AS26" s="396"/>
      <c r="AT26" s="396"/>
      <c r="AU26" s="396"/>
      <c r="AV26" s="396"/>
      <c r="AW26" s="396"/>
      <c r="AX26" s="396"/>
      <c r="AY26" s="396"/>
      <c r="AZ26" s="396"/>
      <c r="BA26" s="396"/>
      <c r="BB26" s="396"/>
      <c r="BC26" s="396"/>
      <c r="BD26" s="396"/>
      <c r="BE26" s="396"/>
      <c r="BF26" s="76">
        <f>INDEX('CTR2 Data Previous Year'!$B:$B,MATCH($D26,'CTR2 Data Previous Year'!$A:$A,0),1)</f>
        <v>100481115</v>
      </c>
      <c r="BG26" s="76">
        <f>INDEX('CTR2 Data Previous Year'!$C:$C,MATCH($D26,'CTR2 Data Previous Year'!$A:$A,0),1)</f>
        <v>0</v>
      </c>
      <c r="BH26" s="78">
        <f>INDEX('CTR2 Data Previous Year'!$D:$D,MATCH($D26,'CTR2 Data Previous Year'!$A:$A,0),1)</f>
        <v>342238.13</v>
      </c>
      <c r="BI26" s="78">
        <f>INDEX('CTR2 Data Previous Year'!$E:$E,MATCH($D26,'CTR2 Data Previous Year'!$A:$A,0),1)</f>
        <v>293.60000000000002</v>
      </c>
      <c r="BJ26" s="349" t="str">
        <f t="shared" si="1"/>
        <v>N</v>
      </c>
      <c r="BK26" s="350" t="str">
        <f t="shared" si="7"/>
        <v>N</v>
      </c>
      <c r="BL26" s="351">
        <f t="shared" si="8"/>
        <v>293.60000000000002</v>
      </c>
      <c r="BM26" s="420">
        <f t="shared" si="2"/>
        <v>0</v>
      </c>
      <c r="BN26" s="421">
        <f t="shared" si="3"/>
        <v>0</v>
      </c>
      <c r="BO26" s="351">
        <f t="shared" si="4"/>
        <v>293.60000000000002</v>
      </c>
      <c r="BP26" s="351">
        <f t="shared" si="5"/>
        <v>308.60000000000002</v>
      </c>
      <c r="BQ26" s="353">
        <f t="shared" si="9"/>
        <v>0</v>
      </c>
      <c r="BR26" s="353">
        <f t="shared" si="10"/>
        <v>308.60000000000002</v>
      </c>
      <c r="BS26" s="354">
        <f t="shared" si="6"/>
        <v>0</v>
      </c>
      <c r="BT26" s="355">
        <f t="shared" si="11"/>
        <v>0</v>
      </c>
      <c r="BU26" s="431"/>
      <c r="BV26" s="431" t="e">
        <f t="shared" si="12"/>
        <v>#N/A</v>
      </c>
      <c r="BW26" s="340"/>
      <c r="BX26" s="419"/>
      <c r="BY26" s="63"/>
      <c r="BZ26" s="63"/>
      <c r="CA26"/>
      <c r="CB26"/>
      <c r="CC26"/>
      <c r="CD26"/>
      <c r="CE26"/>
      <c r="CF26"/>
      <c r="CG26" s="64"/>
      <c r="CH26" s="64"/>
      <c r="CI26" s="14"/>
      <c r="CJ26" s="14"/>
      <c r="CK26" s="14"/>
      <c r="CL26" s="14"/>
      <c r="CM26" s="14"/>
    </row>
    <row r="27" spans="1:91" x14ac:dyDescent="0.2">
      <c r="A27" s="73">
        <v>20</v>
      </c>
      <c r="B27" s="396" t="s">
        <v>394</v>
      </c>
      <c r="C27" s="396" t="s">
        <v>395</v>
      </c>
      <c r="D27" s="396" t="s">
        <v>396</v>
      </c>
      <c r="E27" s="396" t="s">
        <v>207</v>
      </c>
      <c r="F27" s="396" t="s">
        <v>191</v>
      </c>
      <c r="G27" s="396" t="s">
        <v>397</v>
      </c>
      <c r="H27" s="396" t="s">
        <v>398</v>
      </c>
      <c r="I27" s="396" t="s">
        <v>399</v>
      </c>
      <c r="J27" s="396" t="s">
        <v>400</v>
      </c>
      <c r="K27" s="396" t="s">
        <v>401</v>
      </c>
      <c r="L27" s="396" t="s">
        <v>402</v>
      </c>
      <c r="M27" s="396" t="s">
        <v>403</v>
      </c>
      <c r="N27" s="396" t="s">
        <v>404</v>
      </c>
      <c r="O27" s="396" t="s">
        <v>405</v>
      </c>
      <c r="P27" s="396" t="s">
        <v>406</v>
      </c>
      <c r="Q27" s="396" t="s">
        <v>407</v>
      </c>
      <c r="R27" s="396" t="s">
        <v>408</v>
      </c>
      <c r="S27" s="396" t="s">
        <v>409</v>
      </c>
      <c r="T27" s="396" t="s">
        <v>410</v>
      </c>
      <c r="U27" s="396" t="s">
        <v>411</v>
      </c>
      <c r="V27" s="396" t="s">
        <v>412</v>
      </c>
      <c r="W27" s="396" t="s">
        <v>413</v>
      </c>
      <c r="X27" s="396" t="s">
        <v>414</v>
      </c>
      <c r="Y27" s="396" t="s">
        <v>415</v>
      </c>
      <c r="Z27" s="396" t="s">
        <v>416</v>
      </c>
      <c r="AA27" s="396" t="s">
        <v>417</v>
      </c>
      <c r="AB27" s="396" t="s">
        <v>418</v>
      </c>
      <c r="AC27" s="396" t="s">
        <v>419</v>
      </c>
      <c r="AD27" s="396" t="s">
        <v>420</v>
      </c>
      <c r="AE27" s="396"/>
      <c r="AF27" s="396" t="s">
        <v>230</v>
      </c>
      <c r="AG27" s="396"/>
      <c r="AH27" s="396"/>
      <c r="AI27" s="396" t="s">
        <v>230</v>
      </c>
      <c r="AJ27" s="396"/>
      <c r="AK27" s="396"/>
      <c r="AL27" s="396" t="s">
        <v>230</v>
      </c>
      <c r="AM27" s="396"/>
      <c r="AN27" s="396"/>
      <c r="AO27" s="396" t="s">
        <v>230</v>
      </c>
      <c r="AP27" s="396"/>
      <c r="AQ27" s="396"/>
      <c r="AR27" s="396" t="s">
        <v>230</v>
      </c>
      <c r="AS27" s="396"/>
      <c r="AT27" s="396"/>
      <c r="AU27" s="396"/>
      <c r="AV27" s="396"/>
      <c r="AW27" s="396"/>
      <c r="AX27" s="396"/>
      <c r="AY27" s="396"/>
      <c r="AZ27" s="396"/>
      <c r="BA27" s="396"/>
      <c r="BB27" s="396"/>
      <c r="BC27" s="396"/>
      <c r="BD27" s="396"/>
      <c r="BE27" s="396"/>
      <c r="BF27" s="76">
        <f>INDEX('CTR2 Data Previous Year'!$B:$B,MATCH($D27,'CTR2 Data Previous Year'!$A:$A,0),1)</f>
        <v>572489458</v>
      </c>
      <c r="BG27" s="76">
        <f>INDEX('CTR2 Data Previous Year'!$C:$C,MATCH($D27,'CTR2 Data Previous Year'!$A:$A,0),1)</f>
        <v>662000</v>
      </c>
      <c r="BH27" s="78">
        <f>INDEX('CTR2 Data Previous Year'!$D:$D,MATCH($D27,'CTR2 Data Previous Year'!$A:$A,0),1)</f>
        <v>317827.21999999997</v>
      </c>
      <c r="BI27" s="78">
        <f>INDEX('CTR2 Data Previous Year'!$E:$E,MATCH($D27,'CTR2 Data Previous Year'!$A:$A,0),1)</f>
        <v>1801.26</v>
      </c>
      <c r="BJ27" s="349" t="str">
        <f t="shared" si="1"/>
        <v>N</v>
      </c>
      <c r="BK27" s="350" t="str">
        <f t="shared" si="7"/>
        <v>N</v>
      </c>
      <c r="BL27" s="351">
        <f t="shared" si="8"/>
        <v>1801.26</v>
      </c>
      <c r="BM27" s="420">
        <f t="shared" si="2"/>
        <v>0</v>
      </c>
      <c r="BN27" s="421">
        <f t="shared" si="3"/>
        <v>0</v>
      </c>
      <c r="BO27" s="351">
        <f t="shared" si="4"/>
        <v>1891.3230000000001</v>
      </c>
      <c r="BP27" s="351">
        <f t="shared" si="5"/>
        <v>1801.26</v>
      </c>
      <c r="BQ27" s="353">
        <f t="shared" si="9"/>
        <v>0</v>
      </c>
      <c r="BR27" s="353">
        <f t="shared" si="10"/>
        <v>1891.32</v>
      </c>
      <c r="BS27" s="354">
        <f t="shared" si="6"/>
        <v>36.03</v>
      </c>
      <c r="BT27" s="355">
        <f t="shared" si="11"/>
        <v>2.0002664801305754E-2</v>
      </c>
      <c r="BU27" s="431"/>
      <c r="BV27" s="431" t="e">
        <f t="shared" si="12"/>
        <v>#N/A</v>
      </c>
      <c r="BW27" s="340"/>
      <c r="BX27" s="419"/>
      <c r="BY27" s="63"/>
      <c r="BZ27" s="63"/>
      <c r="CA27" s="14"/>
      <c r="CB27" s="14"/>
      <c r="CC27" s="14"/>
      <c r="CD27" s="14"/>
      <c r="CE27"/>
      <c r="CF27" s="52"/>
      <c r="CG27" s="14"/>
      <c r="CH27" s="64"/>
      <c r="CI27" s="14"/>
      <c r="CJ27" s="14"/>
      <c r="CK27" s="14"/>
      <c r="CL27" s="14"/>
      <c r="CM27" s="14"/>
    </row>
    <row r="28" spans="1:91" x14ac:dyDescent="0.2">
      <c r="A28" s="73">
        <v>21</v>
      </c>
      <c r="B28" s="396" t="s">
        <v>421</v>
      </c>
      <c r="C28" s="396" t="s">
        <v>422</v>
      </c>
      <c r="D28" s="396" t="s">
        <v>423</v>
      </c>
      <c r="E28" s="396" t="s">
        <v>190</v>
      </c>
      <c r="F28" s="396" t="s">
        <v>191</v>
      </c>
      <c r="G28" s="396" t="s">
        <v>424</v>
      </c>
      <c r="H28" s="396" t="s">
        <v>425</v>
      </c>
      <c r="I28" s="396" t="s">
        <v>426</v>
      </c>
      <c r="J28" s="396" t="s">
        <v>397</v>
      </c>
      <c r="K28" s="396" t="s">
        <v>398</v>
      </c>
      <c r="L28" s="396" t="s">
        <v>399</v>
      </c>
      <c r="M28" s="396" t="s">
        <v>400</v>
      </c>
      <c r="N28" s="396" t="s">
        <v>401</v>
      </c>
      <c r="O28" s="396" t="s">
        <v>402</v>
      </c>
      <c r="P28" s="396" t="s">
        <v>427</v>
      </c>
      <c r="Q28" s="396" t="s">
        <v>428</v>
      </c>
      <c r="R28" s="396" t="s">
        <v>429</v>
      </c>
      <c r="S28" s="396" t="s">
        <v>403</v>
      </c>
      <c r="T28" s="396" t="s">
        <v>404</v>
      </c>
      <c r="U28" s="396" t="s">
        <v>405</v>
      </c>
      <c r="V28" s="396" t="s">
        <v>406</v>
      </c>
      <c r="W28" s="396" t="s">
        <v>407</v>
      </c>
      <c r="X28" s="396" t="s">
        <v>408</v>
      </c>
      <c r="Y28" s="396" t="s">
        <v>430</v>
      </c>
      <c r="Z28" s="396" t="s">
        <v>431</v>
      </c>
      <c r="AA28" s="396" t="s">
        <v>432</v>
      </c>
      <c r="AB28" s="396" t="s">
        <v>409</v>
      </c>
      <c r="AC28" s="396" t="s">
        <v>410</v>
      </c>
      <c r="AD28" s="396" t="s">
        <v>411</v>
      </c>
      <c r="AE28" s="396" t="s">
        <v>412</v>
      </c>
      <c r="AF28" s="396" t="s">
        <v>413</v>
      </c>
      <c r="AG28" s="396" t="s">
        <v>414</v>
      </c>
      <c r="AH28" s="396" t="s">
        <v>433</v>
      </c>
      <c r="AI28" s="396" t="s">
        <v>434</v>
      </c>
      <c r="AJ28" s="396" t="s">
        <v>435</v>
      </c>
      <c r="AK28" s="396" t="s">
        <v>415</v>
      </c>
      <c r="AL28" s="396" t="s">
        <v>416</v>
      </c>
      <c r="AM28" s="396" t="s">
        <v>417</v>
      </c>
      <c r="AN28" s="396" t="s">
        <v>418</v>
      </c>
      <c r="AO28" s="396" t="s">
        <v>419</v>
      </c>
      <c r="AP28" s="396" t="s">
        <v>420</v>
      </c>
      <c r="AQ28" s="396"/>
      <c r="AR28" s="396"/>
      <c r="AS28" s="396"/>
      <c r="AT28" s="396"/>
      <c r="AU28" s="396"/>
      <c r="AV28" s="396"/>
      <c r="AW28" s="396"/>
      <c r="AX28" s="396"/>
      <c r="AY28" s="396"/>
      <c r="AZ28" s="396"/>
      <c r="BA28" s="396"/>
      <c r="BB28" s="396"/>
      <c r="BC28" s="396"/>
      <c r="BD28" s="396"/>
      <c r="BE28" s="396"/>
      <c r="BF28" s="76">
        <f>INDEX('CTR2 Data Previous Year'!$B:$B,MATCH($D28,'CTR2 Data Previous Year'!$A:$A,0),1)</f>
        <v>192241234</v>
      </c>
      <c r="BG28" s="76">
        <f>INDEX('CTR2 Data Previous Year'!$C:$C,MATCH($D28,'CTR2 Data Previous Year'!$A:$A,0),1)</f>
        <v>0</v>
      </c>
      <c r="BH28" s="78">
        <f>INDEX('CTR2 Data Previous Year'!$D:$D,MATCH($D28,'CTR2 Data Previous Year'!$A:$A,0),1)</f>
        <v>667041.06000000006</v>
      </c>
      <c r="BI28" s="78">
        <f>INDEX('CTR2 Data Previous Year'!$E:$E,MATCH($D28,'CTR2 Data Previous Year'!$A:$A,0),1)</f>
        <v>288.2</v>
      </c>
      <c r="BJ28" s="349" t="str">
        <f t="shared" si="1"/>
        <v>N</v>
      </c>
      <c r="BK28" s="350" t="str">
        <f t="shared" si="7"/>
        <v>N</v>
      </c>
      <c r="BL28" s="351">
        <f t="shared" si="8"/>
        <v>288.2</v>
      </c>
      <c r="BM28" s="420">
        <f t="shared" si="2"/>
        <v>0</v>
      </c>
      <c r="BN28" s="421">
        <f t="shared" si="3"/>
        <v>0</v>
      </c>
      <c r="BO28" s="351">
        <f t="shared" si="4"/>
        <v>288.2</v>
      </c>
      <c r="BP28" s="351">
        <f t="shared" si="5"/>
        <v>303.2</v>
      </c>
      <c r="BQ28" s="353">
        <f t="shared" si="9"/>
        <v>0</v>
      </c>
      <c r="BR28" s="353">
        <f t="shared" si="10"/>
        <v>303.2</v>
      </c>
      <c r="BS28" s="354">
        <f t="shared" si="6"/>
        <v>0</v>
      </c>
      <c r="BT28" s="355">
        <f t="shared" si="11"/>
        <v>0</v>
      </c>
      <c r="BU28" s="431"/>
      <c r="BV28" s="431" t="e">
        <f t="shared" si="12"/>
        <v>#N/A</v>
      </c>
      <c r="BW28" s="340"/>
      <c r="BX28" s="419"/>
      <c r="BY28" s="63"/>
      <c r="BZ28" s="63"/>
      <c r="CA28" s="14"/>
      <c r="CB28" s="14"/>
      <c r="CC28" s="14"/>
      <c r="CD28" s="14"/>
      <c r="CE28"/>
      <c r="CF28"/>
      <c r="CG28" s="64"/>
      <c r="CH28" s="64"/>
      <c r="CI28" s="14"/>
      <c r="CJ28" s="14"/>
      <c r="CK28" s="14"/>
      <c r="CL28" s="14"/>
      <c r="CM28" s="14"/>
    </row>
    <row r="29" spans="1:91" x14ac:dyDescent="0.2">
      <c r="A29" s="73">
        <v>22</v>
      </c>
      <c r="B29" s="396" t="s">
        <v>436</v>
      </c>
      <c r="C29" s="396" t="s">
        <v>437</v>
      </c>
      <c r="D29" s="396" t="s">
        <v>438</v>
      </c>
      <c r="E29" s="396" t="s">
        <v>211</v>
      </c>
      <c r="F29" s="396" t="s">
        <v>191</v>
      </c>
      <c r="G29" s="396" t="s">
        <v>397</v>
      </c>
      <c r="H29" s="396" t="s">
        <v>398</v>
      </c>
      <c r="I29" s="396" t="s">
        <v>399</v>
      </c>
      <c r="J29" s="396" t="s">
        <v>400</v>
      </c>
      <c r="K29" s="396" t="s">
        <v>401</v>
      </c>
      <c r="L29" s="396" t="s">
        <v>402</v>
      </c>
      <c r="M29" s="396" t="s">
        <v>403</v>
      </c>
      <c r="N29" s="396" t="s">
        <v>404</v>
      </c>
      <c r="O29" s="396" t="s">
        <v>405</v>
      </c>
      <c r="P29" s="396" t="s">
        <v>406</v>
      </c>
      <c r="Q29" s="396" t="s">
        <v>407</v>
      </c>
      <c r="R29" s="396" t="s">
        <v>408</v>
      </c>
      <c r="S29" s="396" t="s">
        <v>430</v>
      </c>
      <c r="T29" s="396" t="s">
        <v>431</v>
      </c>
      <c r="U29" s="396" t="s">
        <v>432</v>
      </c>
      <c r="V29" s="396" t="s">
        <v>201</v>
      </c>
      <c r="W29" s="396" t="s">
        <v>202</v>
      </c>
      <c r="X29" s="396" t="s">
        <v>203</v>
      </c>
      <c r="Y29" s="396" t="s">
        <v>409</v>
      </c>
      <c r="Z29" s="396" t="s">
        <v>410</v>
      </c>
      <c r="AA29" s="396" t="s">
        <v>411</v>
      </c>
      <c r="AB29" s="396" t="s">
        <v>412</v>
      </c>
      <c r="AC29" s="396" t="s">
        <v>413</v>
      </c>
      <c r="AD29" s="396" t="s">
        <v>414</v>
      </c>
      <c r="AE29" s="396" t="s">
        <v>433</v>
      </c>
      <c r="AF29" s="396" t="s">
        <v>434</v>
      </c>
      <c r="AG29" s="396" t="s">
        <v>435</v>
      </c>
      <c r="AH29" s="396" t="s">
        <v>415</v>
      </c>
      <c r="AI29" s="396" t="s">
        <v>416</v>
      </c>
      <c r="AJ29" s="396" t="s">
        <v>417</v>
      </c>
      <c r="AK29" s="396" t="s">
        <v>418</v>
      </c>
      <c r="AL29" s="396" t="s">
        <v>419</v>
      </c>
      <c r="AM29" s="396" t="s">
        <v>420</v>
      </c>
      <c r="AN29" s="396"/>
      <c r="AO29" s="396"/>
      <c r="AP29" s="396"/>
      <c r="AQ29" s="396"/>
      <c r="AR29" s="396"/>
      <c r="AS29" s="396"/>
      <c r="AT29" s="396"/>
      <c r="AU29" s="396"/>
      <c r="AV29" s="396"/>
      <c r="AW29" s="396"/>
      <c r="AX29" s="396"/>
      <c r="AY29" s="396"/>
      <c r="AZ29" s="396"/>
      <c r="BA29" s="396"/>
      <c r="BB29" s="396"/>
      <c r="BC29" s="396"/>
      <c r="BD29" s="396"/>
      <c r="BE29" s="396"/>
      <c r="BF29" s="76">
        <f>INDEX('CTR2 Data Previous Year'!$B:$B,MATCH($D29,'CTR2 Data Previous Year'!$A:$A,0),1)</f>
        <v>68682876</v>
      </c>
      <c r="BG29" s="76">
        <f>INDEX('CTR2 Data Previous Year'!$C:$C,MATCH($D29,'CTR2 Data Previous Year'!$A:$A,0),1)</f>
        <v>0</v>
      </c>
      <c r="BH29" s="78">
        <f>INDEX('CTR2 Data Previous Year'!$D:$D,MATCH($D29,'CTR2 Data Previous Year'!$A:$A,0),1)</f>
        <v>656122.24</v>
      </c>
      <c r="BI29" s="78">
        <f>INDEX('CTR2 Data Previous Year'!$E:$E,MATCH($D29,'CTR2 Data Previous Year'!$A:$A,0),1)</f>
        <v>104.68</v>
      </c>
      <c r="BJ29" s="349" t="str">
        <f t="shared" si="1"/>
        <v>N</v>
      </c>
      <c r="BK29" s="350" t="str">
        <f t="shared" si="7"/>
        <v>N</v>
      </c>
      <c r="BL29" s="351">
        <f t="shared" si="8"/>
        <v>104.68</v>
      </c>
      <c r="BM29" s="420">
        <f t="shared" si="2"/>
        <v>0</v>
      </c>
      <c r="BN29" s="421">
        <f t="shared" si="3"/>
        <v>0</v>
      </c>
      <c r="BO29" s="351">
        <f t="shared" si="4"/>
        <v>104.68</v>
      </c>
      <c r="BP29" s="351">
        <f t="shared" si="5"/>
        <v>109.68</v>
      </c>
      <c r="BQ29" s="353">
        <f t="shared" si="9"/>
        <v>0</v>
      </c>
      <c r="BR29" s="353">
        <f t="shared" si="10"/>
        <v>109.68</v>
      </c>
      <c r="BS29" s="354">
        <f t="shared" si="6"/>
        <v>0</v>
      </c>
      <c r="BT29" s="355">
        <f t="shared" si="11"/>
        <v>0</v>
      </c>
      <c r="BU29" s="431"/>
      <c r="BV29" s="431" t="e">
        <f t="shared" si="12"/>
        <v>#N/A</v>
      </c>
      <c r="BW29" s="340"/>
      <c r="BX29" s="419"/>
      <c r="BY29" s="63"/>
      <c r="BZ29" s="63"/>
      <c r="CA29" s="14"/>
      <c r="CB29" s="14"/>
      <c r="CC29" s="14"/>
      <c r="CD29" s="14"/>
      <c r="CE29"/>
      <c r="CF29" s="14"/>
      <c r="CG29" s="14"/>
      <c r="CH29" s="64"/>
      <c r="CI29" s="14"/>
      <c r="CJ29" s="14"/>
      <c r="CK29" s="14"/>
      <c r="CL29" s="14"/>
      <c r="CM29" s="14"/>
    </row>
    <row r="30" spans="1:91" x14ac:dyDescent="0.2">
      <c r="A30" s="73">
        <v>23</v>
      </c>
      <c r="B30" s="396" t="s">
        <v>439</v>
      </c>
      <c r="C30" s="396" t="s">
        <v>440</v>
      </c>
      <c r="D30" s="396" t="s">
        <v>441</v>
      </c>
      <c r="E30" s="396" t="s">
        <v>211</v>
      </c>
      <c r="F30" s="396" t="s">
        <v>191</v>
      </c>
      <c r="G30" s="396" t="s">
        <v>442</v>
      </c>
      <c r="H30" s="396" t="s">
        <v>443</v>
      </c>
      <c r="I30" s="396" t="s">
        <v>444</v>
      </c>
      <c r="J30" s="396" t="s">
        <v>445</v>
      </c>
      <c r="K30" s="396" t="s">
        <v>446</v>
      </c>
      <c r="L30" s="396" t="s">
        <v>447</v>
      </c>
      <c r="M30" s="396" t="s">
        <v>448</v>
      </c>
      <c r="N30" s="396" t="s">
        <v>449</v>
      </c>
      <c r="O30" s="396" t="s">
        <v>450</v>
      </c>
      <c r="P30" s="396" t="s">
        <v>451</v>
      </c>
      <c r="Q30" s="396" t="s">
        <v>452</v>
      </c>
      <c r="R30" s="396" t="s">
        <v>453</v>
      </c>
      <c r="S30" s="396"/>
      <c r="T30" s="396"/>
      <c r="U30" s="396"/>
      <c r="V30" s="396"/>
      <c r="W30" s="396" t="s">
        <v>230</v>
      </c>
      <c r="X30" s="396"/>
      <c r="Y30" s="396"/>
      <c r="Z30" s="396" t="s">
        <v>230</v>
      </c>
      <c r="AA30" s="396"/>
      <c r="AB30" s="396"/>
      <c r="AC30" s="396" t="s">
        <v>230</v>
      </c>
      <c r="AD30" s="396"/>
      <c r="AE30" s="396"/>
      <c r="AF30" s="396" t="s">
        <v>230</v>
      </c>
      <c r="AG30" s="396"/>
      <c r="AH30" s="396"/>
      <c r="AI30" s="396" t="s">
        <v>230</v>
      </c>
      <c r="AJ30" s="396"/>
      <c r="AK30" s="396"/>
      <c r="AL30" s="396" t="s">
        <v>230</v>
      </c>
      <c r="AM30" s="396"/>
      <c r="AN30" s="396"/>
      <c r="AO30" s="396" t="s">
        <v>230</v>
      </c>
      <c r="AP30" s="396"/>
      <c r="AQ30" s="396"/>
      <c r="AR30" s="396" t="s">
        <v>230</v>
      </c>
      <c r="AS30" s="396"/>
      <c r="AT30" s="396"/>
      <c r="AU30" s="396"/>
      <c r="AV30" s="396"/>
      <c r="AW30" s="396"/>
      <c r="AX30" s="396"/>
      <c r="AY30" s="396"/>
      <c r="AZ30" s="396"/>
      <c r="BA30" s="396"/>
      <c r="BB30" s="396"/>
      <c r="BC30" s="396"/>
      <c r="BD30" s="396"/>
      <c r="BE30" s="396"/>
      <c r="BF30" s="76">
        <f>INDEX('CTR2 Data Previous Year'!$B:$B,MATCH($D30,'CTR2 Data Previous Year'!$A:$A,0),1)</f>
        <v>53922941</v>
      </c>
      <c r="BG30" s="76">
        <f>INDEX('CTR2 Data Previous Year'!$C:$C,MATCH($D30,'CTR2 Data Previous Year'!$A:$A,0),1)</f>
        <v>0</v>
      </c>
      <c r="BH30" s="78">
        <f>INDEX('CTR2 Data Previous Year'!$D:$D,MATCH($D30,'CTR2 Data Previous Year'!$A:$A,0),1)</f>
        <v>586437.64</v>
      </c>
      <c r="BI30" s="78">
        <f>INDEX('CTR2 Data Previous Year'!$E:$E,MATCH($D30,'CTR2 Data Previous Year'!$A:$A,0),1)</f>
        <v>91.95</v>
      </c>
      <c r="BJ30" s="349" t="str">
        <f t="shared" si="1"/>
        <v>N</v>
      </c>
      <c r="BK30" s="350" t="str">
        <f t="shared" si="7"/>
        <v>N</v>
      </c>
      <c r="BL30" s="351">
        <f t="shared" si="8"/>
        <v>91.95</v>
      </c>
      <c r="BM30" s="420">
        <f t="shared" si="2"/>
        <v>0</v>
      </c>
      <c r="BN30" s="421">
        <f t="shared" si="3"/>
        <v>0</v>
      </c>
      <c r="BO30" s="351">
        <f t="shared" si="4"/>
        <v>91.95</v>
      </c>
      <c r="BP30" s="351">
        <f t="shared" si="5"/>
        <v>96.95</v>
      </c>
      <c r="BQ30" s="353">
        <f t="shared" si="9"/>
        <v>0</v>
      </c>
      <c r="BR30" s="353">
        <f t="shared" si="10"/>
        <v>96.95</v>
      </c>
      <c r="BS30" s="354">
        <f t="shared" si="6"/>
        <v>0</v>
      </c>
      <c r="BT30" s="355">
        <f t="shared" si="11"/>
        <v>0</v>
      </c>
      <c r="BU30" s="431"/>
      <c r="BV30" s="431" t="e">
        <f t="shared" si="12"/>
        <v>#N/A</v>
      </c>
      <c r="BW30" s="340"/>
      <c r="BX30" s="419"/>
      <c r="BY30" s="63"/>
      <c r="BZ30" s="63"/>
      <c r="CA30" s="14"/>
      <c r="CB30" s="14"/>
      <c r="CC30" s="14"/>
      <c r="CD30" s="14"/>
      <c r="CE30"/>
      <c r="CF30" s="14"/>
      <c r="CG30" s="14"/>
      <c r="CH30" s="64"/>
      <c r="CI30" s="14"/>
      <c r="CJ30" s="14"/>
      <c r="CK30" s="14"/>
      <c r="CL30" s="14"/>
      <c r="CM30" s="14"/>
    </row>
    <row r="31" spans="1:91" x14ac:dyDescent="0.2">
      <c r="A31" s="73">
        <v>24</v>
      </c>
      <c r="B31" s="396" t="s">
        <v>454</v>
      </c>
      <c r="C31" s="396" t="s">
        <v>455</v>
      </c>
      <c r="D31" s="396" t="s">
        <v>456</v>
      </c>
      <c r="E31" s="396" t="s">
        <v>190</v>
      </c>
      <c r="F31" s="396" t="s">
        <v>191</v>
      </c>
      <c r="G31" s="396" t="s">
        <v>442</v>
      </c>
      <c r="H31" s="396" t="s">
        <v>443</v>
      </c>
      <c r="I31" s="396" t="s">
        <v>444</v>
      </c>
      <c r="J31" s="396" t="s">
        <v>445</v>
      </c>
      <c r="K31" s="396" t="s">
        <v>446</v>
      </c>
      <c r="L31" s="396" t="s">
        <v>447</v>
      </c>
      <c r="M31" s="396"/>
      <c r="N31" s="396" t="s">
        <v>230</v>
      </c>
      <c r="O31" s="396"/>
      <c r="P31" s="396"/>
      <c r="Q31" s="396" t="s">
        <v>230</v>
      </c>
      <c r="R31" s="396"/>
      <c r="S31" s="396"/>
      <c r="T31" s="396" t="s">
        <v>230</v>
      </c>
      <c r="U31" s="396"/>
      <c r="V31" s="396"/>
      <c r="W31" s="396" t="s">
        <v>230</v>
      </c>
      <c r="X31" s="396"/>
      <c r="Y31" s="396"/>
      <c r="Z31" s="396" t="s">
        <v>230</v>
      </c>
      <c r="AA31" s="396"/>
      <c r="AB31" s="396"/>
      <c r="AC31" s="396" t="s">
        <v>230</v>
      </c>
      <c r="AD31" s="396"/>
      <c r="AE31" s="396"/>
      <c r="AF31" s="396" t="s">
        <v>230</v>
      </c>
      <c r="AG31" s="396"/>
      <c r="AH31" s="396"/>
      <c r="AI31" s="396" t="s">
        <v>230</v>
      </c>
      <c r="AJ31" s="396"/>
      <c r="AK31" s="396"/>
      <c r="AL31" s="396" t="s">
        <v>230</v>
      </c>
      <c r="AM31" s="396"/>
      <c r="AN31" s="396"/>
      <c r="AO31" s="396" t="s">
        <v>230</v>
      </c>
      <c r="AP31" s="396"/>
      <c r="AQ31" s="396"/>
      <c r="AR31" s="396" t="s">
        <v>230</v>
      </c>
      <c r="AS31" s="396"/>
      <c r="AT31" s="396"/>
      <c r="AU31" s="396"/>
      <c r="AV31" s="396"/>
      <c r="AW31" s="396"/>
      <c r="AX31" s="396"/>
      <c r="AY31" s="396"/>
      <c r="AZ31" s="396"/>
      <c r="BA31" s="396"/>
      <c r="BB31" s="396"/>
      <c r="BC31" s="396"/>
      <c r="BD31" s="396"/>
      <c r="BE31" s="396"/>
      <c r="BF31" s="76">
        <f>INDEX('CTR2 Data Previous Year'!$B:$B,MATCH($D31,'CTR2 Data Previous Year'!$A:$A,0),1)</f>
        <v>96077903</v>
      </c>
      <c r="BG31" s="76">
        <f>INDEX('CTR2 Data Previous Year'!$C:$C,MATCH($D31,'CTR2 Data Previous Year'!$A:$A,0),1)</f>
        <v>0</v>
      </c>
      <c r="BH31" s="78">
        <f>INDEX('CTR2 Data Previous Year'!$D:$D,MATCH($D31,'CTR2 Data Previous Year'!$A:$A,0),1)</f>
        <v>312367.2</v>
      </c>
      <c r="BI31" s="78">
        <f>INDEX('CTR2 Data Previous Year'!$E:$E,MATCH($D31,'CTR2 Data Previous Year'!$A:$A,0),1)</f>
        <v>307.58</v>
      </c>
      <c r="BJ31" s="349" t="str">
        <f t="shared" si="1"/>
        <v>N</v>
      </c>
      <c r="BK31" s="350" t="str">
        <f t="shared" si="7"/>
        <v>N</v>
      </c>
      <c r="BL31" s="351">
        <f t="shared" si="8"/>
        <v>307.58</v>
      </c>
      <c r="BM31" s="420">
        <f t="shared" si="2"/>
        <v>0</v>
      </c>
      <c r="BN31" s="421">
        <f t="shared" si="3"/>
        <v>0</v>
      </c>
      <c r="BO31" s="351">
        <f t="shared" si="4"/>
        <v>307.58</v>
      </c>
      <c r="BP31" s="351">
        <f t="shared" si="5"/>
        <v>322.58</v>
      </c>
      <c r="BQ31" s="353">
        <f t="shared" si="9"/>
        <v>0</v>
      </c>
      <c r="BR31" s="353">
        <f t="shared" si="10"/>
        <v>322.58</v>
      </c>
      <c r="BS31" s="354">
        <f t="shared" si="6"/>
        <v>0</v>
      </c>
      <c r="BT31" s="355">
        <f t="shared" si="11"/>
        <v>0</v>
      </c>
      <c r="BU31" s="431"/>
      <c r="BV31" s="431" t="e">
        <f t="shared" si="12"/>
        <v>#N/A</v>
      </c>
      <c r="BW31" s="340"/>
      <c r="BX31" s="419"/>
      <c r="BY31" s="63"/>
      <c r="BZ31" s="63"/>
      <c r="CA31" s="14"/>
      <c r="CB31" s="14"/>
      <c r="CC31" s="14"/>
      <c r="CD31" s="14"/>
      <c r="CE31"/>
      <c r="CF31"/>
      <c r="CG31" s="64"/>
      <c r="CH31" s="64"/>
      <c r="CI31" s="14"/>
      <c r="CJ31" s="14"/>
      <c r="CK31" s="14"/>
      <c r="CL31" s="14"/>
      <c r="CM31" s="14"/>
    </row>
    <row r="32" spans="1:91" x14ac:dyDescent="0.2">
      <c r="A32" s="73">
        <v>25</v>
      </c>
      <c r="B32" s="396" t="s">
        <v>457</v>
      </c>
      <c r="C32" s="396" t="s">
        <v>458</v>
      </c>
      <c r="D32" s="396" t="s">
        <v>459</v>
      </c>
      <c r="E32" s="396" t="s">
        <v>211</v>
      </c>
      <c r="F32" s="396" t="s">
        <v>324</v>
      </c>
      <c r="G32" s="396" t="s">
        <v>460</v>
      </c>
      <c r="H32" s="396" t="s">
        <v>461</v>
      </c>
      <c r="I32" s="396" t="s">
        <v>462</v>
      </c>
      <c r="J32" s="396" t="s">
        <v>463</v>
      </c>
      <c r="K32" s="396" t="s">
        <v>464</v>
      </c>
      <c r="L32" s="396" t="s">
        <v>465</v>
      </c>
      <c r="M32" s="396"/>
      <c r="N32" s="396" t="s">
        <v>230</v>
      </c>
      <c r="O32" s="396"/>
      <c r="P32" s="396"/>
      <c r="Q32" s="396" t="s">
        <v>230</v>
      </c>
      <c r="R32" s="396"/>
      <c r="S32" s="396"/>
      <c r="T32" s="396" t="s">
        <v>230</v>
      </c>
      <c r="U32" s="396"/>
      <c r="V32" s="396"/>
      <c r="W32" s="396" t="s">
        <v>230</v>
      </c>
      <c r="X32" s="396"/>
      <c r="Y32" s="396"/>
      <c r="Z32" s="396" t="s">
        <v>230</v>
      </c>
      <c r="AA32" s="396"/>
      <c r="AB32" s="396"/>
      <c r="AC32" s="396" t="s">
        <v>230</v>
      </c>
      <c r="AD32" s="396"/>
      <c r="AE32" s="396"/>
      <c r="AF32" s="396" t="s">
        <v>230</v>
      </c>
      <c r="AG32" s="396"/>
      <c r="AH32" s="396"/>
      <c r="AI32" s="396" t="s">
        <v>230</v>
      </c>
      <c r="AJ32" s="396"/>
      <c r="AK32" s="396"/>
      <c r="AL32" s="396" t="s">
        <v>230</v>
      </c>
      <c r="AM32" s="396"/>
      <c r="AN32" s="396"/>
      <c r="AO32" s="396" t="s">
        <v>230</v>
      </c>
      <c r="AP32" s="396"/>
      <c r="AQ32" s="396"/>
      <c r="AR32" s="396" t="s">
        <v>230</v>
      </c>
      <c r="AS32" s="396"/>
      <c r="AT32" s="396"/>
      <c r="AU32" s="396"/>
      <c r="AV32" s="396"/>
      <c r="AW32" s="396"/>
      <c r="AX32" s="396"/>
      <c r="AY32" s="396"/>
      <c r="AZ32" s="396"/>
      <c r="BA32" s="396"/>
      <c r="BB32" s="396"/>
      <c r="BC32" s="396"/>
      <c r="BD32" s="396"/>
      <c r="BE32" s="396"/>
      <c r="BF32" s="76">
        <f>INDEX('CTR2 Data Previous Year'!$B:$B,MATCH($D32,'CTR2 Data Previous Year'!$A:$A,0),1)</f>
        <v>22735967</v>
      </c>
      <c r="BG32" s="76">
        <f>INDEX('CTR2 Data Previous Year'!$C:$C,MATCH($D32,'CTR2 Data Previous Year'!$A:$A,0),1)</f>
        <v>0</v>
      </c>
      <c r="BH32" s="78">
        <f>INDEX('CTR2 Data Previous Year'!$D:$D,MATCH($D32,'CTR2 Data Previous Year'!$A:$A,0),1)</f>
        <v>184665.1</v>
      </c>
      <c r="BI32" s="78">
        <f>INDEX('CTR2 Data Previous Year'!$E:$E,MATCH($D32,'CTR2 Data Previous Year'!$A:$A,0),1)</f>
        <v>123.12</v>
      </c>
      <c r="BJ32" s="349" t="str">
        <f t="shared" si="1"/>
        <v>N</v>
      </c>
      <c r="BK32" s="350" t="str">
        <f t="shared" si="7"/>
        <v>N</v>
      </c>
      <c r="BL32" s="351">
        <f t="shared" si="8"/>
        <v>123.12</v>
      </c>
      <c r="BM32" s="420">
        <f t="shared" si="2"/>
        <v>0</v>
      </c>
      <c r="BN32" s="421">
        <f t="shared" si="3"/>
        <v>0</v>
      </c>
      <c r="BO32" s="351">
        <f t="shared" si="4"/>
        <v>123.12</v>
      </c>
      <c r="BP32" s="351">
        <f t="shared" si="5"/>
        <v>128.12</v>
      </c>
      <c r="BQ32" s="353">
        <f t="shared" si="9"/>
        <v>0</v>
      </c>
      <c r="BR32" s="353">
        <f t="shared" si="10"/>
        <v>128.12</v>
      </c>
      <c r="BS32" s="354">
        <f t="shared" si="6"/>
        <v>0</v>
      </c>
      <c r="BT32" s="355">
        <f t="shared" si="11"/>
        <v>0</v>
      </c>
      <c r="BU32" s="431"/>
      <c r="BV32" s="431" t="e">
        <f t="shared" si="12"/>
        <v>#N/A</v>
      </c>
      <c r="BW32" s="340"/>
      <c r="BX32" s="419"/>
      <c r="BY32" s="63"/>
      <c r="BZ32" s="63"/>
      <c r="CA32" s="14"/>
      <c r="CB32" s="14"/>
      <c r="CC32" s="14"/>
      <c r="CD32" s="14"/>
      <c r="CE32"/>
      <c r="CF32" s="14"/>
      <c r="CG32" s="14"/>
      <c r="CH32" s="64"/>
      <c r="CI32" s="14"/>
      <c r="CJ32" s="14"/>
      <c r="CK32" s="14"/>
      <c r="CL32" s="14"/>
      <c r="CM32" s="14"/>
    </row>
    <row r="33" spans="1:91" x14ac:dyDescent="0.2">
      <c r="A33" s="73">
        <v>26</v>
      </c>
      <c r="B33" s="396" t="s">
        <v>337</v>
      </c>
      <c r="C33" s="396" t="s">
        <v>466</v>
      </c>
      <c r="D33" s="396" t="s">
        <v>467</v>
      </c>
      <c r="E33" s="396" t="s">
        <v>190</v>
      </c>
      <c r="F33" s="396" t="s">
        <v>324</v>
      </c>
      <c r="G33" s="396" t="s">
        <v>460</v>
      </c>
      <c r="H33" s="396" t="s">
        <v>461</v>
      </c>
      <c r="I33" s="396" t="s">
        <v>462</v>
      </c>
      <c r="J33" s="396" t="s">
        <v>463</v>
      </c>
      <c r="K33" s="396" t="s">
        <v>464</v>
      </c>
      <c r="L33" s="396" t="s">
        <v>465</v>
      </c>
      <c r="M33" s="396"/>
      <c r="N33" s="396" t="s">
        <v>230</v>
      </c>
      <c r="O33" s="396"/>
      <c r="P33" s="396"/>
      <c r="Q33" s="396" t="s">
        <v>230</v>
      </c>
      <c r="R33" s="396"/>
      <c r="S33" s="396"/>
      <c r="T33" s="396" t="s">
        <v>230</v>
      </c>
      <c r="U33" s="396"/>
      <c r="V33" s="396"/>
      <c r="W33" s="396" t="s">
        <v>230</v>
      </c>
      <c r="X33" s="396"/>
      <c r="Y33" s="396"/>
      <c r="Z33" s="396" t="s">
        <v>230</v>
      </c>
      <c r="AA33" s="396"/>
      <c r="AB33" s="396"/>
      <c r="AC33" s="396" t="s">
        <v>230</v>
      </c>
      <c r="AD33" s="396"/>
      <c r="AE33" s="396"/>
      <c r="AF33" s="396" t="s">
        <v>230</v>
      </c>
      <c r="AG33" s="396"/>
      <c r="AH33" s="396"/>
      <c r="AI33" s="396" t="s">
        <v>230</v>
      </c>
      <c r="AJ33" s="396"/>
      <c r="AK33" s="396"/>
      <c r="AL33" s="396" t="s">
        <v>230</v>
      </c>
      <c r="AM33" s="396"/>
      <c r="AN33" s="396"/>
      <c r="AO33" s="396" t="s">
        <v>230</v>
      </c>
      <c r="AP33" s="396"/>
      <c r="AQ33" s="396"/>
      <c r="AR33" s="396" t="s">
        <v>230</v>
      </c>
      <c r="AS33" s="396"/>
      <c r="AT33" s="396"/>
      <c r="AU33" s="396"/>
      <c r="AV33" s="396"/>
      <c r="AW33" s="396"/>
      <c r="AX33" s="396"/>
      <c r="AY33" s="396"/>
      <c r="AZ33" s="396"/>
      <c r="BA33" s="396"/>
      <c r="BB33" s="396"/>
      <c r="BC33" s="396"/>
      <c r="BD33" s="396"/>
      <c r="BE33" s="396"/>
      <c r="BF33" s="76">
        <f>INDEX('CTR2 Data Previous Year'!$B:$B,MATCH($D33,'CTR2 Data Previous Year'!$A:$A,0),1)</f>
        <v>52119878</v>
      </c>
      <c r="BG33" s="76">
        <f>INDEX('CTR2 Data Previous Year'!$C:$C,MATCH($D33,'CTR2 Data Previous Year'!$A:$A,0),1)</f>
        <v>0</v>
      </c>
      <c r="BH33" s="78">
        <f>INDEX('CTR2 Data Previous Year'!$D:$D,MATCH($D33,'CTR2 Data Previous Year'!$A:$A,0),1)</f>
        <v>184665.1</v>
      </c>
      <c r="BI33" s="78">
        <f>INDEX('CTR2 Data Previous Year'!$E:$E,MATCH($D33,'CTR2 Data Previous Year'!$A:$A,0),1)</f>
        <v>282.24</v>
      </c>
      <c r="BJ33" s="349" t="str">
        <f t="shared" si="1"/>
        <v>Y</v>
      </c>
      <c r="BK33" s="350" t="str">
        <f t="shared" si="7"/>
        <v>N</v>
      </c>
      <c r="BL33" s="351">
        <f t="shared" si="8"/>
        <v>282.24</v>
      </c>
      <c r="BM33" s="420">
        <f t="shared" si="2"/>
        <v>0</v>
      </c>
      <c r="BN33" s="421">
        <f t="shared" si="3"/>
        <v>18.5</v>
      </c>
      <c r="BO33" s="351">
        <f t="shared" si="4"/>
        <v>282.24</v>
      </c>
      <c r="BP33" s="351">
        <f t="shared" si="5"/>
        <v>297.24</v>
      </c>
      <c r="BQ33" s="353">
        <f t="shared" si="9"/>
        <v>300.74</v>
      </c>
      <c r="BR33" s="353">
        <f t="shared" si="10"/>
        <v>300.74</v>
      </c>
      <c r="BS33" s="354">
        <f t="shared" si="6"/>
        <v>0</v>
      </c>
      <c r="BT33" s="355">
        <f t="shared" si="11"/>
        <v>0</v>
      </c>
      <c r="BU33" s="431"/>
      <c r="BV33" s="431" t="e">
        <f t="shared" si="12"/>
        <v>#N/A</v>
      </c>
      <c r="BW33" s="340"/>
      <c r="BX33" s="419"/>
      <c r="BY33" s="63"/>
      <c r="BZ33" s="63"/>
      <c r="CA33" s="14"/>
      <c r="CB33" s="14"/>
      <c r="CC33" s="14"/>
      <c r="CD33" s="14"/>
      <c r="CE33"/>
      <c r="CF33"/>
      <c r="CG33" s="64"/>
      <c r="CH33" s="64"/>
      <c r="CI33" s="14"/>
      <c r="CJ33" s="14"/>
      <c r="CK33" s="14"/>
      <c r="CL33" s="14"/>
      <c r="CM33" s="14"/>
    </row>
    <row r="34" spans="1:91" x14ac:dyDescent="0.2">
      <c r="A34" s="73">
        <v>27</v>
      </c>
      <c r="B34" s="396" t="s">
        <v>468</v>
      </c>
      <c r="C34" s="396" t="s">
        <v>469</v>
      </c>
      <c r="D34" s="396" t="s">
        <v>470</v>
      </c>
      <c r="E34" s="396" t="s">
        <v>212</v>
      </c>
      <c r="F34" s="396" t="s">
        <v>359</v>
      </c>
      <c r="G34" s="396" t="s">
        <v>360</v>
      </c>
      <c r="H34" s="396" t="s">
        <v>361</v>
      </c>
      <c r="I34" s="396" t="s">
        <v>362</v>
      </c>
      <c r="J34" s="396" t="s">
        <v>471</v>
      </c>
      <c r="K34" s="396" t="s">
        <v>472</v>
      </c>
      <c r="L34" s="396" t="s">
        <v>473</v>
      </c>
      <c r="M34" s="396" t="s">
        <v>474</v>
      </c>
      <c r="N34" s="396" t="s">
        <v>475</v>
      </c>
      <c r="O34" s="396" t="s">
        <v>476</v>
      </c>
      <c r="P34" s="396" t="s">
        <v>363</v>
      </c>
      <c r="Q34" s="396" t="s">
        <v>364</v>
      </c>
      <c r="R34" s="396" t="s">
        <v>365</v>
      </c>
      <c r="S34" s="396" t="s">
        <v>477</v>
      </c>
      <c r="T34" s="396" t="s">
        <v>478</v>
      </c>
      <c r="U34" s="396" t="s">
        <v>479</v>
      </c>
      <c r="V34" s="396" t="s">
        <v>366</v>
      </c>
      <c r="W34" s="396" t="s">
        <v>367</v>
      </c>
      <c r="X34" s="396" t="s">
        <v>368</v>
      </c>
      <c r="Y34" s="396" t="s">
        <v>388</v>
      </c>
      <c r="Z34" s="396" t="s">
        <v>389</v>
      </c>
      <c r="AA34" s="396" t="s">
        <v>390</v>
      </c>
      <c r="AB34" s="396" t="s">
        <v>369</v>
      </c>
      <c r="AC34" s="396" t="s">
        <v>370</v>
      </c>
      <c r="AD34" s="396" t="s">
        <v>371</v>
      </c>
      <c r="AE34" s="396" t="s">
        <v>372</v>
      </c>
      <c r="AF34" s="396" t="s">
        <v>373</v>
      </c>
      <c r="AG34" s="396" t="s">
        <v>374</v>
      </c>
      <c r="AH34" s="396" t="s">
        <v>480</v>
      </c>
      <c r="AI34" s="396" t="s">
        <v>481</v>
      </c>
      <c r="AJ34" s="396" t="s">
        <v>482</v>
      </c>
      <c r="AK34" s="396" t="s">
        <v>375</v>
      </c>
      <c r="AL34" s="396" t="s">
        <v>376</v>
      </c>
      <c r="AM34" s="396" t="s">
        <v>377</v>
      </c>
      <c r="AN34" s="396" t="s">
        <v>483</v>
      </c>
      <c r="AO34" s="396" t="s">
        <v>484</v>
      </c>
      <c r="AP34" s="396" t="s">
        <v>485</v>
      </c>
      <c r="AQ34" s="396" t="s">
        <v>486</v>
      </c>
      <c r="AR34" s="396" t="s">
        <v>487</v>
      </c>
      <c r="AS34" s="396" t="s">
        <v>488</v>
      </c>
      <c r="AT34" s="396" t="s">
        <v>378</v>
      </c>
      <c r="AU34" s="396" t="s">
        <v>379</v>
      </c>
      <c r="AV34" s="396" t="s">
        <v>380</v>
      </c>
      <c r="AW34" s="396" t="s">
        <v>489</v>
      </c>
      <c r="AX34" s="396" t="s">
        <v>490</v>
      </c>
      <c r="AY34" s="396" t="s">
        <v>491</v>
      </c>
      <c r="AZ34" s="396" t="s">
        <v>492</v>
      </c>
      <c r="BA34" s="396" t="s">
        <v>493</v>
      </c>
      <c r="BB34" s="396" t="s">
        <v>494</v>
      </c>
      <c r="BC34" s="396" t="s">
        <v>381</v>
      </c>
      <c r="BD34" s="396" t="s">
        <v>382</v>
      </c>
      <c r="BE34" s="396" t="s">
        <v>383</v>
      </c>
      <c r="BF34" s="76">
        <f>INDEX('CTR2 Data Previous Year'!$B:$B,MATCH($D34,'CTR2 Data Previous Year'!$A:$A,0),1)</f>
        <v>0</v>
      </c>
      <c r="BG34" s="76">
        <f>INDEX('CTR2 Data Previous Year'!$C:$C,MATCH($D34,'CTR2 Data Previous Year'!$A:$A,0),1)</f>
        <v>0</v>
      </c>
      <c r="BH34" s="78">
        <f>INDEX('CTR2 Data Previous Year'!$D:$D,MATCH($D34,'CTR2 Data Previous Year'!$A:$A,0),1)</f>
        <v>0</v>
      </c>
      <c r="BI34" s="78">
        <f>INDEX('CTR2 Data Previous Year'!$E:$E,MATCH($D34,'CTR2 Data Previous Year'!$A:$A,0),1)</f>
        <v>0</v>
      </c>
      <c r="BJ34" s="349" t="str">
        <f t="shared" si="1"/>
        <v>N</v>
      </c>
      <c r="BK34" s="350" t="str">
        <f t="shared" si="7"/>
        <v>N</v>
      </c>
      <c r="BL34" s="351">
        <f t="shared" si="8"/>
        <v>0</v>
      </c>
      <c r="BM34" s="420">
        <f t="shared" si="2"/>
        <v>0</v>
      </c>
      <c r="BN34" s="421">
        <f t="shared" si="3"/>
        <v>0</v>
      </c>
      <c r="BO34" s="351">
        <f t="shared" si="4"/>
        <v>0</v>
      </c>
      <c r="BP34" s="351">
        <f t="shared" si="5"/>
        <v>0</v>
      </c>
      <c r="BQ34" s="353">
        <f t="shared" si="9"/>
        <v>0</v>
      </c>
      <c r="BR34" s="353">
        <f t="shared" si="10"/>
        <v>0</v>
      </c>
      <c r="BS34" s="354">
        <f t="shared" si="6"/>
        <v>0</v>
      </c>
      <c r="BT34" s="355" t="e">
        <f t="shared" si="11"/>
        <v>#DIV/0!</v>
      </c>
      <c r="BU34" s="431"/>
      <c r="BV34" s="431" t="e">
        <f t="shared" si="12"/>
        <v>#N/A</v>
      </c>
      <c r="BW34" s="340"/>
      <c r="BX34" s="419"/>
      <c r="BY34" s="63"/>
      <c r="BZ34" s="63"/>
      <c r="CA34" s="14"/>
      <c r="CB34" s="14"/>
      <c r="CC34" s="14"/>
      <c r="CD34" s="14"/>
      <c r="CE34"/>
      <c r="CF34"/>
      <c r="CG34" s="64"/>
      <c r="CH34" s="64"/>
      <c r="CI34" s="14"/>
      <c r="CJ34" s="14"/>
      <c r="CK34" s="14"/>
      <c r="CL34" s="14"/>
      <c r="CM34" s="14"/>
    </row>
    <row r="35" spans="1:91" x14ac:dyDescent="0.2">
      <c r="A35" s="73">
        <v>28</v>
      </c>
      <c r="B35" s="396" t="s">
        <v>495</v>
      </c>
      <c r="C35" s="396" t="s">
        <v>496</v>
      </c>
      <c r="D35" s="396" t="s">
        <v>497</v>
      </c>
      <c r="E35" s="396" t="s">
        <v>207</v>
      </c>
      <c r="F35" s="396" t="s">
        <v>235</v>
      </c>
      <c r="G35" s="396" t="s">
        <v>498</v>
      </c>
      <c r="H35" s="396" t="s">
        <v>499</v>
      </c>
      <c r="I35" s="396" t="s">
        <v>500</v>
      </c>
      <c r="J35" s="396" t="s">
        <v>501</v>
      </c>
      <c r="K35" s="396" t="s">
        <v>502</v>
      </c>
      <c r="L35" s="396" t="s">
        <v>503</v>
      </c>
      <c r="M35" s="396" t="s">
        <v>504</v>
      </c>
      <c r="N35" s="396" t="s">
        <v>505</v>
      </c>
      <c r="O35" s="396" t="s">
        <v>506</v>
      </c>
      <c r="P35" s="396" t="s">
        <v>507</v>
      </c>
      <c r="Q35" s="396" t="s">
        <v>508</v>
      </c>
      <c r="R35" s="396" t="s">
        <v>509</v>
      </c>
      <c r="S35" s="396" t="s">
        <v>510</v>
      </c>
      <c r="T35" s="396" t="s">
        <v>511</v>
      </c>
      <c r="U35" s="396" t="s">
        <v>512</v>
      </c>
      <c r="V35" s="396"/>
      <c r="W35" s="396" t="s">
        <v>230</v>
      </c>
      <c r="X35" s="396"/>
      <c r="Y35" s="396"/>
      <c r="Z35" s="396" t="s">
        <v>230</v>
      </c>
      <c r="AA35" s="396"/>
      <c r="AB35" s="396"/>
      <c r="AC35" s="396" t="s">
        <v>230</v>
      </c>
      <c r="AD35" s="396"/>
      <c r="AE35" s="396"/>
      <c r="AF35" s="396" t="s">
        <v>230</v>
      </c>
      <c r="AG35" s="396"/>
      <c r="AH35" s="396"/>
      <c r="AI35" s="396" t="s">
        <v>230</v>
      </c>
      <c r="AJ35" s="396"/>
      <c r="AK35" s="396"/>
      <c r="AL35" s="396" t="s">
        <v>230</v>
      </c>
      <c r="AM35" s="396"/>
      <c r="AN35" s="396"/>
      <c r="AO35" s="396" t="s">
        <v>230</v>
      </c>
      <c r="AP35" s="396"/>
      <c r="AQ35" s="396"/>
      <c r="AR35" s="396" t="s">
        <v>230</v>
      </c>
      <c r="AS35" s="396"/>
      <c r="AT35" s="396"/>
      <c r="AU35" s="396" t="s">
        <v>230</v>
      </c>
      <c r="AV35" s="396"/>
      <c r="AW35" s="396"/>
      <c r="AX35" s="396" t="s">
        <v>230</v>
      </c>
      <c r="AY35" s="396"/>
      <c r="AZ35" s="396"/>
      <c r="BA35" s="396"/>
      <c r="BB35" s="396"/>
      <c r="BC35" s="396"/>
      <c r="BD35" s="396" t="s">
        <v>230</v>
      </c>
      <c r="BE35" s="396"/>
      <c r="BF35" s="76">
        <f>INDEX('CTR2 Data Previous Year'!$B:$B,MATCH($D35,'CTR2 Data Previous Year'!$A:$A,0),1)</f>
        <v>394474992</v>
      </c>
      <c r="BG35" s="76">
        <f>INDEX('CTR2 Data Previous Year'!$C:$C,MATCH($D35,'CTR2 Data Previous Year'!$A:$A,0),1)</f>
        <v>681312</v>
      </c>
      <c r="BH35" s="78">
        <f>INDEX('CTR2 Data Previous Year'!$D:$D,MATCH($D35,'CTR2 Data Previous Year'!$A:$A,0),1)</f>
        <v>211282.5</v>
      </c>
      <c r="BI35" s="78">
        <f>INDEX('CTR2 Data Previous Year'!$E:$E,MATCH($D35,'CTR2 Data Previous Year'!$A:$A,0),1)</f>
        <v>1867.05</v>
      </c>
      <c r="BJ35" s="349" t="str">
        <f t="shared" si="1"/>
        <v>N</v>
      </c>
      <c r="BK35" s="350" t="str">
        <f t="shared" si="7"/>
        <v>N</v>
      </c>
      <c r="BL35" s="351">
        <f t="shared" si="8"/>
        <v>1867.05</v>
      </c>
      <c r="BM35" s="420">
        <f t="shared" si="2"/>
        <v>0</v>
      </c>
      <c r="BN35" s="421">
        <f t="shared" si="3"/>
        <v>0</v>
      </c>
      <c r="BO35" s="351">
        <f t="shared" si="4"/>
        <v>1960.4025000000001</v>
      </c>
      <c r="BP35" s="351">
        <f t="shared" si="5"/>
        <v>1867.05</v>
      </c>
      <c r="BQ35" s="353">
        <f t="shared" si="9"/>
        <v>0</v>
      </c>
      <c r="BR35" s="353">
        <f t="shared" si="10"/>
        <v>1960.4</v>
      </c>
      <c r="BS35" s="354">
        <f t="shared" si="6"/>
        <v>37.340000000000003</v>
      </c>
      <c r="BT35" s="355">
        <f t="shared" si="11"/>
        <v>1.9999464395704457E-2</v>
      </c>
      <c r="BU35" s="431"/>
      <c r="BV35" s="431" t="e">
        <f t="shared" si="12"/>
        <v>#N/A</v>
      </c>
      <c r="BW35" s="340"/>
      <c r="BX35" s="419"/>
      <c r="BY35" s="63"/>
      <c r="BZ35" s="63"/>
      <c r="CA35" s="14"/>
      <c r="CB35" s="14"/>
      <c r="CC35" s="14"/>
      <c r="CD35" s="14"/>
      <c r="CE35"/>
      <c r="CF35" s="52"/>
      <c r="CG35" s="14"/>
      <c r="CH35" s="64"/>
      <c r="CI35" s="14"/>
      <c r="CJ35" s="14"/>
      <c r="CK35" s="14"/>
      <c r="CL35" s="14"/>
      <c r="CM35" s="14"/>
    </row>
    <row r="36" spans="1:91" x14ac:dyDescent="0.2">
      <c r="A36" s="73">
        <v>29</v>
      </c>
      <c r="B36" s="396" t="s">
        <v>513</v>
      </c>
      <c r="C36" s="396" t="s">
        <v>514</v>
      </c>
      <c r="D36" s="396" t="s">
        <v>515</v>
      </c>
      <c r="E36" s="396" t="s">
        <v>211</v>
      </c>
      <c r="F36" s="396" t="s">
        <v>235</v>
      </c>
      <c r="G36" s="396" t="s">
        <v>516</v>
      </c>
      <c r="H36" s="396" t="s">
        <v>517</v>
      </c>
      <c r="I36" s="396" t="s">
        <v>518</v>
      </c>
      <c r="J36" s="396" t="s">
        <v>498</v>
      </c>
      <c r="K36" s="396" t="s">
        <v>499</v>
      </c>
      <c r="L36" s="396" t="s">
        <v>500</v>
      </c>
      <c r="M36" s="396" t="s">
        <v>501</v>
      </c>
      <c r="N36" s="396" t="s">
        <v>502</v>
      </c>
      <c r="O36" s="396" t="s">
        <v>503</v>
      </c>
      <c r="P36" s="396" t="s">
        <v>504</v>
      </c>
      <c r="Q36" s="396" t="s">
        <v>505</v>
      </c>
      <c r="R36" s="396" t="s">
        <v>506</v>
      </c>
      <c r="S36" s="396" t="s">
        <v>507</v>
      </c>
      <c r="T36" s="396" t="s">
        <v>508</v>
      </c>
      <c r="U36" s="396" t="s">
        <v>509</v>
      </c>
      <c r="V36" s="396" t="s">
        <v>510</v>
      </c>
      <c r="W36" s="396" t="s">
        <v>511</v>
      </c>
      <c r="X36" s="396" t="s">
        <v>512</v>
      </c>
      <c r="Y36" s="396"/>
      <c r="Z36" s="396" t="s">
        <v>230</v>
      </c>
      <c r="AA36" s="396"/>
      <c r="AB36" s="396"/>
      <c r="AC36" s="396" t="s">
        <v>230</v>
      </c>
      <c r="AD36" s="396"/>
      <c r="AE36" s="396"/>
      <c r="AF36" s="396" t="s">
        <v>230</v>
      </c>
      <c r="AG36" s="396"/>
      <c r="AH36" s="396"/>
      <c r="AI36" s="396" t="s">
        <v>230</v>
      </c>
      <c r="AJ36" s="396"/>
      <c r="AK36" s="396"/>
      <c r="AL36" s="396" t="s">
        <v>230</v>
      </c>
      <c r="AM36" s="396"/>
      <c r="AN36" s="396"/>
      <c r="AO36" s="396" t="s">
        <v>230</v>
      </c>
      <c r="AP36" s="396"/>
      <c r="AQ36" s="396"/>
      <c r="AR36" s="396" t="s">
        <v>230</v>
      </c>
      <c r="AS36" s="396"/>
      <c r="AT36" s="396"/>
      <c r="AU36" s="396" t="s">
        <v>230</v>
      </c>
      <c r="AV36" s="396"/>
      <c r="AW36" s="396"/>
      <c r="AX36" s="396" t="s">
        <v>230</v>
      </c>
      <c r="AY36" s="396"/>
      <c r="AZ36" s="396"/>
      <c r="BA36" s="396"/>
      <c r="BB36" s="396"/>
      <c r="BC36" s="396"/>
      <c r="BD36" s="396" t="s">
        <v>230</v>
      </c>
      <c r="BE36" s="396"/>
      <c r="BF36" s="76">
        <f>INDEX('CTR2 Data Previous Year'!$B:$B,MATCH($D36,'CTR2 Data Previous Year'!$A:$A,0),1)</f>
        <v>34471738</v>
      </c>
      <c r="BG36" s="76">
        <f>INDEX('CTR2 Data Previous Year'!$C:$C,MATCH($D36,'CTR2 Data Previous Year'!$A:$A,0),1)</f>
        <v>0</v>
      </c>
      <c r="BH36" s="78">
        <f>INDEX('CTR2 Data Previous Year'!$D:$D,MATCH($D36,'CTR2 Data Previous Year'!$A:$A,0),1)</f>
        <v>306442.7</v>
      </c>
      <c r="BI36" s="78">
        <f>INDEX('CTR2 Data Previous Year'!$E:$E,MATCH($D36,'CTR2 Data Previous Year'!$A:$A,0),1)</f>
        <v>112.49</v>
      </c>
      <c r="BJ36" s="349" t="str">
        <f t="shared" si="1"/>
        <v>N</v>
      </c>
      <c r="BK36" s="350" t="str">
        <f t="shared" si="7"/>
        <v>N</v>
      </c>
      <c r="BL36" s="351">
        <f t="shared" si="8"/>
        <v>112.49</v>
      </c>
      <c r="BM36" s="420">
        <f t="shared" si="2"/>
        <v>0</v>
      </c>
      <c r="BN36" s="421">
        <f t="shared" si="3"/>
        <v>0</v>
      </c>
      <c r="BO36" s="351">
        <f t="shared" si="4"/>
        <v>112.49</v>
      </c>
      <c r="BP36" s="351">
        <f t="shared" si="5"/>
        <v>117.49</v>
      </c>
      <c r="BQ36" s="353">
        <f t="shared" si="9"/>
        <v>0</v>
      </c>
      <c r="BR36" s="353">
        <f t="shared" si="10"/>
        <v>117.49</v>
      </c>
      <c r="BS36" s="354">
        <f t="shared" si="6"/>
        <v>0</v>
      </c>
      <c r="BT36" s="355">
        <f t="shared" si="11"/>
        <v>0</v>
      </c>
      <c r="BU36" s="431"/>
      <c r="BV36" s="431" t="e">
        <f t="shared" si="12"/>
        <v>#N/A</v>
      </c>
      <c r="BW36" s="340"/>
      <c r="BX36" s="419"/>
      <c r="BY36" s="63"/>
      <c r="BZ36" s="63"/>
      <c r="CA36" s="14"/>
      <c r="CB36" s="14"/>
      <c r="CC36" s="14"/>
      <c r="CD36" s="14"/>
      <c r="CE36"/>
      <c r="CF36" s="14"/>
      <c r="CG36" s="14"/>
      <c r="CH36" s="64"/>
      <c r="CI36" s="14"/>
      <c r="CJ36" s="14"/>
      <c r="CK36" s="14"/>
      <c r="CL36" s="14"/>
      <c r="CM36" s="14"/>
    </row>
    <row r="37" spans="1:91" x14ac:dyDescent="0.2">
      <c r="A37" s="73">
        <v>30</v>
      </c>
      <c r="B37" s="396" t="s">
        <v>519</v>
      </c>
      <c r="C37" s="396" t="s">
        <v>520</v>
      </c>
      <c r="D37" s="396" t="s">
        <v>521</v>
      </c>
      <c r="E37" s="396" t="s">
        <v>207</v>
      </c>
      <c r="F37" s="396" t="s">
        <v>216</v>
      </c>
      <c r="G37" s="396" t="s">
        <v>522</v>
      </c>
      <c r="H37" s="396" t="s">
        <v>523</v>
      </c>
      <c r="I37" s="396" t="s">
        <v>524</v>
      </c>
      <c r="J37" s="396" t="s">
        <v>525</v>
      </c>
      <c r="K37" s="396" t="s">
        <v>526</v>
      </c>
      <c r="L37" s="396" t="s">
        <v>527</v>
      </c>
      <c r="M37" s="396" t="s">
        <v>528</v>
      </c>
      <c r="N37" s="396" t="s">
        <v>529</v>
      </c>
      <c r="O37" s="396" t="s">
        <v>530</v>
      </c>
      <c r="P37" s="396" t="s">
        <v>531</v>
      </c>
      <c r="Q37" s="396" t="s">
        <v>532</v>
      </c>
      <c r="R37" s="396" t="s">
        <v>533</v>
      </c>
      <c r="S37" s="396" t="s">
        <v>534</v>
      </c>
      <c r="T37" s="396" t="s">
        <v>535</v>
      </c>
      <c r="U37" s="396" t="s">
        <v>536</v>
      </c>
      <c r="V37" s="396" t="s">
        <v>537</v>
      </c>
      <c r="W37" s="396" t="s">
        <v>538</v>
      </c>
      <c r="X37" s="396" t="s">
        <v>539</v>
      </c>
      <c r="Y37" s="396" t="s">
        <v>540</v>
      </c>
      <c r="Z37" s="396" t="s">
        <v>541</v>
      </c>
      <c r="AA37" s="396" t="s">
        <v>542</v>
      </c>
      <c r="AB37" s="396" t="s">
        <v>543</v>
      </c>
      <c r="AC37" s="396" t="s">
        <v>544</v>
      </c>
      <c r="AD37" s="396" t="s">
        <v>545</v>
      </c>
      <c r="AE37" s="396" t="s">
        <v>546</v>
      </c>
      <c r="AF37" s="396" t="s">
        <v>547</v>
      </c>
      <c r="AG37" s="396" t="s">
        <v>548</v>
      </c>
      <c r="AH37" s="396" t="s">
        <v>549</v>
      </c>
      <c r="AI37" s="396" t="s">
        <v>550</v>
      </c>
      <c r="AJ37" s="396" t="s">
        <v>551</v>
      </c>
      <c r="AK37" s="396" t="s">
        <v>552</v>
      </c>
      <c r="AL37" s="396" t="s">
        <v>553</v>
      </c>
      <c r="AM37" s="396" t="s">
        <v>554</v>
      </c>
      <c r="AN37" s="396" t="s">
        <v>555</v>
      </c>
      <c r="AO37" s="396" t="s">
        <v>556</v>
      </c>
      <c r="AP37" s="396" t="s">
        <v>557</v>
      </c>
      <c r="AQ37" s="396"/>
      <c r="AR37" s="396" t="s">
        <v>230</v>
      </c>
      <c r="AS37" s="396"/>
      <c r="AT37" s="396"/>
      <c r="AU37" s="396" t="s">
        <v>230</v>
      </c>
      <c r="AV37" s="396"/>
      <c r="AW37" s="396"/>
      <c r="AX37" s="396" t="s">
        <v>230</v>
      </c>
      <c r="AY37" s="396"/>
      <c r="AZ37" s="396"/>
      <c r="BA37" s="396"/>
      <c r="BB37" s="396"/>
      <c r="BC37" s="396"/>
      <c r="BD37" s="396" t="s">
        <v>230</v>
      </c>
      <c r="BE37" s="396"/>
      <c r="BF37" s="76">
        <f>INDEX('CTR2 Data Previous Year'!$B:$B,MATCH($D37,'CTR2 Data Previous Year'!$A:$A,0),1)</f>
        <v>891619982.04999995</v>
      </c>
      <c r="BG37" s="76">
        <f>INDEX('CTR2 Data Previous Year'!$C:$C,MATCH($D37,'CTR2 Data Previous Year'!$A:$A,0),1)</f>
        <v>3763155</v>
      </c>
      <c r="BH37" s="78">
        <f>INDEX('CTR2 Data Previous Year'!$D:$D,MATCH($D37,'CTR2 Data Previous Year'!$A:$A,0),1)</f>
        <v>564462.92000000004</v>
      </c>
      <c r="BI37" s="78">
        <f>INDEX('CTR2 Data Previous Year'!$E:$E,MATCH($D37,'CTR2 Data Previous Year'!$A:$A,0),1)</f>
        <v>1579.59</v>
      </c>
      <c r="BJ37" s="349" t="str">
        <f t="shared" si="1"/>
        <v>N</v>
      </c>
      <c r="BK37" s="350" t="str">
        <f t="shared" si="7"/>
        <v>N</v>
      </c>
      <c r="BL37" s="351">
        <f t="shared" si="8"/>
        <v>1579.59</v>
      </c>
      <c r="BM37" s="420">
        <f t="shared" si="2"/>
        <v>0</v>
      </c>
      <c r="BN37" s="421">
        <f t="shared" si="3"/>
        <v>0</v>
      </c>
      <c r="BO37" s="351">
        <f t="shared" si="4"/>
        <v>1658.5695000000001</v>
      </c>
      <c r="BP37" s="351">
        <f t="shared" si="5"/>
        <v>1579.59</v>
      </c>
      <c r="BQ37" s="353">
        <f t="shared" si="9"/>
        <v>0</v>
      </c>
      <c r="BR37" s="353">
        <f t="shared" si="10"/>
        <v>1658.57</v>
      </c>
      <c r="BS37" s="354">
        <f t="shared" si="6"/>
        <v>31.59</v>
      </c>
      <c r="BT37" s="355">
        <f t="shared" si="11"/>
        <v>1.9998860463791238E-2</v>
      </c>
      <c r="BU37" s="431"/>
      <c r="BV37" s="431" t="e">
        <f t="shared" si="12"/>
        <v>#N/A</v>
      </c>
      <c r="BW37" s="340"/>
      <c r="BX37" s="419"/>
      <c r="BY37" s="63"/>
      <c r="BZ37" s="63"/>
      <c r="CA37"/>
      <c r="CB37"/>
      <c r="CC37"/>
      <c r="CD37"/>
      <c r="CE37"/>
      <c r="CF37" s="52"/>
      <c r="CG37" s="14"/>
      <c r="CH37" s="64"/>
      <c r="CI37" s="14"/>
      <c r="CJ37" s="14"/>
      <c r="CK37" s="14"/>
      <c r="CL37" s="14"/>
      <c r="CM37" s="14"/>
    </row>
    <row r="38" spans="1:91" x14ac:dyDescent="0.2">
      <c r="A38" s="73">
        <v>31</v>
      </c>
      <c r="B38" s="396" t="s">
        <v>558</v>
      </c>
      <c r="C38" s="396" t="s">
        <v>559</v>
      </c>
      <c r="D38" s="396" t="s">
        <v>560</v>
      </c>
      <c r="E38" s="396" t="s">
        <v>211</v>
      </c>
      <c r="F38" s="396" t="s">
        <v>216</v>
      </c>
      <c r="G38" s="396" t="s">
        <v>522</v>
      </c>
      <c r="H38" s="396" t="s">
        <v>523</v>
      </c>
      <c r="I38" s="396" t="s">
        <v>524</v>
      </c>
      <c r="J38" s="396" t="s">
        <v>525</v>
      </c>
      <c r="K38" s="396" t="s">
        <v>526</v>
      </c>
      <c r="L38" s="396" t="s">
        <v>527</v>
      </c>
      <c r="M38" s="396" t="s">
        <v>528</v>
      </c>
      <c r="N38" s="396" t="s">
        <v>529</v>
      </c>
      <c r="O38" s="396" t="s">
        <v>530</v>
      </c>
      <c r="P38" s="396" t="s">
        <v>531</v>
      </c>
      <c r="Q38" s="396" t="s">
        <v>532</v>
      </c>
      <c r="R38" s="396" t="s">
        <v>533</v>
      </c>
      <c r="S38" s="396" t="s">
        <v>534</v>
      </c>
      <c r="T38" s="396" t="s">
        <v>535</v>
      </c>
      <c r="U38" s="396" t="s">
        <v>536</v>
      </c>
      <c r="V38" s="396" t="s">
        <v>537</v>
      </c>
      <c r="W38" s="396" t="s">
        <v>538</v>
      </c>
      <c r="X38" s="396" t="s">
        <v>539</v>
      </c>
      <c r="Y38" s="396" t="s">
        <v>540</v>
      </c>
      <c r="Z38" s="396" t="s">
        <v>541</v>
      </c>
      <c r="AA38" s="396" t="s">
        <v>542</v>
      </c>
      <c r="AB38" s="396" t="s">
        <v>543</v>
      </c>
      <c r="AC38" s="396" t="s">
        <v>544</v>
      </c>
      <c r="AD38" s="396" t="s">
        <v>545</v>
      </c>
      <c r="AE38" s="396" t="s">
        <v>546</v>
      </c>
      <c r="AF38" s="396" t="s">
        <v>547</v>
      </c>
      <c r="AG38" s="396" t="s">
        <v>548</v>
      </c>
      <c r="AH38" s="396" t="s">
        <v>549</v>
      </c>
      <c r="AI38" s="396" t="s">
        <v>550</v>
      </c>
      <c r="AJ38" s="396" t="s">
        <v>551</v>
      </c>
      <c r="AK38" s="396" t="s">
        <v>561</v>
      </c>
      <c r="AL38" s="396" t="s">
        <v>562</v>
      </c>
      <c r="AM38" s="396" t="s">
        <v>563</v>
      </c>
      <c r="AN38" s="396" t="s">
        <v>552</v>
      </c>
      <c r="AO38" s="396" t="s">
        <v>553</v>
      </c>
      <c r="AP38" s="396" t="s">
        <v>554</v>
      </c>
      <c r="AQ38" s="396" t="s">
        <v>564</v>
      </c>
      <c r="AR38" s="396" t="s">
        <v>565</v>
      </c>
      <c r="AS38" s="396" t="s">
        <v>566</v>
      </c>
      <c r="AT38" s="396" t="s">
        <v>555</v>
      </c>
      <c r="AU38" s="396" t="s">
        <v>556</v>
      </c>
      <c r="AV38" s="396" t="s">
        <v>557</v>
      </c>
      <c r="AW38" s="396"/>
      <c r="AX38" s="396" t="s">
        <v>230</v>
      </c>
      <c r="AY38" s="396"/>
      <c r="AZ38" s="396"/>
      <c r="BA38" s="396"/>
      <c r="BB38" s="396"/>
      <c r="BC38" s="396"/>
      <c r="BD38" s="396" t="s">
        <v>230</v>
      </c>
      <c r="BE38" s="396"/>
      <c r="BF38" s="76">
        <f>INDEX('CTR2 Data Previous Year'!$B:$B,MATCH($D38,'CTR2 Data Previous Year'!$A:$A,0),1)</f>
        <v>59498346</v>
      </c>
      <c r="BG38" s="76">
        <f>INDEX('CTR2 Data Previous Year'!$C:$C,MATCH($D38,'CTR2 Data Previous Year'!$A:$A,0),1)</f>
        <v>0</v>
      </c>
      <c r="BH38" s="78">
        <f>INDEX('CTR2 Data Previous Year'!$D:$D,MATCH($D38,'CTR2 Data Previous Year'!$A:$A,0),1)</f>
        <v>679437.55</v>
      </c>
      <c r="BI38" s="78">
        <f>INDEX('CTR2 Data Previous Year'!$E:$E,MATCH($D38,'CTR2 Data Previous Year'!$A:$A,0),1)</f>
        <v>87.57</v>
      </c>
      <c r="BJ38" s="349" t="str">
        <f t="shared" si="1"/>
        <v>N</v>
      </c>
      <c r="BK38" s="350" t="str">
        <f t="shared" si="7"/>
        <v>N</v>
      </c>
      <c r="BL38" s="351">
        <f t="shared" si="8"/>
        <v>87.57</v>
      </c>
      <c r="BM38" s="420">
        <f t="shared" si="2"/>
        <v>0</v>
      </c>
      <c r="BN38" s="421">
        <f t="shared" si="3"/>
        <v>0</v>
      </c>
      <c r="BO38" s="351">
        <f t="shared" si="4"/>
        <v>87.57</v>
      </c>
      <c r="BP38" s="351">
        <f t="shared" si="5"/>
        <v>92.57</v>
      </c>
      <c r="BQ38" s="353">
        <f t="shared" si="9"/>
        <v>0</v>
      </c>
      <c r="BR38" s="353">
        <f t="shared" si="10"/>
        <v>92.57</v>
      </c>
      <c r="BS38" s="354">
        <f t="shared" si="6"/>
        <v>0</v>
      </c>
      <c r="BT38" s="355">
        <f t="shared" si="11"/>
        <v>0</v>
      </c>
      <c r="BU38" s="432" t="s">
        <v>567</v>
      </c>
      <c r="BV38" s="433"/>
      <c r="BW38" s="338"/>
      <c r="BX38" s="338"/>
      <c r="BY38" s="63"/>
      <c r="BZ38" s="63"/>
      <c r="CA38"/>
      <c r="CB38"/>
      <c r="CC38"/>
      <c r="CD38"/>
      <c r="CE38"/>
      <c r="CF38"/>
      <c r="CG38" s="14"/>
      <c r="CH38" s="64"/>
      <c r="CI38" s="14"/>
      <c r="CJ38" s="14"/>
      <c r="CK38" s="14"/>
      <c r="CL38" s="14"/>
      <c r="CM38" s="14"/>
    </row>
    <row r="39" spans="1:91" x14ac:dyDescent="0.2">
      <c r="A39" s="73">
        <v>32</v>
      </c>
      <c r="B39" s="396" t="s">
        <v>568</v>
      </c>
      <c r="C39" s="396" t="s">
        <v>569</v>
      </c>
      <c r="D39" s="396" t="s">
        <v>570</v>
      </c>
      <c r="E39" s="396" t="s">
        <v>190</v>
      </c>
      <c r="F39" s="396" t="s">
        <v>216</v>
      </c>
      <c r="G39" s="396" t="s">
        <v>522</v>
      </c>
      <c r="H39" s="396" t="s">
        <v>523</v>
      </c>
      <c r="I39" s="396" t="s">
        <v>524</v>
      </c>
      <c r="J39" s="396" t="s">
        <v>525</v>
      </c>
      <c r="K39" s="396" t="s">
        <v>526</v>
      </c>
      <c r="L39" s="396" t="s">
        <v>527</v>
      </c>
      <c r="M39" s="396" t="s">
        <v>528</v>
      </c>
      <c r="N39" s="396" t="s">
        <v>529</v>
      </c>
      <c r="O39" s="396" t="s">
        <v>530</v>
      </c>
      <c r="P39" s="396" t="s">
        <v>531</v>
      </c>
      <c r="Q39" s="396" t="s">
        <v>532</v>
      </c>
      <c r="R39" s="396" t="s">
        <v>533</v>
      </c>
      <c r="S39" s="396" t="s">
        <v>534</v>
      </c>
      <c r="T39" s="396" t="s">
        <v>535</v>
      </c>
      <c r="U39" s="396" t="s">
        <v>536</v>
      </c>
      <c r="V39" s="396" t="s">
        <v>537</v>
      </c>
      <c r="W39" s="396" t="s">
        <v>538</v>
      </c>
      <c r="X39" s="396" t="s">
        <v>539</v>
      </c>
      <c r="Y39" s="396" t="s">
        <v>540</v>
      </c>
      <c r="Z39" s="396" t="s">
        <v>541</v>
      </c>
      <c r="AA39" s="396" t="s">
        <v>542</v>
      </c>
      <c r="AB39" s="396" t="s">
        <v>543</v>
      </c>
      <c r="AC39" s="396" t="s">
        <v>544</v>
      </c>
      <c r="AD39" s="396" t="s">
        <v>545</v>
      </c>
      <c r="AE39" s="396" t="s">
        <v>546</v>
      </c>
      <c r="AF39" s="396" t="s">
        <v>547</v>
      </c>
      <c r="AG39" s="396" t="s">
        <v>548</v>
      </c>
      <c r="AH39" s="396" t="s">
        <v>549</v>
      </c>
      <c r="AI39" s="396" t="s">
        <v>550</v>
      </c>
      <c r="AJ39" s="396" t="s">
        <v>551</v>
      </c>
      <c r="AK39" s="396" t="s">
        <v>561</v>
      </c>
      <c r="AL39" s="396" t="s">
        <v>562</v>
      </c>
      <c r="AM39" s="396" t="s">
        <v>563</v>
      </c>
      <c r="AN39" s="396" t="s">
        <v>552</v>
      </c>
      <c r="AO39" s="396" t="s">
        <v>553</v>
      </c>
      <c r="AP39" s="396" t="s">
        <v>554</v>
      </c>
      <c r="AQ39" s="396" t="s">
        <v>564</v>
      </c>
      <c r="AR39" s="396" t="s">
        <v>565</v>
      </c>
      <c r="AS39" s="396" t="s">
        <v>566</v>
      </c>
      <c r="AT39" s="396" t="s">
        <v>555</v>
      </c>
      <c r="AU39" s="396" t="s">
        <v>556</v>
      </c>
      <c r="AV39" s="396" t="s">
        <v>557</v>
      </c>
      <c r="AW39" s="396"/>
      <c r="AX39" s="396" t="s">
        <v>230</v>
      </c>
      <c r="AY39" s="396"/>
      <c r="AZ39" s="396"/>
      <c r="BA39" s="396"/>
      <c r="BB39" s="396"/>
      <c r="BC39" s="396"/>
      <c r="BD39" s="396" t="s">
        <v>230</v>
      </c>
      <c r="BE39" s="396"/>
      <c r="BF39" s="76">
        <f>INDEX('CTR2 Data Previous Year'!$B:$B,MATCH($D39,'CTR2 Data Previous Year'!$A:$A,0),1)</f>
        <v>176905154</v>
      </c>
      <c r="BG39" s="76">
        <f>INDEX('CTR2 Data Previous Year'!$C:$C,MATCH($D39,'CTR2 Data Previous Year'!$A:$A,0),1)</f>
        <v>0</v>
      </c>
      <c r="BH39" s="78">
        <f>INDEX('CTR2 Data Previous Year'!$D:$D,MATCH($D39,'CTR2 Data Previous Year'!$A:$A,0),1)</f>
        <v>679437.55</v>
      </c>
      <c r="BI39" s="78">
        <f>INDEX('CTR2 Data Previous Year'!$E:$E,MATCH($D39,'CTR2 Data Previous Year'!$A:$A,0),1)</f>
        <v>260.37</v>
      </c>
      <c r="BJ39" s="349" t="str">
        <f t="shared" si="1"/>
        <v>N</v>
      </c>
      <c r="BK39" s="350" t="str">
        <f t="shared" si="7"/>
        <v>N</v>
      </c>
      <c r="BL39" s="351">
        <f t="shared" si="8"/>
        <v>260.37</v>
      </c>
      <c r="BM39" s="420">
        <f t="shared" si="2"/>
        <v>0</v>
      </c>
      <c r="BN39" s="421">
        <f t="shared" si="3"/>
        <v>0</v>
      </c>
      <c r="BO39" s="351">
        <f t="shared" si="4"/>
        <v>260.37</v>
      </c>
      <c r="BP39" s="351">
        <f t="shared" si="5"/>
        <v>275.37</v>
      </c>
      <c r="BQ39" s="353">
        <f t="shared" si="9"/>
        <v>0</v>
      </c>
      <c r="BR39" s="353">
        <f t="shared" si="10"/>
        <v>275.37</v>
      </c>
      <c r="BS39" s="354">
        <f t="shared" si="6"/>
        <v>0</v>
      </c>
      <c r="BT39" s="355">
        <f t="shared" si="11"/>
        <v>0</v>
      </c>
      <c r="BU39" s="432" t="s">
        <v>294</v>
      </c>
      <c r="BV39" s="432" t="s">
        <v>295</v>
      </c>
      <c r="BW39" s="341" t="s">
        <v>117</v>
      </c>
      <c r="BX39" s="341"/>
      <c r="BY39" s="63"/>
      <c r="BZ39" s="63"/>
      <c r="CA39"/>
      <c r="CB39"/>
      <c r="CC39"/>
      <c r="CD39"/>
      <c r="CE39"/>
      <c r="CF39"/>
      <c r="CG39" s="64"/>
      <c r="CH39" s="64"/>
      <c r="CI39" s="14"/>
      <c r="CJ39" s="14"/>
      <c r="CK39" s="14"/>
      <c r="CL39" s="14"/>
      <c r="CM39" s="14"/>
    </row>
    <row r="40" spans="1:91" x14ac:dyDescent="0.2">
      <c r="A40" s="73">
        <v>33</v>
      </c>
      <c r="B40" s="396" t="s">
        <v>571</v>
      </c>
      <c r="C40" s="396" t="s">
        <v>572</v>
      </c>
      <c r="D40" s="396" t="s">
        <v>573</v>
      </c>
      <c r="E40" s="396" t="s">
        <v>207</v>
      </c>
      <c r="F40" s="396" t="s">
        <v>191</v>
      </c>
      <c r="G40" s="396" t="s">
        <v>574</v>
      </c>
      <c r="H40" s="396" t="s">
        <v>575</v>
      </c>
      <c r="I40" s="396" t="s">
        <v>576</v>
      </c>
      <c r="J40" s="396" t="s">
        <v>577</v>
      </c>
      <c r="K40" s="396" t="s">
        <v>578</v>
      </c>
      <c r="L40" s="396" t="s">
        <v>579</v>
      </c>
      <c r="M40" s="396" t="s">
        <v>580</v>
      </c>
      <c r="N40" s="396" t="s">
        <v>581</v>
      </c>
      <c r="O40" s="396" t="s">
        <v>582</v>
      </c>
      <c r="P40" s="396" t="s">
        <v>583</v>
      </c>
      <c r="Q40" s="396" t="s">
        <v>584</v>
      </c>
      <c r="R40" s="396" t="s">
        <v>585</v>
      </c>
      <c r="S40" s="396" t="s">
        <v>586</v>
      </c>
      <c r="T40" s="396" t="s">
        <v>587</v>
      </c>
      <c r="U40" s="396" t="s">
        <v>588</v>
      </c>
      <c r="V40" s="396" t="s">
        <v>589</v>
      </c>
      <c r="W40" s="396" t="s">
        <v>590</v>
      </c>
      <c r="X40" s="396" t="s">
        <v>591</v>
      </c>
      <c r="Y40" s="396"/>
      <c r="Z40" s="396" t="s">
        <v>230</v>
      </c>
      <c r="AA40" s="396"/>
      <c r="AB40" s="396"/>
      <c r="AC40" s="396" t="s">
        <v>230</v>
      </c>
      <c r="AD40" s="396"/>
      <c r="AE40" s="396"/>
      <c r="AF40" s="396" t="s">
        <v>230</v>
      </c>
      <c r="AG40" s="396"/>
      <c r="AH40" s="396"/>
      <c r="AI40" s="396" t="s">
        <v>230</v>
      </c>
      <c r="AJ40" s="396"/>
      <c r="AK40" s="396"/>
      <c r="AL40" s="396" t="s">
        <v>230</v>
      </c>
      <c r="AM40" s="396"/>
      <c r="AN40" s="396"/>
      <c r="AO40" s="396" t="s">
        <v>230</v>
      </c>
      <c r="AP40" s="396"/>
      <c r="AQ40" s="396"/>
      <c r="AR40" s="396" t="s">
        <v>230</v>
      </c>
      <c r="AS40" s="396"/>
      <c r="AT40" s="396"/>
      <c r="AU40" s="396" t="s">
        <v>230</v>
      </c>
      <c r="AV40" s="396"/>
      <c r="AW40" s="396"/>
      <c r="AX40" s="396" t="s">
        <v>230</v>
      </c>
      <c r="AY40" s="396"/>
      <c r="AZ40" s="396"/>
      <c r="BA40" s="396"/>
      <c r="BB40" s="396"/>
      <c r="BC40" s="396"/>
      <c r="BD40" s="396" t="s">
        <v>230</v>
      </c>
      <c r="BE40" s="396"/>
      <c r="BF40" s="76">
        <f>INDEX('CTR2 Data Previous Year'!$B:$B,MATCH($D40,'CTR2 Data Previous Year'!$A:$A,0),1)</f>
        <v>414999843</v>
      </c>
      <c r="BG40" s="76">
        <f>INDEX('CTR2 Data Previous Year'!$C:$C,MATCH($D40,'CTR2 Data Previous Year'!$A:$A,0),1)</f>
        <v>360228</v>
      </c>
      <c r="BH40" s="78">
        <f>INDEX('CTR2 Data Previous Year'!$D:$D,MATCH($D40,'CTR2 Data Previous Year'!$A:$A,0),1)</f>
        <v>247075.19</v>
      </c>
      <c r="BI40" s="78">
        <f>INDEX('CTR2 Data Previous Year'!$E:$E,MATCH($D40,'CTR2 Data Previous Year'!$A:$A,0),1)</f>
        <v>1679.65</v>
      </c>
      <c r="BJ40" s="349" t="str">
        <f t="shared" si="1"/>
        <v>N</v>
      </c>
      <c r="BK40" s="350" t="str">
        <f t="shared" si="7"/>
        <v>N</v>
      </c>
      <c r="BL40" s="351">
        <f t="shared" si="8"/>
        <v>1679.65</v>
      </c>
      <c r="BM40" s="420">
        <f t="shared" si="2"/>
        <v>0</v>
      </c>
      <c r="BN40" s="421">
        <f t="shared" si="3"/>
        <v>0</v>
      </c>
      <c r="BO40" s="351">
        <f t="shared" si="4"/>
        <v>1763.6325000000002</v>
      </c>
      <c r="BP40" s="351">
        <f t="shared" si="5"/>
        <v>1679.65</v>
      </c>
      <c r="BQ40" s="353">
        <f t="shared" si="9"/>
        <v>0</v>
      </c>
      <c r="BR40" s="353">
        <f t="shared" si="10"/>
        <v>1763.63</v>
      </c>
      <c r="BS40" s="354">
        <f t="shared" si="6"/>
        <v>33.590000000000003</v>
      </c>
      <c r="BT40" s="355">
        <f t="shared" si="11"/>
        <v>1.9998213913612957E-2</v>
      </c>
      <c r="BU40" s="433"/>
      <c r="BV40" s="433" t="e">
        <f>INDEX($C$8:$C$99,MATCH($BU40,$B$8:$B$99,0),1)</f>
        <v>#N/A</v>
      </c>
      <c r="BW40" s="424"/>
      <c r="BX40" s="338"/>
      <c r="BY40" s="63"/>
      <c r="BZ40" s="63"/>
      <c r="CA40"/>
      <c r="CB40"/>
      <c r="CC40"/>
      <c r="CD40"/>
      <c r="CE40"/>
      <c r="CF40" s="52"/>
      <c r="CG40" s="14"/>
      <c r="CH40" s="64"/>
      <c r="CI40" s="14"/>
      <c r="CJ40" s="14"/>
      <c r="CK40" s="14"/>
      <c r="CL40" s="14"/>
      <c r="CM40" s="14"/>
    </row>
    <row r="41" spans="1:91" x14ac:dyDescent="0.2">
      <c r="A41" s="73">
        <v>34</v>
      </c>
      <c r="B41" s="396" t="s">
        <v>341</v>
      </c>
      <c r="C41" s="396" t="s">
        <v>592</v>
      </c>
      <c r="D41" s="396" t="s">
        <v>593</v>
      </c>
      <c r="E41" s="396" t="s">
        <v>190</v>
      </c>
      <c r="F41" s="396" t="s">
        <v>191</v>
      </c>
      <c r="G41" s="396" t="s">
        <v>574</v>
      </c>
      <c r="H41" s="396" t="s">
        <v>575</v>
      </c>
      <c r="I41" s="396" t="s">
        <v>576</v>
      </c>
      <c r="J41" s="396" t="s">
        <v>577</v>
      </c>
      <c r="K41" s="396" t="s">
        <v>578</v>
      </c>
      <c r="L41" s="396" t="s">
        <v>579</v>
      </c>
      <c r="M41" s="396" t="s">
        <v>580</v>
      </c>
      <c r="N41" s="396" t="s">
        <v>581</v>
      </c>
      <c r="O41" s="396" t="s">
        <v>582</v>
      </c>
      <c r="P41" s="396" t="s">
        <v>583</v>
      </c>
      <c r="Q41" s="396" t="s">
        <v>584</v>
      </c>
      <c r="R41" s="396" t="s">
        <v>585</v>
      </c>
      <c r="S41" s="396" t="s">
        <v>586</v>
      </c>
      <c r="T41" s="396" t="s">
        <v>587</v>
      </c>
      <c r="U41" s="396" t="s">
        <v>588</v>
      </c>
      <c r="V41" s="396" t="s">
        <v>589</v>
      </c>
      <c r="W41" s="396" t="s">
        <v>590</v>
      </c>
      <c r="X41" s="396" t="s">
        <v>591</v>
      </c>
      <c r="Y41" s="396"/>
      <c r="Z41" s="396" t="s">
        <v>230</v>
      </c>
      <c r="AA41" s="396"/>
      <c r="AB41" s="396"/>
      <c r="AC41" s="396" t="s">
        <v>230</v>
      </c>
      <c r="AD41" s="396"/>
      <c r="AE41" s="396"/>
      <c r="AF41" s="396" t="s">
        <v>230</v>
      </c>
      <c r="AG41" s="396"/>
      <c r="AH41" s="396"/>
      <c r="AI41" s="396" t="s">
        <v>230</v>
      </c>
      <c r="AJ41" s="396"/>
      <c r="AK41" s="396"/>
      <c r="AL41" s="396" t="s">
        <v>230</v>
      </c>
      <c r="AM41" s="396"/>
      <c r="AN41" s="396"/>
      <c r="AO41" s="396" t="s">
        <v>230</v>
      </c>
      <c r="AP41" s="396"/>
      <c r="AQ41" s="396"/>
      <c r="AR41" s="396" t="s">
        <v>230</v>
      </c>
      <c r="AS41" s="396"/>
      <c r="AT41" s="396"/>
      <c r="AU41" s="396" t="s">
        <v>230</v>
      </c>
      <c r="AV41" s="396"/>
      <c r="AW41" s="396"/>
      <c r="AX41" s="396" t="s">
        <v>230</v>
      </c>
      <c r="AY41" s="396"/>
      <c r="AZ41" s="396"/>
      <c r="BA41" s="396"/>
      <c r="BB41" s="396"/>
      <c r="BC41" s="396"/>
      <c r="BD41" s="396" t="s">
        <v>230</v>
      </c>
      <c r="BE41" s="396"/>
      <c r="BF41" s="76">
        <f>INDEX('CTR2 Data Previous Year'!$B:$B,MATCH($D41,'CTR2 Data Previous Year'!$A:$A,0),1)</f>
        <v>79577977</v>
      </c>
      <c r="BG41" s="76">
        <f>INDEX('CTR2 Data Previous Year'!$C:$C,MATCH($D41,'CTR2 Data Previous Year'!$A:$A,0),1)</f>
        <v>0</v>
      </c>
      <c r="BH41" s="78">
        <f>INDEX('CTR2 Data Previous Year'!$D:$D,MATCH($D41,'CTR2 Data Previous Year'!$A:$A,0),1)</f>
        <v>247075.19</v>
      </c>
      <c r="BI41" s="78">
        <f>INDEX('CTR2 Data Previous Year'!$E:$E,MATCH($D41,'CTR2 Data Previous Year'!$A:$A,0),1)</f>
        <v>322.08</v>
      </c>
      <c r="BJ41" s="349" t="str">
        <f t="shared" si="1"/>
        <v>Y</v>
      </c>
      <c r="BK41" s="350" t="str">
        <f t="shared" si="7"/>
        <v>N</v>
      </c>
      <c r="BL41" s="351">
        <f t="shared" si="8"/>
        <v>322.08</v>
      </c>
      <c r="BM41" s="420">
        <f t="shared" si="2"/>
        <v>0</v>
      </c>
      <c r="BN41" s="421">
        <f t="shared" si="3"/>
        <v>18.5</v>
      </c>
      <c r="BO41" s="351">
        <f t="shared" si="4"/>
        <v>322.08</v>
      </c>
      <c r="BP41" s="351">
        <f t="shared" si="5"/>
        <v>337.08</v>
      </c>
      <c r="BQ41" s="353">
        <f t="shared" si="9"/>
        <v>340.58</v>
      </c>
      <c r="BR41" s="353">
        <f t="shared" si="10"/>
        <v>340.58</v>
      </c>
      <c r="BS41" s="354">
        <f t="shared" si="6"/>
        <v>0</v>
      </c>
      <c r="BT41" s="355">
        <f t="shared" si="11"/>
        <v>0</v>
      </c>
      <c r="BU41" s="433"/>
      <c r="BV41" s="433" t="e">
        <f t="shared" ref="BV41:BV62" si="13">INDEX($C$8:$C$99,MATCH($BU41,$B$8:$B$99,0),1)</f>
        <v>#N/A</v>
      </c>
      <c r="BW41" s="424"/>
      <c r="BX41" s="338"/>
      <c r="BY41" s="63"/>
      <c r="BZ41" s="63"/>
      <c r="CA41"/>
      <c r="CB41"/>
      <c r="CC41"/>
      <c r="CD41"/>
      <c r="CE41"/>
      <c r="CF41"/>
      <c r="CG41" s="64"/>
      <c r="CH41" s="64"/>
      <c r="CI41" s="14"/>
      <c r="CJ41" s="14"/>
      <c r="CK41" s="14"/>
      <c r="CL41" s="14"/>
      <c r="CM41" s="14"/>
    </row>
    <row r="42" spans="1:91" s="80" customFormat="1" x14ac:dyDescent="0.2">
      <c r="A42" s="74">
        <v>35</v>
      </c>
      <c r="B42" s="418" t="s">
        <v>594</v>
      </c>
      <c r="C42" s="418" t="s">
        <v>595</v>
      </c>
      <c r="D42" s="418" t="s">
        <v>596</v>
      </c>
      <c r="E42" s="418" t="s">
        <v>212</v>
      </c>
      <c r="F42" s="418" t="s">
        <v>597</v>
      </c>
      <c r="G42" s="65" t="s">
        <v>598</v>
      </c>
      <c r="H42" s="65" t="s">
        <v>599</v>
      </c>
      <c r="I42" s="65" t="s">
        <v>600</v>
      </c>
      <c r="J42" s="65" t="s">
        <v>601</v>
      </c>
      <c r="K42" s="65" t="s">
        <v>602</v>
      </c>
      <c r="L42" s="65" t="s">
        <v>603</v>
      </c>
      <c r="M42" s="418" t="s">
        <v>604</v>
      </c>
      <c r="N42" s="418" t="s">
        <v>605</v>
      </c>
      <c r="O42" s="418" t="s">
        <v>606</v>
      </c>
      <c r="P42" s="418" t="s">
        <v>607</v>
      </c>
      <c r="Q42" s="418" t="s">
        <v>608</v>
      </c>
      <c r="R42" s="418" t="s">
        <v>609</v>
      </c>
      <c r="S42" s="65" t="s">
        <v>610</v>
      </c>
      <c r="T42" s="65" t="s">
        <v>611</v>
      </c>
      <c r="U42" s="65" t="s">
        <v>612</v>
      </c>
      <c r="V42" s="418" t="s">
        <v>613</v>
      </c>
      <c r="W42" s="418" t="s">
        <v>614</v>
      </c>
      <c r="X42" s="418" t="s">
        <v>615</v>
      </c>
      <c r="Y42" s="418" t="s">
        <v>616</v>
      </c>
      <c r="Z42" s="418" t="s">
        <v>617</v>
      </c>
      <c r="AA42" s="418" t="s">
        <v>618</v>
      </c>
      <c r="AB42" s="418" t="s">
        <v>619</v>
      </c>
      <c r="AC42" s="418" t="s">
        <v>620</v>
      </c>
      <c r="AD42" s="418" t="s">
        <v>621</v>
      </c>
      <c r="AE42" s="418" t="s">
        <v>622</v>
      </c>
      <c r="AF42" s="418" t="s">
        <v>623</v>
      </c>
      <c r="AG42" s="418"/>
      <c r="AH42" s="418"/>
      <c r="AI42" s="418"/>
      <c r="AJ42" s="418"/>
      <c r="AK42" s="418"/>
      <c r="AL42" s="418"/>
      <c r="AM42" s="418"/>
      <c r="AN42" s="418"/>
      <c r="AO42" s="418"/>
      <c r="AP42" s="418"/>
      <c r="AQ42" s="418"/>
      <c r="AR42" s="418"/>
      <c r="AS42" s="418"/>
      <c r="AT42" s="418"/>
      <c r="AU42" s="418"/>
      <c r="AV42" s="418"/>
      <c r="AW42" s="418"/>
      <c r="AX42" s="418"/>
      <c r="AY42" s="418"/>
      <c r="AZ42" s="418"/>
      <c r="BA42" s="418"/>
      <c r="BB42" s="418"/>
      <c r="BC42" s="418"/>
      <c r="BD42" s="418"/>
      <c r="BE42" s="418"/>
      <c r="BF42" s="76"/>
      <c r="BG42" s="76"/>
      <c r="BH42" s="78"/>
      <c r="BI42" s="78"/>
      <c r="BJ42" s="349"/>
      <c r="BK42" s="350"/>
      <c r="BL42" s="351"/>
      <c r="BM42" s="420"/>
      <c r="BN42" s="421"/>
      <c r="BO42" s="351"/>
      <c r="BP42" s="351"/>
      <c r="BQ42" s="353"/>
      <c r="BR42" s="353">
        <f t="shared" si="10"/>
        <v>0</v>
      </c>
      <c r="BS42" s="354"/>
      <c r="BT42" s="355"/>
      <c r="BU42" s="433"/>
      <c r="BV42" s="433" t="e">
        <f t="shared" si="13"/>
        <v>#N/A</v>
      </c>
      <c r="BW42" s="424"/>
      <c r="BX42" s="338"/>
      <c r="BY42" s="63"/>
      <c r="BZ42" s="63"/>
      <c r="CA42"/>
      <c r="CB42"/>
      <c r="CC42"/>
      <c r="CD42"/>
      <c r="CE42" s="48"/>
      <c r="CF42" s="48"/>
      <c r="CG42" s="79"/>
      <c r="CH42" s="79"/>
      <c r="CI42" s="65"/>
      <c r="CJ42" s="65"/>
      <c r="CK42" s="65"/>
      <c r="CL42" s="65"/>
      <c r="CM42" s="65"/>
    </row>
    <row r="43" spans="1:91" x14ac:dyDescent="0.2">
      <c r="A43" s="73">
        <v>36</v>
      </c>
      <c r="B43" s="396" t="s">
        <v>624</v>
      </c>
      <c r="C43" s="396" t="s">
        <v>625</v>
      </c>
      <c r="D43" s="396" t="s">
        <v>626</v>
      </c>
      <c r="E43" s="396" t="s">
        <v>207</v>
      </c>
      <c r="F43" s="396" t="s">
        <v>235</v>
      </c>
      <c r="G43" s="396" t="s">
        <v>627</v>
      </c>
      <c r="H43" s="396" t="s">
        <v>628</v>
      </c>
      <c r="I43" s="396" t="s">
        <v>629</v>
      </c>
      <c r="J43" s="396" t="s">
        <v>630</v>
      </c>
      <c r="K43" s="396" t="s">
        <v>631</v>
      </c>
      <c r="L43" s="396" t="s">
        <v>632</v>
      </c>
      <c r="M43" s="396" t="s">
        <v>633</v>
      </c>
      <c r="N43" s="396" t="s">
        <v>634</v>
      </c>
      <c r="O43" s="396" t="s">
        <v>635</v>
      </c>
      <c r="P43" s="396" t="s">
        <v>636</v>
      </c>
      <c r="Q43" s="396" t="s">
        <v>637</v>
      </c>
      <c r="R43" s="396" t="s">
        <v>638</v>
      </c>
      <c r="S43" s="396" t="s">
        <v>639</v>
      </c>
      <c r="T43" s="396" t="s">
        <v>640</v>
      </c>
      <c r="U43" s="396" t="s">
        <v>641</v>
      </c>
      <c r="V43" s="396" t="s">
        <v>642</v>
      </c>
      <c r="W43" s="396" t="s">
        <v>643</v>
      </c>
      <c r="X43" s="396" t="s">
        <v>644</v>
      </c>
      <c r="Y43" s="396" t="s">
        <v>645</v>
      </c>
      <c r="Z43" s="396" t="s">
        <v>646</v>
      </c>
      <c r="AA43" s="396" t="s">
        <v>647</v>
      </c>
      <c r="AB43" s="396" t="s">
        <v>648</v>
      </c>
      <c r="AC43" s="396" t="s">
        <v>649</v>
      </c>
      <c r="AD43" s="396" t="s">
        <v>650</v>
      </c>
      <c r="AE43" s="396" t="s">
        <v>651</v>
      </c>
      <c r="AF43" s="396" t="s">
        <v>652</v>
      </c>
      <c r="AG43" s="396" t="s">
        <v>653</v>
      </c>
      <c r="AH43" s="396" t="s">
        <v>654</v>
      </c>
      <c r="AI43" s="396" t="s">
        <v>655</v>
      </c>
      <c r="AJ43" s="396" t="s">
        <v>656</v>
      </c>
      <c r="AK43" s="396" t="s">
        <v>657</v>
      </c>
      <c r="AL43" s="396" t="s">
        <v>658</v>
      </c>
      <c r="AM43" s="396" t="s">
        <v>659</v>
      </c>
      <c r="AN43" s="396"/>
      <c r="AO43" s="396" t="s">
        <v>230</v>
      </c>
      <c r="AP43" s="396"/>
      <c r="AQ43" s="396"/>
      <c r="AR43" s="396" t="s">
        <v>230</v>
      </c>
      <c r="AS43" s="396"/>
      <c r="AT43" s="396"/>
      <c r="AU43" s="396" t="s">
        <v>230</v>
      </c>
      <c r="AV43" s="396"/>
      <c r="AW43" s="396"/>
      <c r="AX43" s="396" t="s">
        <v>230</v>
      </c>
      <c r="AY43" s="396"/>
      <c r="AZ43" s="396"/>
      <c r="BA43" s="396"/>
      <c r="BB43" s="396"/>
      <c r="BC43" s="396"/>
      <c r="BD43" s="396" t="s">
        <v>230</v>
      </c>
      <c r="BE43" s="396"/>
      <c r="BF43" s="76">
        <f>INDEX('CTR2 Data Previous Year'!$B:$B,MATCH($D43,'CTR2 Data Previous Year'!$A:$A,0),1)</f>
        <v>876369719</v>
      </c>
      <c r="BG43" s="76">
        <f>INDEX('CTR2 Data Previous Year'!$C:$C,MATCH($D43,'CTR2 Data Previous Year'!$A:$A,0),1)</f>
        <v>1365459</v>
      </c>
      <c r="BH43" s="78">
        <f>INDEX('CTR2 Data Previous Year'!$D:$D,MATCH($D43,'CTR2 Data Previous Year'!$A:$A,0),1)</f>
        <v>544386.5</v>
      </c>
      <c r="BI43" s="78">
        <f>INDEX('CTR2 Data Previous Year'!$E:$E,MATCH($D43,'CTR2 Data Previous Year'!$A:$A,0),1)</f>
        <v>1609.83</v>
      </c>
      <c r="BJ43" s="349" t="str">
        <f t="shared" si="1"/>
        <v>N</v>
      </c>
      <c r="BK43" s="350" t="str">
        <f t="shared" si="7"/>
        <v>N</v>
      </c>
      <c r="BL43" s="351">
        <f t="shared" si="8"/>
        <v>1609.83</v>
      </c>
      <c r="BM43" s="420">
        <f t="shared" si="2"/>
        <v>0</v>
      </c>
      <c r="BN43" s="421">
        <f t="shared" si="3"/>
        <v>0</v>
      </c>
      <c r="BO43" s="351">
        <f t="shared" si="4"/>
        <v>1690.3215</v>
      </c>
      <c r="BP43" s="351">
        <f t="shared" si="5"/>
        <v>1609.83</v>
      </c>
      <c r="BQ43" s="353">
        <f t="shared" si="9"/>
        <v>0</v>
      </c>
      <c r="BR43" s="353">
        <f t="shared" si="10"/>
        <v>1690.32</v>
      </c>
      <c r="BS43" s="354">
        <f t="shared" si="6"/>
        <v>32.200000000000003</v>
      </c>
      <c r="BT43" s="355">
        <f t="shared" si="11"/>
        <v>2.000211202425101E-2</v>
      </c>
      <c r="BU43" s="433"/>
      <c r="BV43" s="433" t="e">
        <f t="shared" si="13"/>
        <v>#N/A</v>
      </c>
      <c r="BW43" s="424"/>
      <c r="BX43" s="338"/>
      <c r="BY43" s="63"/>
      <c r="BZ43" s="63"/>
      <c r="CA43"/>
      <c r="CB43"/>
      <c r="CC43"/>
      <c r="CD43"/>
      <c r="CE43"/>
      <c r="CF43" s="52"/>
      <c r="CG43" s="14"/>
      <c r="CH43" s="64"/>
      <c r="CI43" s="14"/>
      <c r="CJ43" s="14"/>
      <c r="CK43" s="14"/>
      <c r="CL43" s="14"/>
      <c r="CM43" s="14"/>
    </row>
    <row r="44" spans="1:91" x14ac:dyDescent="0.2">
      <c r="A44" s="73">
        <v>37</v>
      </c>
      <c r="B44" s="396" t="s">
        <v>660</v>
      </c>
      <c r="C44" s="396" t="s">
        <v>661</v>
      </c>
      <c r="D44" s="396" t="s">
        <v>662</v>
      </c>
      <c r="E44" s="396" t="s">
        <v>211</v>
      </c>
      <c r="F44" s="396" t="s">
        <v>235</v>
      </c>
      <c r="G44" s="396" t="s">
        <v>627</v>
      </c>
      <c r="H44" s="396" t="s">
        <v>628</v>
      </c>
      <c r="I44" s="396" t="s">
        <v>629</v>
      </c>
      <c r="J44" s="396" t="s">
        <v>630</v>
      </c>
      <c r="K44" s="396" t="s">
        <v>631</v>
      </c>
      <c r="L44" s="396" t="s">
        <v>632</v>
      </c>
      <c r="M44" s="396" t="s">
        <v>633</v>
      </c>
      <c r="N44" s="396" t="s">
        <v>634</v>
      </c>
      <c r="O44" s="396" t="s">
        <v>635</v>
      </c>
      <c r="P44" s="396" t="s">
        <v>636</v>
      </c>
      <c r="Q44" s="396" t="s">
        <v>637</v>
      </c>
      <c r="R44" s="396" t="s">
        <v>638</v>
      </c>
      <c r="S44" s="396" t="s">
        <v>639</v>
      </c>
      <c r="T44" s="396" t="s">
        <v>640</v>
      </c>
      <c r="U44" s="396" t="s">
        <v>641</v>
      </c>
      <c r="V44" s="396" t="s">
        <v>642</v>
      </c>
      <c r="W44" s="396" t="s">
        <v>643</v>
      </c>
      <c r="X44" s="396" t="s">
        <v>644</v>
      </c>
      <c r="Y44" s="396" t="s">
        <v>645</v>
      </c>
      <c r="Z44" s="396" t="s">
        <v>646</v>
      </c>
      <c r="AA44" s="396" t="s">
        <v>647</v>
      </c>
      <c r="AB44" s="396" t="s">
        <v>663</v>
      </c>
      <c r="AC44" s="396" t="s">
        <v>664</v>
      </c>
      <c r="AD44" s="396" t="s">
        <v>665</v>
      </c>
      <c r="AE44" s="396" t="s">
        <v>648</v>
      </c>
      <c r="AF44" s="396" t="s">
        <v>649</v>
      </c>
      <c r="AG44" s="396" t="s">
        <v>650</v>
      </c>
      <c r="AH44" s="396" t="s">
        <v>666</v>
      </c>
      <c r="AI44" s="396" t="s">
        <v>667</v>
      </c>
      <c r="AJ44" s="396" t="s">
        <v>668</v>
      </c>
      <c r="AK44" s="396" t="s">
        <v>651</v>
      </c>
      <c r="AL44" s="396" t="s">
        <v>652</v>
      </c>
      <c r="AM44" s="396" t="s">
        <v>653</v>
      </c>
      <c r="AN44" s="396" t="s">
        <v>669</v>
      </c>
      <c r="AO44" s="396" t="s">
        <v>670</v>
      </c>
      <c r="AP44" s="396" t="s">
        <v>671</v>
      </c>
      <c r="AQ44" s="396" t="s">
        <v>654</v>
      </c>
      <c r="AR44" s="396" t="s">
        <v>655</v>
      </c>
      <c r="AS44" s="396" t="s">
        <v>656</v>
      </c>
      <c r="AT44" s="396" t="s">
        <v>657</v>
      </c>
      <c r="AU44" s="396" t="s">
        <v>658</v>
      </c>
      <c r="AV44" s="396" t="s">
        <v>659</v>
      </c>
      <c r="AW44" s="396"/>
      <c r="AX44" s="396" t="s">
        <v>230</v>
      </c>
      <c r="AY44" s="396"/>
      <c r="AZ44" s="396"/>
      <c r="BA44" s="396"/>
      <c r="BB44" s="396"/>
      <c r="BC44" s="396"/>
      <c r="BD44" s="396" t="s">
        <v>230</v>
      </c>
      <c r="BE44" s="396"/>
      <c r="BF44" s="76">
        <f>INDEX('CTR2 Data Previous Year'!$B:$B,MATCH($D44,'CTR2 Data Previous Year'!$A:$A,0),1)</f>
        <v>64015034</v>
      </c>
      <c r="BG44" s="76">
        <f>INDEX('CTR2 Data Previous Year'!$C:$C,MATCH($D44,'CTR2 Data Previous Year'!$A:$A,0),1)</f>
        <v>0</v>
      </c>
      <c r="BH44" s="78">
        <f>INDEX('CTR2 Data Previous Year'!$D:$D,MATCH($D44,'CTR2 Data Previous Year'!$A:$A,0),1)</f>
        <v>728768.6</v>
      </c>
      <c r="BI44" s="78">
        <f>INDEX('CTR2 Data Previous Year'!$E:$E,MATCH($D44,'CTR2 Data Previous Year'!$A:$A,0),1)</f>
        <v>87.84</v>
      </c>
      <c r="BJ44" s="349" t="str">
        <f t="shared" si="1"/>
        <v>N</v>
      </c>
      <c r="BK44" s="350" t="str">
        <f t="shared" si="7"/>
        <v>N</v>
      </c>
      <c r="BL44" s="351">
        <f t="shared" si="8"/>
        <v>87.84</v>
      </c>
      <c r="BM44" s="420">
        <f t="shared" si="2"/>
        <v>0</v>
      </c>
      <c r="BN44" s="421">
        <f t="shared" si="3"/>
        <v>0</v>
      </c>
      <c r="BO44" s="351">
        <f t="shared" si="4"/>
        <v>87.84</v>
      </c>
      <c r="BP44" s="351">
        <f t="shared" si="5"/>
        <v>92.84</v>
      </c>
      <c r="BQ44" s="353">
        <f t="shared" si="9"/>
        <v>0</v>
      </c>
      <c r="BR44" s="353">
        <f t="shared" si="10"/>
        <v>92.84</v>
      </c>
      <c r="BS44" s="354">
        <f t="shared" si="6"/>
        <v>0</v>
      </c>
      <c r="BT44" s="355">
        <f t="shared" si="11"/>
        <v>0</v>
      </c>
      <c r="BU44" s="433"/>
      <c r="BV44" s="433" t="e">
        <f t="shared" si="13"/>
        <v>#N/A</v>
      </c>
      <c r="BW44" s="424"/>
      <c r="BX44" s="338"/>
      <c r="BY44" s="63"/>
      <c r="BZ44" s="63"/>
      <c r="CA44"/>
      <c r="CB44"/>
      <c r="CC44"/>
      <c r="CD44"/>
      <c r="CE44"/>
      <c r="CF44"/>
      <c r="CG44" s="14"/>
      <c r="CH44" s="64"/>
      <c r="CI44" s="14"/>
      <c r="CJ44" s="14"/>
      <c r="CK44" s="14"/>
      <c r="CL44" s="14"/>
      <c r="CM44" s="14"/>
    </row>
    <row r="45" spans="1:91" x14ac:dyDescent="0.2">
      <c r="A45" s="73">
        <v>38</v>
      </c>
      <c r="B45" s="396" t="s">
        <v>672</v>
      </c>
      <c r="C45" s="396" t="s">
        <v>673</v>
      </c>
      <c r="D45" s="396" t="s">
        <v>674</v>
      </c>
      <c r="E45" s="396" t="s">
        <v>190</v>
      </c>
      <c r="F45" s="396" t="s">
        <v>235</v>
      </c>
      <c r="G45" s="396" t="s">
        <v>627</v>
      </c>
      <c r="H45" s="396" t="s">
        <v>628</v>
      </c>
      <c r="I45" s="396" t="s">
        <v>629</v>
      </c>
      <c r="J45" s="396" t="s">
        <v>630</v>
      </c>
      <c r="K45" s="396" t="s">
        <v>631</v>
      </c>
      <c r="L45" s="396" t="s">
        <v>632</v>
      </c>
      <c r="M45" s="396" t="s">
        <v>633</v>
      </c>
      <c r="N45" s="396" t="s">
        <v>634</v>
      </c>
      <c r="O45" s="396" t="s">
        <v>635</v>
      </c>
      <c r="P45" s="396" t="s">
        <v>636</v>
      </c>
      <c r="Q45" s="396" t="s">
        <v>637</v>
      </c>
      <c r="R45" s="396" t="s">
        <v>638</v>
      </c>
      <c r="S45" s="396" t="s">
        <v>639</v>
      </c>
      <c r="T45" s="396" t="s">
        <v>640</v>
      </c>
      <c r="U45" s="396" t="s">
        <v>641</v>
      </c>
      <c r="V45" s="396" t="s">
        <v>642</v>
      </c>
      <c r="W45" s="396" t="s">
        <v>643</v>
      </c>
      <c r="X45" s="396" t="s">
        <v>644</v>
      </c>
      <c r="Y45" s="396" t="s">
        <v>645</v>
      </c>
      <c r="Z45" s="396" t="s">
        <v>646</v>
      </c>
      <c r="AA45" s="396" t="s">
        <v>647</v>
      </c>
      <c r="AB45" s="396" t="s">
        <v>663</v>
      </c>
      <c r="AC45" s="396" t="s">
        <v>664</v>
      </c>
      <c r="AD45" s="396" t="s">
        <v>665</v>
      </c>
      <c r="AE45" s="396" t="s">
        <v>648</v>
      </c>
      <c r="AF45" s="396" t="s">
        <v>649</v>
      </c>
      <c r="AG45" s="396" t="s">
        <v>650</v>
      </c>
      <c r="AH45" s="396" t="s">
        <v>666</v>
      </c>
      <c r="AI45" s="396" t="s">
        <v>667</v>
      </c>
      <c r="AJ45" s="396" t="s">
        <v>668</v>
      </c>
      <c r="AK45" s="396" t="s">
        <v>651</v>
      </c>
      <c r="AL45" s="396" t="s">
        <v>652</v>
      </c>
      <c r="AM45" s="396" t="s">
        <v>653</v>
      </c>
      <c r="AN45" s="396" t="s">
        <v>669</v>
      </c>
      <c r="AO45" s="396" t="s">
        <v>670</v>
      </c>
      <c r="AP45" s="396" t="s">
        <v>671</v>
      </c>
      <c r="AQ45" s="396" t="s">
        <v>654</v>
      </c>
      <c r="AR45" s="396" t="s">
        <v>655</v>
      </c>
      <c r="AS45" s="396" t="s">
        <v>656</v>
      </c>
      <c r="AT45" s="396" t="s">
        <v>657</v>
      </c>
      <c r="AU45" s="396" t="s">
        <v>658</v>
      </c>
      <c r="AV45" s="396" t="s">
        <v>659</v>
      </c>
      <c r="AW45" s="396"/>
      <c r="AX45" s="396" t="s">
        <v>230</v>
      </c>
      <c r="AY45" s="396"/>
      <c r="AZ45" s="396"/>
      <c r="BA45" s="396"/>
      <c r="BB45" s="396"/>
      <c r="BC45" s="396"/>
      <c r="BD45" s="396" t="s">
        <v>230</v>
      </c>
      <c r="BE45" s="396"/>
      <c r="BF45" s="76">
        <f>INDEX('CTR2 Data Previous Year'!$B:$B,MATCH($D45,'CTR2 Data Previous Year'!$A:$A,0),1)</f>
        <v>200746599</v>
      </c>
      <c r="BG45" s="76">
        <f>INDEX('CTR2 Data Previous Year'!$C:$C,MATCH($D45,'CTR2 Data Previous Year'!$A:$A,0),1)</f>
        <v>0</v>
      </c>
      <c r="BH45" s="78">
        <f>INDEX('CTR2 Data Previous Year'!$D:$D,MATCH($D45,'CTR2 Data Previous Year'!$A:$A,0),1)</f>
        <v>728768.6</v>
      </c>
      <c r="BI45" s="78">
        <f>INDEX('CTR2 Data Previous Year'!$E:$E,MATCH($D45,'CTR2 Data Previous Year'!$A:$A,0),1)</f>
        <v>275.45999999999998</v>
      </c>
      <c r="BJ45" s="349" t="str">
        <f t="shared" si="1"/>
        <v>N</v>
      </c>
      <c r="BK45" s="350" t="str">
        <f t="shared" si="7"/>
        <v>N</v>
      </c>
      <c r="BL45" s="351">
        <f t="shared" si="8"/>
        <v>275.45999999999998</v>
      </c>
      <c r="BM45" s="420">
        <f t="shared" si="2"/>
        <v>0</v>
      </c>
      <c r="BN45" s="421">
        <f t="shared" si="3"/>
        <v>0</v>
      </c>
      <c r="BO45" s="351">
        <f t="shared" si="4"/>
        <v>275.45999999999998</v>
      </c>
      <c r="BP45" s="351">
        <f t="shared" si="5"/>
        <v>290.45999999999998</v>
      </c>
      <c r="BQ45" s="353">
        <f t="shared" si="9"/>
        <v>0</v>
      </c>
      <c r="BR45" s="353">
        <f t="shared" si="10"/>
        <v>290.45999999999998</v>
      </c>
      <c r="BS45" s="354">
        <f t="shared" si="6"/>
        <v>0</v>
      </c>
      <c r="BT45" s="355">
        <f t="shared" si="11"/>
        <v>0</v>
      </c>
      <c r="BU45" s="433"/>
      <c r="BV45" s="433" t="e">
        <f t="shared" si="13"/>
        <v>#N/A</v>
      </c>
      <c r="BW45" s="424"/>
      <c r="BX45" s="338"/>
      <c r="BY45" s="63"/>
      <c r="BZ45" s="63"/>
      <c r="CA45"/>
      <c r="CB45"/>
      <c r="CC45"/>
      <c r="CD45"/>
      <c r="CE45"/>
      <c r="CF45"/>
      <c r="CG45" s="64"/>
      <c r="CH45" s="64"/>
      <c r="CI45" s="14"/>
      <c r="CJ45" s="14"/>
      <c r="CK45" s="14"/>
      <c r="CL45" s="14"/>
      <c r="CM45" s="14"/>
    </row>
    <row r="46" spans="1:91" x14ac:dyDescent="0.2">
      <c r="A46" s="73">
        <v>39</v>
      </c>
      <c r="B46" s="396" t="s">
        <v>675</v>
      </c>
      <c r="C46" s="396" t="s">
        <v>676</v>
      </c>
      <c r="D46" s="396" t="s">
        <v>677</v>
      </c>
      <c r="E46" s="396" t="s">
        <v>211</v>
      </c>
      <c r="F46" s="396" t="s">
        <v>678</v>
      </c>
      <c r="G46" s="396" t="s">
        <v>679</v>
      </c>
      <c r="H46" s="396" t="s">
        <v>680</v>
      </c>
      <c r="I46" s="396" t="s">
        <v>681</v>
      </c>
      <c r="J46" s="396" t="s">
        <v>682</v>
      </c>
      <c r="K46" s="396" t="s">
        <v>683</v>
      </c>
      <c r="L46" s="396" t="s">
        <v>684</v>
      </c>
      <c r="M46" s="396" t="s">
        <v>685</v>
      </c>
      <c r="N46" s="396" t="s">
        <v>686</v>
      </c>
      <c r="O46" s="396" t="s">
        <v>687</v>
      </c>
      <c r="P46" s="396" t="s">
        <v>688</v>
      </c>
      <c r="Q46" s="396" t="s">
        <v>689</v>
      </c>
      <c r="R46" s="396" t="s">
        <v>690</v>
      </c>
      <c r="S46" s="396" t="s">
        <v>691</v>
      </c>
      <c r="T46" s="396" t="s">
        <v>692</v>
      </c>
      <c r="U46" s="396" t="s">
        <v>693</v>
      </c>
      <c r="V46" s="396" t="s">
        <v>694</v>
      </c>
      <c r="W46" s="396" t="s">
        <v>695</v>
      </c>
      <c r="X46" s="396" t="s">
        <v>696</v>
      </c>
      <c r="Y46" s="396" t="s">
        <v>697</v>
      </c>
      <c r="Z46" s="396" t="s">
        <v>698</v>
      </c>
      <c r="AA46" s="396" t="s">
        <v>699</v>
      </c>
      <c r="AB46" s="396"/>
      <c r="AC46" s="396" t="s">
        <v>230</v>
      </c>
      <c r="AD46" s="396"/>
      <c r="AE46" s="396"/>
      <c r="AF46" s="396" t="s">
        <v>230</v>
      </c>
      <c r="AG46" s="396"/>
      <c r="AH46" s="396"/>
      <c r="AI46" s="396" t="s">
        <v>230</v>
      </c>
      <c r="AJ46" s="396"/>
      <c r="AK46" s="396"/>
      <c r="AL46" s="396" t="s">
        <v>230</v>
      </c>
      <c r="AM46" s="396"/>
      <c r="AN46" s="396"/>
      <c r="AO46" s="396" t="s">
        <v>230</v>
      </c>
      <c r="AP46" s="396"/>
      <c r="AQ46" s="396"/>
      <c r="AR46" s="396" t="s">
        <v>230</v>
      </c>
      <c r="AS46" s="396"/>
      <c r="AT46" s="396"/>
      <c r="AU46" s="396" t="s">
        <v>230</v>
      </c>
      <c r="AV46" s="396"/>
      <c r="AW46" s="396"/>
      <c r="AX46" s="396" t="s">
        <v>230</v>
      </c>
      <c r="AY46" s="396"/>
      <c r="AZ46" s="396"/>
      <c r="BA46" s="396"/>
      <c r="BB46" s="396"/>
      <c r="BC46" s="396"/>
      <c r="BD46" s="396" t="s">
        <v>230</v>
      </c>
      <c r="BE46" s="396"/>
      <c r="BF46" s="76">
        <f>INDEX('CTR2 Data Previous Year'!$B:$B,MATCH($D46,'CTR2 Data Previous Year'!$A:$A,0),1)</f>
        <v>30039044</v>
      </c>
      <c r="BG46" s="76">
        <f>INDEX('CTR2 Data Previous Year'!$C:$C,MATCH($D46,'CTR2 Data Previous Year'!$A:$A,0),1)</f>
        <v>0</v>
      </c>
      <c r="BH46" s="78">
        <f>INDEX('CTR2 Data Previous Year'!$D:$D,MATCH($D46,'CTR2 Data Previous Year'!$A:$A,0),1)</f>
        <v>293866.59999999998</v>
      </c>
      <c r="BI46" s="78">
        <f>INDEX('CTR2 Data Previous Year'!$E:$E,MATCH($D46,'CTR2 Data Previous Year'!$A:$A,0),1)</f>
        <v>102.22</v>
      </c>
      <c r="BJ46" s="349" t="str">
        <f t="shared" si="1"/>
        <v>N</v>
      </c>
      <c r="BK46" s="350" t="str">
        <f t="shared" si="7"/>
        <v>N</v>
      </c>
      <c r="BL46" s="351">
        <f t="shared" si="8"/>
        <v>102.22</v>
      </c>
      <c r="BM46" s="420">
        <f t="shared" si="2"/>
        <v>0</v>
      </c>
      <c r="BN46" s="421">
        <f t="shared" si="3"/>
        <v>0</v>
      </c>
      <c r="BO46" s="351">
        <f t="shared" si="4"/>
        <v>102.22</v>
      </c>
      <c r="BP46" s="351">
        <f t="shared" si="5"/>
        <v>107.22</v>
      </c>
      <c r="BQ46" s="353">
        <f t="shared" si="9"/>
        <v>0</v>
      </c>
      <c r="BR46" s="353">
        <f t="shared" si="10"/>
        <v>107.22</v>
      </c>
      <c r="BS46" s="354">
        <f t="shared" si="6"/>
        <v>0</v>
      </c>
      <c r="BT46" s="355">
        <f t="shared" si="11"/>
        <v>0</v>
      </c>
      <c r="BU46" s="433"/>
      <c r="BV46" s="433" t="e">
        <f t="shared" si="13"/>
        <v>#N/A</v>
      </c>
      <c r="BW46" s="424"/>
      <c r="BX46" s="338"/>
      <c r="BY46" s="63"/>
      <c r="BZ46" s="63"/>
      <c r="CA46"/>
      <c r="CB46"/>
      <c r="CC46"/>
      <c r="CD46"/>
      <c r="CE46"/>
      <c r="CF46"/>
      <c r="CG46" s="14"/>
      <c r="CH46" s="64"/>
      <c r="CI46" s="14"/>
      <c r="CJ46" s="14"/>
      <c r="CK46" s="14"/>
      <c r="CL46" s="14"/>
      <c r="CM46" s="14"/>
    </row>
    <row r="47" spans="1:91" x14ac:dyDescent="0.2">
      <c r="A47" s="73">
        <v>40</v>
      </c>
      <c r="B47" s="396" t="s">
        <v>700</v>
      </c>
      <c r="C47" s="396" t="s">
        <v>701</v>
      </c>
      <c r="D47" s="396" t="s">
        <v>702</v>
      </c>
      <c r="E47" s="396" t="s">
        <v>207</v>
      </c>
      <c r="F47" s="396" t="s">
        <v>216</v>
      </c>
      <c r="G47" s="396" t="s">
        <v>703</v>
      </c>
      <c r="H47" s="396" t="s">
        <v>704</v>
      </c>
      <c r="I47" s="396" t="s">
        <v>705</v>
      </c>
      <c r="J47" s="396" t="s">
        <v>706</v>
      </c>
      <c r="K47" s="396" t="s">
        <v>707</v>
      </c>
      <c r="L47" s="396" t="s">
        <v>708</v>
      </c>
      <c r="M47" s="396" t="s">
        <v>709</v>
      </c>
      <c r="N47" s="396" t="s">
        <v>710</v>
      </c>
      <c r="O47" s="396" t="s">
        <v>711</v>
      </c>
      <c r="P47" s="396" t="s">
        <v>712</v>
      </c>
      <c r="Q47" s="396" t="s">
        <v>713</v>
      </c>
      <c r="R47" s="396" t="s">
        <v>714</v>
      </c>
      <c r="S47" s="396" t="s">
        <v>715</v>
      </c>
      <c r="T47" s="396" t="s">
        <v>716</v>
      </c>
      <c r="U47" s="396" t="s">
        <v>717</v>
      </c>
      <c r="V47" s="396" t="s">
        <v>718</v>
      </c>
      <c r="W47" s="396" t="s">
        <v>719</v>
      </c>
      <c r="X47" s="396" t="s">
        <v>720</v>
      </c>
      <c r="Y47" s="396" t="s">
        <v>721</v>
      </c>
      <c r="Z47" s="396" t="s">
        <v>722</v>
      </c>
      <c r="AA47" s="396" t="s">
        <v>723</v>
      </c>
      <c r="AB47" s="396" t="s">
        <v>724</v>
      </c>
      <c r="AC47" s="396" t="s">
        <v>725</v>
      </c>
      <c r="AD47" s="396" t="s">
        <v>726</v>
      </c>
      <c r="AE47" s="396" t="s">
        <v>727</v>
      </c>
      <c r="AF47" s="396" t="s">
        <v>728</v>
      </c>
      <c r="AG47" s="396" t="s">
        <v>729</v>
      </c>
      <c r="AH47" s="396" t="s">
        <v>730</v>
      </c>
      <c r="AI47" s="396" t="s">
        <v>731</v>
      </c>
      <c r="AJ47" s="396" t="s">
        <v>732</v>
      </c>
      <c r="AK47" s="396"/>
      <c r="AL47" s="396" t="s">
        <v>230</v>
      </c>
      <c r="AM47" s="396"/>
      <c r="AN47" s="396"/>
      <c r="AO47" s="396" t="s">
        <v>230</v>
      </c>
      <c r="AP47" s="396"/>
      <c r="AQ47" s="396"/>
      <c r="AR47" s="396" t="s">
        <v>230</v>
      </c>
      <c r="AS47" s="396"/>
      <c r="AT47" s="396"/>
      <c r="AU47" s="396" t="s">
        <v>230</v>
      </c>
      <c r="AV47" s="396"/>
      <c r="AW47" s="396"/>
      <c r="AX47" s="396" t="s">
        <v>230</v>
      </c>
      <c r="AY47" s="396"/>
      <c r="AZ47" s="396"/>
      <c r="BA47" s="396"/>
      <c r="BB47" s="396"/>
      <c r="BC47" s="396"/>
      <c r="BD47" s="396" t="s">
        <v>230</v>
      </c>
      <c r="BE47" s="396"/>
      <c r="BF47" s="76">
        <f>INDEX('CTR2 Data Previous Year'!$B:$B,MATCH($D47,'CTR2 Data Previous Year'!$A:$A,0),1)</f>
        <v>830544594</v>
      </c>
      <c r="BG47" s="76">
        <f>INDEX('CTR2 Data Previous Year'!$C:$C,MATCH($D47,'CTR2 Data Previous Year'!$A:$A,0),1)</f>
        <v>2344000</v>
      </c>
      <c r="BH47" s="78">
        <f>INDEX('CTR2 Data Previous Year'!$D:$D,MATCH($D47,'CTR2 Data Previous Year'!$A:$A,0),1)</f>
        <v>469268.7</v>
      </c>
      <c r="BI47" s="78">
        <f>INDEX('CTR2 Data Previous Year'!$E:$E,MATCH($D47,'CTR2 Data Previous Year'!$A:$A,0),1)</f>
        <v>1769.87</v>
      </c>
      <c r="BJ47" s="349" t="str">
        <f t="shared" si="1"/>
        <v>N</v>
      </c>
      <c r="BK47" s="350" t="str">
        <f t="shared" si="7"/>
        <v>N</v>
      </c>
      <c r="BL47" s="351">
        <f t="shared" si="8"/>
        <v>1769.87</v>
      </c>
      <c r="BM47" s="420">
        <f t="shared" si="2"/>
        <v>0</v>
      </c>
      <c r="BN47" s="421">
        <f t="shared" si="3"/>
        <v>0</v>
      </c>
      <c r="BO47" s="351">
        <f t="shared" si="4"/>
        <v>1858.3634999999999</v>
      </c>
      <c r="BP47" s="351">
        <f t="shared" si="5"/>
        <v>1769.87</v>
      </c>
      <c r="BQ47" s="353">
        <f t="shared" si="9"/>
        <v>0</v>
      </c>
      <c r="BR47" s="353">
        <f t="shared" si="10"/>
        <v>1858.36</v>
      </c>
      <c r="BS47" s="354">
        <f t="shared" si="6"/>
        <v>35.4</v>
      </c>
      <c r="BT47" s="355">
        <f t="shared" si="11"/>
        <v>2.0001469034448858E-2</v>
      </c>
      <c r="BU47" s="433"/>
      <c r="BV47" s="433" t="e">
        <f t="shared" si="13"/>
        <v>#N/A</v>
      </c>
      <c r="BW47" s="424"/>
      <c r="BX47" s="338"/>
      <c r="BY47" s="63"/>
      <c r="BZ47" s="63"/>
      <c r="CA47"/>
      <c r="CB47"/>
      <c r="CC47"/>
      <c r="CD47"/>
      <c r="CE47"/>
      <c r="CF47" s="52"/>
      <c r="CG47" s="14"/>
      <c r="CH47" s="64"/>
      <c r="CI47" s="14"/>
      <c r="CJ47" s="14"/>
      <c r="CK47" s="14"/>
      <c r="CL47" s="14"/>
      <c r="CM47" s="14"/>
    </row>
    <row r="48" spans="1:91" x14ac:dyDescent="0.2">
      <c r="A48" s="73">
        <v>41</v>
      </c>
      <c r="B48" s="396" t="s">
        <v>733</v>
      </c>
      <c r="C48" s="396" t="s">
        <v>734</v>
      </c>
      <c r="D48" s="396" t="s">
        <v>735</v>
      </c>
      <c r="E48" s="396" t="s">
        <v>190</v>
      </c>
      <c r="F48" s="396" t="s">
        <v>216</v>
      </c>
      <c r="G48" s="396" t="s">
        <v>703</v>
      </c>
      <c r="H48" s="396" t="s">
        <v>704</v>
      </c>
      <c r="I48" s="396" t="s">
        <v>705</v>
      </c>
      <c r="J48" s="396" t="s">
        <v>706</v>
      </c>
      <c r="K48" s="396" t="s">
        <v>707</v>
      </c>
      <c r="L48" s="396" t="s">
        <v>708</v>
      </c>
      <c r="M48" s="396" t="s">
        <v>709</v>
      </c>
      <c r="N48" s="396" t="s">
        <v>710</v>
      </c>
      <c r="O48" s="396" t="s">
        <v>711</v>
      </c>
      <c r="P48" s="396" t="s">
        <v>712</v>
      </c>
      <c r="Q48" s="396" t="s">
        <v>713</v>
      </c>
      <c r="R48" s="396" t="s">
        <v>714</v>
      </c>
      <c r="S48" s="396" t="s">
        <v>715</v>
      </c>
      <c r="T48" s="396" t="s">
        <v>716</v>
      </c>
      <c r="U48" s="396" t="s">
        <v>717</v>
      </c>
      <c r="V48" s="396" t="s">
        <v>718</v>
      </c>
      <c r="W48" s="396" t="s">
        <v>719</v>
      </c>
      <c r="X48" s="396" t="s">
        <v>720</v>
      </c>
      <c r="Y48" s="396" t="s">
        <v>721</v>
      </c>
      <c r="Z48" s="396" t="s">
        <v>722</v>
      </c>
      <c r="AA48" s="396" t="s">
        <v>723</v>
      </c>
      <c r="AB48" s="396" t="s">
        <v>724</v>
      </c>
      <c r="AC48" s="396" t="s">
        <v>725</v>
      </c>
      <c r="AD48" s="396" t="s">
        <v>726</v>
      </c>
      <c r="AE48" s="396" t="s">
        <v>727</v>
      </c>
      <c r="AF48" s="396" t="s">
        <v>728</v>
      </c>
      <c r="AG48" s="396" t="s">
        <v>729</v>
      </c>
      <c r="AH48" s="396" t="s">
        <v>730</v>
      </c>
      <c r="AI48" s="396" t="s">
        <v>731</v>
      </c>
      <c r="AJ48" s="396" t="s">
        <v>732</v>
      </c>
      <c r="AK48" s="396"/>
      <c r="AL48" s="396" t="s">
        <v>230</v>
      </c>
      <c r="AM48" s="396"/>
      <c r="AN48" s="396"/>
      <c r="AO48" s="396" t="s">
        <v>230</v>
      </c>
      <c r="AP48" s="396"/>
      <c r="AQ48" s="396"/>
      <c r="AR48" s="396" t="s">
        <v>230</v>
      </c>
      <c r="AS48" s="396"/>
      <c r="AT48" s="396"/>
      <c r="AU48" s="396" t="s">
        <v>230</v>
      </c>
      <c r="AV48" s="396"/>
      <c r="AW48" s="396"/>
      <c r="AX48" s="396" t="s">
        <v>230</v>
      </c>
      <c r="AY48" s="396"/>
      <c r="AZ48" s="396"/>
      <c r="BA48" s="396"/>
      <c r="BB48" s="396"/>
      <c r="BC48" s="396"/>
      <c r="BD48" s="396" t="s">
        <v>230</v>
      </c>
      <c r="BE48" s="396"/>
      <c r="BF48" s="76">
        <f>INDEX('CTR2 Data Previous Year'!$B:$B,MATCH($D48,'CTR2 Data Previous Year'!$A:$A,0),1)</f>
        <v>124356129</v>
      </c>
      <c r="BG48" s="76">
        <f>INDEX('CTR2 Data Previous Year'!$C:$C,MATCH($D48,'CTR2 Data Previous Year'!$A:$A,0),1)</f>
        <v>0</v>
      </c>
      <c r="BH48" s="78">
        <f>INDEX('CTR2 Data Previous Year'!$D:$D,MATCH($D48,'CTR2 Data Previous Year'!$A:$A,0),1)</f>
        <v>469268.41</v>
      </c>
      <c r="BI48" s="78">
        <f>INDEX('CTR2 Data Previous Year'!$E:$E,MATCH($D48,'CTR2 Data Previous Year'!$A:$A,0),1)</f>
        <v>265</v>
      </c>
      <c r="BJ48" s="349" t="str">
        <f t="shared" si="1"/>
        <v>N</v>
      </c>
      <c r="BK48" s="350" t="str">
        <f t="shared" si="7"/>
        <v>N</v>
      </c>
      <c r="BL48" s="351">
        <f t="shared" si="8"/>
        <v>265</v>
      </c>
      <c r="BM48" s="420">
        <f t="shared" si="2"/>
        <v>0</v>
      </c>
      <c r="BN48" s="421">
        <f t="shared" si="3"/>
        <v>0</v>
      </c>
      <c r="BO48" s="351">
        <f t="shared" si="4"/>
        <v>265</v>
      </c>
      <c r="BP48" s="351">
        <f t="shared" si="5"/>
        <v>280</v>
      </c>
      <c r="BQ48" s="353">
        <f t="shared" si="9"/>
        <v>0</v>
      </c>
      <c r="BR48" s="353">
        <f t="shared" si="10"/>
        <v>280</v>
      </c>
      <c r="BS48" s="354">
        <f t="shared" si="6"/>
        <v>0</v>
      </c>
      <c r="BT48" s="355">
        <f t="shared" si="11"/>
        <v>0</v>
      </c>
      <c r="BU48" s="433"/>
      <c r="BV48" s="433" t="e">
        <f t="shared" si="13"/>
        <v>#N/A</v>
      </c>
      <c r="BW48" s="424"/>
      <c r="BX48" s="338"/>
      <c r="BY48" s="63"/>
      <c r="BZ48" s="63"/>
      <c r="CA48"/>
      <c r="CB48"/>
      <c r="CC48"/>
      <c r="CD48"/>
      <c r="CE48"/>
      <c r="CF48"/>
      <c r="CG48" s="64"/>
      <c r="CH48" s="64"/>
      <c r="CI48" s="14"/>
      <c r="CJ48" s="14"/>
      <c r="CK48" s="14"/>
      <c r="CL48" s="14"/>
      <c r="CM48" s="14"/>
    </row>
    <row r="49" spans="1:91" s="80" customFormat="1" x14ac:dyDescent="0.2">
      <c r="A49" s="74">
        <v>42</v>
      </c>
      <c r="B49" s="418" t="s">
        <v>736</v>
      </c>
      <c r="C49" s="418" t="s">
        <v>737</v>
      </c>
      <c r="D49" s="418" t="s">
        <v>738</v>
      </c>
      <c r="E49" s="418" t="s">
        <v>212</v>
      </c>
      <c r="F49" s="418" t="s">
        <v>597</v>
      </c>
      <c r="G49" s="418" t="s">
        <v>739</v>
      </c>
      <c r="H49" s="418" t="s">
        <v>740</v>
      </c>
      <c r="I49" s="418" t="s">
        <v>741</v>
      </c>
      <c r="J49" s="418" t="s">
        <v>742</v>
      </c>
      <c r="K49" s="418" t="s">
        <v>743</v>
      </c>
      <c r="L49" s="418" t="s">
        <v>744</v>
      </c>
      <c r="M49" s="418"/>
      <c r="N49" s="418"/>
      <c r="O49" s="418"/>
      <c r="P49" s="418"/>
      <c r="Q49" s="418"/>
      <c r="R49" s="418"/>
      <c r="S49" s="418"/>
      <c r="T49" s="418"/>
      <c r="U49" s="418"/>
      <c r="V49" s="418"/>
      <c r="W49" s="418"/>
      <c r="X49" s="418"/>
      <c r="Y49" s="418"/>
      <c r="Z49" s="418"/>
      <c r="AA49" s="418"/>
      <c r="AB49" s="418"/>
      <c r="AC49" s="418"/>
      <c r="AD49" s="418"/>
      <c r="AE49" s="418"/>
      <c r="AF49" s="418"/>
      <c r="AG49" s="418"/>
      <c r="AH49" s="418"/>
      <c r="AI49" s="418"/>
      <c r="AJ49" s="418"/>
      <c r="AK49" s="418"/>
      <c r="AL49" s="418"/>
      <c r="AM49" s="418"/>
      <c r="AN49" s="418"/>
      <c r="AO49" s="418"/>
      <c r="AP49" s="418"/>
      <c r="AQ49" s="418"/>
      <c r="AR49" s="418"/>
      <c r="AS49" s="418"/>
      <c r="AT49" s="418"/>
      <c r="AU49" s="418"/>
      <c r="AV49" s="418"/>
      <c r="AW49" s="418"/>
      <c r="AX49" s="418"/>
      <c r="AY49" s="418"/>
      <c r="AZ49" s="418"/>
      <c r="BA49" s="418"/>
      <c r="BB49" s="418"/>
      <c r="BC49" s="418"/>
      <c r="BD49" s="418"/>
      <c r="BE49" s="418"/>
      <c r="BF49" s="76"/>
      <c r="BG49" s="76"/>
      <c r="BH49" s="78"/>
      <c r="BI49" s="78"/>
      <c r="BJ49" s="349"/>
      <c r="BK49" s="350"/>
      <c r="BL49" s="351"/>
      <c r="BM49" s="420"/>
      <c r="BN49" s="421"/>
      <c r="BO49" s="351"/>
      <c r="BP49" s="351"/>
      <c r="BQ49" s="353"/>
      <c r="BR49" s="353">
        <f t="shared" si="10"/>
        <v>0</v>
      </c>
      <c r="BS49" s="354"/>
      <c r="BT49" s="355"/>
      <c r="BU49" s="433"/>
      <c r="BV49" s="433" t="e">
        <f t="shared" si="13"/>
        <v>#N/A</v>
      </c>
      <c r="BW49" s="424"/>
      <c r="BX49" s="338"/>
      <c r="BY49" s="63"/>
      <c r="BZ49" s="63"/>
      <c r="CA49"/>
      <c r="CB49"/>
      <c r="CC49"/>
      <c r="CD49"/>
      <c r="CE49" s="48"/>
      <c r="CF49" s="48"/>
      <c r="CG49" s="79"/>
      <c r="CH49" s="79"/>
      <c r="CI49" s="65"/>
      <c r="CJ49" s="65"/>
      <c r="CK49" s="65"/>
      <c r="CL49" s="65"/>
      <c r="CM49" s="65"/>
    </row>
    <row r="50" spans="1:91" x14ac:dyDescent="0.2">
      <c r="A50" s="73">
        <v>43</v>
      </c>
      <c r="B50" s="396" t="s">
        <v>745</v>
      </c>
      <c r="C50" s="396" t="s">
        <v>746</v>
      </c>
      <c r="D50" s="396" t="s">
        <v>747</v>
      </c>
      <c r="E50" s="396" t="s">
        <v>211</v>
      </c>
      <c r="F50" s="396" t="s">
        <v>597</v>
      </c>
      <c r="G50" s="396" t="s">
        <v>739</v>
      </c>
      <c r="H50" s="396" t="s">
        <v>740</v>
      </c>
      <c r="I50" s="396" t="s">
        <v>741</v>
      </c>
      <c r="J50" s="396" t="s">
        <v>742</v>
      </c>
      <c r="K50" s="396" t="s">
        <v>743</v>
      </c>
      <c r="L50" s="396" t="s">
        <v>744</v>
      </c>
      <c r="M50" s="396" t="s">
        <v>607</v>
      </c>
      <c r="N50" s="396" t="s">
        <v>608</v>
      </c>
      <c r="O50" s="396" t="s">
        <v>609</v>
      </c>
      <c r="P50" s="396" t="s">
        <v>613</v>
      </c>
      <c r="Q50" s="396" t="s">
        <v>614</v>
      </c>
      <c r="R50" s="396" t="s">
        <v>615</v>
      </c>
      <c r="S50" s="396"/>
      <c r="T50" s="396" t="s">
        <v>230</v>
      </c>
      <c r="U50" s="396"/>
      <c r="V50" s="396"/>
      <c r="W50" s="396" t="s">
        <v>230</v>
      </c>
      <c r="X50" s="396"/>
      <c r="Y50" s="396"/>
      <c r="Z50" s="396" t="s">
        <v>230</v>
      </c>
      <c r="AA50" s="396"/>
      <c r="AB50" s="396"/>
      <c r="AC50" s="396" t="s">
        <v>230</v>
      </c>
      <c r="AD50" s="396"/>
      <c r="AE50" s="396"/>
      <c r="AF50" s="396" t="s">
        <v>230</v>
      </c>
      <c r="AG50" s="396"/>
      <c r="AH50" s="396"/>
      <c r="AI50" s="396" t="s">
        <v>230</v>
      </c>
      <c r="AJ50" s="396"/>
      <c r="AK50" s="396"/>
      <c r="AL50" s="396" t="s">
        <v>230</v>
      </c>
      <c r="AM50" s="396"/>
      <c r="AN50" s="396"/>
      <c r="AO50" s="396" t="s">
        <v>230</v>
      </c>
      <c r="AP50" s="396"/>
      <c r="AQ50" s="396"/>
      <c r="AR50" s="396" t="s">
        <v>230</v>
      </c>
      <c r="AS50" s="396"/>
      <c r="AT50" s="396"/>
      <c r="AU50" s="396" t="s">
        <v>230</v>
      </c>
      <c r="AV50" s="396"/>
      <c r="AW50" s="396"/>
      <c r="AX50" s="396" t="s">
        <v>230</v>
      </c>
      <c r="AY50" s="396"/>
      <c r="AZ50" s="396"/>
      <c r="BA50" s="396"/>
      <c r="BB50" s="396"/>
      <c r="BC50" s="396"/>
      <c r="BD50" s="396" t="s">
        <v>230</v>
      </c>
      <c r="BE50" s="396"/>
      <c r="BF50" s="76">
        <f>INDEX('CTR2 Data Previous Year'!$B:$B,MATCH($D50,'CTR2 Data Previous Year'!$A:$A,0),1)</f>
        <v>30287894</v>
      </c>
      <c r="BG50" s="76">
        <f>INDEX('CTR2 Data Previous Year'!$C:$C,MATCH($D50,'CTR2 Data Previous Year'!$A:$A,0),1)</f>
        <v>0</v>
      </c>
      <c r="BH50" s="78">
        <f>INDEX('CTR2 Data Previous Year'!$D:$D,MATCH($D50,'CTR2 Data Previous Year'!$A:$A,0),1)</f>
        <v>294257.2</v>
      </c>
      <c r="BI50" s="78">
        <f>INDEX('CTR2 Data Previous Year'!$E:$E,MATCH($D50,'CTR2 Data Previous Year'!$A:$A,0),1)</f>
        <v>102.93</v>
      </c>
      <c r="BJ50" s="349" t="str">
        <f t="shared" si="1"/>
        <v>N</v>
      </c>
      <c r="BK50" s="350" t="str">
        <f t="shared" si="7"/>
        <v>N</v>
      </c>
      <c r="BL50" s="351">
        <f t="shared" si="8"/>
        <v>102.93</v>
      </c>
      <c r="BM50" s="420">
        <f t="shared" si="2"/>
        <v>0</v>
      </c>
      <c r="BN50" s="421">
        <f t="shared" si="3"/>
        <v>0</v>
      </c>
      <c r="BO50" s="351">
        <f t="shared" si="4"/>
        <v>102.93</v>
      </c>
      <c r="BP50" s="351">
        <f t="shared" si="5"/>
        <v>107.93</v>
      </c>
      <c r="BQ50" s="353">
        <f t="shared" si="9"/>
        <v>0</v>
      </c>
      <c r="BR50" s="353">
        <f t="shared" si="10"/>
        <v>107.93</v>
      </c>
      <c r="BS50" s="354">
        <f t="shared" si="6"/>
        <v>0</v>
      </c>
      <c r="BT50" s="355">
        <f t="shared" si="11"/>
        <v>0</v>
      </c>
      <c r="BU50" s="433"/>
      <c r="BV50" s="433" t="e">
        <f t="shared" si="13"/>
        <v>#N/A</v>
      </c>
      <c r="BW50" s="424"/>
      <c r="BX50" s="338"/>
      <c r="BY50" s="63"/>
      <c r="BZ50" s="63"/>
      <c r="CA50"/>
      <c r="CB50"/>
      <c r="CC50"/>
      <c r="CD50"/>
      <c r="CE50"/>
      <c r="CF50"/>
      <c r="CG50" s="14"/>
      <c r="CH50" s="64"/>
      <c r="CI50" s="14"/>
      <c r="CJ50" s="14"/>
      <c r="CK50" s="14"/>
      <c r="CL50" s="14"/>
      <c r="CM50" s="14"/>
    </row>
    <row r="51" spans="1:91" x14ac:dyDescent="0.2">
      <c r="A51" s="73">
        <v>44</v>
      </c>
      <c r="B51" s="396" t="s">
        <v>351</v>
      </c>
      <c r="C51" s="396" t="s">
        <v>748</v>
      </c>
      <c r="D51" s="396" t="s">
        <v>749</v>
      </c>
      <c r="E51" s="396" t="s">
        <v>190</v>
      </c>
      <c r="F51" s="396" t="s">
        <v>597</v>
      </c>
      <c r="G51" s="396" t="s">
        <v>739</v>
      </c>
      <c r="H51" s="396" t="s">
        <v>740</v>
      </c>
      <c r="I51" s="396" t="s">
        <v>741</v>
      </c>
      <c r="J51" s="396" t="s">
        <v>742</v>
      </c>
      <c r="K51" s="396" t="s">
        <v>743</v>
      </c>
      <c r="L51" s="396" t="s">
        <v>744</v>
      </c>
      <c r="M51" s="396" t="s">
        <v>607</v>
      </c>
      <c r="N51" s="396" t="s">
        <v>608</v>
      </c>
      <c r="O51" s="396" t="s">
        <v>609</v>
      </c>
      <c r="P51" s="396" t="s">
        <v>613</v>
      </c>
      <c r="Q51" s="396" t="s">
        <v>614</v>
      </c>
      <c r="R51" s="396" t="s">
        <v>615</v>
      </c>
      <c r="S51" s="396"/>
      <c r="T51" s="396" t="s">
        <v>230</v>
      </c>
      <c r="U51" s="396"/>
      <c r="V51" s="396"/>
      <c r="W51" s="396" t="s">
        <v>230</v>
      </c>
      <c r="X51" s="396"/>
      <c r="Y51" s="396"/>
      <c r="Z51" s="396" t="s">
        <v>230</v>
      </c>
      <c r="AA51" s="396"/>
      <c r="AB51" s="396"/>
      <c r="AC51" s="396" t="s">
        <v>230</v>
      </c>
      <c r="AD51" s="396"/>
      <c r="AE51" s="396"/>
      <c r="AF51" s="396" t="s">
        <v>230</v>
      </c>
      <c r="AG51" s="396"/>
      <c r="AH51" s="396"/>
      <c r="AI51" s="396" t="s">
        <v>230</v>
      </c>
      <c r="AJ51" s="396"/>
      <c r="AK51" s="396"/>
      <c r="AL51" s="396" t="s">
        <v>230</v>
      </c>
      <c r="AM51" s="396"/>
      <c r="AN51" s="396"/>
      <c r="AO51" s="396" t="s">
        <v>230</v>
      </c>
      <c r="AP51" s="396"/>
      <c r="AQ51" s="396"/>
      <c r="AR51" s="396" t="s">
        <v>230</v>
      </c>
      <c r="AS51" s="396"/>
      <c r="AT51" s="396"/>
      <c r="AU51" s="396" t="s">
        <v>230</v>
      </c>
      <c r="AV51" s="396"/>
      <c r="AW51" s="396"/>
      <c r="AX51" s="396" t="s">
        <v>230</v>
      </c>
      <c r="AY51" s="396"/>
      <c r="AZ51" s="396"/>
      <c r="BA51" s="396"/>
      <c r="BB51" s="396"/>
      <c r="BC51" s="396"/>
      <c r="BD51" s="396" t="s">
        <v>230</v>
      </c>
      <c r="BE51" s="396"/>
      <c r="BF51" s="76">
        <f>INDEX('CTR2 Data Previous Year'!$B:$B,MATCH($D51,'CTR2 Data Previous Year'!$A:$A,0),1)</f>
        <v>86855887</v>
      </c>
      <c r="BG51" s="76">
        <f>INDEX('CTR2 Data Previous Year'!$C:$C,MATCH($D51,'CTR2 Data Previous Year'!$A:$A,0),1)</f>
        <v>0</v>
      </c>
      <c r="BH51" s="78">
        <f>INDEX('CTR2 Data Previous Year'!$D:$D,MATCH($D51,'CTR2 Data Previous Year'!$A:$A,0),1)</f>
        <v>294257.15999999997</v>
      </c>
      <c r="BI51" s="78">
        <f>INDEX('CTR2 Data Previous Year'!$E:$E,MATCH($D51,'CTR2 Data Previous Year'!$A:$A,0),1)</f>
        <v>295.17</v>
      </c>
      <c r="BJ51" s="349" t="str">
        <f t="shared" si="1"/>
        <v>Y</v>
      </c>
      <c r="BK51" s="350" t="str">
        <f t="shared" si="7"/>
        <v>N</v>
      </c>
      <c r="BL51" s="351">
        <f t="shared" si="8"/>
        <v>295.17</v>
      </c>
      <c r="BM51" s="420">
        <f t="shared" si="2"/>
        <v>0</v>
      </c>
      <c r="BN51" s="421">
        <f t="shared" si="3"/>
        <v>18.5</v>
      </c>
      <c r="BO51" s="351">
        <f t="shared" si="4"/>
        <v>295.17</v>
      </c>
      <c r="BP51" s="351">
        <f t="shared" si="5"/>
        <v>310.17</v>
      </c>
      <c r="BQ51" s="353">
        <f t="shared" si="9"/>
        <v>313.67</v>
      </c>
      <c r="BR51" s="353">
        <f t="shared" si="10"/>
        <v>313.67</v>
      </c>
      <c r="BS51" s="354">
        <f t="shared" si="6"/>
        <v>0</v>
      </c>
      <c r="BT51" s="355">
        <f t="shared" si="11"/>
        <v>0</v>
      </c>
      <c r="BU51" s="433"/>
      <c r="BV51" s="433" t="e">
        <f t="shared" si="13"/>
        <v>#N/A</v>
      </c>
      <c r="BW51" s="424"/>
      <c r="BX51" s="338"/>
      <c r="BY51" s="63"/>
      <c r="BZ51" s="63"/>
      <c r="CA51"/>
      <c r="CB51"/>
      <c r="CC51"/>
      <c r="CD51"/>
      <c r="CE51"/>
      <c r="CF51"/>
      <c r="CG51" s="64"/>
      <c r="CH51" s="64"/>
      <c r="CI51" s="14"/>
      <c r="CJ51" s="14"/>
      <c r="CK51" s="14"/>
      <c r="CL51" s="14"/>
      <c r="CM51" s="14"/>
    </row>
    <row r="52" spans="1:91" x14ac:dyDescent="0.2">
      <c r="A52" s="73">
        <v>45</v>
      </c>
      <c r="B52" s="396" t="s">
        <v>750</v>
      </c>
      <c r="C52" s="396" t="s">
        <v>751</v>
      </c>
      <c r="D52" s="396" t="s">
        <v>752</v>
      </c>
      <c r="E52" s="396" t="s">
        <v>207</v>
      </c>
      <c r="F52" s="396" t="s">
        <v>235</v>
      </c>
      <c r="G52" s="396" t="s">
        <v>753</v>
      </c>
      <c r="H52" s="396" t="s">
        <v>754</v>
      </c>
      <c r="I52" s="396" t="s">
        <v>755</v>
      </c>
      <c r="J52" s="396" t="s">
        <v>756</v>
      </c>
      <c r="K52" s="396" t="s">
        <v>757</v>
      </c>
      <c r="L52" s="396" t="s">
        <v>758</v>
      </c>
      <c r="M52" s="396" t="s">
        <v>759</v>
      </c>
      <c r="N52" s="396" t="s">
        <v>760</v>
      </c>
      <c r="O52" s="396" t="s">
        <v>761</v>
      </c>
      <c r="P52" s="396" t="s">
        <v>762</v>
      </c>
      <c r="Q52" s="396" t="s">
        <v>763</v>
      </c>
      <c r="R52" s="396" t="s">
        <v>764</v>
      </c>
      <c r="S52" s="396" t="s">
        <v>765</v>
      </c>
      <c r="T52" s="396" t="s">
        <v>766</v>
      </c>
      <c r="U52" s="396" t="s">
        <v>767</v>
      </c>
      <c r="V52" s="396" t="s">
        <v>768</v>
      </c>
      <c r="W52" s="396" t="s">
        <v>769</v>
      </c>
      <c r="X52" s="396" t="s">
        <v>770</v>
      </c>
      <c r="Y52" s="396" t="s">
        <v>771</v>
      </c>
      <c r="Z52" s="396" t="s">
        <v>772</v>
      </c>
      <c r="AA52" s="396" t="s">
        <v>773</v>
      </c>
      <c r="AB52" s="396" t="s">
        <v>774</v>
      </c>
      <c r="AC52" s="396" t="s">
        <v>775</v>
      </c>
      <c r="AD52" s="396" t="s">
        <v>776</v>
      </c>
      <c r="AE52" s="396" t="s">
        <v>777</v>
      </c>
      <c r="AF52" s="396" t="s">
        <v>778</v>
      </c>
      <c r="AG52" s="396" t="s">
        <v>779</v>
      </c>
      <c r="AH52" s="396" t="s">
        <v>780</v>
      </c>
      <c r="AI52" s="396" t="s">
        <v>781</v>
      </c>
      <c r="AJ52" s="396" t="s">
        <v>782</v>
      </c>
      <c r="AK52" s="396" t="s">
        <v>783</v>
      </c>
      <c r="AL52" s="396" t="s">
        <v>784</v>
      </c>
      <c r="AM52" s="396" t="s">
        <v>785</v>
      </c>
      <c r="AN52" s="396" t="s">
        <v>786</v>
      </c>
      <c r="AO52" s="396" t="s">
        <v>787</v>
      </c>
      <c r="AP52" s="396" t="s">
        <v>788</v>
      </c>
      <c r="AQ52" s="396"/>
      <c r="AR52" s="396" t="s">
        <v>230</v>
      </c>
      <c r="AS52" s="396"/>
      <c r="AT52" s="396"/>
      <c r="AU52" s="396" t="s">
        <v>230</v>
      </c>
      <c r="AV52" s="396"/>
      <c r="AW52" s="396"/>
      <c r="AX52" s="396" t="s">
        <v>230</v>
      </c>
      <c r="AY52" s="396"/>
      <c r="AZ52" s="396"/>
      <c r="BA52" s="396"/>
      <c r="BB52" s="396"/>
      <c r="BC52" s="396"/>
      <c r="BD52" s="396" t="s">
        <v>230</v>
      </c>
      <c r="BE52" s="396"/>
      <c r="BF52" s="76">
        <f>INDEX('CTR2 Data Previous Year'!$B:$B,MATCH($D52,'CTR2 Data Previous Year'!$A:$A,0),1)</f>
        <v>994287655</v>
      </c>
      <c r="BG52" s="76">
        <f>INDEX('CTR2 Data Previous Year'!$C:$C,MATCH($D52,'CTR2 Data Previous Year'!$A:$A,0),1)</f>
        <v>949476</v>
      </c>
      <c r="BH52" s="78">
        <f>INDEX('CTR2 Data Previous Year'!$D:$D,MATCH($D52,'CTR2 Data Previous Year'!$A:$A,0),1)</f>
        <v>587921.91</v>
      </c>
      <c r="BI52" s="78">
        <f>INDEX('CTR2 Data Previous Year'!$E:$E,MATCH($D52,'CTR2 Data Previous Year'!$A:$A,0),1)</f>
        <v>1691.19</v>
      </c>
      <c r="BJ52" s="349" t="str">
        <f t="shared" si="1"/>
        <v>N</v>
      </c>
      <c r="BK52" s="350" t="str">
        <f t="shared" si="7"/>
        <v>N</v>
      </c>
      <c r="BL52" s="351">
        <f t="shared" si="8"/>
        <v>1691.19</v>
      </c>
      <c r="BM52" s="420">
        <f t="shared" si="2"/>
        <v>0</v>
      </c>
      <c r="BN52" s="421">
        <f t="shared" si="3"/>
        <v>0</v>
      </c>
      <c r="BO52" s="351">
        <f t="shared" si="4"/>
        <v>1775.7495000000001</v>
      </c>
      <c r="BP52" s="351">
        <f t="shared" si="5"/>
        <v>1691.19</v>
      </c>
      <c r="BQ52" s="353">
        <f t="shared" si="9"/>
        <v>0</v>
      </c>
      <c r="BR52" s="353">
        <f t="shared" si="10"/>
        <v>1775.75</v>
      </c>
      <c r="BS52" s="354">
        <f t="shared" si="6"/>
        <v>33.82</v>
      </c>
      <c r="BT52" s="355">
        <f t="shared" si="11"/>
        <v>1.9997753061453769E-2</v>
      </c>
      <c r="BU52" s="433"/>
      <c r="BV52" s="433" t="e">
        <f t="shared" si="13"/>
        <v>#N/A</v>
      </c>
      <c r="BW52" s="424"/>
      <c r="BX52" s="338"/>
      <c r="BY52" s="63"/>
      <c r="BZ52" s="63"/>
      <c r="CA52" s="14"/>
      <c r="CB52" s="14"/>
      <c r="CC52" s="14"/>
      <c r="CD52" s="14"/>
      <c r="CE52" s="14"/>
      <c r="CF52" s="52"/>
      <c r="CG52" s="14"/>
      <c r="CH52" s="64"/>
      <c r="CI52" s="14"/>
      <c r="CJ52" s="14"/>
      <c r="CK52" s="14"/>
      <c r="CL52" s="14"/>
      <c r="CM52" s="14"/>
    </row>
    <row r="53" spans="1:91" x14ac:dyDescent="0.2">
      <c r="A53" s="73">
        <v>46</v>
      </c>
      <c r="B53" s="396" t="s">
        <v>789</v>
      </c>
      <c r="C53" s="396" t="s">
        <v>790</v>
      </c>
      <c r="D53" s="396" t="s">
        <v>791</v>
      </c>
      <c r="E53" s="396" t="s">
        <v>211</v>
      </c>
      <c r="F53" s="396" t="s">
        <v>235</v>
      </c>
      <c r="G53" s="396" t="s">
        <v>753</v>
      </c>
      <c r="H53" s="396" t="s">
        <v>754</v>
      </c>
      <c r="I53" s="396" t="s">
        <v>755</v>
      </c>
      <c r="J53" s="396" t="s">
        <v>756</v>
      </c>
      <c r="K53" s="396" t="s">
        <v>757</v>
      </c>
      <c r="L53" s="396" t="s">
        <v>758</v>
      </c>
      <c r="M53" s="396" t="s">
        <v>759</v>
      </c>
      <c r="N53" s="396" t="s">
        <v>760</v>
      </c>
      <c r="O53" s="396" t="s">
        <v>761</v>
      </c>
      <c r="P53" s="396" t="s">
        <v>762</v>
      </c>
      <c r="Q53" s="396" t="s">
        <v>763</v>
      </c>
      <c r="R53" s="396" t="s">
        <v>764</v>
      </c>
      <c r="S53" s="396" t="s">
        <v>765</v>
      </c>
      <c r="T53" s="396" t="s">
        <v>766</v>
      </c>
      <c r="U53" s="396" t="s">
        <v>767</v>
      </c>
      <c r="V53" s="396" t="s">
        <v>768</v>
      </c>
      <c r="W53" s="396" t="s">
        <v>769</v>
      </c>
      <c r="X53" s="396" t="s">
        <v>770</v>
      </c>
      <c r="Y53" s="396" t="s">
        <v>792</v>
      </c>
      <c r="Z53" s="396" t="s">
        <v>793</v>
      </c>
      <c r="AA53" s="396" t="s">
        <v>794</v>
      </c>
      <c r="AB53" s="396" t="s">
        <v>771</v>
      </c>
      <c r="AC53" s="396" t="s">
        <v>772</v>
      </c>
      <c r="AD53" s="396" t="s">
        <v>773</v>
      </c>
      <c r="AE53" s="396" t="s">
        <v>774</v>
      </c>
      <c r="AF53" s="396" t="s">
        <v>775</v>
      </c>
      <c r="AG53" s="396" t="s">
        <v>776</v>
      </c>
      <c r="AH53" s="396" t="s">
        <v>777</v>
      </c>
      <c r="AI53" s="396" t="s">
        <v>778</v>
      </c>
      <c r="AJ53" s="396" t="s">
        <v>779</v>
      </c>
      <c r="AK53" s="396" t="s">
        <v>780</v>
      </c>
      <c r="AL53" s="396" t="s">
        <v>781</v>
      </c>
      <c r="AM53" s="396" t="s">
        <v>782</v>
      </c>
      <c r="AN53" s="396" t="s">
        <v>783</v>
      </c>
      <c r="AO53" s="396" t="s">
        <v>784</v>
      </c>
      <c r="AP53" s="396" t="s">
        <v>785</v>
      </c>
      <c r="AQ53" s="396" t="s">
        <v>786</v>
      </c>
      <c r="AR53" s="396" t="s">
        <v>787</v>
      </c>
      <c r="AS53" s="396" t="s">
        <v>788</v>
      </c>
      <c r="AT53" s="396"/>
      <c r="AU53" s="396" t="s">
        <v>230</v>
      </c>
      <c r="AV53" s="396"/>
      <c r="AW53" s="396"/>
      <c r="AX53" s="396" t="s">
        <v>230</v>
      </c>
      <c r="AY53" s="396"/>
      <c r="AZ53" s="396"/>
      <c r="BA53" s="396"/>
      <c r="BB53" s="396"/>
      <c r="BC53" s="396"/>
      <c r="BD53" s="396" t="s">
        <v>230</v>
      </c>
      <c r="BE53" s="396"/>
      <c r="BF53" s="76">
        <f>INDEX('CTR2 Data Previous Year'!$B:$B,MATCH($D53,'CTR2 Data Previous Year'!$A:$A,0),1)</f>
        <v>64506899</v>
      </c>
      <c r="BG53" s="76">
        <f>INDEX('CTR2 Data Previous Year'!$C:$C,MATCH($D53,'CTR2 Data Previous Year'!$A:$A,0),1)</f>
        <v>0</v>
      </c>
      <c r="BH53" s="78">
        <f>INDEX('CTR2 Data Previous Year'!$D:$D,MATCH($D53,'CTR2 Data Previous Year'!$A:$A,0),1)</f>
        <v>680022.11</v>
      </c>
      <c r="BI53" s="78">
        <f>INDEX('CTR2 Data Previous Year'!$E:$E,MATCH($D53,'CTR2 Data Previous Year'!$A:$A,0),1)</f>
        <v>94.86</v>
      </c>
      <c r="BJ53" s="349" t="str">
        <f t="shared" si="1"/>
        <v>N</v>
      </c>
      <c r="BK53" s="350" t="str">
        <f t="shared" si="7"/>
        <v>N</v>
      </c>
      <c r="BL53" s="351">
        <f t="shared" si="8"/>
        <v>94.86</v>
      </c>
      <c r="BM53" s="420">
        <f t="shared" si="2"/>
        <v>0</v>
      </c>
      <c r="BN53" s="421">
        <f t="shared" si="3"/>
        <v>0</v>
      </c>
      <c r="BO53" s="351">
        <f t="shared" si="4"/>
        <v>94.86</v>
      </c>
      <c r="BP53" s="351">
        <f t="shared" si="5"/>
        <v>99.86</v>
      </c>
      <c r="BQ53" s="353">
        <f t="shared" si="9"/>
        <v>0</v>
      </c>
      <c r="BR53" s="353">
        <f t="shared" si="10"/>
        <v>99.86</v>
      </c>
      <c r="BS53" s="354">
        <f t="shared" si="6"/>
        <v>0</v>
      </c>
      <c r="BT53" s="355">
        <f t="shared" si="11"/>
        <v>0</v>
      </c>
      <c r="BU53" s="433"/>
      <c r="BV53" s="433" t="e">
        <f t="shared" si="13"/>
        <v>#N/A</v>
      </c>
      <c r="BW53" s="424"/>
      <c r="BX53" s="338"/>
      <c r="BY53" s="63"/>
      <c r="BZ53" s="63"/>
      <c r="CA53" s="14"/>
      <c r="CB53" s="14"/>
      <c r="CC53" s="14"/>
      <c r="CD53" s="14"/>
      <c r="CE53" s="14"/>
      <c r="CF53" s="14"/>
      <c r="CG53" s="14"/>
      <c r="CH53" s="64"/>
      <c r="CI53" s="14"/>
      <c r="CJ53" s="14"/>
      <c r="CK53" s="14"/>
      <c r="CL53" s="14"/>
      <c r="CM53" s="14"/>
    </row>
    <row r="54" spans="1:91" x14ac:dyDescent="0.2">
      <c r="A54" s="73">
        <v>47</v>
      </c>
      <c r="B54" s="396" t="s">
        <v>795</v>
      </c>
      <c r="C54" s="396" t="s">
        <v>796</v>
      </c>
      <c r="D54" s="396" t="s">
        <v>797</v>
      </c>
      <c r="E54" s="396" t="s">
        <v>190</v>
      </c>
      <c r="F54" s="396" t="s">
        <v>235</v>
      </c>
      <c r="G54" s="396" t="s">
        <v>753</v>
      </c>
      <c r="H54" s="396" t="s">
        <v>754</v>
      </c>
      <c r="I54" s="396" t="s">
        <v>755</v>
      </c>
      <c r="J54" s="396" t="s">
        <v>756</v>
      </c>
      <c r="K54" s="396" t="s">
        <v>757</v>
      </c>
      <c r="L54" s="396" t="s">
        <v>758</v>
      </c>
      <c r="M54" s="396" t="s">
        <v>759</v>
      </c>
      <c r="N54" s="396" t="s">
        <v>760</v>
      </c>
      <c r="O54" s="396" t="s">
        <v>761</v>
      </c>
      <c r="P54" s="396" t="s">
        <v>762</v>
      </c>
      <c r="Q54" s="396" t="s">
        <v>763</v>
      </c>
      <c r="R54" s="396" t="s">
        <v>764</v>
      </c>
      <c r="S54" s="396" t="s">
        <v>765</v>
      </c>
      <c r="T54" s="396" t="s">
        <v>766</v>
      </c>
      <c r="U54" s="396" t="s">
        <v>767</v>
      </c>
      <c r="V54" s="396" t="s">
        <v>768</v>
      </c>
      <c r="W54" s="396" t="s">
        <v>769</v>
      </c>
      <c r="X54" s="396" t="s">
        <v>770</v>
      </c>
      <c r="Y54" s="396" t="s">
        <v>792</v>
      </c>
      <c r="Z54" s="396" t="s">
        <v>793</v>
      </c>
      <c r="AA54" s="396" t="s">
        <v>794</v>
      </c>
      <c r="AB54" s="396" t="s">
        <v>771</v>
      </c>
      <c r="AC54" s="396" t="s">
        <v>772</v>
      </c>
      <c r="AD54" s="396" t="s">
        <v>773</v>
      </c>
      <c r="AE54" s="396" t="s">
        <v>774</v>
      </c>
      <c r="AF54" s="396" t="s">
        <v>775</v>
      </c>
      <c r="AG54" s="396" t="s">
        <v>776</v>
      </c>
      <c r="AH54" s="396" t="s">
        <v>777</v>
      </c>
      <c r="AI54" s="396" t="s">
        <v>778</v>
      </c>
      <c r="AJ54" s="396" t="s">
        <v>779</v>
      </c>
      <c r="AK54" s="396" t="s">
        <v>780</v>
      </c>
      <c r="AL54" s="396" t="s">
        <v>781</v>
      </c>
      <c r="AM54" s="396" t="s">
        <v>782</v>
      </c>
      <c r="AN54" s="396" t="s">
        <v>783</v>
      </c>
      <c r="AO54" s="396" t="s">
        <v>784</v>
      </c>
      <c r="AP54" s="396" t="s">
        <v>785</v>
      </c>
      <c r="AQ54" s="396" t="s">
        <v>786</v>
      </c>
      <c r="AR54" s="396" t="s">
        <v>787</v>
      </c>
      <c r="AS54" s="396" t="s">
        <v>788</v>
      </c>
      <c r="AT54" s="396"/>
      <c r="AU54" s="396" t="s">
        <v>230</v>
      </c>
      <c r="AV54" s="396"/>
      <c r="AW54" s="396"/>
      <c r="AX54" s="396" t="s">
        <v>230</v>
      </c>
      <c r="AY54" s="396"/>
      <c r="AZ54" s="396"/>
      <c r="BA54" s="396"/>
      <c r="BB54" s="396"/>
      <c r="BC54" s="396"/>
      <c r="BD54" s="396" t="s">
        <v>230</v>
      </c>
      <c r="BE54" s="396"/>
      <c r="BF54" s="76">
        <f>INDEX('CTR2 Data Previous Year'!$B:$B,MATCH($D54,'CTR2 Data Previous Year'!$A:$A,0),1)</f>
        <v>183707973</v>
      </c>
      <c r="BG54" s="76">
        <f>INDEX('CTR2 Data Previous Year'!$C:$C,MATCH($D54,'CTR2 Data Previous Year'!$A:$A,0),1)</f>
        <v>0</v>
      </c>
      <c r="BH54" s="78">
        <f>INDEX('CTR2 Data Previous Year'!$D:$D,MATCH($D54,'CTR2 Data Previous Year'!$A:$A,0),1)</f>
        <v>680022.11</v>
      </c>
      <c r="BI54" s="78">
        <f>INDEX('CTR2 Data Previous Year'!$E:$E,MATCH($D54,'CTR2 Data Previous Year'!$A:$A,0),1)</f>
        <v>270.14999999999998</v>
      </c>
      <c r="BJ54" s="349" t="str">
        <f t="shared" si="1"/>
        <v>N</v>
      </c>
      <c r="BK54" s="350" t="str">
        <f t="shared" si="7"/>
        <v>N</v>
      </c>
      <c r="BL54" s="351">
        <f t="shared" si="8"/>
        <v>270.14999999999998</v>
      </c>
      <c r="BM54" s="420">
        <f t="shared" si="2"/>
        <v>0</v>
      </c>
      <c r="BN54" s="421">
        <f t="shared" si="3"/>
        <v>0</v>
      </c>
      <c r="BO54" s="351">
        <f t="shared" si="4"/>
        <v>270.14999999999998</v>
      </c>
      <c r="BP54" s="351">
        <f t="shared" si="5"/>
        <v>285.14999999999998</v>
      </c>
      <c r="BQ54" s="353">
        <f t="shared" si="9"/>
        <v>0</v>
      </c>
      <c r="BR54" s="353">
        <f t="shared" si="10"/>
        <v>285.14999999999998</v>
      </c>
      <c r="BS54" s="354">
        <f t="shared" si="6"/>
        <v>0</v>
      </c>
      <c r="BT54" s="355">
        <f t="shared" si="11"/>
        <v>0</v>
      </c>
      <c r="BU54" s="433"/>
      <c r="BV54" s="433" t="e">
        <f t="shared" si="13"/>
        <v>#N/A</v>
      </c>
      <c r="BW54" s="424"/>
      <c r="BX54" s="338"/>
      <c r="BY54" s="63"/>
      <c r="BZ54" s="63"/>
      <c r="CA54" s="14"/>
      <c r="CB54" s="14"/>
      <c r="CC54" s="14"/>
      <c r="CD54" s="14"/>
      <c r="CE54" s="14"/>
      <c r="CF54"/>
      <c r="CG54" s="64"/>
      <c r="CH54" s="64"/>
      <c r="CI54" s="14"/>
      <c r="CJ54" s="14"/>
      <c r="CK54" s="14"/>
      <c r="CL54" s="14"/>
      <c r="CM54" s="14"/>
    </row>
    <row r="55" spans="1:91" x14ac:dyDescent="0.2">
      <c r="A55" s="73">
        <v>48</v>
      </c>
      <c r="B55" s="396" t="s">
        <v>798</v>
      </c>
      <c r="C55" s="396" t="s">
        <v>799</v>
      </c>
      <c r="D55" s="396" t="s">
        <v>800</v>
      </c>
      <c r="E55" s="396" t="s">
        <v>207</v>
      </c>
      <c r="F55" s="396" t="s">
        <v>304</v>
      </c>
      <c r="G55" s="396" t="s">
        <v>801</v>
      </c>
      <c r="H55" s="396" t="s">
        <v>802</v>
      </c>
      <c r="I55" s="396" t="s">
        <v>803</v>
      </c>
      <c r="J55" s="396" t="s">
        <v>804</v>
      </c>
      <c r="K55" s="396" t="s">
        <v>805</v>
      </c>
      <c r="L55" s="396" t="s">
        <v>806</v>
      </c>
      <c r="M55" s="396" t="s">
        <v>807</v>
      </c>
      <c r="N55" s="396" t="s">
        <v>808</v>
      </c>
      <c r="O55" s="396" t="s">
        <v>809</v>
      </c>
      <c r="P55" s="396" t="s">
        <v>810</v>
      </c>
      <c r="Q55" s="396" t="s">
        <v>811</v>
      </c>
      <c r="R55" s="396" t="s">
        <v>812</v>
      </c>
      <c r="S55" s="396" t="s">
        <v>813</v>
      </c>
      <c r="T55" s="396" t="s">
        <v>814</v>
      </c>
      <c r="U55" s="396" t="s">
        <v>815</v>
      </c>
      <c r="V55" s="396" t="s">
        <v>816</v>
      </c>
      <c r="W55" s="396" t="s">
        <v>817</v>
      </c>
      <c r="X55" s="396" t="s">
        <v>818</v>
      </c>
      <c r="Y55" s="396" t="s">
        <v>819</v>
      </c>
      <c r="Z55" s="396" t="s">
        <v>820</v>
      </c>
      <c r="AA55" s="396" t="s">
        <v>821</v>
      </c>
      <c r="AB55" s="396" t="s">
        <v>822</v>
      </c>
      <c r="AC55" s="396" t="s">
        <v>823</v>
      </c>
      <c r="AD55" s="396" t="s">
        <v>824</v>
      </c>
      <c r="AE55" s="396" t="s">
        <v>825</v>
      </c>
      <c r="AF55" s="396" t="s">
        <v>826</v>
      </c>
      <c r="AG55" s="396" t="s">
        <v>827</v>
      </c>
      <c r="AH55" s="396" t="s">
        <v>828</v>
      </c>
      <c r="AI55" s="396" t="s">
        <v>829</v>
      </c>
      <c r="AJ55" s="396" t="s">
        <v>830</v>
      </c>
      <c r="AK55" s="396" t="s">
        <v>831</v>
      </c>
      <c r="AL55" s="396" t="s">
        <v>832</v>
      </c>
      <c r="AM55" s="396" t="s">
        <v>833</v>
      </c>
      <c r="AN55" s="396" t="s">
        <v>834</v>
      </c>
      <c r="AO55" s="396" t="s">
        <v>835</v>
      </c>
      <c r="AP55" s="396" t="s">
        <v>836</v>
      </c>
      <c r="AQ55" s="396"/>
      <c r="AR55" s="396" t="s">
        <v>230</v>
      </c>
      <c r="AS55" s="396"/>
      <c r="AT55" s="396"/>
      <c r="AU55" s="396" t="s">
        <v>230</v>
      </c>
      <c r="AV55" s="396"/>
      <c r="AW55" s="396"/>
      <c r="AX55" s="396" t="s">
        <v>230</v>
      </c>
      <c r="AY55" s="396"/>
      <c r="AZ55" s="396"/>
      <c r="BA55" s="396"/>
      <c r="BB55" s="396"/>
      <c r="BC55" s="396"/>
      <c r="BD55" s="396" t="s">
        <v>230</v>
      </c>
      <c r="BE55" s="396"/>
      <c r="BF55" s="76">
        <f>INDEX('CTR2 Data Previous Year'!$B:$B,MATCH($D55,'CTR2 Data Previous Year'!$A:$A,0),1)</f>
        <v>684842370</v>
      </c>
      <c r="BG55" s="76">
        <f>INDEX('CTR2 Data Previous Year'!$C:$C,MATCH($D55,'CTR2 Data Previous Year'!$A:$A,0),1)</f>
        <v>1205535</v>
      </c>
      <c r="BH55" s="78">
        <f>INDEX('CTR2 Data Previous Year'!$D:$D,MATCH($D55,'CTR2 Data Previous Year'!$A:$A,0),1)</f>
        <v>394542.18</v>
      </c>
      <c r="BI55" s="78">
        <f>INDEX('CTR2 Data Previous Year'!$E:$E,MATCH($D55,'CTR2 Data Previous Year'!$A:$A,0),1)</f>
        <v>1735.79</v>
      </c>
      <c r="BJ55" s="349" t="str">
        <f t="shared" si="1"/>
        <v>N</v>
      </c>
      <c r="BK55" s="350" t="str">
        <f t="shared" si="7"/>
        <v>N</v>
      </c>
      <c r="BL55" s="351">
        <f t="shared" si="8"/>
        <v>1735.79</v>
      </c>
      <c r="BM55" s="420">
        <f t="shared" si="2"/>
        <v>0</v>
      </c>
      <c r="BN55" s="421">
        <f t="shared" si="3"/>
        <v>0</v>
      </c>
      <c r="BO55" s="351">
        <f t="shared" si="4"/>
        <v>1822.5795000000001</v>
      </c>
      <c r="BP55" s="351">
        <f t="shared" si="5"/>
        <v>1735.79</v>
      </c>
      <c r="BQ55" s="353">
        <f t="shared" si="9"/>
        <v>0</v>
      </c>
      <c r="BR55" s="353">
        <f t="shared" si="10"/>
        <v>1822.58</v>
      </c>
      <c r="BS55" s="354">
        <f t="shared" si="6"/>
        <v>34.72</v>
      </c>
      <c r="BT55" s="355">
        <f t="shared" si="11"/>
        <v>2.000241964753801E-2</v>
      </c>
      <c r="BU55" s="433"/>
      <c r="BV55" s="433" t="e">
        <f t="shared" si="13"/>
        <v>#N/A</v>
      </c>
      <c r="BW55" s="424"/>
      <c r="BX55" s="338"/>
      <c r="BY55" s="63"/>
      <c r="BZ55" s="63"/>
      <c r="CA55" s="14"/>
      <c r="CB55" s="14"/>
      <c r="CC55" s="14"/>
      <c r="CD55" s="14"/>
      <c r="CE55" s="14"/>
      <c r="CF55" s="52"/>
      <c r="CG55" s="14"/>
      <c r="CH55" s="64"/>
      <c r="CI55" s="14"/>
      <c r="CJ55" s="14"/>
      <c r="CK55" s="14"/>
      <c r="CL55" s="14"/>
      <c r="CM55" s="14"/>
    </row>
    <row r="56" spans="1:91" x14ac:dyDescent="0.2">
      <c r="A56" s="73">
        <v>49</v>
      </c>
      <c r="B56" s="396" t="s">
        <v>837</v>
      </c>
      <c r="C56" s="396" t="s">
        <v>838</v>
      </c>
      <c r="D56" s="396" t="s">
        <v>839</v>
      </c>
      <c r="E56" s="396" t="s">
        <v>211</v>
      </c>
      <c r="F56" s="396" t="s">
        <v>304</v>
      </c>
      <c r="G56" s="396" t="s">
        <v>840</v>
      </c>
      <c r="H56" s="396" t="s">
        <v>841</v>
      </c>
      <c r="I56" s="396" t="s">
        <v>842</v>
      </c>
      <c r="J56" s="396" t="s">
        <v>843</v>
      </c>
      <c r="K56" s="396" t="s">
        <v>844</v>
      </c>
      <c r="L56" s="396" t="s">
        <v>845</v>
      </c>
      <c r="M56" s="396" t="s">
        <v>801</v>
      </c>
      <c r="N56" s="396" t="s">
        <v>802</v>
      </c>
      <c r="O56" s="396" t="s">
        <v>803</v>
      </c>
      <c r="P56" s="396" t="s">
        <v>804</v>
      </c>
      <c r="Q56" s="396" t="s">
        <v>805</v>
      </c>
      <c r="R56" s="396" t="s">
        <v>806</v>
      </c>
      <c r="S56" s="396" t="s">
        <v>807</v>
      </c>
      <c r="T56" s="396" t="s">
        <v>808</v>
      </c>
      <c r="U56" s="396" t="s">
        <v>809</v>
      </c>
      <c r="V56" s="396" t="s">
        <v>810</v>
      </c>
      <c r="W56" s="396" t="s">
        <v>811</v>
      </c>
      <c r="X56" s="396" t="s">
        <v>812</v>
      </c>
      <c r="Y56" s="396" t="s">
        <v>813</v>
      </c>
      <c r="Z56" s="396" t="s">
        <v>814</v>
      </c>
      <c r="AA56" s="396" t="s">
        <v>815</v>
      </c>
      <c r="AB56" s="396" t="s">
        <v>816</v>
      </c>
      <c r="AC56" s="396" t="s">
        <v>817</v>
      </c>
      <c r="AD56" s="396" t="s">
        <v>818</v>
      </c>
      <c r="AE56" s="396" t="s">
        <v>819</v>
      </c>
      <c r="AF56" s="396" t="s">
        <v>820</v>
      </c>
      <c r="AG56" s="396" t="s">
        <v>821</v>
      </c>
      <c r="AH56" s="396" t="s">
        <v>822</v>
      </c>
      <c r="AI56" s="396" t="s">
        <v>823</v>
      </c>
      <c r="AJ56" s="396" t="s">
        <v>824</v>
      </c>
      <c r="AK56" s="396" t="s">
        <v>825</v>
      </c>
      <c r="AL56" s="396" t="s">
        <v>826</v>
      </c>
      <c r="AM56" s="396" t="s">
        <v>827</v>
      </c>
      <c r="AN56" s="396" t="s">
        <v>828</v>
      </c>
      <c r="AO56" s="396" t="s">
        <v>829</v>
      </c>
      <c r="AP56" s="396" t="s">
        <v>830</v>
      </c>
      <c r="AQ56" s="396" t="s">
        <v>831</v>
      </c>
      <c r="AR56" s="396" t="s">
        <v>832</v>
      </c>
      <c r="AS56" s="396" t="s">
        <v>833</v>
      </c>
      <c r="AT56" s="396" t="s">
        <v>834</v>
      </c>
      <c r="AU56" s="396" t="s">
        <v>835</v>
      </c>
      <c r="AV56" s="396" t="s">
        <v>836</v>
      </c>
      <c r="AW56" s="396"/>
      <c r="AX56" s="396" t="s">
        <v>230</v>
      </c>
      <c r="AY56" s="396"/>
      <c r="AZ56" s="396"/>
      <c r="BA56" s="396"/>
      <c r="BB56" s="396"/>
      <c r="BC56" s="396"/>
      <c r="BD56" s="396" t="s">
        <v>230</v>
      </c>
      <c r="BE56" s="396"/>
      <c r="BF56" s="76">
        <f>INDEX('CTR2 Data Previous Year'!$B:$B,MATCH($D56,'CTR2 Data Previous Year'!$A:$A,0),1)</f>
        <v>42334714</v>
      </c>
      <c r="BG56" s="76">
        <f>INDEX('CTR2 Data Previous Year'!$C:$C,MATCH($D56,'CTR2 Data Previous Year'!$A:$A,0),1)</f>
        <v>0</v>
      </c>
      <c r="BH56" s="78">
        <f>INDEX('CTR2 Data Previous Year'!$D:$D,MATCH($D56,'CTR2 Data Previous Year'!$A:$A,0),1)</f>
        <v>471801.06</v>
      </c>
      <c r="BI56" s="78">
        <f>INDEX('CTR2 Data Previous Year'!$E:$E,MATCH($D56,'CTR2 Data Previous Year'!$A:$A,0),1)</f>
        <v>89.73</v>
      </c>
      <c r="BJ56" s="349" t="str">
        <f t="shared" si="1"/>
        <v>N</v>
      </c>
      <c r="BK56" s="350" t="str">
        <f t="shared" si="7"/>
        <v>N</v>
      </c>
      <c r="BL56" s="351">
        <f t="shared" si="8"/>
        <v>89.73</v>
      </c>
      <c r="BM56" s="420">
        <f t="shared" si="2"/>
        <v>0</v>
      </c>
      <c r="BN56" s="421">
        <f t="shared" si="3"/>
        <v>0</v>
      </c>
      <c r="BO56" s="351">
        <f t="shared" si="4"/>
        <v>89.73</v>
      </c>
      <c r="BP56" s="351">
        <f t="shared" si="5"/>
        <v>94.73</v>
      </c>
      <c r="BQ56" s="353">
        <f t="shared" si="9"/>
        <v>0</v>
      </c>
      <c r="BR56" s="353">
        <f t="shared" si="10"/>
        <v>94.73</v>
      </c>
      <c r="BS56" s="354">
        <f t="shared" si="6"/>
        <v>0</v>
      </c>
      <c r="BT56" s="355">
        <f t="shared" si="11"/>
        <v>0</v>
      </c>
      <c r="BU56" s="433"/>
      <c r="BV56" s="433" t="e">
        <f t="shared" si="13"/>
        <v>#N/A</v>
      </c>
      <c r="BW56" s="424"/>
      <c r="BX56" s="338"/>
      <c r="BY56" s="63"/>
      <c r="BZ56" s="63"/>
      <c r="CA56" s="14"/>
      <c r="CB56" s="14"/>
      <c r="CC56" s="14"/>
      <c r="CD56" s="14"/>
      <c r="CE56" s="14"/>
      <c r="CF56" s="14"/>
      <c r="CG56" s="14"/>
      <c r="CH56" s="64"/>
      <c r="CI56" s="14"/>
      <c r="CJ56" s="14"/>
      <c r="CK56" s="14"/>
      <c r="CL56" s="14"/>
      <c r="CM56" s="14"/>
    </row>
    <row r="57" spans="1:91" x14ac:dyDescent="0.2">
      <c r="A57" s="73">
        <v>50</v>
      </c>
      <c r="B57" s="396" t="s">
        <v>846</v>
      </c>
      <c r="C57" s="396" t="s">
        <v>847</v>
      </c>
      <c r="D57" s="396" t="s">
        <v>848</v>
      </c>
      <c r="E57" s="396" t="s">
        <v>190</v>
      </c>
      <c r="F57" s="396" t="s">
        <v>304</v>
      </c>
      <c r="G57" s="396" t="s">
        <v>840</v>
      </c>
      <c r="H57" s="396" t="s">
        <v>841</v>
      </c>
      <c r="I57" s="396" t="s">
        <v>842</v>
      </c>
      <c r="J57" s="396" t="s">
        <v>843</v>
      </c>
      <c r="K57" s="396" t="s">
        <v>844</v>
      </c>
      <c r="L57" s="396" t="s">
        <v>845</v>
      </c>
      <c r="M57" s="396" t="s">
        <v>801</v>
      </c>
      <c r="N57" s="396" t="s">
        <v>802</v>
      </c>
      <c r="O57" s="396" t="s">
        <v>803</v>
      </c>
      <c r="P57" s="396" t="s">
        <v>804</v>
      </c>
      <c r="Q57" s="396" t="s">
        <v>805</v>
      </c>
      <c r="R57" s="396" t="s">
        <v>806</v>
      </c>
      <c r="S57" s="396" t="s">
        <v>807</v>
      </c>
      <c r="T57" s="396" t="s">
        <v>808</v>
      </c>
      <c r="U57" s="396" t="s">
        <v>809</v>
      </c>
      <c r="V57" s="396" t="s">
        <v>810</v>
      </c>
      <c r="W57" s="396" t="s">
        <v>811</v>
      </c>
      <c r="X57" s="396" t="s">
        <v>812</v>
      </c>
      <c r="Y57" s="396" t="s">
        <v>813</v>
      </c>
      <c r="Z57" s="396" t="s">
        <v>814</v>
      </c>
      <c r="AA57" s="396" t="s">
        <v>815</v>
      </c>
      <c r="AB57" s="396" t="s">
        <v>816</v>
      </c>
      <c r="AC57" s="396" t="s">
        <v>817</v>
      </c>
      <c r="AD57" s="396" t="s">
        <v>818</v>
      </c>
      <c r="AE57" s="396" t="s">
        <v>819</v>
      </c>
      <c r="AF57" s="396" t="s">
        <v>820</v>
      </c>
      <c r="AG57" s="396" t="s">
        <v>821</v>
      </c>
      <c r="AH57" s="396" t="s">
        <v>822</v>
      </c>
      <c r="AI57" s="396" t="s">
        <v>823</v>
      </c>
      <c r="AJ57" s="396" t="s">
        <v>824</v>
      </c>
      <c r="AK57" s="396" t="s">
        <v>825</v>
      </c>
      <c r="AL57" s="396" t="s">
        <v>826</v>
      </c>
      <c r="AM57" s="396" t="s">
        <v>827</v>
      </c>
      <c r="AN57" s="396" t="s">
        <v>828</v>
      </c>
      <c r="AO57" s="396" t="s">
        <v>829</v>
      </c>
      <c r="AP57" s="396" t="s">
        <v>830</v>
      </c>
      <c r="AQ57" s="396" t="s">
        <v>831</v>
      </c>
      <c r="AR57" s="396" t="s">
        <v>832</v>
      </c>
      <c r="AS57" s="396" t="s">
        <v>833</v>
      </c>
      <c r="AT57" s="396" t="s">
        <v>834</v>
      </c>
      <c r="AU57" s="396" t="s">
        <v>835</v>
      </c>
      <c r="AV57" s="396" t="s">
        <v>836</v>
      </c>
      <c r="AW57" s="396"/>
      <c r="AX57" s="396" t="s">
        <v>230</v>
      </c>
      <c r="AY57" s="396"/>
      <c r="AZ57" s="396"/>
      <c r="BA57" s="396"/>
      <c r="BB57" s="396"/>
      <c r="BC57" s="396"/>
      <c r="BD57" s="396" t="s">
        <v>230</v>
      </c>
      <c r="BE57" s="396"/>
      <c r="BF57" s="76">
        <f>INDEX('CTR2 Data Previous Year'!$B:$B,MATCH($D57,'CTR2 Data Previous Year'!$A:$A,0),1)</f>
        <v>130877615</v>
      </c>
      <c r="BG57" s="76">
        <f>INDEX('CTR2 Data Previous Year'!$C:$C,MATCH($D57,'CTR2 Data Previous Year'!$A:$A,0),1)</f>
        <v>0</v>
      </c>
      <c r="BH57" s="78">
        <f>INDEX('CTR2 Data Previous Year'!$D:$D,MATCH($D57,'CTR2 Data Previous Year'!$A:$A,0),1)</f>
        <v>471801.06</v>
      </c>
      <c r="BI57" s="78">
        <f>INDEX('CTR2 Data Previous Year'!$E:$E,MATCH($D57,'CTR2 Data Previous Year'!$A:$A,0),1)</f>
        <v>277.39999999999998</v>
      </c>
      <c r="BJ57" s="349" t="str">
        <f t="shared" si="1"/>
        <v>N</v>
      </c>
      <c r="BK57" s="350" t="str">
        <f t="shared" si="7"/>
        <v>N</v>
      </c>
      <c r="BL57" s="351">
        <f t="shared" si="8"/>
        <v>277.39999999999998</v>
      </c>
      <c r="BM57" s="420">
        <f t="shared" si="2"/>
        <v>0</v>
      </c>
      <c r="BN57" s="421">
        <f t="shared" si="3"/>
        <v>0</v>
      </c>
      <c r="BO57" s="351">
        <f t="shared" si="4"/>
        <v>277.39999999999998</v>
      </c>
      <c r="BP57" s="351">
        <f t="shared" si="5"/>
        <v>292.39999999999998</v>
      </c>
      <c r="BQ57" s="353">
        <f t="shared" si="9"/>
        <v>0</v>
      </c>
      <c r="BR57" s="353">
        <f t="shared" si="10"/>
        <v>292.39999999999998</v>
      </c>
      <c r="BS57" s="354">
        <f t="shared" si="6"/>
        <v>0</v>
      </c>
      <c r="BT57" s="355">
        <f t="shared" si="11"/>
        <v>0</v>
      </c>
      <c r="BU57" s="433"/>
      <c r="BV57" s="433" t="e">
        <f t="shared" si="13"/>
        <v>#N/A</v>
      </c>
      <c r="BW57" s="424"/>
      <c r="BX57" s="338"/>
      <c r="BY57" s="63"/>
      <c r="BZ57" s="63"/>
      <c r="CA57" s="14"/>
      <c r="CB57" s="14"/>
      <c r="CC57" s="14"/>
      <c r="CD57" s="14"/>
      <c r="CE57" s="14"/>
      <c r="CF57"/>
      <c r="CG57" s="64"/>
      <c r="CH57" s="64"/>
      <c r="CI57" s="14"/>
      <c r="CJ57" s="14"/>
      <c r="CK57" s="14"/>
      <c r="CL57" s="14"/>
      <c r="CM57" s="14"/>
    </row>
    <row r="58" spans="1:91" x14ac:dyDescent="0.2">
      <c r="A58" s="73">
        <v>51</v>
      </c>
      <c r="B58" s="396" t="s">
        <v>849</v>
      </c>
      <c r="C58" s="396" t="s">
        <v>850</v>
      </c>
      <c r="D58" s="396" t="s">
        <v>851</v>
      </c>
      <c r="E58" s="396" t="s">
        <v>207</v>
      </c>
      <c r="F58" s="396" t="s">
        <v>359</v>
      </c>
      <c r="G58" s="396" t="s">
        <v>852</v>
      </c>
      <c r="H58" s="396" t="s">
        <v>853</v>
      </c>
      <c r="I58" s="396" t="s">
        <v>854</v>
      </c>
      <c r="J58" s="396" t="s">
        <v>855</v>
      </c>
      <c r="K58" s="396" t="s">
        <v>856</v>
      </c>
      <c r="L58" s="396" t="s">
        <v>857</v>
      </c>
      <c r="M58" s="396" t="s">
        <v>858</v>
      </c>
      <c r="N58" s="396" t="s">
        <v>859</v>
      </c>
      <c r="O58" s="396" t="s">
        <v>860</v>
      </c>
      <c r="P58" s="396" t="s">
        <v>861</v>
      </c>
      <c r="Q58" s="396" t="s">
        <v>862</v>
      </c>
      <c r="R58" s="396" t="s">
        <v>863</v>
      </c>
      <c r="S58" s="396" t="s">
        <v>864</v>
      </c>
      <c r="T58" s="396" t="s">
        <v>865</v>
      </c>
      <c r="U58" s="396" t="s">
        <v>866</v>
      </c>
      <c r="V58" s="396" t="s">
        <v>867</v>
      </c>
      <c r="W58" s="396" t="s">
        <v>868</v>
      </c>
      <c r="X58" s="396" t="s">
        <v>869</v>
      </c>
      <c r="Y58" s="396" t="s">
        <v>870</v>
      </c>
      <c r="Z58" s="396" t="s">
        <v>871</v>
      </c>
      <c r="AA58" s="396" t="s">
        <v>872</v>
      </c>
      <c r="AB58" s="396"/>
      <c r="AC58" s="396" t="s">
        <v>230</v>
      </c>
      <c r="AD58" s="396"/>
      <c r="AE58" s="396"/>
      <c r="AF58" s="396" t="s">
        <v>230</v>
      </c>
      <c r="AG58" s="396"/>
      <c r="AH58" s="396"/>
      <c r="AI58" s="396" t="s">
        <v>230</v>
      </c>
      <c r="AJ58" s="396"/>
      <c r="AK58" s="396"/>
      <c r="AL58" s="396" t="s">
        <v>230</v>
      </c>
      <c r="AM58" s="396"/>
      <c r="AN58" s="396"/>
      <c r="AO58" s="396" t="s">
        <v>230</v>
      </c>
      <c r="AP58" s="396"/>
      <c r="AQ58" s="396"/>
      <c r="AR58" s="396" t="s">
        <v>230</v>
      </c>
      <c r="AS58" s="396"/>
      <c r="AT58" s="396"/>
      <c r="AU58" s="396" t="s">
        <v>230</v>
      </c>
      <c r="AV58" s="396"/>
      <c r="AW58" s="396"/>
      <c r="AX58" s="396" t="s">
        <v>230</v>
      </c>
      <c r="AY58" s="396"/>
      <c r="AZ58" s="396"/>
      <c r="BA58" s="396"/>
      <c r="BB58" s="396"/>
      <c r="BC58" s="396"/>
      <c r="BD58" s="396" t="s">
        <v>230</v>
      </c>
      <c r="BE58" s="396"/>
      <c r="BF58" s="76">
        <f>INDEX('CTR2 Data Previous Year'!$B:$B,MATCH($D58,'CTR2 Data Previous Year'!$A:$A,0),1)</f>
        <v>422465130</v>
      </c>
      <c r="BG58" s="76">
        <f>INDEX('CTR2 Data Previous Year'!$C:$C,MATCH($D58,'CTR2 Data Previous Year'!$A:$A,0),1)</f>
        <v>334581</v>
      </c>
      <c r="BH58" s="78">
        <f>INDEX('CTR2 Data Previous Year'!$D:$D,MATCH($D58,'CTR2 Data Previous Year'!$A:$A,0),1)</f>
        <v>251243.09</v>
      </c>
      <c r="BI58" s="78">
        <f>INDEX('CTR2 Data Previous Year'!$E:$E,MATCH($D58,'CTR2 Data Previous Year'!$A:$A,0),1)</f>
        <v>1681.5</v>
      </c>
      <c r="BJ58" s="349" t="str">
        <f t="shared" si="1"/>
        <v>N</v>
      </c>
      <c r="BK58" s="350" t="str">
        <f t="shared" si="7"/>
        <v>N</v>
      </c>
      <c r="BL58" s="351">
        <f t="shared" si="8"/>
        <v>1681.5</v>
      </c>
      <c r="BM58" s="420">
        <f t="shared" si="2"/>
        <v>0</v>
      </c>
      <c r="BN58" s="421">
        <f t="shared" si="3"/>
        <v>0</v>
      </c>
      <c r="BO58" s="351">
        <f t="shared" si="4"/>
        <v>1765.575</v>
      </c>
      <c r="BP58" s="351">
        <f t="shared" si="5"/>
        <v>1681.5</v>
      </c>
      <c r="BQ58" s="353">
        <f t="shared" si="9"/>
        <v>0</v>
      </c>
      <c r="BR58" s="353">
        <f t="shared" si="10"/>
        <v>1765.58</v>
      </c>
      <c r="BS58" s="354">
        <f t="shared" si="6"/>
        <v>33.630000000000003</v>
      </c>
      <c r="BT58" s="355">
        <f t="shared" si="11"/>
        <v>0.02</v>
      </c>
      <c r="BU58" s="433"/>
      <c r="BV58" s="433" t="e">
        <f t="shared" si="13"/>
        <v>#N/A</v>
      </c>
      <c r="BW58" s="424"/>
      <c r="BX58" s="338"/>
      <c r="BY58" s="63"/>
      <c r="BZ58" s="63"/>
      <c r="CA58" s="14"/>
      <c r="CB58" s="14"/>
      <c r="CC58" s="14"/>
      <c r="CD58" s="14"/>
      <c r="CE58" s="14"/>
      <c r="CF58" s="52"/>
      <c r="CG58" s="14"/>
      <c r="CH58" s="64"/>
      <c r="CI58" s="14"/>
      <c r="CJ58" s="14"/>
      <c r="CK58" s="14"/>
      <c r="CL58" s="14"/>
      <c r="CM58" s="14"/>
    </row>
    <row r="59" spans="1:91" x14ac:dyDescent="0.2">
      <c r="A59" s="73">
        <v>52</v>
      </c>
      <c r="B59" s="396" t="s">
        <v>873</v>
      </c>
      <c r="C59" s="396" t="s">
        <v>874</v>
      </c>
      <c r="D59" s="396" t="s">
        <v>875</v>
      </c>
      <c r="E59" s="396" t="s">
        <v>211</v>
      </c>
      <c r="F59" s="396" t="s">
        <v>359</v>
      </c>
      <c r="G59" s="396" t="s">
        <v>852</v>
      </c>
      <c r="H59" s="396" t="s">
        <v>853</v>
      </c>
      <c r="I59" s="396" t="s">
        <v>854</v>
      </c>
      <c r="J59" s="396" t="s">
        <v>855</v>
      </c>
      <c r="K59" s="396" t="s">
        <v>856</v>
      </c>
      <c r="L59" s="396" t="s">
        <v>857</v>
      </c>
      <c r="M59" s="396" t="s">
        <v>858</v>
      </c>
      <c r="N59" s="396" t="s">
        <v>859</v>
      </c>
      <c r="O59" s="396" t="s">
        <v>860</v>
      </c>
      <c r="P59" s="396" t="s">
        <v>861</v>
      </c>
      <c r="Q59" s="396" t="s">
        <v>862</v>
      </c>
      <c r="R59" s="396" t="s">
        <v>863</v>
      </c>
      <c r="S59" s="396" t="s">
        <v>876</v>
      </c>
      <c r="T59" s="396" t="s">
        <v>877</v>
      </c>
      <c r="U59" s="396" t="s">
        <v>878</v>
      </c>
      <c r="V59" s="396" t="s">
        <v>864</v>
      </c>
      <c r="W59" s="396" t="s">
        <v>865</v>
      </c>
      <c r="X59" s="396" t="s">
        <v>866</v>
      </c>
      <c r="Y59" s="396" t="s">
        <v>867</v>
      </c>
      <c r="Z59" s="396" t="s">
        <v>868</v>
      </c>
      <c r="AA59" s="396" t="s">
        <v>869</v>
      </c>
      <c r="AB59" s="396" t="s">
        <v>870</v>
      </c>
      <c r="AC59" s="396" t="s">
        <v>871</v>
      </c>
      <c r="AD59" s="396" t="s">
        <v>872</v>
      </c>
      <c r="AE59" s="396" t="s">
        <v>879</v>
      </c>
      <c r="AF59" s="396" t="s">
        <v>880</v>
      </c>
      <c r="AG59" s="396" t="s">
        <v>881</v>
      </c>
      <c r="AH59" s="396"/>
      <c r="AI59" s="396" t="s">
        <v>230</v>
      </c>
      <c r="AJ59" s="396"/>
      <c r="AK59" s="396"/>
      <c r="AL59" s="396" t="s">
        <v>230</v>
      </c>
      <c r="AM59" s="396"/>
      <c r="AN59" s="396"/>
      <c r="AO59" s="396" t="s">
        <v>230</v>
      </c>
      <c r="AP59" s="396"/>
      <c r="AQ59" s="396"/>
      <c r="AR59" s="396" t="s">
        <v>230</v>
      </c>
      <c r="AS59" s="396"/>
      <c r="AT59" s="396"/>
      <c r="AU59" s="396" t="s">
        <v>230</v>
      </c>
      <c r="AV59" s="396"/>
      <c r="AW59" s="396"/>
      <c r="AX59" s="396" t="s">
        <v>230</v>
      </c>
      <c r="AY59" s="396"/>
      <c r="AZ59" s="396"/>
      <c r="BA59" s="396"/>
      <c r="BB59" s="396"/>
      <c r="BC59" s="396"/>
      <c r="BD59" s="396" t="s">
        <v>230</v>
      </c>
      <c r="BE59" s="396"/>
      <c r="BF59" s="76">
        <f>INDEX('CTR2 Data Previous Year'!$B:$B,MATCH($D59,'CTR2 Data Previous Year'!$A:$A,0),1)</f>
        <v>30324543</v>
      </c>
      <c r="BG59" s="76">
        <f>INDEX('CTR2 Data Previous Year'!$C:$C,MATCH($D59,'CTR2 Data Previous Year'!$A:$A,0),1)</f>
        <v>0</v>
      </c>
      <c r="BH59" s="78">
        <f>INDEX('CTR2 Data Previous Year'!$D:$D,MATCH($D59,'CTR2 Data Previous Year'!$A:$A,0),1)</f>
        <v>349954.56</v>
      </c>
      <c r="BI59" s="78">
        <f>INDEX('CTR2 Data Previous Year'!$E:$E,MATCH($D59,'CTR2 Data Previous Year'!$A:$A,0),1)</f>
        <v>86.65</v>
      </c>
      <c r="BJ59" s="349" t="str">
        <f t="shared" si="1"/>
        <v>N</v>
      </c>
      <c r="BK59" s="350" t="str">
        <f t="shared" si="7"/>
        <v>N</v>
      </c>
      <c r="BL59" s="351">
        <f t="shared" si="8"/>
        <v>86.65</v>
      </c>
      <c r="BM59" s="420">
        <f t="shared" si="2"/>
        <v>0</v>
      </c>
      <c r="BN59" s="421">
        <f t="shared" si="3"/>
        <v>0</v>
      </c>
      <c r="BO59" s="351">
        <f t="shared" si="4"/>
        <v>86.65</v>
      </c>
      <c r="BP59" s="351">
        <f t="shared" si="5"/>
        <v>91.65</v>
      </c>
      <c r="BQ59" s="353">
        <f t="shared" si="9"/>
        <v>0</v>
      </c>
      <c r="BR59" s="353">
        <f t="shared" si="10"/>
        <v>91.65</v>
      </c>
      <c r="BS59" s="354">
        <f t="shared" si="6"/>
        <v>0</v>
      </c>
      <c r="BT59" s="355">
        <f t="shared" si="11"/>
        <v>0</v>
      </c>
      <c r="BU59" s="433"/>
      <c r="BV59" s="433" t="e">
        <f t="shared" si="13"/>
        <v>#N/A</v>
      </c>
      <c r="BW59" s="424"/>
      <c r="BX59" s="338"/>
      <c r="BY59" s="63"/>
      <c r="BZ59" s="63"/>
      <c r="CA59" s="14"/>
      <c r="CB59" s="14"/>
      <c r="CC59" s="14"/>
      <c r="CD59" s="14"/>
      <c r="CE59" s="14"/>
      <c r="CF59" s="14"/>
      <c r="CG59" s="14"/>
      <c r="CH59" s="64"/>
      <c r="CI59" s="14"/>
      <c r="CJ59" s="14"/>
      <c r="CK59" s="14"/>
      <c r="CL59" s="14"/>
      <c r="CM59" s="14"/>
    </row>
    <row r="60" spans="1:91" x14ac:dyDescent="0.2">
      <c r="A60" s="73">
        <v>53</v>
      </c>
      <c r="B60" s="396" t="s">
        <v>882</v>
      </c>
      <c r="C60" s="396" t="s">
        <v>883</v>
      </c>
      <c r="D60" s="396" t="s">
        <v>884</v>
      </c>
      <c r="E60" s="396" t="s">
        <v>190</v>
      </c>
      <c r="F60" s="396" t="s">
        <v>359</v>
      </c>
      <c r="G60" s="396" t="s">
        <v>852</v>
      </c>
      <c r="H60" s="396" t="s">
        <v>853</v>
      </c>
      <c r="I60" s="396" t="s">
        <v>854</v>
      </c>
      <c r="J60" s="396" t="s">
        <v>855</v>
      </c>
      <c r="K60" s="396" t="s">
        <v>856</v>
      </c>
      <c r="L60" s="396" t="s">
        <v>857</v>
      </c>
      <c r="M60" s="396" t="s">
        <v>858</v>
      </c>
      <c r="N60" s="396" t="s">
        <v>859</v>
      </c>
      <c r="O60" s="396" t="s">
        <v>860</v>
      </c>
      <c r="P60" s="396" t="s">
        <v>861</v>
      </c>
      <c r="Q60" s="396" t="s">
        <v>862</v>
      </c>
      <c r="R60" s="396" t="s">
        <v>863</v>
      </c>
      <c r="S60" s="396" t="s">
        <v>876</v>
      </c>
      <c r="T60" s="396" t="s">
        <v>877</v>
      </c>
      <c r="U60" s="396" t="s">
        <v>878</v>
      </c>
      <c r="V60" s="396" t="s">
        <v>864</v>
      </c>
      <c r="W60" s="396" t="s">
        <v>865</v>
      </c>
      <c r="X60" s="396" t="s">
        <v>866</v>
      </c>
      <c r="Y60" s="396" t="s">
        <v>867</v>
      </c>
      <c r="Z60" s="396" t="s">
        <v>868</v>
      </c>
      <c r="AA60" s="396" t="s">
        <v>869</v>
      </c>
      <c r="AB60" s="396" t="s">
        <v>870</v>
      </c>
      <c r="AC60" s="396" t="s">
        <v>871</v>
      </c>
      <c r="AD60" s="396" t="s">
        <v>872</v>
      </c>
      <c r="AE60" s="396" t="s">
        <v>879</v>
      </c>
      <c r="AF60" s="396" t="s">
        <v>880</v>
      </c>
      <c r="AG60" s="396" t="s">
        <v>881</v>
      </c>
      <c r="AH60" s="396"/>
      <c r="AI60" s="396" t="s">
        <v>230</v>
      </c>
      <c r="AJ60" s="396"/>
      <c r="AK60" s="396"/>
      <c r="AL60" s="396" t="s">
        <v>230</v>
      </c>
      <c r="AM60" s="396"/>
      <c r="AN60" s="396"/>
      <c r="AO60" s="396" t="s">
        <v>230</v>
      </c>
      <c r="AP60" s="396"/>
      <c r="AQ60" s="396"/>
      <c r="AR60" s="396" t="s">
        <v>230</v>
      </c>
      <c r="AS60" s="396"/>
      <c r="AT60" s="396"/>
      <c r="AU60" s="396" t="s">
        <v>230</v>
      </c>
      <c r="AV60" s="396"/>
      <c r="AW60" s="396"/>
      <c r="AX60" s="396" t="s">
        <v>230</v>
      </c>
      <c r="AY60" s="396"/>
      <c r="AZ60" s="396"/>
      <c r="BA60" s="396"/>
      <c r="BB60" s="396"/>
      <c r="BC60" s="396"/>
      <c r="BD60" s="396" t="s">
        <v>230</v>
      </c>
      <c r="BE60" s="396"/>
      <c r="BF60" s="76">
        <f>INDEX('CTR2 Data Previous Year'!$B:$B,MATCH($D60,'CTR2 Data Previous Year'!$A:$A,0),1)</f>
        <v>105066901</v>
      </c>
      <c r="BG60" s="76">
        <f>INDEX('CTR2 Data Previous Year'!$C:$C,MATCH($D60,'CTR2 Data Previous Year'!$A:$A,0),1)</f>
        <v>0</v>
      </c>
      <c r="BH60" s="78">
        <f>INDEX('CTR2 Data Previous Year'!$D:$D,MATCH($D60,'CTR2 Data Previous Year'!$A:$A,0),1)</f>
        <v>349954.47</v>
      </c>
      <c r="BI60" s="78">
        <f>INDEX('CTR2 Data Previous Year'!$E:$E,MATCH($D60,'CTR2 Data Previous Year'!$A:$A,0),1)</f>
        <v>300.23</v>
      </c>
      <c r="BJ60" s="349" t="str">
        <f t="shared" si="1"/>
        <v>N</v>
      </c>
      <c r="BK60" s="350" t="str">
        <f t="shared" si="7"/>
        <v>N</v>
      </c>
      <c r="BL60" s="351">
        <f t="shared" si="8"/>
        <v>300.23</v>
      </c>
      <c r="BM60" s="420">
        <f t="shared" si="2"/>
        <v>0</v>
      </c>
      <c r="BN60" s="421">
        <f t="shared" si="3"/>
        <v>0</v>
      </c>
      <c r="BO60" s="351">
        <f t="shared" si="4"/>
        <v>300.23</v>
      </c>
      <c r="BP60" s="351">
        <f t="shared" si="5"/>
        <v>315.23</v>
      </c>
      <c r="BQ60" s="353">
        <f t="shared" si="9"/>
        <v>0</v>
      </c>
      <c r="BR60" s="353">
        <f t="shared" si="10"/>
        <v>315.23</v>
      </c>
      <c r="BS60" s="354">
        <f t="shared" si="6"/>
        <v>0</v>
      </c>
      <c r="BT60" s="355">
        <f t="shared" si="11"/>
        <v>0</v>
      </c>
      <c r="BU60" s="433"/>
      <c r="BV60" s="433" t="e">
        <f t="shared" si="13"/>
        <v>#N/A</v>
      </c>
      <c r="BW60" s="424"/>
      <c r="BX60" s="338"/>
      <c r="BY60" s="63"/>
      <c r="BZ60" s="63"/>
      <c r="CA60" s="14"/>
      <c r="CB60" s="14"/>
      <c r="CC60" s="14"/>
      <c r="CD60" s="14"/>
      <c r="CE60" s="14"/>
      <c r="CF60"/>
      <c r="CG60" s="64"/>
      <c r="CH60" s="64"/>
      <c r="CI60" s="14"/>
      <c r="CJ60" s="14"/>
      <c r="CK60" s="14"/>
      <c r="CL60" s="14"/>
      <c r="CM60" s="14"/>
    </row>
    <row r="61" spans="1:91" ht="14.25" customHeight="1" x14ac:dyDescent="0.2">
      <c r="A61" s="73">
        <v>54</v>
      </c>
      <c r="B61" s="396" t="s">
        <v>885</v>
      </c>
      <c r="C61" s="396" t="s">
        <v>886</v>
      </c>
      <c r="D61" s="396" t="s">
        <v>887</v>
      </c>
      <c r="E61" s="396" t="s">
        <v>207</v>
      </c>
      <c r="F61" s="396" t="s">
        <v>359</v>
      </c>
      <c r="G61" s="396" t="s">
        <v>598</v>
      </c>
      <c r="H61" s="396" t="s">
        <v>599</v>
      </c>
      <c r="I61" s="396" t="s">
        <v>600</v>
      </c>
      <c r="J61" s="396" t="s">
        <v>601</v>
      </c>
      <c r="K61" s="396" t="s">
        <v>602</v>
      </c>
      <c r="L61" s="396" t="s">
        <v>603</v>
      </c>
      <c r="M61" s="396" t="s">
        <v>604</v>
      </c>
      <c r="N61" s="396" t="s">
        <v>605</v>
      </c>
      <c r="O61" s="396" t="s">
        <v>606</v>
      </c>
      <c r="P61" s="396" t="s">
        <v>610</v>
      </c>
      <c r="Q61" s="396" t="s">
        <v>611</v>
      </c>
      <c r="R61" s="396" t="s">
        <v>612</v>
      </c>
      <c r="S61" s="396" t="s">
        <v>616</v>
      </c>
      <c r="T61" s="396" t="s">
        <v>617</v>
      </c>
      <c r="U61" s="396" t="s">
        <v>618</v>
      </c>
      <c r="V61" s="396" t="s">
        <v>619</v>
      </c>
      <c r="W61" s="396" t="s">
        <v>620</v>
      </c>
      <c r="X61" s="396" t="s">
        <v>621</v>
      </c>
      <c r="Y61" s="396" t="s">
        <v>622</v>
      </c>
      <c r="Z61" s="396" t="s">
        <v>888</v>
      </c>
      <c r="AA61" s="396" t="s">
        <v>623</v>
      </c>
      <c r="AB61" s="396"/>
      <c r="AC61" s="396" t="s">
        <v>230</v>
      </c>
      <c r="AD61" s="396"/>
      <c r="AE61" s="396"/>
      <c r="AF61" s="396" t="s">
        <v>230</v>
      </c>
      <c r="AG61" s="396"/>
      <c r="AH61" s="396"/>
      <c r="AI61" s="396" t="s">
        <v>230</v>
      </c>
      <c r="AJ61" s="396"/>
      <c r="AK61" s="396"/>
      <c r="AL61" s="396" t="s">
        <v>230</v>
      </c>
      <c r="AM61" s="396"/>
      <c r="AN61" s="396"/>
      <c r="AO61" s="396" t="s">
        <v>230</v>
      </c>
      <c r="AP61" s="396"/>
      <c r="AQ61" s="396"/>
      <c r="AR61" s="396" t="s">
        <v>230</v>
      </c>
      <c r="AS61" s="396"/>
      <c r="AT61" s="396"/>
      <c r="AU61" s="396" t="s">
        <v>230</v>
      </c>
      <c r="AV61" s="396"/>
      <c r="AW61" s="396"/>
      <c r="AX61" s="396" t="s">
        <v>230</v>
      </c>
      <c r="AY61" s="396"/>
      <c r="AZ61" s="396"/>
      <c r="BA61" s="396"/>
      <c r="BB61" s="396"/>
      <c r="BC61" s="396"/>
      <c r="BD61" s="396" t="s">
        <v>230</v>
      </c>
      <c r="BE61" s="396"/>
      <c r="BF61" s="76">
        <f>INDEX('CTR2 Data Previous Year'!$B:$B,MATCH($D61,'CTR2 Data Previous Year'!$A:$A,0),1)</f>
        <v>403222994</v>
      </c>
      <c r="BG61" s="76">
        <f>INDEX('CTR2 Data Previous Year'!$C:$C,MATCH($D61,'CTR2 Data Previous Year'!$A:$A,0),1)</f>
        <v>1279637</v>
      </c>
      <c r="BH61" s="78">
        <f>INDEX('CTR2 Data Previous Year'!$D:$D,MATCH($D61,'CTR2 Data Previous Year'!$A:$A,0),1)</f>
        <v>248007.5</v>
      </c>
      <c r="BI61" s="78">
        <f>INDEX('CTR2 Data Previous Year'!$E:$E,MATCH($D61,'CTR2 Data Previous Year'!$A:$A,0),1)</f>
        <v>1625.85</v>
      </c>
      <c r="BJ61" s="349" t="str">
        <f t="shared" si="1"/>
        <v>N</v>
      </c>
      <c r="BK61" s="350" t="str">
        <f t="shared" si="7"/>
        <v>N</v>
      </c>
      <c r="BL61" s="351">
        <f t="shared" si="8"/>
        <v>1625.85</v>
      </c>
      <c r="BM61" s="420">
        <f t="shared" si="2"/>
        <v>0</v>
      </c>
      <c r="BN61" s="421">
        <f t="shared" si="3"/>
        <v>0</v>
      </c>
      <c r="BO61" s="351">
        <f t="shared" si="4"/>
        <v>1707.1424999999999</v>
      </c>
      <c r="BP61" s="351">
        <f t="shared" si="5"/>
        <v>1625.85</v>
      </c>
      <c r="BQ61" s="353">
        <f t="shared" si="9"/>
        <v>0</v>
      </c>
      <c r="BR61" s="353">
        <f t="shared" si="10"/>
        <v>1707.14</v>
      </c>
      <c r="BS61" s="354">
        <f t="shared" si="6"/>
        <v>32.520000000000003</v>
      </c>
      <c r="BT61" s="355">
        <f t="shared" si="11"/>
        <v>2.0001845188670545E-2</v>
      </c>
      <c r="BU61" s="433"/>
      <c r="BV61" s="433" t="e">
        <f t="shared" si="13"/>
        <v>#N/A</v>
      </c>
      <c r="BW61" s="424"/>
      <c r="BX61" s="338"/>
      <c r="BY61" s="63"/>
      <c r="BZ61" s="63"/>
      <c r="CA61" s="14"/>
      <c r="CB61" s="14"/>
      <c r="CC61" s="14"/>
      <c r="CD61" s="14"/>
      <c r="CE61" s="14"/>
      <c r="CF61" s="52"/>
      <c r="CG61" s="14"/>
      <c r="CH61" s="64"/>
      <c r="CI61" s="14"/>
      <c r="CJ61" s="14"/>
      <c r="CK61" s="14"/>
      <c r="CL61" s="14"/>
      <c r="CM61" s="14"/>
    </row>
    <row r="62" spans="1:91" x14ac:dyDescent="0.2">
      <c r="A62" s="73">
        <v>55</v>
      </c>
      <c r="B62" s="396" t="s">
        <v>889</v>
      </c>
      <c r="C62" s="396" t="s">
        <v>890</v>
      </c>
      <c r="D62" s="396" t="s">
        <v>891</v>
      </c>
      <c r="E62" s="396" t="s">
        <v>190</v>
      </c>
      <c r="F62" s="396" t="s">
        <v>359</v>
      </c>
      <c r="G62" s="396" t="s">
        <v>598</v>
      </c>
      <c r="H62" s="396" t="s">
        <v>599</v>
      </c>
      <c r="I62" s="396" t="s">
        <v>600</v>
      </c>
      <c r="J62" s="396" t="s">
        <v>601</v>
      </c>
      <c r="K62" s="396" t="s">
        <v>602</v>
      </c>
      <c r="L62" s="396" t="s">
        <v>603</v>
      </c>
      <c r="M62" s="396" t="s">
        <v>604</v>
      </c>
      <c r="N62" s="396" t="s">
        <v>605</v>
      </c>
      <c r="O62" s="396" t="s">
        <v>606</v>
      </c>
      <c r="P62" s="396" t="s">
        <v>610</v>
      </c>
      <c r="Q62" s="396" t="s">
        <v>611</v>
      </c>
      <c r="R62" s="396" t="s">
        <v>612</v>
      </c>
      <c r="S62" s="396" t="s">
        <v>616</v>
      </c>
      <c r="T62" s="396" t="s">
        <v>617</v>
      </c>
      <c r="U62" s="396" t="s">
        <v>618</v>
      </c>
      <c r="V62" s="396" t="s">
        <v>619</v>
      </c>
      <c r="W62" s="396" t="s">
        <v>620</v>
      </c>
      <c r="X62" s="396" t="s">
        <v>621</v>
      </c>
      <c r="Y62" s="396" t="s">
        <v>622</v>
      </c>
      <c r="Z62" s="396" t="s">
        <v>888</v>
      </c>
      <c r="AA62" s="396" t="s">
        <v>623</v>
      </c>
      <c r="AB62" s="396"/>
      <c r="AC62" s="396" t="s">
        <v>230</v>
      </c>
      <c r="AD62" s="396"/>
      <c r="AE62" s="396"/>
      <c r="AF62" s="396" t="s">
        <v>230</v>
      </c>
      <c r="AG62" s="396"/>
      <c r="AH62" s="396"/>
      <c r="AI62" s="396" t="s">
        <v>230</v>
      </c>
      <c r="AJ62" s="396"/>
      <c r="AK62" s="396"/>
      <c r="AL62" s="396" t="s">
        <v>230</v>
      </c>
      <c r="AM62" s="396"/>
      <c r="AN62" s="396"/>
      <c r="AO62" s="396" t="s">
        <v>230</v>
      </c>
      <c r="AP62" s="396"/>
      <c r="AQ62" s="396"/>
      <c r="AR62" s="396" t="s">
        <v>230</v>
      </c>
      <c r="AS62" s="396"/>
      <c r="AT62" s="396"/>
      <c r="AU62" s="396" t="s">
        <v>230</v>
      </c>
      <c r="AV62" s="396"/>
      <c r="AW62" s="396"/>
      <c r="AX62" s="396" t="s">
        <v>230</v>
      </c>
      <c r="AY62" s="396"/>
      <c r="AZ62" s="396"/>
      <c r="BA62" s="396"/>
      <c r="BB62" s="396"/>
      <c r="BC62" s="396"/>
      <c r="BD62" s="396" t="s">
        <v>230</v>
      </c>
      <c r="BE62" s="396"/>
      <c r="BF62" s="76">
        <f>INDEX('CTR2 Data Previous Year'!$B:$B,MATCH($D62,'CTR2 Data Previous Year'!$A:$A,0),1)</f>
        <v>78903586</v>
      </c>
      <c r="BG62" s="76">
        <f>INDEX('CTR2 Data Previous Year'!$C:$C,MATCH($D62,'CTR2 Data Previous Year'!$A:$A,0),1)</f>
        <v>0</v>
      </c>
      <c r="BH62" s="78">
        <f>INDEX('CTR2 Data Previous Year'!$D:$D,MATCH($D62,'CTR2 Data Previous Year'!$A:$A,0),1)</f>
        <v>248007.5</v>
      </c>
      <c r="BI62" s="78">
        <f>INDEX('CTR2 Data Previous Year'!$E:$E,MATCH($D62,'CTR2 Data Previous Year'!$A:$A,0),1)</f>
        <v>318.14999999999998</v>
      </c>
      <c r="BJ62" s="349" t="str">
        <f t="shared" si="1"/>
        <v>N</v>
      </c>
      <c r="BK62" s="350" t="str">
        <f t="shared" si="7"/>
        <v>N</v>
      </c>
      <c r="BL62" s="351">
        <f t="shared" si="8"/>
        <v>318.14999999999998</v>
      </c>
      <c r="BM62" s="420">
        <f t="shared" si="2"/>
        <v>0</v>
      </c>
      <c r="BN62" s="421">
        <f t="shared" si="3"/>
        <v>0</v>
      </c>
      <c r="BO62" s="351">
        <f t="shared" si="4"/>
        <v>318.14999999999998</v>
      </c>
      <c r="BP62" s="351">
        <f t="shared" si="5"/>
        <v>333.15</v>
      </c>
      <c r="BQ62" s="353">
        <f t="shared" si="9"/>
        <v>0</v>
      </c>
      <c r="BR62" s="353">
        <f t="shared" si="10"/>
        <v>333.15</v>
      </c>
      <c r="BS62" s="354">
        <f t="shared" si="6"/>
        <v>0</v>
      </c>
      <c r="BT62" s="355">
        <f t="shared" si="11"/>
        <v>0</v>
      </c>
      <c r="BU62" s="433"/>
      <c r="BV62" s="433" t="e">
        <f t="shared" si="13"/>
        <v>#N/A</v>
      </c>
      <c r="BW62" s="424"/>
      <c r="BX62" s="338"/>
      <c r="BY62" s="63"/>
      <c r="BZ62" s="63"/>
      <c r="CA62"/>
      <c r="CB62"/>
      <c r="CC62"/>
      <c r="CD62"/>
      <c r="CE62"/>
      <c r="CF62"/>
      <c r="CG62" s="64"/>
      <c r="CH62" s="64"/>
      <c r="CI62" s="14"/>
      <c r="CJ62" s="14"/>
      <c r="CK62" s="14"/>
      <c r="CL62" s="14"/>
      <c r="CM62" s="14"/>
    </row>
    <row r="63" spans="1:91" x14ac:dyDescent="0.2">
      <c r="A63" s="73">
        <v>56</v>
      </c>
      <c r="B63" s="396" t="s">
        <v>892</v>
      </c>
      <c r="C63" s="396" t="s">
        <v>893</v>
      </c>
      <c r="D63" s="396" t="s">
        <v>894</v>
      </c>
      <c r="E63" s="396" t="s">
        <v>212</v>
      </c>
      <c r="F63" s="396" t="s">
        <v>304</v>
      </c>
      <c r="G63" s="396" t="s">
        <v>311</v>
      </c>
      <c r="H63" s="396" t="s">
        <v>312</v>
      </c>
      <c r="I63" s="396" t="s">
        <v>313</v>
      </c>
      <c r="J63" s="396" t="s">
        <v>895</v>
      </c>
      <c r="K63" s="396" t="s">
        <v>896</v>
      </c>
      <c r="L63" s="396" t="s">
        <v>897</v>
      </c>
      <c r="M63" s="396" t="s">
        <v>898</v>
      </c>
      <c r="N63" s="396" t="s">
        <v>899</v>
      </c>
      <c r="O63" s="396" t="s">
        <v>900</v>
      </c>
      <c r="P63" s="396" t="s">
        <v>901</v>
      </c>
      <c r="Q63" s="396" t="s">
        <v>902</v>
      </c>
      <c r="R63" s="396" t="s">
        <v>903</v>
      </c>
      <c r="S63" s="396" t="s">
        <v>904</v>
      </c>
      <c r="T63" s="396" t="s">
        <v>905</v>
      </c>
      <c r="U63" s="396" t="s">
        <v>906</v>
      </c>
      <c r="V63" s="396" t="s">
        <v>907</v>
      </c>
      <c r="W63" s="396" t="s">
        <v>908</v>
      </c>
      <c r="X63" s="396" t="s">
        <v>909</v>
      </c>
      <c r="Y63" s="396"/>
      <c r="Z63" s="396" t="s">
        <v>230</v>
      </c>
      <c r="AA63" s="396"/>
      <c r="AB63" s="396"/>
      <c r="AC63" s="396" t="s">
        <v>230</v>
      </c>
      <c r="AD63" s="396"/>
      <c r="AE63" s="396"/>
      <c r="AF63" s="396" t="s">
        <v>230</v>
      </c>
      <c r="AG63" s="396"/>
      <c r="AH63" s="396"/>
      <c r="AI63" s="396" t="s">
        <v>230</v>
      </c>
      <c r="AJ63" s="396"/>
      <c r="AK63" s="396"/>
      <c r="AL63" s="396" t="s">
        <v>230</v>
      </c>
      <c r="AM63" s="396"/>
      <c r="AN63" s="396"/>
      <c r="AO63" s="396" t="s">
        <v>230</v>
      </c>
      <c r="AP63" s="396"/>
      <c r="AQ63" s="396"/>
      <c r="AR63" s="396" t="s">
        <v>230</v>
      </c>
      <c r="AS63" s="396"/>
      <c r="AT63" s="396"/>
      <c r="AU63" s="396" t="s">
        <v>230</v>
      </c>
      <c r="AV63" s="396"/>
      <c r="AW63" s="396"/>
      <c r="AX63" s="396" t="s">
        <v>230</v>
      </c>
      <c r="AY63" s="396"/>
      <c r="AZ63" s="396"/>
      <c r="BA63" s="396"/>
      <c r="BB63" s="396"/>
      <c r="BC63" s="396"/>
      <c r="BD63" s="396" t="s">
        <v>230</v>
      </c>
      <c r="BE63" s="396"/>
      <c r="BF63" s="76">
        <f>INDEX('CTR2 Data Previous Year'!$B:$B,MATCH($D63,'CTR2 Data Previous Year'!$A:$A,0),1)</f>
        <v>10459397</v>
      </c>
      <c r="BG63" s="76">
        <f>INDEX('CTR2 Data Previous Year'!$C:$C,MATCH($D63,'CTR2 Data Previous Year'!$A:$A,0),1)</f>
        <v>0</v>
      </c>
      <c r="BH63" s="78">
        <f>INDEX('CTR2 Data Previous Year'!$D:$D,MATCH($D63,'CTR2 Data Previous Year'!$A:$A,0),1)</f>
        <v>435808.2</v>
      </c>
      <c r="BI63" s="78">
        <f>INDEX('CTR2 Data Previous Year'!$E:$E,MATCH($D63,'CTR2 Data Previous Year'!$A:$A,0),1)</f>
        <v>24</v>
      </c>
      <c r="BJ63" s="349" t="str">
        <f t="shared" si="1"/>
        <v>N</v>
      </c>
      <c r="BK63" s="350" t="str">
        <f t="shared" si="7"/>
        <v>N</v>
      </c>
      <c r="BL63" s="351">
        <f t="shared" si="8"/>
        <v>24</v>
      </c>
      <c r="BM63" s="420">
        <f t="shared" si="2"/>
        <v>0</v>
      </c>
      <c r="BN63" s="421">
        <f t="shared" si="3"/>
        <v>0</v>
      </c>
      <c r="BO63" s="351">
        <f t="shared" si="4"/>
        <v>24</v>
      </c>
      <c r="BP63" s="351">
        <f t="shared" si="5"/>
        <v>24</v>
      </c>
      <c r="BQ63" s="353">
        <f t="shared" si="9"/>
        <v>0</v>
      </c>
      <c r="BR63" s="353">
        <f t="shared" si="10"/>
        <v>24</v>
      </c>
      <c r="BS63" s="354">
        <f t="shared" si="6"/>
        <v>0</v>
      </c>
      <c r="BT63" s="355">
        <f t="shared" si="11"/>
        <v>0</v>
      </c>
      <c r="BY63" s="63"/>
      <c r="BZ63" s="63"/>
      <c r="CA63"/>
      <c r="CB63"/>
      <c r="CC63"/>
      <c r="CD63"/>
      <c r="CE63"/>
      <c r="CF63"/>
      <c r="CG63" s="64"/>
      <c r="CH63" s="64"/>
      <c r="CI63" s="14"/>
      <c r="CJ63" s="14"/>
      <c r="CK63" s="14"/>
      <c r="CL63" s="14"/>
      <c r="CM63" s="14"/>
    </row>
    <row r="64" spans="1:91" x14ac:dyDescent="0.2">
      <c r="A64" s="73">
        <v>57</v>
      </c>
      <c r="B64" s="396" t="s">
        <v>910</v>
      </c>
      <c r="C64" s="396" t="s">
        <v>911</v>
      </c>
      <c r="D64" s="396" t="s">
        <v>912</v>
      </c>
      <c r="E64" s="396" t="s">
        <v>231</v>
      </c>
      <c r="F64" s="396" t="s">
        <v>304</v>
      </c>
      <c r="G64" s="396" t="s">
        <v>895</v>
      </c>
      <c r="H64" s="396" t="s">
        <v>896</v>
      </c>
      <c r="I64" s="396" t="s">
        <v>897</v>
      </c>
      <c r="J64" s="396" t="s">
        <v>898</v>
      </c>
      <c r="K64" s="396" t="s">
        <v>899</v>
      </c>
      <c r="L64" s="396" t="s">
        <v>900</v>
      </c>
      <c r="M64" s="396" t="s">
        <v>904</v>
      </c>
      <c r="N64" s="396" t="s">
        <v>905</v>
      </c>
      <c r="O64" s="396" t="s">
        <v>906</v>
      </c>
      <c r="P64" s="396" t="s">
        <v>901</v>
      </c>
      <c r="Q64" s="396" t="s">
        <v>902</v>
      </c>
      <c r="R64" s="396" t="s">
        <v>903</v>
      </c>
      <c r="S64" s="396" t="s">
        <v>907</v>
      </c>
      <c r="T64" s="396" t="s">
        <v>908</v>
      </c>
      <c r="U64" s="396" t="s">
        <v>909</v>
      </c>
      <c r="V64" s="396"/>
      <c r="W64" s="396" t="s">
        <v>230</v>
      </c>
      <c r="X64" s="396"/>
      <c r="Y64" s="396"/>
      <c r="Z64" s="396" t="s">
        <v>230</v>
      </c>
      <c r="AA64" s="396"/>
      <c r="AB64" s="396"/>
      <c r="AC64" s="396" t="s">
        <v>230</v>
      </c>
      <c r="AD64" s="396"/>
      <c r="AE64" s="396"/>
      <c r="AF64" s="396" t="s">
        <v>230</v>
      </c>
      <c r="AG64" s="396"/>
      <c r="AH64" s="396"/>
      <c r="AI64" s="396" t="s">
        <v>230</v>
      </c>
      <c r="AJ64" s="396"/>
      <c r="AK64" s="396"/>
      <c r="AL64" s="396" t="s">
        <v>230</v>
      </c>
      <c r="AM64" s="396"/>
      <c r="AN64" s="396"/>
      <c r="AO64" s="396" t="s">
        <v>230</v>
      </c>
      <c r="AP64" s="396"/>
      <c r="AQ64" s="396"/>
      <c r="AR64" s="396" t="s">
        <v>230</v>
      </c>
      <c r="AS64" s="396"/>
      <c r="AT64" s="396"/>
      <c r="AU64" s="396" t="s">
        <v>230</v>
      </c>
      <c r="AV64" s="396"/>
      <c r="AW64" s="396"/>
      <c r="AX64" s="396" t="s">
        <v>230</v>
      </c>
      <c r="AY64" s="396"/>
      <c r="AZ64" s="396"/>
      <c r="BA64" s="396"/>
      <c r="BB64" s="396"/>
      <c r="BC64" s="396"/>
      <c r="BD64" s="396" t="s">
        <v>230</v>
      </c>
      <c r="BE64" s="396"/>
      <c r="BF64" s="76">
        <f>INDEX('CTR2 Data Previous Year'!$B:$B,MATCH($D64,'CTR2 Data Previous Year'!$A:$A,0),1)</f>
        <v>38391449</v>
      </c>
      <c r="BG64" s="76">
        <f>INDEX('CTR2 Data Previous Year'!$C:$C,MATCH($D64,'CTR2 Data Previous Year'!$A:$A,0),1)</f>
        <v>0</v>
      </c>
      <c r="BH64" s="78">
        <f>INDEX('CTR2 Data Previous Year'!$D:$D,MATCH($D64,'CTR2 Data Previous Year'!$A:$A,0),1)</f>
        <v>398872.2</v>
      </c>
      <c r="BI64" s="78">
        <f>INDEX('CTR2 Data Previous Year'!$E:$E,MATCH($D64,'CTR2 Data Previous Year'!$A:$A,0),1)</f>
        <v>96.25</v>
      </c>
      <c r="BJ64" s="349" t="str">
        <f t="shared" si="1"/>
        <v>N</v>
      </c>
      <c r="BK64" s="350" t="str">
        <f t="shared" si="7"/>
        <v>N</v>
      </c>
      <c r="BL64" s="351">
        <f t="shared" si="8"/>
        <v>96.25</v>
      </c>
      <c r="BM64" s="420">
        <f t="shared" si="2"/>
        <v>0</v>
      </c>
      <c r="BN64" s="421">
        <f t="shared" si="3"/>
        <v>0</v>
      </c>
      <c r="BO64" s="351">
        <f t="shared" si="4"/>
        <v>96.25</v>
      </c>
      <c r="BP64" s="351">
        <f t="shared" si="5"/>
        <v>101.25</v>
      </c>
      <c r="BQ64" s="353">
        <f t="shared" si="9"/>
        <v>0</v>
      </c>
      <c r="BR64" s="353">
        <f t="shared" si="10"/>
        <v>101.25</v>
      </c>
      <c r="BS64" s="354">
        <f t="shared" si="6"/>
        <v>0</v>
      </c>
      <c r="BT64" s="355">
        <f t="shared" si="11"/>
        <v>0</v>
      </c>
      <c r="BY64" s="63"/>
      <c r="BZ64" s="63"/>
      <c r="CA64"/>
      <c r="CB64"/>
      <c r="CC64"/>
      <c r="CD64"/>
      <c r="CE64"/>
      <c r="CF64"/>
      <c r="CG64" s="14"/>
      <c r="CH64" s="64"/>
      <c r="CI64" s="14"/>
      <c r="CJ64" s="14"/>
      <c r="CK64" s="14"/>
      <c r="CL64" s="14"/>
      <c r="CM64" s="14"/>
    </row>
    <row r="65" spans="1:91" ht="15.6" customHeight="1" x14ac:dyDescent="0.2">
      <c r="A65" s="73">
        <v>58</v>
      </c>
      <c r="B65" s="396" t="s">
        <v>913</v>
      </c>
      <c r="C65" s="396" t="s">
        <v>914</v>
      </c>
      <c r="D65" s="396" t="s">
        <v>915</v>
      </c>
      <c r="E65" s="396" t="s">
        <v>254</v>
      </c>
      <c r="F65" s="396" t="s">
        <v>304</v>
      </c>
      <c r="G65" s="396" t="s">
        <v>895</v>
      </c>
      <c r="H65" s="396" t="s">
        <v>896</v>
      </c>
      <c r="I65" s="396" t="s">
        <v>897</v>
      </c>
      <c r="J65" s="396" t="s">
        <v>898</v>
      </c>
      <c r="K65" s="396" t="s">
        <v>899</v>
      </c>
      <c r="L65" s="396" t="s">
        <v>900</v>
      </c>
      <c r="M65" s="396" t="s">
        <v>904</v>
      </c>
      <c r="N65" s="396" t="s">
        <v>905</v>
      </c>
      <c r="O65" s="396" t="s">
        <v>906</v>
      </c>
      <c r="P65" s="396" t="s">
        <v>901</v>
      </c>
      <c r="Q65" s="396" t="s">
        <v>902</v>
      </c>
      <c r="R65" s="396" t="s">
        <v>903</v>
      </c>
      <c r="S65" s="396" t="s">
        <v>907</v>
      </c>
      <c r="T65" s="396" t="s">
        <v>908</v>
      </c>
      <c r="U65" s="396" t="s">
        <v>909</v>
      </c>
      <c r="V65" s="396"/>
      <c r="W65" s="396" t="s">
        <v>230</v>
      </c>
      <c r="X65" s="396"/>
      <c r="Y65" s="396"/>
      <c r="Z65" s="396" t="s">
        <v>230</v>
      </c>
      <c r="AA65" s="396"/>
      <c r="AB65" s="396"/>
      <c r="AC65" s="396" t="s">
        <v>230</v>
      </c>
      <c r="AD65" s="396"/>
      <c r="AE65" s="396"/>
      <c r="AF65" s="396" t="s">
        <v>230</v>
      </c>
      <c r="AG65" s="396"/>
      <c r="AH65" s="396"/>
      <c r="AI65" s="396" t="s">
        <v>230</v>
      </c>
      <c r="AJ65" s="396"/>
      <c r="AK65" s="396"/>
      <c r="AL65" s="396" t="s">
        <v>230</v>
      </c>
      <c r="AM65" s="396"/>
      <c r="AN65" s="396"/>
      <c r="AO65" s="396" t="s">
        <v>230</v>
      </c>
      <c r="AP65" s="396"/>
      <c r="AQ65" s="396"/>
      <c r="AR65" s="396" t="s">
        <v>230</v>
      </c>
      <c r="AS65" s="396"/>
      <c r="AT65" s="396"/>
      <c r="AU65" s="396" t="s">
        <v>230</v>
      </c>
      <c r="AV65" s="396"/>
      <c r="AW65" s="396"/>
      <c r="AX65" s="396" t="s">
        <v>230</v>
      </c>
      <c r="AY65" s="396"/>
      <c r="AZ65" s="396"/>
      <c r="BA65" s="396"/>
      <c r="BB65" s="396"/>
      <c r="BC65" s="396"/>
      <c r="BD65" s="396" t="s">
        <v>230</v>
      </c>
      <c r="BE65" s="396"/>
      <c r="BF65" s="76">
        <f>INDEX('CTR2 Data Previous Year'!$B:$B,MATCH($D65,'CTR2 Data Previous Year'!$A:$A,0),1)</f>
        <v>111273380</v>
      </c>
      <c r="BG65" s="76">
        <f>INDEX('CTR2 Data Previous Year'!$C:$C,MATCH($D65,'CTR2 Data Previous Year'!$A:$A,0),1)</f>
        <v>0</v>
      </c>
      <c r="BH65" s="78">
        <f>INDEX('CTR2 Data Previous Year'!$D:$D,MATCH($D65,'CTR2 Data Previous Year'!$A:$A,0),1)</f>
        <v>398872.2</v>
      </c>
      <c r="BI65" s="78">
        <f>INDEX('CTR2 Data Previous Year'!$E:$E,MATCH($D65,'CTR2 Data Previous Year'!$A:$A,0),1)</f>
        <v>278.97000000000003</v>
      </c>
      <c r="BJ65" s="349" t="str">
        <f t="shared" si="1"/>
        <v>N</v>
      </c>
      <c r="BK65" s="350" t="str">
        <f t="shared" si="7"/>
        <v>N</v>
      </c>
      <c r="BL65" s="351">
        <f t="shared" si="8"/>
        <v>278.97000000000003</v>
      </c>
      <c r="BM65" s="420">
        <f t="shared" si="2"/>
        <v>0</v>
      </c>
      <c r="BN65" s="421">
        <f t="shared" si="3"/>
        <v>0</v>
      </c>
      <c r="BO65" s="351">
        <f t="shared" si="4"/>
        <v>278.97000000000003</v>
      </c>
      <c r="BP65" s="351">
        <f t="shared" si="5"/>
        <v>293.97000000000003</v>
      </c>
      <c r="BQ65" s="353">
        <f t="shared" si="9"/>
        <v>0</v>
      </c>
      <c r="BR65" s="353">
        <f t="shared" si="10"/>
        <v>293.97000000000003</v>
      </c>
      <c r="BS65" s="354">
        <f t="shared" si="6"/>
        <v>0</v>
      </c>
      <c r="BT65" s="355">
        <f t="shared" si="11"/>
        <v>0</v>
      </c>
      <c r="BY65" s="63"/>
      <c r="BZ65" s="63"/>
      <c r="CA65"/>
      <c r="CB65"/>
      <c r="CC65"/>
      <c r="CD65"/>
      <c r="CE65"/>
      <c r="CF65"/>
      <c r="CG65" s="64"/>
      <c r="CH65" s="64"/>
      <c r="CI65" s="14"/>
      <c r="CJ65" s="14"/>
      <c r="CK65" s="14"/>
      <c r="CL65" s="14"/>
      <c r="CM65" s="14"/>
    </row>
    <row r="66" spans="1:91" ht="14.25" customHeight="1" x14ac:dyDescent="0.2">
      <c r="A66" s="73">
        <v>59</v>
      </c>
      <c r="B66" s="396" t="s">
        <v>916</v>
      </c>
      <c r="C66" s="396" t="s">
        <v>917</v>
      </c>
      <c r="D66" s="396" t="s">
        <v>918</v>
      </c>
      <c r="E66" s="396" t="s">
        <v>207</v>
      </c>
      <c r="F66" s="396" t="s">
        <v>216</v>
      </c>
      <c r="G66" s="396" t="s">
        <v>919</v>
      </c>
      <c r="H66" s="396" t="s">
        <v>920</v>
      </c>
      <c r="I66" s="396" t="s">
        <v>921</v>
      </c>
      <c r="J66" s="396" t="s">
        <v>922</v>
      </c>
      <c r="K66" s="396" t="s">
        <v>923</v>
      </c>
      <c r="L66" s="396" t="s">
        <v>924</v>
      </c>
      <c r="M66" s="396" t="s">
        <v>925</v>
      </c>
      <c r="N66" s="396" t="s">
        <v>926</v>
      </c>
      <c r="O66" s="396" t="s">
        <v>927</v>
      </c>
      <c r="P66" s="396" t="s">
        <v>928</v>
      </c>
      <c r="Q66" s="396" t="s">
        <v>929</v>
      </c>
      <c r="R66" s="396" t="s">
        <v>930</v>
      </c>
      <c r="S66" s="396" t="s">
        <v>931</v>
      </c>
      <c r="T66" s="396" t="s">
        <v>932</v>
      </c>
      <c r="U66" s="396" t="s">
        <v>933</v>
      </c>
      <c r="V66" s="396" t="s">
        <v>934</v>
      </c>
      <c r="W66" s="396" t="s">
        <v>935</v>
      </c>
      <c r="X66" s="396" t="s">
        <v>936</v>
      </c>
      <c r="Y66" s="396" t="s">
        <v>937</v>
      </c>
      <c r="Z66" s="396" t="s">
        <v>938</v>
      </c>
      <c r="AA66" s="396" t="s">
        <v>939</v>
      </c>
      <c r="AB66" s="396"/>
      <c r="AC66" s="396" t="s">
        <v>230</v>
      </c>
      <c r="AD66" s="396"/>
      <c r="AE66" s="396"/>
      <c r="AF66" s="396" t="s">
        <v>230</v>
      </c>
      <c r="AG66" s="396"/>
      <c r="AH66" s="396"/>
      <c r="AI66" s="396" t="s">
        <v>230</v>
      </c>
      <c r="AJ66" s="396"/>
      <c r="AK66" s="396"/>
      <c r="AL66" s="396" t="s">
        <v>230</v>
      </c>
      <c r="AM66" s="396"/>
      <c r="AN66" s="396"/>
      <c r="AO66" s="396" t="s">
        <v>230</v>
      </c>
      <c r="AP66" s="396"/>
      <c r="AQ66" s="396"/>
      <c r="AR66" s="396" t="s">
        <v>230</v>
      </c>
      <c r="AS66" s="396"/>
      <c r="AT66" s="396"/>
      <c r="AU66" s="396" t="s">
        <v>230</v>
      </c>
      <c r="AV66" s="396"/>
      <c r="AW66" s="396"/>
      <c r="AX66" s="396" t="s">
        <v>230</v>
      </c>
      <c r="AY66" s="396"/>
      <c r="AZ66" s="396"/>
      <c r="BA66" s="396"/>
      <c r="BB66" s="396"/>
      <c r="BC66" s="396"/>
      <c r="BD66" s="396" t="s">
        <v>230</v>
      </c>
      <c r="BE66" s="396"/>
      <c r="BF66" s="76">
        <f>INDEX('CTR2 Data Previous Year'!$B:$B,MATCH($D66,'CTR2 Data Previous Year'!$A:$A,0),1)</f>
        <v>568838165</v>
      </c>
      <c r="BG66" s="76">
        <f>INDEX('CTR2 Data Previous Year'!$C:$C,MATCH($D66,'CTR2 Data Previous Year'!$A:$A,0),1)</f>
        <v>1689614</v>
      </c>
      <c r="BH66" s="78">
        <f>INDEX('CTR2 Data Previous Year'!$D:$D,MATCH($D66,'CTR2 Data Previous Year'!$A:$A,0),1)</f>
        <v>324008</v>
      </c>
      <c r="BI66" s="78">
        <f>INDEX('CTR2 Data Previous Year'!$E:$E,MATCH($D66,'CTR2 Data Previous Year'!$A:$A,0),1)</f>
        <v>1755.63</v>
      </c>
      <c r="BJ66" s="349" t="str">
        <f t="shared" si="1"/>
        <v>N</v>
      </c>
      <c r="BK66" s="350" t="str">
        <f t="shared" si="7"/>
        <v>N</v>
      </c>
      <c r="BL66" s="351">
        <f t="shared" si="8"/>
        <v>1755.63</v>
      </c>
      <c r="BM66" s="420">
        <f t="shared" si="2"/>
        <v>0</v>
      </c>
      <c r="BN66" s="421">
        <f t="shared" si="3"/>
        <v>0</v>
      </c>
      <c r="BO66" s="351">
        <f t="shared" si="4"/>
        <v>1843.4115000000002</v>
      </c>
      <c r="BP66" s="351">
        <f t="shared" si="5"/>
        <v>1755.63</v>
      </c>
      <c r="BQ66" s="353">
        <f t="shared" si="9"/>
        <v>0</v>
      </c>
      <c r="BR66" s="353">
        <f t="shared" si="10"/>
        <v>1843.41</v>
      </c>
      <c r="BS66" s="354">
        <f t="shared" si="6"/>
        <v>35.11</v>
      </c>
      <c r="BT66" s="355">
        <f t="shared" si="11"/>
        <v>1.9998519050141543E-2</v>
      </c>
      <c r="BY66" s="14"/>
      <c r="BZ66" s="63"/>
      <c r="CA66"/>
      <c r="CB66"/>
      <c r="CC66"/>
      <c r="CD66"/>
      <c r="CE66"/>
      <c r="CF66" s="52"/>
      <c r="CG66" s="14"/>
      <c r="CH66" s="64"/>
      <c r="CI66" s="14"/>
      <c r="CJ66" s="14"/>
      <c r="CK66" s="14"/>
      <c r="CL66" s="14"/>
      <c r="CM66" s="14"/>
    </row>
    <row r="67" spans="1:91" x14ac:dyDescent="0.2">
      <c r="A67" s="73">
        <v>60</v>
      </c>
      <c r="B67" s="396" t="s">
        <v>940</v>
      </c>
      <c r="C67" s="396" t="s">
        <v>941</v>
      </c>
      <c r="D67" s="396" t="s">
        <v>942</v>
      </c>
      <c r="E67" s="396" t="s">
        <v>190</v>
      </c>
      <c r="F67" s="396" t="s">
        <v>216</v>
      </c>
      <c r="G67" s="396" t="s">
        <v>919</v>
      </c>
      <c r="H67" s="396" t="s">
        <v>920</v>
      </c>
      <c r="I67" s="396" t="s">
        <v>921</v>
      </c>
      <c r="J67" s="396" t="s">
        <v>922</v>
      </c>
      <c r="K67" s="396" t="s">
        <v>923</v>
      </c>
      <c r="L67" s="396" t="s">
        <v>924</v>
      </c>
      <c r="M67" s="396" t="s">
        <v>925</v>
      </c>
      <c r="N67" s="396" t="s">
        <v>926</v>
      </c>
      <c r="O67" s="396" t="s">
        <v>927</v>
      </c>
      <c r="P67" s="396" t="s">
        <v>928</v>
      </c>
      <c r="Q67" s="396" t="s">
        <v>929</v>
      </c>
      <c r="R67" s="396" t="s">
        <v>930</v>
      </c>
      <c r="S67" s="396" t="s">
        <v>931</v>
      </c>
      <c r="T67" s="396" t="s">
        <v>932</v>
      </c>
      <c r="U67" s="396" t="s">
        <v>933</v>
      </c>
      <c r="V67" s="396" t="s">
        <v>934</v>
      </c>
      <c r="W67" s="396" t="s">
        <v>935</v>
      </c>
      <c r="X67" s="396" t="s">
        <v>936</v>
      </c>
      <c r="Y67" s="396" t="s">
        <v>937</v>
      </c>
      <c r="Z67" s="396" t="s">
        <v>938</v>
      </c>
      <c r="AA67" s="396" t="s">
        <v>939</v>
      </c>
      <c r="AB67" s="396"/>
      <c r="AC67" s="396" t="s">
        <v>230</v>
      </c>
      <c r="AD67" s="396"/>
      <c r="AE67" s="396"/>
      <c r="AF67" s="396" t="s">
        <v>230</v>
      </c>
      <c r="AG67" s="396"/>
      <c r="AH67" s="396"/>
      <c r="AI67" s="396" t="s">
        <v>230</v>
      </c>
      <c r="AJ67" s="396"/>
      <c r="AK67" s="396"/>
      <c r="AL67" s="396" t="s">
        <v>230</v>
      </c>
      <c r="AM67" s="396"/>
      <c r="AN67" s="396"/>
      <c r="AO67" s="396" t="s">
        <v>230</v>
      </c>
      <c r="AP67" s="396"/>
      <c r="AQ67" s="396"/>
      <c r="AR67" s="396" t="s">
        <v>230</v>
      </c>
      <c r="AS67" s="396"/>
      <c r="AT67" s="396"/>
      <c r="AU67" s="396" t="s">
        <v>230</v>
      </c>
      <c r="AV67" s="396"/>
      <c r="AW67" s="396"/>
      <c r="AX67" s="396" t="s">
        <v>230</v>
      </c>
      <c r="AY67" s="396"/>
      <c r="AZ67" s="396"/>
      <c r="BA67" s="396"/>
      <c r="BB67" s="396"/>
      <c r="BC67" s="396"/>
      <c r="BD67" s="396" t="s">
        <v>230</v>
      </c>
      <c r="BE67" s="396"/>
      <c r="BF67" s="76">
        <f>INDEX('CTR2 Data Previous Year'!$B:$B,MATCH($D67,'CTR2 Data Previous Year'!$A:$A,0),1)</f>
        <v>106874038</v>
      </c>
      <c r="BG67" s="76">
        <f>INDEX('CTR2 Data Previous Year'!$C:$C,MATCH($D67,'CTR2 Data Previous Year'!$A:$A,0),1)</f>
        <v>0</v>
      </c>
      <c r="BH67" s="78">
        <f>INDEX('CTR2 Data Previous Year'!$D:$D,MATCH($D67,'CTR2 Data Previous Year'!$A:$A,0),1)</f>
        <v>324008</v>
      </c>
      <c r="BI67" s="78">
        <f>INDEX('CTR2 Data Previous Year'!$E:$E,MATCH($D67,'CTR2 Data Previous Year'!$A:$A,0),1)</f>
        <v>329.85</v>
      </c>
      <c r="BJ67" s="349" t="str">
        <f t="shared" si="1"/>
        <v>N</v>
      </c>
      <c r="BK67" s="350" t="str">
        <f t="shared" si="7"/>
        <v>N</v>
      </c>
      <c r="BL67" s="351">
        <f t="shared" si="8"/>
        <v>329.85</v>
      </c>
      <c r="BM67" s="420">
        <f t="shared" si="2"/>
        <v>0</v>
      </c>
      <c r="BN67" s="421">
        <f t="shared" si="3"/>
        <v>0</v>
      </c>
      <c r="BO67" s="351">
        <f t="shared" si="4"/>
        <v>329.85</v>
      </c>
      <c r="BP67" s="351">
        <f t="shared" si="5"/>
        <v>344.85</v>
      </c>
      <c r="BQ67" s="353">
        <f t="shared" si="9"/>
        <v>0</v>
      </c>
      <c r="BR67" s="353">
        <f t="shared" si="10"/>
        <v>344.85</v>
      </c>
      <c r="BS67" s="354">
        <f t="shared" si="6"/>
        <v>0</v>
      </c>
      <c r="BT67" s="355">
        <f t="shared" si="11"/>
        <v>0</v>
      </c>
      <c r="BY67" s="14"/>
      <c r="BZ67" s="63"/>
      <c r="CA67"/>
      <c r="CB67"/>
      <c r="CC67"/>
      <c r="CD67"/>
      <c r="CE67"/>
      <c r="CF67"/>
      <c r="CG67" s="64"/>
      <c r="CH67" s="64"/>
      <c r="CI67" s="14"/>
      <c r="CJ67" s="14"/>
      <c r="CK67" s="14"/>
      <c r="CL67" s="14"/>
      <c r="CM67" s="14"/>
    </row>
    <row r="68" spans="1:91" x14ac:dyDescent="0.2">
      <c r="A68" s="73">
        <v>61</v>
      </c>
      <c r="B68" s="396" t="s">
        <v>943</v>
      </c>
      <c r="C68" s="396" t="s">
        <v>944</v>
      </c>
      <c r="D68" s="396" t="s">
        <v>945</v>
      </c>
      <c r="E68" s="396" t="s">
        <v>212</v>
      </c>
      <c r="F68" s="396" t="s">
        <v>324</v>
      </c>
      <c r="G68" s="396" t="s">
        <v>463</v>
      </c>
      <c r="H68" s="396" t="s">
        <v>464</v>
      </c>
      <c r="I68" s="396" t="s">
        <v>465</v>
      </c>
      <c r="J68" s="396" t="s">
        <v>946</v>
      </c>
      <c r="K68" s="396" t="s">
        <v>947</v>
      </c>
      <c r="L68" s="396" t="s">
        <v>948</v>
      </c>
      <c r="M68" s="396" t="s">
        <v>949</v>
      </c>
      <c r="N68" s="396" t="s">
        <v>950</v>
      </c>
      <c r="O68" s="396" t="s">
        <v>951</v>
      </c>
      <c r="P68" s="396" t="s">
        <v>952</v>
      </c>
      <c r="Q68" s="396" t="s">
        <v>953</v>
      </c>
      <c r="R68" s="396" t="s">
        <v>954</v>
      </c>
      <c r="S68" s="396" t="s">
        <v>955</v>
      </c>
      <c r="T68" s="396" t="s">
        <v>956</v>
      </c>
      <c r="U68" s="396" t="s">
        <v>957</v>
      </c>
      <c r="V68" s="396" t="s">
        <v>958</v>
      </c>
      <c r="W68" s="396" t="s">
        <v>959</v>
      </c>
      <c r="X68" s="396" t="s">
        <v>960</v>
      </c>
      <c r="Y68" s="396" t="s">
        <v>961</v>
      </c>
      <c r="Z68" s="396" t="s">
        <v>962</v>
      </c>
      <c r="AA68" s="396" t="s">
        <v>963</v>
      </c>
      <c r="AB68" s="396"/>
      <c r="AC68" s="396"/>
      <c r="AD68" s="396"/>
      <c r="AE68" s="396"/>
      <c r="AF68" s="396"/>
      <c r="AG68" s="396"/>
      <c r="AH68" s="396"/>
      <c r="AI68" s="396"/>
      <c r="AJ68" s="396"/>
      <c r="AK68" s="396"/>
      <c r="AL68" s="396"/>
      <c r="AM68" s="396"/>
      <c r="AN68" s="396"/>
      <c r="AO68" s="396"/>
      <c r="AP68" s="396"/>
      <c r="AQ68" s="396"/>
      <c r="AR68" s="396"/>
      <c r="AS68" s="396"/>
      <c r="AT68" s="396"/>
      <c r="AU68" s="396"/>
      <c r="AV68" s="396"/>
      <c r="AW68" s="396"/>
      <c r="AX68" s="396"/>
      <c r="AY68" s="396"/>
      <c r="AZ68" s="396"/>
      <c r="BA68" s="396"/>
      <c r="BB68" s="396"/>
      <c r="BC68" s="396"/>
      <c r="BD68" s="396"/>
      <c r="BE68" s="396"/>
      <c r="BF68" s="76">
        <f>INDEX('CTR2 Data Previous Year'!$B:$B,MATCH($D68,'CTR2 Data Previous Year'!$A:$A,0),1)</f>
        <v>0</v>
      </c>
      <c r="BG68" s="76">
        <f>INDEX('CTR2 Data Previous Year'!$C:$C,MATCH($D68,'CTR2 Data Previous Year'!$A:$A,0),1)</f>
        <v>0</v>
      </c>
      <c r="BH68" s="78">
        <f>INDEX('CTR2 Data Previous Year'!$D:$D,MATCH($D68,'CTR2 Data Previous Year'!$A:$A,0),1)</f>
        <v>0</v>
      </c>
      <c r="BI68" s="78">
        <f>INDEX('CTR2 Data Previous Year'!$E:$E,MATCH($D68,'CTR2 Data Previous Year'!$A:$A,0),1)</f>
        <v>0</v>
      </c>
      <c r="BJ68" s="349" t="str">
        <f t="shared" si="1"/>
        <v>N</v>
      </c>
      <c r="BK68" s="350" t="str">
        <f t="shared" si="7"/>
        <v>N</v>
      </c>
      <c r="BL68" s="351">
        <f t="shared" si="8"/>
        <v>0</v>
      </c>
      <c r="BM68" s="420">
        <f t="shared" si="2"/>
        <v>0</v>
      </c>
      <c r="BN68" s="421">
        <f t="shared" si="3"/>
        <v>0</v>
      </c>
      <c r="BO68" s="351">
        <f t="shared" si="4"/>
        <v>0</v>
      </c>
      <c r="BP68" s="351">
        <f t="shared" si="5"/>
        <v>0</v>
      </c>
      <c r="BQ68" s="353">
        <f t="shared" si="9"/>
        <v>0</v>
      </c>
      <c r="BR68" s="353">
        <f t="shared" si="10"/>
        <v>0</v>
      </c>
      <c r="BS68" s="354">
        <f t="shared" si="6"/>
        <v>0</v>
      </c>
      <c r="BT68" s="355" t="e">
        <f t="shared" si="11"/>
        <v>#DIV/0!</v>
      </c>
      <c r="BY68" s="14"/>
      <c r="BZ68" s="63"/>
      <c r="CA68"/>
      <c r="CB68"/>
      <c r="CC68"/>
      <c r="CD68"/>
      <c r="CE68"/>
      <c r="CF68"/>
      <c r="CG68" s="14"/>
      <c r="CH68" s="64"/>
      <c r="CI68" s="14"/>
      <c r="CJ68" s="14"/>
      <c r="CK68" s="14"/>
      <c r="CL68" s="14"/>
      <c r="CM68" s="14"/>
    </row>
    <row r="69" spans="1:91" x14ac:dyDescent="0.2">
      <c r="A69" s="73">
        <v>62</v>
      </c>
      <c r="B69" s="396" t="s">
        <v>384</v>
      </c>
      <c r="C69" s="396" t="s">
        <v>964</v>
      </c>
      <c r="D69" s="396" t="s">
        <v>965</v>
      </c>
      <c r="E69" s="396" t="s">
        <v>211</v>
      </c>
      <c r="F69" s="396" t="s">
        <v>359</v>
      </c>
      <c r="G69" s="396" t="s">
        <v>966</v>
      </c>
      <c r="H69" s="396" t="s">
        <v>967</v>
      </c>
      <c r="I69" s="396" t="s">
        <v>968</v>
      </c>
      <c r="J69" s="396" t="s">
        <v>969</v>
      </c>
      <c r="K69" s="396" t="s">
        <v>970</v>
      </c>
      <c r="L69" s="396" t="s">
        <v>971</v>
      </c>
      <c r="M69" s="396"/>
      <c r="N69" s="396"/>
      <c r="O69" s="396"/>
      <c r="P69" s="396"/>
      <c r="Q69" s="396"/>
      <c r="R69" s="396"/>
      <c r="S69" s="396"/>
      <c r="T69" s="396"/>
      <c r="U69" s="396"/>
      <c r="V69" s="396"/>
      <c r="W69" s="396"/>
      <c r="X69" s="396"/>
      <c r="Y69" s="396"/>
      <c r="Z69" s="396"/>
      <c r="AA69" s="396"/>
      <c r="AB69" s="396"/>
      <c r="AC69" s="396"/>
      <c r="AD69" s="396"/>
      <c r="AE69" s="396"/>
      <c r="AF69" s="396" t="s">
        <v>230</v>
      </c>
      <c r="AG69" s="396"/>
      <c r="AH69" s="396"/>
      <c r="AI69" s="396" t="s">
        <v>230</v>
      </c>
      <c r="AJ69" s="396"/>
      <c r="AK69" s="396"/>
      <c r="AL69" s="396" t="s">
        <v>230</v>
      </c>
      <c r="AM69" s="396"/>
      <c r="AN69" s="396"/>
      <c r="AO69" s="396" t="s">
        <v>230</v>
      </c>
      <c r="AP69" s="396"/>
      <c r="AQ69" s="396"/>
      <c r="AR69" s="396" t="s">
        <v>230</v>
      </c>
      <c r="AS69" s="396"/>
      <c r="AT69" s="396"/>
      <c r="AU69" s="396" t="s">
        <v>230</v>
      </c>
      <c r="AV69" s="396"/>
      <c r="AW69" s="396"/>
      <c r="AX69" s="396" t="s">
        <v>230</v>
      </c>
      <c r="AY69" s="396"/>
      <c r="AZ69" s="396"/>
      <c r="BA69" s="396"/>
      <c r="BB69" s="396"/>
      <c r="BC69" s="396"/>
      <c r="BD69" s="396" t="s">
        <v>230</v>
      </c>
      <c r="BE69" s="396"/>
      <c r="BF69" s="76">
        <f>INDEX('CTR2 Data Previous Year'!$B:$B,MATCH($D69,'CTR2 Data Previous Year'!$A:$A,0),1)</f>
        <v>21201681</v>
      </c>
      <c r="BG69" s="76">
        <f>INDEX('CTR2 Data Previous Year'!$C:$C,MATCH($D69,'CTR2 Data Previous Year'!$A:$A,0),1)</f>
        <v>0</v>
      </c>
      <c r="BH69" s="78">
        <f>INDEX('CTR2 Data Previous Year'!$D:$D,MATCH($D69,'CTR2 Data Previous Year'!$A:$A,0),1)</f>
        <v>263735.3</v>
      </c>
      <c r="BI69" s="78">
        <f>INDEX('CTR2 Data Previous Year'!$E:$E,MATCH($D69,'CTR2 Data Previous Year'!$A:$A,0),1)</f>
        <v>80.39</v>
      </c>
      <c r="BJ69" s="349" t="str">
        <f t="shared" si="1"/>
        <v>Y</v>
      </c>
      <c r="BK69" s="350" t="str">
        <f t="shared" si="7"/>
        <v>N</v>
      </c>
      <c r="BL69" s="351">
        <f t="shared" si="8"/>
        <v>80.39</v>
      </c>
      <c r="BM69" s="420">
        <f t="shared" si="2"/>
        <v>0</v>
      </c>
      <c r="BN69" s="421">
        <f t="shared" si="3"/>
        <v>10</v>
      </c>
      <c r="BO69" s="351">
        <f t="shared" si="4"/>
        <v>80.39</v>
      </c>
      <c r="BP69" s="351">
        <f t="shared" si="5"/>
        <v>85.39</v>
      </c>
      <c r="BQ69" s="353">
        <f t="shared" si="9"/>
        <v>90.39</v>
      </c>
      <c r="BR69" s="353">
        <f t="shared" si="10"/>
        <v>90.39</v>
      </c>
      <c r="BS69" s="354">
        <f t="shared" si="6"/>
        <v>0</v>
      </c>
      <c r="BT69" s="355">
        <f t="shared" si="11"/>
        <v>0</v>
      </c>
      <c r="BY69" s="14"/>
      <c r="BZ69" s="63"/>
      <c r="CA69"/>
      <c r="CB69"/>
      <c r="CC69"/>
      <c r="CD69"/>
      <c r="CE69"/>
      <c r="CF69"/>
      <c r="CG69" s="64"/>
      <c r="CH69" s="64"/>
      <c r="CI69" s="14"/>
      <c r="CJ69" s="14"/>
      <c r="CK69" s="14"/>
      <c r="CL69" s="14"/>
      <c r="CM69" s="14"/>
    </row>
    <row r="70" spans="1:91" x14ac:dyDescent="0.2">
      <c r="A70" s="73">
        <v>63</v>
      </c>
      <c r="B70" s="396" t="s">
        <v>972</v>
      </c>
      <c r="C70" s="396" t="s">
        <v>973</v>
      </c>
      <c r="D70" s="396" t="s">
        <v>974</v>
      </c>
      <c r="E70" s="396" t="s">
        <v>190</v>
      </c>
      <c r="F70" s="396" t="s">
        <v>359</v>
      </c>
      <c r="G70" s="396" t="s">
        <v>966</v>
      </c>
      <c r="H70" s="396" t="s">
        <v>967</v>
      </c>
      <c r="I70" s="396" t="s">
        <v>968</v>
      </c>
      <c r="J70" s="396" t="s">
        <v>969</v>
      </c>
      <c r="K70" s="396" t="s">
        <v>970</v>
      </c>
      <c r="L70" s="396" t="s">
        <v>971</v>
      </c>
      <c r="M70" s="396"/>
      <c r="N70" s="396"/>
      <c r="O70" s="396"/>
      <c r="P70" s="396"/>
      <c r="Q70" s="396"/>
      <c r="R70" s="396"/>
      <c r="S70" s="396"/>
      <c r="T70" s="396"/>
      <c r="U70" s="396"/>
      <c r="V70" s="396"/>
      <c r="W70" s="396"/>
      <c r="X70" s="396"/>
      <c r="Y70" s="396"/>
      <c r="Z70" s="396"/>
      <c r="AA70" s="396"/>
      <c r="AB70" s="396"/>
      <c r="AC70" s="396"/>
      <c r="AD70" s="396"/>
      <c r="AE70" s="396"/>
      <c r="AF70" s="396" t="s">
        <v>230</v>
      </c>
      <c r="AG70" s="396"/>
      <c r="AH70" s="396"/>
      <c r="AI70" s="396" t="s">
        <v>230</v>
      </c>
      <c r="AJ70" s="396"/>
      <c r="AK70" s="396"/>
      <c r="AL70" s="396" t="s">
        <v>230</v>
      </c>
      <c r="AM70" s="396"/>
      <c r="AN70" s="396"/>
      <c r="AO70" s="396" t="s">
        <v>230</v>
      </c>
      <c r="AP70" s="396"/>
      <c r="AQ70" s="396"/>
      <c r="AR70" s="396" t="s">
        <v>230</v>
      </c>
      <c r="AS70" s="396"/>
      <c r="AT70" s="396"/>
      <c r="AU70" s="396" t="s">
        <v>230</v>
      </c>
      <c r="AV70" s="396"/>
      <c r="AW70" s="396"/>
      <c r="AX70" s="396" t="s">
        <v>230</v>
      </c>
      <c r="AY70" s="396"/>
      <c r="AZ70" s="396"/>
      <c r="BA70" s="396"/>
      <c r="BB70" s="396"/>
      <c r="BC70" s="396"/>
      <c r="BD70" s="396" t="s">
        <v>230</v>
      </c>
      <c r="BE70" s="396"/>
      <c r="BF70" s="76">
        <f>INDEX('CTR2 Data Previous Year'!$B:$B,MATCH($D70,'CTR2 Data Previous Year'!$A:$A,0),1)</f>
        <v>84405845</v>
      </c>
      <c r="BG70" s="76">
        <f>INDEX('CTR2 Data Previous Year'!$C:$C,MATCH($D70,'CTR2 Data Previous Year'!$A:$A,0),1)</f>
        <v>0</v>
      </c>
      <c r="BH70" s="78">
        <f>INDEX('CTR2 Data Previous Year'!$D:$D,MATCH($D70,'CTR2 Data Previous Year'!$A:$A,0),1)</f>
        <v>263735.3</v>
      </c>
      <c r="BI70" s="78">
        <f>INDEX('CTR2 Data Previous Year'!$E:$E,MATCH($D70,'CTR2 Data Previous Year'!$A:$A,0),1)</f>
        <v>320.04000000000002</v>
      </c>
      <c r="BJ70" s="349" t="str">
        <f t="shared" si="1"/>
        <v>N</v>
      </c>
      <c r="BK70" s="350" t="str">
        <f t="shared" si="7"/>
        <v>N</v>
      </c>
      <c r="BL70" s="351">
        <f t="shared" si="8"/>
        <v>320.04000000000002</v>
      </c>
      <c r="BM70" s="420">
        <f t="shared" si="2"/>
        <v>0</v>
      </c>
      <c r="BN70" s="421">
        <f t="shared" si="3"/>
        <v>0</v>
      </c>
      <c r="BO70" s="351">
        <f t="shared" si="4"/>
        <v>320.04000000000002</v>
      </c>
      <c r="BP70" s="351">
        <f t="shared" si="5"/>
        <v>335.04</v>
      </c>
      <c r="BQ70" s="353">
        <f t="shared" si="9"/>
        <v>0</v>
      </c>
      <c r="BR70" s="353">
        <f t="shared" si="10"/>
        <v>335.04</v>
      </c>
      <c r="BS70" s="354">
        <f t="shared" si="6"/>
        <v>0</v>
      </c>
      <c r="BT70" s="355">
        <f t="shared" si="11"/>
        <v>0</v>
      </c>
      <c r="BY70" s="14"/>
      <c r="BZ70" s="63"/>
      <c r="CA70"/>
      <c r="CB70"/>
      <c r="CC70"/>
      <c r="CD70"/>
      <c r="CE70"/>
      <c r="CF70"/>
      <c r="CG70" s="64"/>
      <c r="CH70" s="64"/>
      <c r="CI70" s="14"/>
      <c r="CJ70" s="14"/>
      <c r="CK70" s="14"/>
      <c r="CL70" s="14"/>
      <c r="CM70" s="14"/>
    </row>
    <row r="71" spans="1:91" x14ac:dyDescent="0.2">
      <c r="A71" s="73">
        <v>64</v>
      </c>
      <c r="B71" s="396" t="s">
        <v>355</v>
      </c>
      <c r="C71" s="396" t="s">
        <v>975</v>
      </c>
      <c r="D71" s="396" t="s">
        <v>976</v>
      </c>
      <c r="E71" s="396" t="s">
        <v>254</v>
      </c>
      <c r="F71" s="396" t="s">
        <v>324</v>
      </c>
      <c r="G71" s="396" t="s">
        <v>946</v>
      </c>
      <c r="H71" s="396" t="s">
        <v>947</v>
      </c>
      <c r="I71" s="396" t="s">
        <v>948</v>
      </c>
      <c r="J71" s="396" t="s">
        <v>949</v>
      </c>
      <c r="K71" s="396" t="s">
        <v>950</v>
      </c>
      <c r="L71" s="396" t="s">
        <v>951</v>
      </c>
      <c r="M71" s="396" t="s">
        <v>952</v>
      </c>
      <c r="N71" s="396" t="s">
        <v>953</v>
      </c>
      <c r="O71" s="396" t="s">
        <v>954</v>
      </c>
      <c r="P71" s="396" t="s">
        <v>955</v>
      </c>
      <c r="Q71" s="396" t="s">
        <v>956</v>
      </c>
      <c r="R71" s="396" t="s">
        <v>957</v>
      </c>
      <c r="S71" s="396" t="s">
        <v>958</v>
      </c>
      <c r="T71" s="396" t="s">
        <v>959</v>
      </c>
      <c r="U71" s="396" t="s">
        <v>960</v>
      </c>
      <c r="V71" s="396" t="s">
        <v>961</v>
      </c>
      <c r="W71" s="396" t="s">
        <v>962</v>
      </c>
      <c r="X71" s="396" t="s">
        <v>963</v>
      </c>
      <c r="Y71" s="396"/>
      <c r="Z71" s="396" t="s">
        <v>230</v>
      </c>
      <c r="AA71" s="396"/>
      <c r="AB71" s="396"/>
      <c r="AC71" s="396" t="s">
        <v>230</v>
      </c>
      <c r="AD71" s="396"/>
      <c r="AE71" s="396"/>
      <c r="AF71" s="396" t="s">
        <v>230</v>
      </c>
      <c r="AG71" s="396"/>
      <c r="AH71" s="396"/>
      <c r="AI71" s="396" t="s">
        <v>230</v>
      </c>
      <c r="AJ71" s="396"/>
      <c r="AK71" s="396"/>
      <c r="AL71" s="396" t="s">
        <v>230</v>
      </c>
      <c r="AM71" s="396"/>
      <c r="AN71" s="396"/>
      <c r="AO71" s="396" t="s">
        <v>230</v>
      </c>
      <c r="AP71" s="396"/>
      <c r="AQ71" s="396"/>
      <c r="AR71" s="396" t="s">
        <v>230</v>
      </c>
      <c r="AS71" s="396"/>
      <c r="AT71" s="396"/>
      <c r="AU71" s="396" t="s">
        <v>230</v>
      </c>
      <c r="AV71" s="396"/>
      <c r="AW71" s="396"/>
      <c r="AX71" s="396" t="s">
        <v>230</v>
      </c>
      <c r="AY71" s="396"/>
      <c r="AZ71" s="396"/>
      <c r="BA71" s="396"/>
      <c r="BB71" s="396"/>
      <c r="BC71" s="396"/>
      <c r="BD71" s="396" t="s">
        <v>230</v>
      </c>
      <c r="BE71" s="396"/>
      <c r="BF71" s="76">
        <f>INDEX('CTR2 Data Previous Year'!$B:$B,MATCH($D71,'CTR2 Data Previous Year'!$A:$A,0),1)</f>
        <v>82884762</v>
      </c>
      <c r="BG71" s="76">
        <f>INDEX('CTR2 Data Previous Year'!$C:$C,MATCH($D71,'CTR2 Data Previous Year'!$A:$A,0),1)</f>
        <v>0</v>
      </c>
      <c r="BH71" s="78">
        <f>INDEX('CTR2 Data Previous Year'!$D:$D,MATCH($D71,'CTR2 Data Previous Year'!$A:$A,0),1)</f>
        <v>423226.93</v>
      </c>
      <c r="BI71" s="78">
        <f>INDEX('CTR2 Data Previous Year'!$E:$E,MATCH($D71,'CTR2 Data Previous Year'!$A:$A,0),1)</f>
        <v>195.84</v>
      </c>
      <c r="BJ71" s="349" t="str">
        <f t="shared" si="1"/>
        <v>Y</v>
      </c>
      <c r="BK71" s="350" t="str">
        <f t="shared" si="7"/>
        <v>N</v>
      </c>
      <c r="BL71" s="351">
        <f t="shared" si="8"/>
        <v>195.84</v>
      </c>
      <c r="BM71" s="420">
        <f t="shared" si="2"/>
        <v>0</v>
      </c>
      <c r="BN71" s="421">
        <f t="shared" si="3"/>
        <v>18.5</v>
      </c>
      <c r="BO71" s="351">
        <f t="shared" si="4"/>
        <v>195.84</v>
      </c>
      <c r="BP71" s="351">
        <f t="shared" si="5"/>
        <v>210.84</v>
      </c>
      <c r="BQ71" s="353">
        <f t="shared" si="9"/>
        <v>214.34</v>
      </c>
      <c r="BR71" s="353">
        <f t="shared" si="10"/>
        <v>214.34</v>
      </c>
      <c r="BS71" s="354">
        <f t="shared" si="6"/>
        <v>0</v>
      </c>
      <c r="BT71" s="355">
        <f t="shared" si="11"/>
        <v>0</v>
      </c>
      <c r="BU71" s="342"/>
      <c r="BV71" s="342"/>
      <c r="BW71" s="342"/>
      <c r="BX71" s="342"/>
      <c r="BY71" s="14"/>
      <c r="BZ71" s="63"/>
      <c r="CA71"/>
      <c r="CB71"/>
      <c r="CC71"/>
      <c r="CD71"/>
      <c r="CE71"/>
      <c r="CF71"/>
      <c r="CG71" s="64"/>
      <c r="CH71" s="64"/>
      <c r="CI71" s="14"/>
      <c r="CJ71" s="14"/>
      <c r="CK71" s="14"/>
      <c r="CL71" s="14"/>
      <c r="CM71" s="14"/>
    </row>
    <row r="72" spans="1:91" x14ac:dyDescent="0.2">
      <c r="A72" s="73">
        <v>65</v>
      </c>
      <c r="B72" s="396" t="s">
        <v>977</v>
      </c>
      <c r="C72" s="396" t="s">
        <v>978</v>
      </c>
      <c r="D72" s="396" t="s">
        <v>979</v>
      </c>
      <c r="E72" s="396" t="s">
        <v>207</v>
      </c>
      <c r="F72" s="396" t="s">
        <v>359</v>
      </c>
      <c r="G72" s="396" t="s">
        <v>471</v>
      </c>
      <c r="H72" s="396" t="s">
        <v>472</v>
      </c>
      <c r="I72" s="396" t="s">
        <v>473</v>
      </c>
      <c r="J72" s="396" t="s">
        <v>474</v>
      </c>
      <c r="K72" s="396" t="s">
        <v>475</v>
      </c>
      <c r="L72" s="396" t="s">
        <v>476</v>
      </c>
      <c r="M72" s="396" t="s">
        <v>477</v>
      </c>
      <c r="N72" s="396" t="s">
        <v>478</v>
      </c>
      <c r="O72" s="396" t="s">
        <v>479</v>
      </c>
      <c r="P72" s="396" t="s">
        <v>480</v>
      </c>
      <c r="Q72" s="396" t="s">
        <v>481</v>
      </c>
      <c r="R72" s="396" t="s">
        <v>482</v>
      </c>
      <c r="S72" s="396" t="s">
        <v>483</v>
      </c>
      <c r="T72" s="396" t="s">
        <v>484</v>
      </c>
      <c r="U72" s="396" t="s">
        <v>485</v>
      </c>
      <c r="V72" s="396" t="s">
        <v>486</v>
      </c>
      <c r="W72" s="396" t="s">
        <v>487</v>
      </c>
      <c r="X72" s="396" t="s">
        <v>488</v>
      </c>
      <c r="Y72" s="396" t="s">
        <v>492</v>
      </c>
      <c r="Z72" s="396" t="s">
        <v>493</v>
      </c>
      <c r="AA72" s="396" t="s">
        <v>494</v>
      </c>
      <c r="AB72" s="396"/>
      <c r="AC72" s="396" t="s">
        <v>230</v>
      </c>
      <c r="AD72" s="396"/>
      <c r="AE72" s="396"/>
      <c r="AF72" s="396" t="s">
        <v>230</v>
      </c>
      <c r="AG72" s="396"/>
      <c r="AH72" s="396"/>
      <c r="AI72" s="396" t="s">
        <v>230</v>
      </c>
      <c r="AJ72" s="396"/>
      <c r="AK72" s="396"/>
      <c r="AL72" s="396" t="s">
        <v>230</v>
      </c>
      <c r="AM72" s="396"/>
      <c r="AN72" s="396"/>
      <c r="AO72" s="396" t="s">
        <v>230</v>
      </c>
      <c r="AP72" s="396"/>
      <c r="AQ72" s="396"/>
      <c r="AR72" s="396" t="s">
        <v>230</v>
      </c>
      <c r="AS72" s="396"/>
      <c r="AT72" s="396"/>
      <c r="AU72" s="396" t="s">
        <v>230</v>
      </c>
      <c r="AV72" s="396"/>
      <c r="AW72" s="396"/>
      <c r="AX72" s="396" t="s">
        <v>230</v>
      </c>
      <c r="AY72" s="396"/>
      <c r="AZ72" s="396"/>
      <c r="BA72" s="396"/>
      <c r="BB72" s="396"/>
      <c r="BC72" s="396"/>
      <c r="BD72" s="396" t="s">
        <v>230</v>
      </c>
      <c r="BE72" s="396"/>
      <c r="BF72" s="76">
        <f>INDEX('CTR2 Data Previous Year'!$B:$B,MATCH($D72,'CTR2 Data Previous Year'!$A:$A,0),1)</f>
        <v>511721789</v>
      </c>
      <c r="BG72" s="76">
        <f>INDEX('CTR2 Data Previous Year'!$C:$C,MATCH($D72,'CTR2 Data Previous Year'!$A:$A,0),1)</f>
        <v>330344</v>
      </c>
      <c r="BH72" s="78">
        <f>INDEX('CTR2 Data Previous Year'!$D:$D,MATCH($D72,'CTR2 Data Previous Year'!$A:$A,0),1)</f>
        <v>270103.45</v>
      </c>
      <c r="BI72" s="78">
        <f>INDEX('CTR2 Data Previous Year'!$E:$E,MATCH($D72,'CTR2 Data Previous Year'!$A:$A,0),1)</f>
        <v>1894.54</v>
      </c>
      <c r="BJ72" s="349" t="str">
        <f t="shared" ref="BJ72:BJ98" si="14">IF(IFERROR(VLOOKUP($C72,$BV$17:$BV$37,1,0),"N")="N","N","Y")</f>
        <v>N</v>
      </c>
      <c r="BK72" s="350" t="str">
        <f t="shared" si="7"/>
        <v>N</v>
      </c>
      <c r="BL72" s="351">
        <f t="shared" si="8"/>
        <v>1894.54</v>
      </c>
      <c r="BM72" s="420">
        <f t="shared" ref="BM72:BM98" si="15">IF($BJ72="Y",VLOOKUP($C72,$BV$17:$BX$37,2,0),0)</f>
        <v>0</v>
      </c>
      <c r="BN72" s="421">
        <f t="shared" ref="BN72:BN98" si="16">IF($BJ72="Y",VLOOKUP($C72,$BV$17:$BX$37,3,0),0)</f>
        <v>0</v>
      </c>
      <c r="BO72" s="351">
        <f t="shared" ref="BO72:BO98" si="17">$BL72*(1+(VLOOKUP($E72,$BU$8:$BX$13,3,0)+VLOOKUP($E72,$BU$8:$BX$13,2,0)))</f>
        <v>1989.2670000000001</v>
      </c>
      <c r="BP72" s="351">
        <f t="shared" ref="BP72:BP98" si="18">$BL72+VLOOKUP($E72,$BU$8:$BX$13,4,0)</f>
        <v>1894.54</v>
      </c>
      <c r="BQ72" s="353">
        <f t="shared" si="9"/>
        <v>0</v>
      </c>
      <c r="BR72" s="353">
        <f t="shared" si="10"/>
        <v>1989.27</v>
      </c>
      <c r="BS72" s="354">
        <f t="shared" ref="BS72:BS98" si="19">ROUND($BL72*VLOOKUP($E72,$BU$8:$BX$13,2,0),2)</f>
        <v>37.89</v>
      </c>
      <c r="BT72" s="355">
        <f t="shared" si="11"/>
        <v>1.9999577733909025E-2</v>
      </c>
      <c r="BU72" s="342"/>
      <c r="BV72" s="342"/>
      <c r="BW72" s="342"/>
      <c r="BX72" s="342"/>
      <c r="BY72" s="14"/>
      <c r="BZ72" s="63"/>
      <c r="CA72"/>
      <c r="CB72"/>
      <c r="CC72"/>
      <c r="CD72"/>
      <c r="CE72"/>
      <c r="CF72" s="52"/>
      <c r="CG72" s="14"/>
      <c r="CH72" s="64"/>
      <c r="CI72" s="14"/>
      <c r="CJ72" s="14"/>
      <c r="CK72" s="14"/>
      <c r="CL72" s="14"/>
      <c r="CM72" s="14"/>
    </row>
    <row r="73" spans="1:91" x14ac:dyDescent="0.2">
      <c r="A73" s="73">
        <v>66</v>
      </c>
      <c r="B73" s="396" t="s">
        <v>980</v>
      </c>
      <c r="C73" s="396" t="s">
        <v>981</v>
      </c>
      <c r="D73" s="396" t="s">
        <v>982</v>
      </c>
      <c r="E73" s="396" t="s">
        <v>211</v>
      </c>
      <c r="F73" s="396" t="s">
        <v>359</v>
      </c>
      <c r="G73" s="396" t="s">
        <v>471</v>
      </c>
      <c r="H73" s="396" t="s">
        <v>472</v>
      </c>
      <c r="I73" s="396" t="s">
        <v>473</v>
      </c>
      <c r="J73" s="396" t="s">
        <v>474</v>
      </c>
      <c r="K73" s="396" t="s">
        <v>475</v>
      </c>
      <c r="L73" s="396" t="s">
        <v>476</v>
      </c>
      <c r="M73" s="396" t="s">
        <v>477</v>
      </c>
      <c r="N73" s="396" t="s">
        <v>478</v>
      </c>
      <c r="O73" s="396" t="s">
        <v>479</v>
      </c>
      <c r="P73" s="396" t="s">
        <v>480</v>
      </c>
      <c r="Q73" s="396" t="s">
        <v>481</v>
      </c>
      <c r="R73" s="396" t="s">
        <v>482</v>
      </c>
      <c r="S73" s="396" t="s">
        <v>483</v>
      </c>
      <c r="T73" s="396" t="s">
        <v>484</v>
      </c>
      <c r="U73" s="396" t="s">
        <v>485</v>
      </c>
      <c r="V73" s="396" t="s">
        <v>486</v>
      </c>
      <c r="W73" s="396" t="s">
        <v>487</v>
      </c>
      <c r="X73" s="396" t="s">
        <v>488</v>
      </c>
      <c r="Y73" s="396" t="s">
        <v>489</v>
      </c>
      <c r="Z73" s="396" t="s">
        <v>490</v>
      </c>
      <c r="AA73" s="396" t="s">
        <v>491</v>
      </c>
      <c r="AB73" s="396" t="s">
        <v>492</v>
      </c>
      <c r="AC73" s="396" t="s">
        <v>493</v>
      </c>
      <c r="AD73" s="396" t="s">
        <v>494</v>
      </c>
      <c r="AE73" s="396"/>
      <c r="AF73" s="396" t="s">
        <v>230</v>
      </c>
      <c r="AG73" s="396"/>
      <c r="AH73" s="396"/>
      <c r="AI73" s="396" t="s">
        <v>230</v>
      </c>
      <c r="AJ73" s="396"/>
      <c r="AK73" s="396"/>
      <c r="AL73" s="396" t="s">
        <v>230</v>
      </c>
      <c r="AM73" s="396"/>
      <c r="AN73" s="396"/>
      <c r="AO73" s="396" t="s">
        <v>230</v>
      </c>
      <c r="AP73" s="396"/>
      <c r="AQ73" s="396"/>
      <c r="AR73" s="396" t="s">
        <v>230</v>
      </c>
      <c r="AS73" s="396"/>
      <c r="AT73" s="396"/>
      <c r="AU73" s="396" t="s">
        <v>230</v>
      </c>
      <c r="AV73" s="396"/>
      <c r="AW73" s="396"/>
      <c r="AX73" s="396" t="s">
        <v>230</v>
      </c>
      <c r="AY73" s="396"/>
      <c r="AZ73" s="396"/>
      <c r="BA73" s="396"/>
      <c r="BB73" s="396"/>
      <c r="BC73" s="396"/>
      <c r="BD73" s="396" t="s">
        <v>230</v>
      </c>
      <c r="BE73" s="396"/>
      <c r="BF73" s="76">
        <f>INDEX('CTR2 Data Previous Year'!$B:$B,MATCH($D73,'CTR2 Data Previous Year'!$A:$A,0),1)</f>
        <v>33164693</v>
      </c>
      <c r="BG73" s="76">
        <f>INDEX('CTR2 Data Previous Year'!$C:$C,MATCH($D73,'CTR2 Data Previous Year'!$A:$A,0),1)</f>
        <v>0</v>
      </c>
      <c r="BH73" s="78">
        <f>INDEX('CTR2 Data Previous Year'!$D:$D,MATCH($D73,'CTR2 Data Previous Year'!$A:$A,0),1)</f>
        <v>341165</v>
      </c>
      <c r="BI73" s="78">
        <f>INDEX('CTR2 Data Previous Year'!$E:$E,MATCH($D73,'CTR2 Data Previous Year'!$A:$A,0),1)</f>
        <v>97.21</v>
      </c>
      <c r="BJ73" s="349" t="str">
        <f t="shared" si="14"/>
        <v>N</v>
      </c>
      <c r="BK73" s="350" t="str">
        <f t="shared" ref="BK73:BK98" si="20">IF(IFERROR(VLOOKUP($C73,$BV$40:$BV$62,1,0),"N")="N","N","Y")</f>
        <v>N</v>
      </c>
      <c r="BL73" s="351">
        <f t="shared" ref="BL73:BL98" si="21">IF($BK73="N",$BI73,VLOOKUP($C73,$BV$40:$BW$62,2,0))</f>
        <v>97.21</v>
      </c>
      <c r="BM73" s="420">
        <f t="shared" si="15"/>
        <v>0</v>
      </c>
      <c r="BN73" s="421">
        <f t="shared" si="16"/>
        <v>0</v>
      </c>
      <c r="BO73" s="351">
        <f t="shared" si="17"/>
        <v>97.21</v>
      </c>
      <c r="BP73" s="351">
        <f t="shared" si="18"/>
        <v>102.21</v>
      </c>
      <c r="BQ73" s="353">
        <f t="shared" ref="BQ73:BQ98" si="22">IF(AND($BJ73="Y",$BM73&gt;0),$BL73*(1+$BM73),IF(AND($BJ73="Y",$BN73&gt;0),$BL73+$BN73,0))</f>
        <v>0</v>
      </c>
      <c r="BR73" s="353">
        <f t="shared" ref="BR73:BR98" si="23">ROUND(MAX($BO73:$BQ73),2)</f>
        <v>102.21</v>
      </c>
      <c r="BS73" s="354">
        <f t="shared" si="19"/>
        <v>0</v>
      </c>
      <c r="BT73" s="355">
        <f t="shared" ref="BT73:BT98" si="24">$BS73/$BI73</f>
        <v>0</v>
      </c>
      <c r="BU73" s="342"/>
      <c r="BV73" s="342"/>
      <c r="BW73" s="342"/>
      <c r="BX73" s="342"/>
      <c r="BY73" s="63"/>
      <c r="BZ73" s="63"/>
      <c r="CA73"/>
      <c r="CB73"/>
      <c r="CC73"/>
      <c r="CD73"/>
      <c r="CE73"/>
      <c r="CF73"/>
      <c r="CG73" s="14"/>
      <c r="CH73" s="64"/>
      <c r="CI73" s="14"/>
      <c r="CJ73" s="14"/>
      <c r="CK73" s="14"/>
      <c r="CL73" s="14"/>
      <c r="CM73" s="14"/>
    </row>
    <row r="74" spans="1:91" x14ac:dyDescent="0.2">
      <c r="A74" s="73">
        <v>67</v>
      </c>
      <c r="B74" s="396" t="s">
        <v>983</v>
      </c>
      <c r="C74" s="396" t="s">
        <v>984</v>
      </c>
      <c r="D74" s="396" t="s">
        <v>985</v>
      </c>
      <c r="E74" s="396" t="s">
        <v>190</v>
      </c>
      <c r="F74" s="396" t="s">
        <v>359</v>
      </c>
      <c r="G74" s="396" t="s">
        <v>471</v>
      </c>
      <c r="H74" s="396" t="s">
        <v>472</v>
      </c>
      <c r="I74" s="396" t="s">
        <v>473</v>
      </c>
      <c r="J74" s="396" t="s">
        <v>474</v>
      </c>
      <c r="K74" s="396" t="s">
        <v>475</v>
      </c>
      <c r="L74" s="396" t="s">
        <v>476</v>
      </c>
      <c r="M74" s="396" t="s">
        <v>477</v>
      </c>
      <c r="N74" s="396" t="s">
        <v>478</v>
      </c>
      <c r="O74" s="396" t="s">
        <v>479</v>
      </c>
      <c r="P74" s="396" t="s">
        <v>480</v>
      </c>
      <c r="Q74" s="396" t="s">
        <v>481</v>
      </c>
      <c r="R74" s="396" t="s">
        <v>482</v>
      </c>
      <c r="S74" s="396" t="s">
        <v>483</v>
      </c>
      <c r="T74" s="396" t="s">
        <v>484</v>
      </c>
      <c r="U74" s="396" t="s">
        <v>485</v>
      </c>
      <c r="V74" s="396" t="s">
        <v>486</v>
      </c>
      <c r="W74" s="396" t="s">
        <v>487</v>
      </c>
      <c r="X74" s="396" t="s">
        <v>488</v>
      </c>
      <c r="Y74" s="396" t="s">
        <v>489</v>
      </c>
      <c r="Z74" s="396" t="s">
        <v>490</v>
      </c>
      <c r="AA74" s="396" t="s">
        <v>491</v>
      </c>
      <c r="AB74" s="396" t="s">
        <v>492</v>
      </c>
      <c r="AC74" s="396" t="s">
        <v>493</v>
      </c>
      <c r="AD74" s="396" t="s">
        <v>494</v>
      </c>
      <c r="AE74" s="396"/>
      <c r="AF74" s="396" t="s">
        <v>230</v>
      </c>
      <c r="AG74" s="396"/>
      <c r="AH74" s="396"/>
      <c r="AI74" s="396" t="s">
        <v>230</v>
      </c>
      <c r="AJ74" s="396"/>
      <c r="AK74" s="396"/>
      <c r="AL74" s="396" t="s">
        <v>230</v>
      </c>
      <c r="AM74" s="396"/>
      <c r="AN74" s="396"/>
      <c r="AO74" s="396" t="s">
        <v>230</v>
      </c>
      <c r="AP74" s="396"/>
      <c r="AQ74" s="396"/>
      <c r="AR74" s="396" t="s">
        <v>230</v>
      </c>
      <c r="AS74" s="396"/>
      <c r="AT74" s="396"/>
      <c r="AU74" s="396" t="s">
        <v>230</v>
      </c>
      <c r="AV74" s="396"/>
      <c r="AW74" s="396"/>
      <c r="AX74" s="396" t="s">
        <v>230</v>
      </c>
      <c r="AY74" s="396"/>
      <c r="AZ74" s="396"/>
      <c r="BA74" s="396"/>
      <c r="BB74" s="396"/>
      <c r="BC74" s="396"/>
      <c r="BD74" s="396" t="s">
        <v>230</v>
      </c>
      <c r="BE74" s="396"/>
      <c r="BF74" s="76">
        <f>INDEX('CTR2 Data Previous Year'!$B:$B,MATCH($D74,'CTR2 Data Previous Year'!$A:$A,0),1)</f>
        <v>101019090</v>
      </c>
      <c r="BG74" s="76">
        <f>INDEX('CTR2 Data Previous Year'!$C:$C,MATCH($D74,'CTR2 Data Previous Year'!$A:$A,0),1)</f>
        <v>0</v>
      </c>
      <c r="BH74" s="78">
        <f>INDEX('CTR2 Data Previous Year'!$D:$D,MATCH($D74,'CTR2 Data Previous Year'!$A:$A,0),1)</f>
        <v>341165.45</v>
      </c>
      <c r="BI74" s="78">
        <f>INDEX('CTR2 Data Previous Year'!$E:$E,MATCH($D74,'CTR2 Data Previous Year'!$A:$A,0),1)</f>
        <v>296.10000000000002</v>
      </c>
      <c r="BJ74" s="349" t="str">
        <f t="shared" si="14"/>
        <v>N</v>
      </c>
      <c r="BK74" s="350" t="str">
        <f t="shared" si="20"/>
        <v>N</v>
      </c>
      <c r="BL74" s="351">
        <f t="shared" si="21"/>
        <v>296.10000000000002</v>
      </c>
      <c r="BM74" s="420">
        <f t="shared" si="15"/>
        <v>0</v>
      </c>
      <c r="BN74" s="421">
        <f t="shared" si="16"/>
        <v>0</v>
      </c>
      <c r="BO74" s="351">
        <f t="shared" si="17"/>
        <v>296.10000000000002</v>
      </c>
      <c r="BP74" s="351">
        <f t="shared" si="18"/>
        <v>311.10000000000002</v>
      </c>
      <c r="BQ74" s="353">
        <f t="shared" si="22"/>
        <v>0</v>
      </c>
      <c r="BR74" s="353">
        <f t="shared" si="23"/>
        <v>311.10000000000002</v>
      </c>
      <c r="BS74" s="354">
        <f t="shared" si="19"/>
        <v>0</v>
      </c>
      <c r="BT74" s="355">
        <f t="shared" si="24"/>
        <v>0</v>
      </c>
      <c r="BU74" s="342"/>
      <c r="BV74" s="342"/>
      <c r="BW74" s="342"/>
      <c r="BX74" s="342"/>
      <c r="BY74" s="63"/>
      <c r="BZ74" s="63"/>
      <c r="CA74"/>
      <c r="CB74"/>
      <c r="CC74"/>
      <c r="CD74"/>
      <c r="CE74"/>
      <c r="CF74"/>
      <c r="CG74" s="64"/>
      <c r="CH74" s="64"/>
      <c r="CI74" s="14"/>
      <c r="CJ74" s="14"/>
      <c r="CK74" s="14"/>
      <c r="CL74" s="14"/>
      <c r="CM74" s="14"/>
    </row>
    <row r="75" spans="1:91" x14ac:dyDescent="0.2">
      <c r="A75" s="73">
        <v>68</v>
      </c>
      <c r="B75" s="396" t="s">
        <v>986</v>
      </c>
      <c r="C75" s="396" t="s">
        <v>987</v>
      </c>
      <c r="D75" s="396" t="s">
        <v>988</v>
      </c>
      <c r="E75" s="396" t="s">
        <v>207</v>
      </c>
      <c r="F75" s="396" t="s">
        <v>235</v>
      </c>
      <c r="G75" s="396" t="s">
        <v>989</v>
      </c>
      <c r="H75" s="396" t="s">
        <v>990</v>
      </c>
      <c r="I75" s="396" t="s">
        <v>991</v>
      </c>
      <c r="J75" s="396" t="s">
        <v>992</v>
      </c>
      <c r="K75" s="396" t="s">
        <v>993</v>
      </c>
      <c r="L75" s="396" t="s">
        <v>994</v>
      </c>
      <c r="M75" s="396" t="s">
        <v>995</v>
      </c>
      <c r="N75" s="396" t="s">
        <v>996</v>
      </c>
      <c r="O75" s="396" t="s">
        <v>997</v>
      </c>
      <c r="P75" s="396" t="s">
        <v>998</v>
      </c>
      <c r="Q75" s="396" t="s">
        <v>999</v>
      </c>
      <c r="R75" s="396" t="s">
        <v>1000</v>
      </c>
      <c r="S75" s="396" t="s">
        <v>1001</v>
      </c>
      <c r="T75" s="396" t="s">
        <v>1002</v>
      </c>
      <c r="U75" s="396" t="s">
        <v>1003</v>
      </c>
      <c r="V75" s="396"/>
      <c r="W75" s="396" t="s">
        <v>230</v>
      </c>
      <c r="X75" s="396"/>
      <c r="Y75" s="396"/>
      <c r="Z75" s="396" t="s">
        <v>230</v>
      </c>
      <c r="AA75" s="396"/>
      <c r="AB75" s="396"/>
      <c r="AC75" s="396" t="s">
        <v>230</v>
      </c>
      <c r="AD75" s="396"/>
      <c r="AE75" s="396"/>
      <c r="AF75" s="396" t="s">
        <v>230</v>
      </c>
      <c r="AG75" s="396"/>
      <c r="AH75" s="396"/>
      <c r="AI75" s="396" t="s">
        <v>230</v>
      </c>
      <c r="AJ75" s="396"/>
      <c r="AK75" s="396"/>
      <c r="AL75" s="396" t="s">
        <v>230</v>
      </c>
      <c r="AM75" s="396"/>
      <c r="AN75" s="396"/>
      <c r="AO75" s="396" t="s">
        <v>230</v>
      </c>
      <c r="AP75" s="396"/>
      <c r="AQ75" s="396"/>
      <c r="AR75" s="396" t="s">
        <v>230</v>
      </c>
      <c r="AS75" s="396"/>
      <c r="AT75" s="396"/>
      <c r="AU75" s="396" t="s">
        <v>230</v>
      </c>
      <c r="AV75" s="396"/>
      <c r="AW75" s="396"/>
      <c r="AX75" s="396" t="s">
        <v>230</v>
      </c>
      <c r="AY75" s="396"/>
      <c r="AZ75" s="396"/>
      <c r="BA75" s="396"/>
      <c r="BB75" s="396"/>
      <c r="BC75" s="396"/>
      <c r="BD75" s="396" t="s">
        <v>230</v>
      </c>
      <c r="BE75" s="396"/>
      <c r="BF75" s="76">
        <f>INDEX('CTR2 Data Previous Year'!$B:$B,MATCH($D75,'CTR2 Data Previous Year'!$A:$A,0),1)</f>
        <v>533328633</v>
      </c>
      <c r="BG75" s="76">
        <f>INDEX('CTR2 Data Previous Year'!$C:$C,MATCH($D75,'CTR2 Data Previous Year'!$A:$A,0),1)</f>
        <v>669757</v>
      </c>
      <c r="BH75" s="78">
        <f>INDEX('CTR2 Data Previous Year'!$D:$D,MATCH($D75,'CTR2 Data Previous Year'!$A:$A,0),1)</f>
        <v>279025.13</v>
      </c>
      <c r="BI75" s="78">
        <f>INDEX('CTR2 Data Previous Year'!$E:$E,MATCH($D75,'CTR2 Data Previous Year'!$A:$A,0),1)</f>
        <v>1911.4</v>
      </c>
      <c r="BJ75" s="349" t="str">
        <f t="shared" si="14"/>
        <v>N</v>
      </c>
      <c r="BK75" s="350" t="str">
        <f t="shared" si="20"/>
        <v>N</v>
      </c>
      <c r="BL75" s="351">
        <f t="shared" si="21"/>
        <v>1911.4</v>
      </c>
      <c r="BM75" s="420">
        <f t="shared" si="15"/>
        <v>0</v>
      </c>
      <c r="BN75" s="421">
        <f t="shared" si="16"/>
        <v>0</v>
      </c>
      <c r="BO75" s="351">
        <f t="shared" si="17"/>
        <v>2006.9700000000003</v>
      </c>
      <c r="BP75" s="351">
        <f t="shared" si="18"/>
        <v>1911.4</v>
      </c>
      <c r="BQ75" s="353">
        <f t="shared" si="22"/>
        <v>0</v>
      </c>
      <c r="BR75" s="353">
        <f t="shared" si="23"/>
        <v>2006.97</v>
      </c>
      <c r="BS75" s="354">
        <f t="shared" si="19"/>
        <v>38.229999999999997</v>
      </c>
      <c r="BT75" s="355">
        <f t="shared" si="24"/>
        <v>2.0001046353458195E-2</v>
      </c>
      <c r="BU75" s="342"/>
      <c r="BV75" s="342"/>
      <c r="BW75" s="342"/>
      <c r="BX75" s="342"/>
      <c r="BY75" s="63"/>
      <c r="BZ75" s="63"/>
      <c r="CA75"/>
      <c r="CB75"/>
      <c r="CC75"/>
      <c r="CD75"/>
      <c r="CE75"/>
      <c r="CF75" s="52"/>
      <c r="CG75" s="14"/>
      <c r="CH75" s="64"/>
      <c r="CI75" s="14"/>
      <c r="CJ75" s="14"/>
      <c r="CK75" s="14"/>
      <c r="CL75" s="14"/>
      <c r="CM75" s="14"/>
    </row>
    <row r="76" spans="1:91" x14ac:dyDescent="0.2">
      <c r="A76" s="73">
        <v>69</v>
      </c>
      <c r="B76" s="396" t="s">
        <v>1004</v>
      </c>
      <c r="C76" s="396" t="s">
        <v>1005</v>
      </c>
      <c r="D76" s="396" t="s">
        <v>1006</v>
      </c>
      <c r="E76" s="396" t="s">
        <v>211</v>
      </c>
      <c r="F76" s="396" t="s">
        <v>678</v>
      </c>
      <c r="G76" s="396" t="s">
        <v>1007</v>
      </c>
      <c r="H76" s="396" t="s">
        <v>1008</v>
      </c>
      <c r="I76" s="396" t="s">
        <v>1009</v>
      </c>
      <c r="J76" s="396" t="s">
        <v>1010</v>
      </c>
      <c r="K76" s="396" t="s">
        <v>1011</v>
      </c>
      <c r="L76" s="396" t="s">
        <v>1012</v>
      </c>
      <c r="M76" s="396"/>
      <c r="N76" s="396" t="s">
        <v>230</v>
      </c>
      <c r="O76" s="396"/>
      <c r="P76" s="396"/>
      <c r="Q76" s="396" t="s">
        <v>230</v>
      </c>
      <c r="R76" s="396"/>
      <c r="S76" s="396"/>
      <c r="T76" s="396" t="s">
        <v>230</v>
      </c>
      <c r="U76" s="396"/>
      <c r="V76" s="396"/>
      <c r="W76" s="396" t="s">
        <v>230</v>
      </c>
      <c r="X76" s="396"/>
      <c r="Y76" s="396"/>
      <c r="Z76" s="396" t="s">
        <v>230</v>
      </c>
      <c r="AA76" s="396"/>
      <c r="AB76" s="396"/>
      <c r="AC76" s="396" t="s">
        <v>230</v>
      </c>
      <c r="AD76" s="396"/>
      <c r="AE76" s="396"/>
      <c r="AF76" s="396" t="s">
        <v>230</v>
      </c>
      <c r="AG76" s="396"/>
      <c r="AH76" s="396"/>
      <c r="AI76" s="396" t="s">
        <v>230</v>
      </c>
      <c r="AJ76" s="396"/>
      <c r="AK76" s="396"/>
      <c r="AL76" s="396" t="s">
        <v>230</v>
      </c>
      <c r="AM76" s="396"/>
      <c r="AN76" s="396"/>
      <c r="AO76" s="396" t="s">
        <v>230</v>
      </c>
      <c r="AP76" s="396"/>
      <c r="AQ76" s="396"/>
      <c r="AR76" s="396" t="s">
        <v>230</v>
      </c>
      <c r="AS76" s="396"/>
      <c r="AT76" s="396"/>
      <c r="AU76" s="396" t="s">
        <v>230</v>
      </c>
      <c r="AV76" s="396"/>
      <c r="AW76" s="396"/>
      <c r="AX76" s="396" t="s">
        <v>230</v>
      </c>
      <c r="AY76" s="396"/>
      <c r="AZ76" s="396"/>
      <c r="BA76" s="396"/>
      <c r="BB76" s="396"/>
      <c r="BC76" s="396"/>
      <c r="BD76" s="396" t="s">
        <v>230</v>
      </c>
      <c r="BE76" s="396"/>
      <c r="BF76" s="76">
        <f>INDEX('CTR2 Data Previous Year'!$B:$B,MATCH($D76,'CTR2 Data Previous Year'!$A:$A,0),1)</f>
        <v>21445901</v>
      </c>
      <c r="BG76" s="76">
        <f>INDEX('CTR2 Data Previous Year'!$C:$C,MATCH($D76,'CTR2 Data Previous Year'!$A:$A,0),1)</f>
        <v>0</v>
      </c>
      <c r="BH76" s="78">
        <f>INDEX('CTR2 Data Previous Year'!$D:$D,MATCH($D76,'CTR2 Data Previous Year'!$A:$A,0),1)</f>
        <v>179538.74</v>
      </c>
      <c r="BI76" s="78">
        <f>INDEX('CTR2 Data Previous Year'!$E:$E,MATCH($D76,'CTR2 Data Previous Year'!$A:$A,0),1)</f>
        <v>119.45</v>
      </c>
      <c r="BJ76" s="349" t="str">
        <f t="shared" si="14"/>
        <v>N</v>
      </c>
      <c r="BK76" s="350" t="str">
        <f t="shared" si="20"/>
        <v>N</v>
      </c>
      <c r="BL76" s="351">
        <f t="shared" si="21"/>
        <v>119.45</v>
      </c>
      <c r="BM76" s="420">
        <f t="shared" si="15"/>
        <v>0</v>
      </c>
      <c r="BN76" s="421">
        <f t="shared" si="16"/>
        <v>0</v>
      </c>
      <c r="BO76" s="351">
        <f t="shared" si="17"/>
        <v>119.45</v>
      </c>
      <c r="BP76" s="351">
        <f t="shared" si="18"/>
        <v>124.45</v>
      </c>
      <c r="BQ76" s="353">
        <f t="shared" si="22"/>
        <v>0</v>
      </c>
      <c r="BR76" s="353">
        <f t="shared" si="23"/>
        <v>124.45</v>
      </c>
      <c r="BS76" s="354">
        <f t="shared" si="19"/>
        <v>0</v>
      </c>
      <c r="BT76" s="355">
        <f t="shared" si="24"/>
        <v>0</v>
      </c>
      <c r="BU76" s="342"/>
      <c r="BV76" s="342"/>
      <c r="BW76" s="342"/>
      <c r="BX76" s="342"/>
      <c r="BY76" s="63"/>
      <c r="BZ76" s="63"/>
      <c r="CA76"/>
      <c r="CB76"/>
      <c r="CC76"/>
      <c r="CD76"/>
      <c r="CE76"/>
      <c r="CF76"/>
      <c r="CG76" s="14"/>
      <c r="CH76" s="64"/>
      <c r="CI76" s="14"/>
      <c r="CJ76" s="14"/>
      <c r="CK76" s="14"/>
      <c r="CL76" s="14"/>
      <c r="CM76" s="14"/>
    </row>
    <row r="77" spans="1:91" x14ac:dyDescent="0.2">
      <c r="A77" s="73">
        <v>70</v>
      </c>
      <c r="B77" s="396" t="s">
        <v>1013</v>
      </c>
      <c r="C77" s="396" t="s">
        <v>1014</v>
      </c>
      <c r="D77" s="396" t="s">
        <v>1015</v>
      </c>
      <c r="E77" s="396" t="s">
        <v>231</v>
      </c>
      <c r="F77" s="396" t="s">
        <v>597</v>
      </c>
      <c r="G77" s="396" t="s">
        <v>1016</v>
      </c>
      <c r="H77" s="396" t="s">
        <v>1017</v>
      </c>
      <c r="I77" s="396" t="s">
        <v>1018</v>
      </c>
      <c r="J77" s="396" t="s">
        <v>1019</v>
      </c>
      <c r="K77" s="396" t="s">
        <v>1020</v>
      </c>
      <c r="L77" s="396" t="s">
        <v>1021</v>
      </c>
      <c r="M77" s="396" t="s">
        <v>1022</v>
      </c>
      <c r="N77" s="396" t="s">
        <v>1023</v>
      </c>
      <c r="O77" s="396" t="s">
        <v>1024</v>
      </c>
      <c r="P77" s="396" t="s">
        <v>1025</v>
      </c>
      <c r="Q77" s="396" t="s">
        <v>1026</v>
      </c>
      <c r="R77" s="396" t="s">
        <v>1027</v>
      </c>
      <c r="S77" s="396"/>
      <c r="T77" s="396" t="s">
        <v>230</v>
      </c>
      <c r="U77" s="396"/>
      <c r="V77" s="396"/>
      <c r="W77" s="396" t="s">
        <v>230</v>
      </c>
      <c r="X77" s="396"/>
      <c r="Y77" s="396"/>
      <c r="Z77" s="396" t="s">
        <v>230</v>
      </c>
      <c r="AA77" s="396"/>
      <c r="AB77" s="396"/>
      <c r="AC77" s="396" t="s">
        <v>230</v>
      </c>
      <c r="AD77" s="396"/>
      <c r="AE77" s="396"/>
      <c r="AF77" s="396" t="s">
        <v>230</v>
      </c>
      <c r="AG77" s="396"/>
      <c r="AH77" s="396"/>
      <c r="AI77" s="396" t="s">
        <v>230</v>
      </c>
      <c r="AJ77" s="396"/>
      <c r="AK77" s="396"/>
      <c r="AL77" s="396" t="s">
        <v>230</v>
      </c>
      <c r="AM77" s="396"/>
      <c r="AN77" s="396"/>
      <c r="AO77" s="396" t="s">
        <v>230</v>
      </c>
      <c r="AP77" s="396"/>
      <c r="AQ77" s="396"/>
      <c r="AR77" s="396" t="s">
        <v>230</v>
      </c>
      <c r="AS77" s="396"/>
      <c r="AT77" s="396"/>
      <c r="AU77" s="396" t="s">
        <v>230</v>
      </c>
      <c r="AV77" s="396"/>
      <c r="AW77" s="396"/>
      <c r="AX77" s="396" t="s">
        <v>230</v>
      </c>
      <c r="AY77" s="396"/>
      <c r="AZ77" s="396"/>
      <c r="BA77" s="396"/>
      <c r="BB77" s="396"/>
      <c r="BC77" s="396"/>
      <c r="BD77" s="396" t="s">
        <v>230</v>
      </c>
      <c r="BE77" s="396"/>
      <c r="BF77" s="76">
        <f>INDEX('CTR2 Data Previous Year'!$B:$B,MATCH($D77,'CTR2 Data Previous Year'!$A:$A,0),1)</f>
        <v>34018552</v>
      </c>
      <c r="BG77" s="76">
        <f>INDEX('CTR2 Data Previous Year'!$C:$C,MATCH($D77,'CTR2 Data Previous Year'!$A:$A,0),1)</f>
        <v>0</v>
      </c>
      <c r="BH77" s="78">
        <f>INDEX('CTR2 Data Previous Year'!$D:$D,MATCH($D77,'CTR2 Data Previous Year'!$A:$A,0),1)</f>
        <v>377774.04</v>
      </c>
      <c r="BI77" s="78">
        <f>INDEX('CTR2 Data Previous Year'!$E:$E,MATCH($D77,'CTR2 Data Previous Year'!$A:$A,0),1)</f>
        <v>90.05</v>
      </c>
      <c r="BJ77" s="349" t="str">
        <f t="shared" si="14"/>
        <v>N</v>
      </c>
      <c r="BK77" s="350" t="str">
        <f t="shared" si="20"/>
        <v>N</v>
      </c>
      <c r="BL77" s="351">
        <f t="shared" si="21"/>
        <v>90.05</v>
      </c>
      <c r="BM77" s="420">
        <f t="shared" si="15"/>
        <v>0</v>
      </c>
      <c r="BN77" s="421">
        <f t="shared" si="16"/>
        <v>0</v>
      </c>
      <c r="BO77" s="351">
        <f t="shared" si="17"/>
        <v>90.05</v>
      </c>
      <c r="BP77" s="351">
        <f t="shared" si="18"/>
        <v>95.05</v>
      </c>
      <c r="BQ77" s="353">
        <f t="shared" si="22"/>
        <v>0</v>
      </c>
      <c r="BR77" s="353">
        <f t="shared" si="23"/>
        <v>95.05</v>
      </c>
      <c r="BS77" s="354">
        <f t="shared" si="19"/>
        <v>0</v>
      </c>
      <c r="BT77" s="355">
        <f t="shared" si="24"/>
        <v>0</v>
      </c>
      <c r="BU77" s="342"/>
      <c r="BV77" s="342"/>
      <c r="BW77" s="342"/>
      <c r="BX77" s="342"/>
      <c r="BY77" s="63"/>
      <c r="BZ77" s="63"/>
      <c r="CA77"/>
      <c r="CB77"/>
      <c r="CC77"/>
      <c r="CD77"/>
      <c r="CE77"/>
      <c r="CF77"/>
      <c r="CG77" s="14"/>
      <c r="CH77" s="64"/>
      <c r="CI77" s="14"/>
      <c r="CJ77" s="14"/>
      <c r="CK77" s="14"/>
      <c r="CL77" s="14"/>
      <c r="CM77" s="14"/>
    </row>
    <row r="78" spans="1:91" x14ac:dyDescent="0.2">
      <c r="A78" s="73">
        <v>71</v>
      </c>
      <c r="B78" s="396" t="s">
        <v>1028</v>
      </c>
      <c r="C78" s="396" t="s">
        <v>1029</v>
      </c>
      <c r="D78" s="396" t="s">
        <v>1030</v>
      </c>
      <c r="E78" s="396" t="s">
        <v>207</v>
      </c>
      <c r="F78" s="396" t="s">
        <v>678</v>
      </c>
      <c r="G78" s="396" t="s">
        <v>1031</v>
      </c>
      <c r="H78" s="396" t="s">
        <v>1032</v>
      </c>
      <c r="I78" s="396" t="s">
        <v>1033</v>
      </c>
      <c r="J78" s="396" t="s">
        <v>1034</v>
      </c>
      <c r="K78" s="396" t="s">
        <v>1035</v>
      </c>
      <c r="L78" s="396" t="s">
        <v>1036</v>
      </c>
      <c r="M78" s="396" t="s">
        <v>1037</v>
      </c>
      <c r="N78" s="396" t="s">
        <v>1038</v>
      </c>
      <c r="O78" s="396" t="s">
        <v>1039</v>
      </c>
      <c r="P78" s="396" t="s">
        <v>1040</v>
      </c>
      <c r="Q78" s="396" t="s">
        <v>1041</v>
      </c>
      <c r="R78" s="396" t="s">
        <v>1042</v>
      </c>
      <c r="S78" s="396" t="s">
        <v>1043</v>
      </c>
      <c r="T78" s="396" t="s">
        <v>1044</v>
      </c>
      <c r="U78" s="396" t="s">
        <v>1045</v>
      </c>
      <c r="V78" s="396" t="s">
        <v>1046</v>
      </c>
      <c r="W78" s="396" t="s">
        <v>1047</v>
      </c>
      <c r="X78" s="396" t="s">
        <v>1048</v>
      </c>
      <c r="Y78" s="396" t="s">
        <v>1049</v>
      </c>
      <c r="Z78" s="396" t="s">
        <v>1050</v>
      </c>
      <c r="AA78" s="396" t="s">
        <v>1051</v>
      </c>
      <c r="AB78" s="396" t="s">
        <v>1052</v>
      </c>
      <c r="AC78" s="396" t="s">
        <v>1053</v>
      </c>
      <c r="AD78" s="396" t="s">
        <v>1054</v>
      </c>
      <c r="AE78" s="396"/>
      <c r="AF78" s="396" t="s">
        <v>230</v>
      </c>
      <c r="AG78" s="396"/>
      <c r="AH78" s="396"/>
      <c r="AI78" s="396" t="s">
        <v>230</v>
      </c>
      <c r="AJ78" s="396"/>
      <c r="AK78" s="396"/>
      <c r="AL78" s="396" t="s">
        <v>230</v>
      </c>
      <c r="AM78" s="396"/>
      <c r="AN78" s="396"/>
      <c r="AO78" s="396" t="s">
        <v>230</v>
      </c>
      <c r="AP78" s="396"/>
      <c r="AQ78" s="396"/>
      <c r="AR78" s="396" t="s">
        <v>230</v>
      </c>
      <c r="AS78" s="396"/>
      <c r="AT78" s="396"/>
      <c r="AU78" s="396" t="s">
        <v>230</v>
      </c>
      <c r="AV78" s="396"/>
      <c r="AW78" s="396"/>
      <c r="AX78" s="396" t="s">
        <v>230</v>
      </c>
      <c r="AY78" s="396"/>
      <c r="AZ78" s="396"/>
      <c r="BA78" s="396"/>
      <c r="BB78" s="396"/>
      <c r="BC78" s="396"/>
      <c r="BD78" s="396" t="s">
        <v>230</v>
      </c>
      <c r="BE78" s="396"/>
      <c r="BF78" s="76">
        <f>INDEX('CTR2 Data Previous Year'!$B:$B,MATCH($D78,'CTR2 Data Previous Year'!$A:$A,0),1)</f>
        <v>487659744</v>
      </c>
      <c r="BG78" s="76">
        <f>INDEX('CTR2 Data Previous Year'!$C:$C,MATCH($D78,'CTR2 Data Previous Year'!$A:$A,0),1)</f>
        <v>0</v>
      </c>
      <c r="BH78" s="78">
        <f>INDEX('CTR2 Data Previous Year'!$D:$D,MATCH($D78,'CTR2 Data Previous Year'!$A:$A,0),1)</f>
        <v>300707.12</v>
      </c>
      <c r="BI78" s="78">
        <f>INDEX('CTR2 Data Previous Year'!$E:$E,MATCH($D78,'CTR2 Data Previous Year'!$A:$A,0),1)</f>
        <v>1621.71</v>
      </c>
      <c r="BJ78" s="349" t="str">
        <f t="shared" si="14"/>
        <v>N</v>
      </c>
      <c r="BK78" s="350" t="str">
        <f t="shared" si="20"/>
        <v>N</v>
      </c>
      <c r="BL78" s="351">
        <f t="shared" si="21"/>
        <v>1621.71</v>
      </c>
      <c r="BM78" s="420">
        <f t="shared" si="15"/>
        <v>0</v>
      </c>
      <c r="BN78" s="421">
        <f t="shared" si="16"/>
        <v>0</v>
      </c>
      <c r="BO78" s="351">
        <f t="shared" si="17"/>
        <v>1702.7955000000002</v>
      </c>
      <c r="BP78" s="351">
        <f t="shared" si="18"/>
        <v>1621.71</v>
      </c>
      <c r="BQ78" s="353">
        <f t="shared" si="22"/>
        <v>0</v>
      </c>
      <c r="BR78" s="353">
        <f t="shared" si="23"/>
        <v>1702.8</v>
      </c>
      <c r="BS78" s="354">
        <f t="shared" si="19"/>
        <v>32.43</v>
      </c>
      <c r="BT78" s="355">
        <f t="shared" si="24"/>
        <v>1.9997410141147306E-2</v>
      </c>
      <c r="BU78" s="342"/>
      <c r="BV78" s="342"/>
      <c r="BW78" s="342"/>
      <c r="BX78" s="342"/>
      <c r="BY78" s="63"/>
      <c r="BZ78" s="63"/>
      <c r="CA78"/>
      <c r="CB78"/>
      <c r="CC78"/>
      <c r="CD78"/>
      <c r="CE78"/>
      <c r="CF78" s="52"/>
      <c r="CG78" s="14"/>
      <c r="CH78" s="64"/>
      <c r="CI78" s="14"/>
      <c r="CJ78" s="14"/>
      <c r="CK78" s="14"/>
      <c r="CL78" s="14"/>
      <c r="CM78" s="14"/>
    </row>
    <row r="79" spans="1:91" x14ac:dyDescent="0.2">
      <c r="A79" s="73">
        <v>72</v>
      </c>
      <c r="B79" s="396" t="s">
        <v>1055</v>
      </c>
      <c r="C79" s="396" t="s">
        <v>1056</v>
      </c>
      <c r="D79" s="396" t="s">
        <v>1057</v>
      </c>
      <c r="E79" s="396" t="s">
        <v>211</v>
      </c>
      <c r="F79" s="396" t="s">
        <v>678</v>
      </c>
      <c r="G79" s="396" t="s">
        <v>1031</v>
      </c>
      <c r="H79" s="396" t="s">
        <v>1032</v>
      </c>
      <c r="I79" s="396" t="s">
        <v>1033</v>
      </c>
      <c r="J79" s="396" t="s">
        <v>1034</v>
      </c>
      <c r="K79" s="396" t="s">
        <v>1035</v>
      </c>
      <c r="L79" s="396" t="s">
        <v>1036</v>
      </c>
      <c r="M79" s="396" t="s">
        <v>1037</v>
      </c>
      <c r="N79" s="396" t="s">
        <v>1038</v>
      </c>
      <c r="O79" s="396" t="s">
        <v>1039</v>
      </c>
      <c r="P79" s="396" t="s">
        <v>1040</v>
      </c>
      <c r="Q79" s="396" t="s">
        <v>1041</v>
      </c>
      <c r="R79" s="396" t="s">
        <v>1042</v>
      </c>
      <c r="S79" s="396" t="s">
        <v>1043</v>
      </c>
      <c r="T79" s="396" t="s">
        <v>1044</v>
      </c>
      <c r="U79" s="396" t="s">
        <v>1045</v>
      </c>
      <c r="V79" s="396" t="s">
        <v>1046</v>
      </c>
      <c r="W79" s="396" t="s">
        <v>1047</v>
      </c>
      <c r="X79" s="396" t="s">
        <v>1048</v>
      </c>
      <c r="Y79" s="396" t="s">
        <v>1049</v>
      </c>
      <c r="Z79" s="396" t="s">
        <v>1050</v>
      </c>
      <c r="AA79" s="396" t="s">
        <v>1051</v>
      </c>
      <c r="AB79" s="396" t="s">
        <v>1058</v>
      </c>
      <c r="AC79" s="396" t="s">
        <v>1059</v>
      </c>
      <c r="AD79" s="396" t="s">
        <v>1060</v>
      </c>
      <c r="AE79" s="396" t="s">
        <v>1052</v>
      </c>
      <c r="AF79" s="396" t="s">
        <v>1053</v>
      </c>
      <c r="AG79" s="396" t="s">
        <v>1054</v>
      </c>
      <c r="AH79" s="396"/>
      <c r="AI79" s="396" t="s">
        <v>230</v>
      </c>
      <c r="AJ79" s="396"/>
      <c r="AK79" s="396"/>
      <c r="AL79" s="396" t="s">
        <v>230</v>
      </c>
      <c r="AM79" s="396"/>
      <c r="AN79" s="396"/>
      <c r="AO79" s="396" t="s">
        <v>230</v>
      </c>
      <c r="AP79" s="396"/>
      <c r="AQ79" s="396"/>
      <c r="AR79" s="396" t="s">
        <v>230</v>
      </c>
      <c r="AS79" s="396"/>
      <c r="AT79" s="396"/>
      <c r="AU79" s="396" t="s">
        <v>230</v>
      </c>
      <c r="AV79" s="396"/>
      <c r="AW79" s="396"/>
      <c r="AX79" s="396" t="s">
        <v>230</v>
      </c>
      <c r="AY79" s="396"/>
      <c r="AZ79" s="396"/>
      <c r="BA79" s="396"/>
      <c r="BB79" s="396"/>
      <c r="BC79" s="396"/>
      <c r="BD79" s="396" t="s">
        <v>230</v>
      </c>
      <c r="BE79" s="396"/>
      <c r="BF79" s="76">
        <f>INDEX('CTR2 Data Previous Year'!$B:$B,MATCH($D79,'CTR2 Data Previous Year'!$A:$A,0),1)</f>
        <v>33914330</v>
      </c>
      <c r="BG79" s="76">
        <f>INDEX('CTR2 Data Previous Year'!$C:$C,MATCH($D79,'CTR2 Data Previous Year'!$A:$A,0),1)</f>
        <v>0</v>
      </c>
      <c r="BH79" s="78">
        <f>INDEX('CTR2 Data Previous Year'!$D:$D,MATCH($D79,'CTR2 Data Previous Year'!$A:$A,0),1)</f>
        <v>369557.92</v>
      </c>
      <c r="BI79" s="78">
        <f>INDEX('CTR2 Data Previous Year'!$E:$E,MATCH($D79,'CTR2 Data Previous Year'!$A:$A,0),1)</f>
        <v>91.77</v>
      </c>
      <c r="BJ79" s="349" t="str">
        <f t="shared" si="14"/>
        <v>N</v>
      </c>
      <c r="BK79" s="350" t="str">
        <f t="shared" si="20"/>
        <v>N</v>
      </c>
      <c r="BL79" s="351">
        <f t="shared" si="21"/>
        <v>91.77</v>
      </c>
      <c r="BM79" s="420">
        <f t="shared" si="15"/>
        <v>0</v>
      </c>
      <c r="BN79" s="421">
        <f t="shared" si="16"/>
        <v>0</v>
      </c>
      <c r="BO79" s="351">
        <f t="shared" si="17"/>
        <v>91.77</v>
      </c>
      <c r="BP79" s="351">
        <f t="shared" si="18"/>
        <v>96.77</v>
      </c>
      <c r="BQ79" s="353">
        <f t="shared" si="22"/>
        <v>0</v>
      </c>
      <c r="BR79" s="353">
        <f t="shared" si="23"/>
        <v>96.77</v>
      </c>
      <c r="BS79" s="354">
        <f t="shared" si="19"/>
        <v>0</v>
      </c>
      <c r="BT79" s="355">
        <f t="shared" si="24"/>
        <v>0</v>
      </c>
      <c r="BU79" s="342"/>
      <c r="BV79" s="342"/>
      <c r="BW79" s="342"/>
      <c r="BX79" s="342"/>
      <c r="BY79" s="63"/>
      <c r="BZ79" s="63"/>
      <c r="CA79"/>
      <c r="CB79"/>
      <c r="CC79"/>
      <c r="CD79"/>
      <c r="CE79"/>
      <c r="CF79"/>
      <c r="CG79" s="14"/>
      <c r="CH79" s="64"/>
      <c r="CI79" s="14"/>
      <c r="CJ79" s="14"/>
      <c r="CK79" s="14"/>
      <c r="CL79" s="14"/>
      <c r="CM79" s="14"/>
    </row>
    <row r="80" spans="1:91" x14ac:dyDescent="0.2">
      <c r="A80" s="73">
        <v>73</v>
      </c>
      <c r="B80" s="396" t="s">
        <v>1061</v>
      </c>
      <c r="C80" s="396" t="s">
        <v>1062</v>
      </c>
      <c r="D80" s="396" t="s">
        <v>1063</v>
      </c>
      <c r="E80" s="396" t="s">
        <v>190</v>
      </c>
      <c r="F80" s="396" t="s">
        <v>678</v>
      </c>
      <c r="G80" s="396" t="s">
        <v>1031</v>
      </c>
      <c r="H80" s="396" t="s">
        <v>1032</v>
      </c>
      <c r="I80" s="396" t="s">
        <v>1033</v>
      </c>
      <c r="J80" s="396" t="s">
        <v>1034</v>
      </c>
      <c r="K80" s="396" t="s">
        <v>1035</v>
      </c>
      <c r="L80" s="396" t="s">
        <v>1036</v>
      </c>
      <c r="M80" s="396" t="s">
        <v>1037</v>
      </c>
      <c r="N80" s="396" t="s">
        <v>1038</v>
      </c>
      <c r="O80" s="396" t="s">
        <v>1039</v>
      </c>
      <c r="P80" s="396" t="s">
        <v>1040</v>
      </c>
      <c r="Q80" s="396" t="s">
        <v>1041</v>
      </c>
      <c r="R80" s="396" t="s">
        <v>1042</v>
      </c>
      <c r="S80" s="396" t="s">
        <v>1043</v>
      </c>
      <c r="T80" s="396" t="s">
        <v>1044</v>
      </c>
      <c r="U80" s="396" t="s">
        <v>1045</v>
      </c>
      <c r="V80" s="396" t="s">
        <v>1046</v>
      </c>
      <c r="W80" s="396" t="s">
        <v>1047</v>
      </c>
      <c r="X80" s="396" t="s">
        <v>1048</v>
      </c>
      <c r="Y80" s="396" t="s">
        <v>1049</v>
      </c>
      <c r="Z80" s="396" t="s">
        <v>1050</v>
      </c>
      <c r="AA80" s="396" t="s">
        <v>1051</v>
      </c>
      <c r="AB80" s="396" t="s">
        <v>1058</v>
      </c>
      <c r="AC80" s="396" t="s">
        <v>1059</v>
      </c>
      <c r="AD80" s="396" t="s">
        <v>1060</v>
      </c>
      <c r="AE80" s="396" t="s">
        <v>1052</v>
      </c>
      <c r="AF80" s="396" t="s">
        <v>1053</v>
      </c>
      <c r="AG80" s="396" t="s">
        <v>1054</v>
      </c>
      <c r="AH80" s="396"/>
      <c r="AI80" s="396" t="s">
        <v>230</v>
      </c>
      <c r="AJ80" s="396"/>
      <c r="AK80" s="396"/>
      <c r="AL80" s="396" t="s">
        <v>230</v>
      </c>
      <c r="AM80" s="396"/>
      <c r="AN80" s="396"/>
      <c r="AO80" s="396" t="s">
        <v>230</v>
      </c>
      <c r="AP80" s="396"/>
      <c r="AQ80" s="396"/>
      <c r="AR80" s="396" t="s">
        <v>230</v>
      </c>
      <c r="AS80" s="396"/>
      <c r="AT80" s="396"/>
      <c r="AU80" s="396" t="s">
        <v>230</v>
      </c>
      <c r="AV80" s="396"/>
      <c r="AW80" s="396"/>
      <c r="AX80" s="396" t="s">
        <v>230</v>
      </c>
      <c r="AY80" s="396"/>
      <c r="AZ80" s="396"/>
      <c r="BA80" s="396"/>
      <c r="BB80" s="396"/>
      <c r="BC80" s="396"/>
      <c r="BD80" s="396" t="s">
        <v>230</v>
      </c>
      <c r="BE80" s="396"/>
      <c r="BF80" s="76">
        <f>INDEX('CTR2 Data Previous Year'!$B:$B,MATCH($D80,'CTR2 Data Previous Year'!$A:$A,0),1)</f>
        <v>106273773</v>
      </c>
      <c r="BG80" s="76">
        <f>INDEX('CTR2 Data Previous Year'!$C:$C,MATCH($D80,'CTR2 Data Previous Year'!$A:$A,0),1)</f>
        <v>0</v>
      </c>
      <c r="BH80" s="78">
        <f>INDEX('CTR2 Data Previous Year'!$D:$D,MATCH($D80,'CTR2 Data Previous Year'!$A:$A,0),1)</f>
        <v>369557.93</v>
      </c>
      <c r="BI80" s="78">
        <f>INDEX('CTR2 Data Previous Year'!$E:$E,MATCH($D80,'CTR2 Data Previous Year'!$A:$A,0),1)</f>
        <v>287.57</v>
      </c>
      <c r="BJ80" s="349" t="str">
        <f t="shared" si="14"/>
        <v>N</v>
      </c>
      <c r="BK80" s="350" t="str">
        <f t="shared" si="20"/>
        <v>N</v>
      </c>
      <c r="BL80" s="351">
        <f t="shared" si="21"/>
        <v>287.57</v>
      </c>
      <c r="BM80" s="420">
        <f t="shared" si="15"/>
        <v>0</v>
      </c>
      <c r="BN80" s="421">
        <f t="shared" si="16"/>
        <v>0</v>
      </c>
      <c r="BO80" s="351">
        <f t="shared" si="17"/>
        <v>287.57</v>
      </c>
      <c r="BP80" s="351">
        <f t="shared" si="18"/>
        <v>302.57</v>
      </c>
      <c r="BQ80" s="353">
        <f t="shared" si="22"/>
        <v>0</v>
      </c>
      <c r="BR80" s="353">
        <f t="shared" si="23"/>
        <v>302.57</v>
      </c>
      <c r="BS80" s="354">
        <f t="shared" si="19"/>
        <v>0</v>
      </c>
      <c r="BT80" s="355">
        <f t="shared" si="24"/>
        <v>0</v>
      </c>
      <c r="BU80" s="342"/>
      <c r="BV80" s="342"/>
      <c r="BW80" s="342"/>
      <c r="BX80" s="342"/>
      <c r="BY80" s="63"/>
      <c r="BZ80" s="63"/>
      <c r="CA80"/>
      <c r="CB80"/>
      <c r="CC80"/>
      <c r="CD80"/>
      <c r="CE80"/>
      <c r="CF80"/>
      <c r="CG80" s="64"/>
      <c r="CH80" s="64"/>
      <c r="CI80" s="14"/>
      <c r="CJ80" s="14"/>
      <c r="CK80" s="14"/>
      <c r="CL80" s="14"/>
      <c r="CM80" s="14"/>
    </row>
    <row r="81" spans="1:91" x14ac:dyDescent="0.2">
      <c r="A81" s="73">
        <v>74</v>
      </c>
      <c r="B81" s="396" t="s">
        <v>1064</v>
      </c>
      <c r="C81" s="396" t="s">
        <v>1065</v>
      </c>
      <c r="D81" s="396" t="s">
        <v>1066</v>
      </c>
      <c r="E81" s="396" t="s">
        <v>207</v>
      </c>
      <c r="F81" s="396" t="s">
        <v>216</v>
      </c>
      <c r="G81" s="396" t="s">
        <v>1067</v>
      </c>
      <c r="H81" s="396" t="s">
        <v>1068</v>
      </c>
      <c r="I81" s="396" t="s">
        <v>1069</v>
      </c>
      <c r="J81" s="396" t="s">
        <v>1070</v>
      </c>
      <c r="K81" s="396" t="s">
        <v>1071</v>
      </c>
      <c r="L81" s="396" t="s">
        <v>1072</v>
      </c>
      <c r="M81" s="396" t="s">
        <v>1073</v>
      </c>
      <c r="N81" s="396" t="s">
        <v>1074</v>
      </c>
      <c r="O81" s="396" t="s">
        <v>1075</v>
      </c>
      <c r="P81" s="396" t="s">
        <v>1076</v>
      </c>
      <c r="Q81" s="396" t="s">
        <v>1077</v>
      </c>
      <c r="R81" s="396" t="s">
        <v>1078</v>
      </c>
      <c r="S81" s="396" t="s">
        <v>1079</v>
      </c>
      <c r="T81" s="396" t="s">
        <v>1080</v>
      </c>
      <c r="U81" s="396" t="s">
        <v>1081</v>
      </c>
      <c r="V81" s="396"/>
      <c r="W81" s="396" t="s">
        <v>230</v>
      </c>
      <c r="X81" s="396"/>
      <c r="Y81" s="396"/>
      <c r="Z81" s="396" t="s">
        <v>230</v>
      </c>
      <c r="AA81" s="396"/>
      <c r="AB81" s="396"/>
      <c r="AC81" s="396" t="s">
        <v>230</v>
      </c>
      <c r="AD81" s="396"/>
      <c r="AE81" s="396"/>
      <c r="AF81" s="396" t="s">
        <v>230</v>
      </c>
      <c r="AG81" s="396"/>
      <c r="AH81" s="396"/>
      <c r="AI81" s="396" t="s">
        <v>230</v>
      </c>
      <c r="AJ81" s="396"/>
      <c r="AK81" s="396"/>
      <c r="AL81" s="396" t="s">
        <v>230</v>
      </c>
      <c r="AM81" s="396"/>
      <c r="AN81" s="396"/>
      <c r="AO81" s="396" t="s">
        <v>230</v>
      </c>
      <c r="AP81" s="396"/>
      <c r="AQ81" s="396"/>
      <c r="AR81" s="396" t="s">
        <v>230</v>
      </c>
      <c r="AS81" s="396"/>
      <c r="AT81" s="396"/>
      <c r="AU81" s="396" t="s">
        <v>230</v>
      </c>
      <c r="AV81" s="396"/>
      <c r="AW81" s="396"/>
      <c r="AX81" s="396" t="s">
        <v>230</v>
      </c>
      <c r="AY81" s="396"/>
      <c r="AZ81" s="396"/>
      <c r="BA81" s="396"/>
      <c r="BB81" s="396"/>
      <c r="BC81" s="396"/>
      <c r="BD81" s="396" t="s">
        <v>230</v>
      </c>
      <c r="BE81" s="396"/>
      <c r="BF81" s="76">
        <f>INDEX('CTR2 Data Previous Year'!$B:$B,MATCH($D81,'CTR2 Data Previous Year'!$A:$A,0),1)</f>
        <v>454787140</v>
      </c>
      <c r="BG81" s="76">
        <f>INDEX('CTR2 Data Previous Year'!$C:$C,MATCH($D81,'CTR2 Data Previous Year'!$A:$A,0),1)</f>
        <v>1149531</v>
      </c>
      <c r="BH81" s="78">
        <f>INDEX('CTR2 Data Previous Year'!$D:$D,MATCH($D81,'CTR2 Data Previous Year'!$A:$A,0),1)</f>
        <v>275723.82</v>
      </c>
      <c r="BI81" s="78">
        <f>INDEX('CTR2 Data Previous Year'!$E:$E,MATCH($D81,'CTR2 Data Previous Year'!$A:$A,0),1)</f>
        <v>1649.43</v>
      </c>
      <c r="BJ81" s="349" t="str">
        <f t="shared" si="14"/>
        <v>N</v>
      </c>
      <c r="BK81" s="350" t="str">
        <f t="shared" si="20"/>
        <v>N</v>
      </c>
      <c r="BL81" s="351">
        <f t="shared" si="21"/>
        <v>1649.43</v>
      </c>
      <c r="BM81" s="420">
        <f t="shared" si="15"/>
        <v>0</v>
      </c>
      <c r="BN81" s="421">
        <f t="shared" si="16"/>
        <v>0</v>
      </c>
      <c r="BO81" s="351">
        <f t="shared" si="17"/>
        <v>1731.9015000000002</v>
      </c>
      <c r="BP81" s="351">
        <f t="shared" si="18"/>
        <v>1649.43</v>
      </c>
      <c r="BQ81" s="353">
        <f t="shared" si="22"/>
        <v>0</v>
      </c>
      <c r="BR81" s="353">
        <f t="shared" si="23"/>
        <v>1731.9</v>
      </c>
      <c r="BS81" s="354">
        <f t="shared" si="19"/>
        <v>32.99</v>
      </c>
      <c r="BT81" s="355">
        <f t="shared" si="24"/>
        <v>2.0000848778062724E-2</v>
      </c>
      <c r="BU81" s="342"/>
      <c r="BV81" s="342"/>
      <c r="BW81" s="342"/>
      <c r="BX81" s="342"/>
      <c r="BY81" s="63"/>
      <c r="BZ81" s="63"/>
      <c r="CA81"/>
      <c r="CB81"/>
      <c r="CC81"/>
      <c r="CD81"/>
      <c r="CE81"/>
      <c r="CF81" s="52"/>
      <c r="CG81" s="14"/>
      <c r="CH81" s="64"/>
      <c r="CI81" s="14"/>
      <c r="CJ81" s="14"/>
      <c r="CK81" s="14"/>
      <c r="CL81" s="14"/>
      <c r="CM81" s="14"/>
    </row>
    <row r="82" spans="1:91" x14ac:dyDescent="0.2">
      <c r="A82" s="73">
        <v>75</v>
      </c>
      <c r="B82" s="396" t="s">
        <v>1082</v>
      </c>
      <c r="C82" s="396" t="s">
        <v>1083</v>
      </c>
      <c r="D82" s="396" t="s">
        <v>1084</v>
      </c>
      <c r="E82" s="396" t="s">
        <v>190</v>
      </c>
      <c r="F82" s="396" t="s">
        <v>216</v>
      </c>
      <c r="G82" s="396" t="s">
        <v>1067</v>
      </c>
      <c r="H82" s="396" t="s">
        <v>1068</v>
      </c>
      <c r="I82" s="396" t="s">
        <v>1069</v>
      </c>
      <c r="J82" s="396" t="s">
        <v>1070</v>
      </c>
      <c r="K82" s="396" t="s">
        <v>1071</v>
      </c>
      <c r="L82" s="396" t="s">
        <v>1072</v>
      </c>
      <c r="M82" s="396" t="s">
        <v>1073</v>
      </c>
      <c r="N82" s="396" t="s">
        <v>1074</v>
      </c>
      <c r="O82" s="396" t="s">
        <v>1075</v>
      </c>
      <c r="P82" s="396" t="s">
        <v>1076</v>
      </c>
      <c r="Q82" s="396" t="s">
        <v>1077</v>
      </c>
      <c r="R82" s="396" t="s">
        <v>1078</v>
      </c>
      <c r="S82" s="396" t="s">
        <v>1079</v>
      </c>
      <c r="T82" s="396" t="s">
        <v>1080</v>
      </c>
      <c r="U82" s="396" t="s">
        <v>1081</v>
      </c>
      <c r="V82" s="396"/>
      <c r="W82" s="396" t="s">
        <v>230</v>
      </c>
      <c r="X82" s="396"/>
      <c r="Y82" s="396"/>
      <c r="Z82" s="396" t="s">
        <v>230</v>
      </c>
      <c r="AA82" s="396"/>
      <c r="AB82" s="396"/>
      <c r="AC82" s="396" t="s">
        <v>230</v>
      </c>
      <c r="AD82" s="396"/>
      <c r="AE82" s="396"/>
      <c r="AF82" s="396" t="s">
        <v>230</v>
      </c>
      <c r="AG82" s="396"/>
      <c r="AH82" s="396"/>
      <c r="AI82" s="396" t="s">
        <v>230</v>
      </c>
      <c r="AJ82" s="396"/>
      <c r="AK82" s="396"/>
      <c r="AL82" s="396" t="s">
        <v>230</v>
      </c>
      <c r="AM82" s="396"/>
      <c r="AN82" s="396"/>
      <c r="AO82" s="396" t="s">
        <v>230</v>
      </c>
      <c r="AP82" s="396"/>
      <c r="AQ82" s="396"/>
      <c r="AR82" s="396" t="s">
        <v>230</v>
      </c>
      <c r="AS82" s="396"/>
      <c r="AT82" s="396"/>
      <c r="AU82" s="396" t="s">
        <v>230</v>
      </c>
      <c r="AV82" s="396"/>
      <c r="AW82" s="396"/>
      <c r="AX82" s="396" t="s">
        <v>230</v>
      </c>
      <c r="AY82" s="396"/>
      <c r="AZ82" s="396"/>
      <c r="BA82" s="396"/>
      <c r="BB82" s="396"/>
      <c r="BC82" s="396"/>
      <c r="BD82" s="396" t="s">
        <v>230</v>
      </c>
      <c r="BE82" s="396"/>
      <c r="BF82" s="76">
        <f>INDEX('CTR2 Data Previous Year'!$B:$B,MATCH($D82,'CTR2 Data Previous Year'!$A:$A,0),1)</f>
        <v>79830318</v>
      </c>
      <c r="BG82" s="76">
        <f>INDEX('CTR2 Data Previous Year'!$C:$C,MATCH($D82,'CTR2 Data Previous Year'!$A:$A,0),1)</f>
        <v>0</v>
      </c>
      <c r="BH82" s="78">
        <f>INDEX('CTR2 Data Previous Year'!$D:$D,MATCH($D82,'CTR2 Data Previous Year'!$A:$A,0),1)</f>
        <v>275723.82</v>
      </c>
      <c r="BI82" s="78">
        <f>INDEX('CTR2 Data Previous Year'!$E:$E,MATCH($D82,'CTR2 Data Previous Year'!$A:$A,0),1)</f>
        <v>289.52999999999997</v>
      </c>
      <c r="BJ82" s="349" t="str">
        <f t="shared" si="14"/>
        <v>N</v>
      </c>
      <c r="BK82" s="350" t="str">
        <f t="shared" si="20"/>
        <v>N</v>
      </c>
      <c r="BL82" s="351">
        <f t="shared" si="21"/>
        <v>289.52999999999997</v>
      </c>
      <c r="BM82" s="420">
        <f t="shared" si="15"/>
        <v>0</v>
      </c>
      <c r="BN82" s="421">
        <f t="shared" si="16"/>
        <v>0</v>
      </c>
      <c r="BO82" s="351">
        <f t="shared" si="17"/>
        <v>289.52999999999997</v>
      </c>
      <c r="BP82" s="351">
        <f t="shared" si="18"/>
        <v>304.52999999999997</v>
      </c>
      <c r="BQ82" s="353">
        <f t="shared" si="22"/>
        <v>0</v>
      </c>
      <c r="BR82" s="353">
        <f t="shared" si="23"/>
        <v>304.52999999999997</v>
      </c>
      <c r="BS82" s="354">
        <f t="shared" si="19"/>
        <v>0</v>
      </c>
      <c r="BT82" s="355">
        <f t="shared" si="24"/>
        <v>0</v>
      </c>
      <c r="BU82" s="342"/>
      <c r="BV82" s="342"/>
      <c r="BW82" s="342"/>
      <c r="BX82" s="342"/>
      <c r="BY82" s="63"/>
      <c r="BZ82" s="63"/>
      <c r="CA82"/>
      <c r="CB82"/>
      <c r="CC82"/>
      <c r="CD82"/>
      <c r="CE82"/>
      <c r="CF82"/>
      <c r="CG82" s="64"/>
      <c r="CH82" s="64"/>
      <c r="CI82" s="14"/>
      <c r="CJ82" s="14"/>
      <c r="CK82" s="14"/>
      <c r="CL82" s="14"/>
      <c r="CM82" s="14"/>
    </row>
    <row r="83" spans="1:91" x14ac:dyDescent="0.2">
      <c r="A83" s="73">
        <v>76</v>
      </c>
      <c r="B83" s="396" t="s">
        <v>1085</v>
      </c>
      <c r="C83" s="396" t="s">
        <v>1086</v>
      </c>
      <c r="D83" s="396" t="s">
        <v>1087</v>
      </c>
      <c r="E83" s="396" t="s">
        <v>207</v>
      </c>
      <c r="F83" s="396" t="s">
        <v>235</v>
      </c>
      <c r="G83" s="396" t="s">
        <v>1088</v>
      </c>
      <c r="H83" s="396" t="s">
        <v>1089</v>
      </c>
      <c r="I83" s="396" t="s">
        <v>1090</v>
      </c>
      <c r="J83" s="396" t="s">
        <v>1091</v>
      </c>
      <c r="K83" s="396" t="s">
        <v>1092</v>
      </c>
      <c r="L83" s="396" t="s">
        <v>1093</v>
      </c>
      <c r="M83" s="396" t="s">
        <v>1094</v>
      </c>
      <c r="N83" s="396" t="s">
        <v>1095</v>
      </c>
      <c r="O83" s="396" t="s">
        <v>1096</v>
      </c>
      <c r="P83" s="396" t="s">
        <v>1097</v>
      </c>
      <c r="Q83" s="396" t="s">
        <v>1098</v>
      </c>
      <c r="R83" s="396" t="s">
        <v>1099</v>
      </c>
      <c r="S83" s="396" t="s">
        <v>1100</v>
      </c>
      <c r="T83" s="396" t="s">
        <v>1101</v>
      </c>
      <c r="U83" s="396" t="s">
        <v>1102</v>
      </c>
      <c r="V83" s="396" t="s">
        <v>1103</v>
      </c>
      <c r="W83" s="396" t="s">
        <v>1104</v>
      </c>
      <c r="X83" s="396" t="s">
        <v>1105</v>
      </c>
      <c r="Y83" s="396" t="s">
        <v>1106</v>
      </c>
      <c r="Z83" s="396" t="s">
        <v>1107</v>
      </c>
      <c r="AA83" s="396" t="s">
        <v>1108</v>
      </c>
      <c r="AB83" s="396" t="s">
        <v>1109</v>
      </c>
      <c r="AC83" s="396" t="s">
        <v>1110</v>
      </c>
      <c r="AD83" s="396" t="s">
        <v>1111</v>
      </c>
      <c r="AE83" s="396" t="s">
        <v>1112</v>
      </c>
      <c r="AF83" s="396" t="s">
        <v>1113</v>
      </c>
      <c r="AG83" s="396" t="s">
        <v>1114</v>
      </c>
      <c r="AH83" s="396" t="s">
        <v>1115</v>
      </c>
      <c r="AI83" s="396" t="s">
        <v>1116</v>
      </c>
      <c r="AJ83" s="396" t="s">
        <v>1117</v>
      </c>
      <c r="AK83" s="396" t="s">
        <v>1118</v>
      </c>
      <c r="AL83" s="396" t="s">
        <v>1119</v>
      </c>
      <c r="AM83" s="396" t="s">
        <v>1120</v>
      </c>
      <c r="AN83" s="396"/>
      <c r="AO83" s="396" t="s">
        <v>230</v>
      </c>
      <c r="AP83" s="396"/>
      <c r="AQ83" s="396"/>
      <c r="AR83" s="396" t="s">
        <v>230</v>
      </c>
      <c r="AS83" s="396"/>
      <c r="AT83" s="396"/>
      <c r="AU83" s="396" t="s">
        <v>230</v>
      </c>
      <c r="AV83" s="396"/>
      <c r="AW83" s="396"/>
      <c r="AX83" s="396" t="s">
        <v>230</v>
      </c>
      <c r="AY83" s="396"/>
      <c r="AZ83" s="396"/>
      <c r="BA83" s="396"/>
      <c r="BB83" s="396"/>
      <c r="BC83" s="396"/>
      <c r="BD83" s="396" t="s">
        <v>230</v>
      </c>
      <c r="BE83" s="396"/>
      <c r="BF83" s="76">
        <f>INDEX('CTR2 Data Previous Year'!$B:$B,MATCH($D83,'CTR2 Data Previous Year'!$A:$A,0),1)</f>
        <v>972289202</v>
      </c>
      <c r="BG83" s="76">
        <f>INDEX('CTR2 Data Previous Year'!$C:$C,MATCH($D83,'CTR2 Data Previous Year'!$A:$A,0),1)</f>
        <v>1226624</v>
      </c>
      <c r="BH83" s="78">
        <f>INDEX('CTR2 Data Previous Year'!$D:$D,MATCH($D83,'CTR2 Data Previous Year'!$A:$A,0),1)</f>
        <v>526600.69999999995</v>
      </c>
      <c r="BI83" s="78">
        <f>INDEX('CTR2 Data Previous Year'!$E:$E,MATCH($D83,'CTR2 Data Previous Year'!$A:$A,0),1)</f>
        <v>1846.35</v>
      </c>
      <c r="BJ83" s="349" t="str">
        <f t="shared" si="14"/>
        <v>N</v>
      </c>
      <c r="BK83" s="350" t="str">
        <f t="shared" si="20"/>
        <v>N</v>
      </c>
      <c r="BL83" s="351">
        <f t="shared" si="21"/>
        <v>1846.35</v>
      </c>
      <c r="BM83" s="420">
        <f t="shared" si="15"/>
        <v>0</v>
      </c>
      <c r="BN83" s="421">
        <f t="shared" si="16"/>
        <v>0</v>
      </c>
      <c r="BO83" s="351">
        <f t="shared" si="17"/>
        <v>1938.6675</v>
      </c>
      <c r="BP83" s="351">
        <f t="shared" si="18"/>
        <v>1846.35</v>
      </c>
      <c r="BQ83" s="353">
        <f t="shared" si="22"/>
        <v>0</v>
      </c>
      <c r="BR83" s="353">
        <f t="shared" si="23"/>
        <v>1938.67</v>
      </c>
      <c r="BS83" s="354">
        <f t="shared" si="19"/>
        <v>36.93</v>
      </c>
      <c r="BT83" s="355">
        <f t="shared" si="24"/>
        <v>2.0001624827362095E-2</v>
      </c>
      <c r="BU83" s="342"/>
      <c r="BV83" s="342"/>
      <c r="BW83" s="342"/>
      <c r="BX83" s="342"/>
      <c r="BY83" s="63"/>
      <c r="BZ83" s="63"/>
      <c r="CA83"/>
      <c r="CB83"/>
      <c r="CC83"/>
      <c r="CD83"/>
      <c r="CE83"/>
      <c r="CF83" s="52"/>
      <c r="CG83" s="14"/>
      <c r="CH83" s="64"/>
      <c r="CI83" s="14"/>
      <c r="CJ83" s="14"/>
      <c r="CK83" s="14"/>
      <c r="CL83" s="14"/>
      <c r="CM83" s="14"/>
    </row>
    <row r="84" spans="1:91" x14ac:dyDescent="0.2">
      <c r="A84" s="73">
        <v>77</v>
      </c>
      <c r="B84" s="396" t="s">
        <v>1121</v>
      </c>
      <c r="C84" s="396" t="s">
        <v>1122</v>
      </c>
      <c r="D84" s="396" t="s">
        <v>1123</v>
      </c>
      <c r="E84" s="396" t="s">
        <v>190</v>
      </c>
      <c r="F84" s="396" t="s">
        <v>235</v>
      </c>
      <c r="G84" s="396" t="s">
        <v>1088</v>
      </c>
      <c r="H84" s="396" t="s">
        <v>1089</v>
      </c>
      <c r="I84" s="396" t="s">
        <v>1090</v>
      </c>
      <c r="J84" s="396" t="s">
        <v>1091</v>
      </c>
      <c r="K84" s="396" t="s">
        <v>1092</v>
      </c>
      <c r="L84" s="396" t="s">
        <v>1093</v>
      </c>
      <c r="M84" s="396" t="s">
        <v>1094</v>
      </c>
      <c r="N84" s="396" t="s">
        <v>1095</v>
      </c>
      <c r="O84" s="396" t="s">
        <v>1096</v>
      </c>
      <c r="P84" s="396" t="s">
        <v>1097</v>
      </c>
      <c r="Q84" s="396" t="s">
        <v>1098</v>
      </c>
      <c r="R84" s="396" t="s">
        <v>1099</v>
      </c>
      <c r="S84" s="396" t="s">
        <v>1100</v>
      </c>
      <c r="T84" s="396" t="s">
        <v>1101</v>
      </c>
      <c r="U84" s="396" t="s">
        <v>1102</v>
      </c>
      <c r="V84" s="396" t="s">
        <v>1103</v>
      </c>
      <c r="W84" s="396" t="s">
        <v>1104</v>
      </c>
      <c r="X84" s="396" t="s">
        <v>1105</v>
      </c>
      <c r="Y84" s="396" t="s">
        <v>1106</v>
      </c>
      <c r="Z84" s="396" t="s">
        <v>1107</v>
      </c>
      <c r="AA84" s="396" t="s">
        <v>1108</v>
      </c>
      <c r="AB84" s="396" t="s">
        <v>1109</v>
      </c>
      <c r="AC84" s="396" t="s">
        <v>1110</v>
      </c>
      <c r="AD84" s="396" t="s">
        <v>1111</v>
      </c>
      <c r="AE84" s="396" t="s">
        <v>1112</v>
      </c>
      <c r="AF84" s="396" t="s">
        <v>1113</v>
      </c>
      <c r="AG84" s="396" t="s">
        <v>1114</v>
      </c>
      <c r="AH84" s="396" t="s">
        <v>1115</v>
      </c>
      <c r="AI84" s="396" t="s">
        <v>1116</v>
      </c>
      <c r="AJ84" s="396" t="s">
        <v>1117</v>
      </c>
      <c r="AK84" s="396" t="s">
        <v>1118</v>
      </c>
      <c r="AL84" s="396" t="s">
        <v>1119</v>
      </c>
      <c r="AM84" s="396" t="s">
        <v>1120</v>
      </c>
      <c r="AN84" s="396"/>
      <c r="AO84" s="396" t="s">
        <v>230</v>
      </c>
      <c r="AP84" s="396"/>
      <c r="AQ84" s="396"/>
      <c r="AR84" s="396" t="s">
        <v>230</v>
      </c>
      <c r="AS84" s="396"/>
      <c r="AT84" s="396"/>
      <c r="AU84" s="396" t="s">
        <v>230</v>
      </c>
      <c r="AV84" s="396"/>
      <c r="AW84" s="396"/>
      <c r="AX84" s="396" t="s">
        <v>230</v>
      </c>
      <c r="AY84" s="396"/>
      <c r="AZ84" s="396"/>
      <c r="BA84" s="396"/>
      <c r="BB84" s="396"/>
      <c r="BC84" s="396"/>
      <c r="BD84" s="396" t="s">
        <v>230</v>
      </c>
      <c r="BE84" s="396"/>
      <c r="BF84" s="76">
        <f>INDEX('CTR2 Data Previous Year'!$B:$B,MATCH($D84,'CTR2 Data Previous Year'!$A:$A,0),1)</f>
        <v>177764497</v>
      </c>
      <c r="BG84" s="76">
        <f>INDEX('CTR2 Data Previous Year'!$C:$C,MATCH($D84,'CTR2 Data Previous Year'!$A:$A,0),1)</f>
        <v>0</v>
      </c>
      <c r="BH84" s="78">
        <f>INDEX('CTR2 Data Previous Year'!$D:$D,MATCH($D84,'CTR2 Data Previous Year'!$A:$A,0),1)</f>
        <v>526600.4</v>
      </c>
      <c r="BI84" s="78">
        <f>INDEX('CTR2 Data Previous Year'!$E:$E,MATCH($D84,'CTR2 Data Previous Year'!$A:$A,0),1)</f>
        <v>337.57</v>
      </c>
      <c r="BJ84" s="349" t="str">
        <f t="shared" si="14"/>
        <v>N</v>
      </c>
      <c r="BK84" s="350" t="str">
        <f t="shared" si="20"/>
        <v>N</v>
      </c>
      <c r="BL84" s="351">
        <f t="shared" si="21"/>
        <v>337.57</v>
      </c>
      <c r="BM84" s="420">
        <f t="shared" si="15"/>
        <v>0</v>
      </c>
      <c r="BN84" s="421">
        <f t="shared" si="16"/>
        <v>0</v>
      </c>
      <c r="BO84" s="351">
        <f t="shared" si="17"/>
        <v>337.57</v>
      </c>
      <c r="BP84" s="351">
        <f t="shared" si="18"/>
        <v>352.57</v>
      </c>
      <c r="BQ84" s="353">
        <f t="shared" si="22"/>
        <v>0</v>
      </c>
      <c r="BR84" s="353">
        <f t="shared" si="23"/>
        <v>352.57</v>
      </c>
      <c r="BS84" s="354">
        <f t="shared" si="19"/>
        <v>0</v>
      </c>
      <c r="BT84" s="355">
        <f t="shared" si="24"/>
        <v>0</v>
      </c>
      <c r="BU84" s="342"/>
      <c r="BV84" s="342"/>
      <c r="BW84" s="342"/>
      <c r="BX84" s="342"/>
      <c r="BY84" s="63"/>
      <c r="BZ84" s="63"/>
      <c r="CA84"/>
      <c r="CB84"/>
      <c r="CC84"/>
      <c r="CD84"/>
      <c r="CE84"/>
      <c r="CF84"/>
      <c r="CG84" s="64"/>
      <c r="CH84" s="64"/>
      <c r="CI84" s="14"/>
      <c r="CJ84" s="14"/>
      <c r="CK84" s="14"/>
      <c r="CL84" s="14"/>
      <c r="CM84" s="14"/>
    </row>
    <row r="85" spans="1:91" x14ac:dyDescent="0.2">
      <c r="A85" s="73">
        <v>78</v>
      </c>
      <c r="B85" s="396" t="s">
        <v>1124</v>
      </c>
      <c r="C85" s="396" t="s">
        <v>1125</v>
      </c>
      <c r="D85" s="396" t="s">
        <v>1126</v>
      </c>
      <c r="E85" s="396" t="s">
        <v>190</v>
      </c>
      <c r="F85" s="396" t="s">
        <v>235</v>
      </c>
      <c r="G85" s="396" t="s">
        <v>1127</v>
      </c>
      <c r="H85" s="396" t="s">
        <v>1128</v>
      </c>
      <c r="I85" s="396" t="s">
        <v>1129</v>
      </c>
      <c r="J85" s="396" t="s">
        <v>1130</v>
      </c>
      <c r="K85" s="396" t="s">
        <v>1131</v>
      </c>
      <c r="L85" s="396" t="s">
        <v>1132</v>
      </c>
      <c r="M85" s="396" t="s">
        <v>516</v>
      </c>
      <c r="N85" s="396" t="s">
        <v>517</v>
      </c>
      <c r="O85" s="396" t="s">
        <v>518</v>
      </c>
      <c r="P85" s="396" t="s">
        <v>1133</v>
      </c>
      <c r="Q85" s="396" t="s">
        <v>1134</v>
      </c>
      <c r="R85" s="396" t="s">
        <v>1135</v>
      </c>
      <c r="S85" s="396" t="s">
        <v>1136</v>
      </c>
      <c r="T85" s="396" t="s">
        <v>1137</v>
      </c>
      <c r="U85" s="396" t="s">
        <v>1138</v>
      </c>
      <c r="V85" s="396" t="s">
        <v>498</v>
      </c>
      <c r="W85" s="396" t="s">
        <v>499</v>
      </c>
      <c r="X85" s="396" t="s">
        <v>500</v>
      </c>
      <c r="Y85" s="396" t="s">
        <v>501</v>
      </c>
      <c r="Z85" s="396" t="s">
        <v>502</v>
      </c>
      <c r="AA85" s="396" t="s">
        <v>503</v>
      </c>
      <c r="AB85" s="396" t="s">
        <v>1139</v>
      </c>
      <c r="AC85" s="396" t="s">
        <v>1140</v>
      </c>
      <c r="AD85" s="396" t="s">
        <v>1141</v>
      </c>
      <c r="AE85" s="396" t="s">
        <v>504</v>
      </c>
      <c r="AF85" s="396" t="s">
        <v>505</v>
      </c>
      <c r="AG85" s="396" t="s">
        <v>506</v>
      </c>
      <c r="AH85" s="396" t="s">
        <v>1142</v>
      </c>
      <c r="AI85" s="396" t="s">
        <v>1143</v>
      </c>
      <c r="AJ85" s="396" t="s">
        <v>1144</v>
      </c>
      <c r="AK85" s="396" t="s">
        <v>507</v>
      </c>
      <c r="AL85" s="396" t="s">
        <v>508</v>
      </c>
      <c r="AM85" s="396" t="s">
        <v>509</v>
      </c>
      <c r="AN85" s="396" t="s">
        <v>510</v>
      </c>
      <c r="AO85" s="396" t="s">
        <v>511</v>
      </c>
      <c r="AP85" s="396" t="s">
        <v>512</v>
      </c>
      <c r="AQ85" s="396" t="s">
        <v>1145</v>
      </c>
      <c r="AR85" s="396" t="s">
        <v>1146</v>
      </c>
      <c r="AS85" s="396" t="s">
        <v>1147</v>
      </c>
      <c r="AT85" s="396"/>
      <c r="AU85" s="396" t="s">
        <v>230</v>
      </c>
      <c r="AV85" s="396"/>
      <c r="AW85" s="396"/>
      <c r="AX85" s="396" t="s">
        <v>230</v>
      </c>
      <c r="AY85" s="396"/>
      <c r="AZ85" s="396"/>
      <c r="BA85" s="396"/>
      <c r="BB85" s="396"/>
      <c r="BC85" s="396"/>
      <c r="BD85" s="396" t="s">
        <v>230</v>
      </c>
      <c r="BE85" s="396"/>
      <c r="BF85" s="76">
        <f>INDEX('CTR2 Data Previous Year'!$B:$B,MATCH($D85,'CTR2 Data Previous Year'!$A:$A,0),1)</f>
        <v>177339747</v>
      </c>
      <c r="BG85" s="76">
        <f>INDEX('CTR2 Data Previous Year'!$C:$C,MATCH($D85,'CTR2 Data Previous Year'!$A:$A,0),1)</f>
        <v>0</v>
      </c>
      <c r="BH85" s="78">
        <f>INDEX('CTR2 Data Previous Year'!$D:$D,MATCH($D85,'CTR2 Data Previous Year'!$A:$A,0),1)</f>
        <v>664417.80000000005</v>
      </c>
      <c r="BI85" s="78">
        <f>INDEX('CTR2 Data Previous Year'!$E:$E,MATCH($D85,'CTR2 Data Previous Year'!$A:$A,0),1)</f>
        <v>266.91000000000003</v>
      </c>
      <c r="BJ85" s="349" t="str">
        <f t="shared" si="14"/>
        <v>N</v>
      </c>
      <c r="BK85" s="350" t="str">
        <f t="shared" si="20"/>
        <v>N</v>
      </c>
      <c r="BL85" s="351">
        <f t="shared" si="21"/>
        <v>266.91000000000003</v>
      </c>
      <c r="BM85" s="420">
        <f t="shared" si="15"/>
        <v>0</v>
      </c>
      <c r="BN85" s="421">
        <f t="shared" si="16"/>
        <v>0</v>
      </c>
      <c r="BO85" s="351">
        <f t="shared" si="17"/>
        <v>266.91000000000003</v>
      </c>
      <c r="BP85" s="351">
        <f t="shared" si="18"/>
        <v>281.91000000000003</v>
      </c>
      <c r="BQ85" s="353">
        <f t="shared" si="22"/>
        <v>0</v>
      </c>
      <c r="BR85" s="353">
        <f t="shared" si="23"/>
        <v>281.91000000000003</v>
      </c>
      <c r="BS85" s="354">
        <f t="shared" si="19"/>
        <v>0</v>
      </c>
      <c r="BT85" s="355">
        <f t="shared" si="24"/>
        <v>0</v>
      </c>
      <c r="BU85" s="342"/>
      <c r="BV85" s="342"/>
      <c r="BW85" s="342"/>
      <c r="BX85" s="342"/>
      <c r="BY85" s="63"/>
      <c r="BZ85" s="63"/>
      <c r="CA85"/>
      <c r="CB85"/>
      <c r="CC85"/>
      <c r="CD85"/>
      <c r="CE85"/>
      <c r="CF85"/>
      <c r="CG85" s="64"/>
      <c r="CH85" s="64"/>
      <c r="CI85" s="14"/>
      <c r="CJ85" s="14"/>
      <c r="CK85" s="14"/>
      <c r="CL85" s="14"/>
      <c r="CM85" s="14"/>
    </row>
    <row r="86" spans="1:91" x14ac:dyDescent="0.2">
      <c r="A86" s="73">
        <v>79</v>
      </c>
      <c r="B86" s="396" t="s">
        <v>1148</v>
      </c>
      <c r="C86" s="396" t="s">
        <v>1149</v>
      </c>
      <c r="D86" s="396" t="s">
        <v>1150</v>
      </c>
      <c r="E86" s="396" t="s">
        <v>212</v>
      </c>
      <c r="F86" s="396" t="s">
        <v>324</v>
      </c>
      <c r="G86" s="396" t="s">
        <v>460</v>
      </c>
      <c r="H86" s="396" t="s">
        <v>461</v>
      </c>
      <c r="I86" s="396" t="s">
        <v>462</v>
      </c>
      <c r="J86" s="396" t="s">
        <v>325</v>
      </c>
      <c r="K86" s="396" t="s">
        <v>326</v>
      </c>
      <c r="L86" s="396" t="s">
        <v>327</v>
      </c>
      <c r="M86" s="396" t="s">
        <v>328</v>
      </c>
      <c r="N86" s="396" t="s">
        <v>329</v>
      </c>
      <c r="O86" s="396" t="s">
        <v>330</v>
      </c>
      <c r="P86" s="396" t="s">
        <v>331</v>
      </c>
      <c r="Q86" s="396" t="s">
        <v>332</v>
      </c>
      <c r="R86" s="396" t="s">
        <v>333</v>
      </c>
      <c r="S86" s="396" t="s">
        <v>334</v>
      </c>
      <c r="T86" s="396" t="s">
        <v>335</v>
      </c>
      <c r="U86" s="396" t="s">
        <v>336</v>
      </c>
      <c r="V86" s="396"/>
      <c r="W86" s="396" t="s">
        <v>230</v>
      </c>
      <c r="X86" s="396"/>
      <c r="Y86" s="396"/>
      <c r="Z86" s="396" t="s">
        <v>230</v>
      </c>
      <c r="AA86" s="396"/>
      <c r="AB86" s="396"/>
      <c r="AC86" s="396" t="s">
        <v>230</v>
      </c>
      <c r="AD86" s="396"/>
      <c r="AE86" s="396"/>
      <c r="AF86" s="396" t="s">
        <v>230</v>
      </c>
      <c r="AG86" s="396"/>
      <c r="AH86" s="396"/>
      <c r="AI86" s="396" t="s">
        <v>230</v>
      </c>
      <c r="AJ86" s="396"/>
      <c r="AK86" s="396"/>
      <c r="AL86" s="396" t="s">
        <v>230</v>
      </c>
      <c r="AM86" s="396"/>
      <c r="AN86" s="396"/>
      <c r="AO86" s="396" t="s">
        <v>230</v>
      </c>
      <c r="AP86" s="396"/>
      <c r="AQ86" s="396"/>
      <c r="AR86" s="396" t="s">
        <v>230</v>
      </c>
      <c r="AS86" s="396"/>
      <c r="AT86" s="396"/>
      <c r="AU86" s="396" t="s">
        <v>230</v>
      </c>
      <c r="AV86" s="396"/>
      <c r="AW86" s="396"/>
      <c r="AX86" s="396" t="s">
        <v>230</v>
      </c>
      <c r="AY86" s="396"/>
      <c r="AZ86" s="396"/>
      <c r="BA86" s="396"/>
      <c r="BB86" s="396"/>
      <c r="BC86" s="396"/>
      <c r="BD86" s="396" t="s">
        <v>230</v>
      </c>
      <c r="BE86" s="396"/>
      <c r="BF86" s="76">
        <f>INDEX('CTR2 Data Previous Year'!$B:$B,MATCH($D86,'CTR2 Data Previous Year'!$A:$A,0),1)</f>
        <v>0</v>
      </c>
      <c r="BG86" s="76">
        <f>INDEX('CTR2 Data Previous Year'!$C:$C,MATCH($D86,'CTR2 Data Previous Year'!$A:$A,0),1)</f>
        <v>0</v>
      </c>
      <c r="BH86" s="78">
        <f>INDEX('CTR2 Data Previous Year'!$D:$D,MATCH($D86,'CTR2 Data Previous Year'!$A:$A,0),1)</f>
        <v>0</v>
      </c>
      <c r="BI86" s="78">
        <f>INDEX('CTR2 Data Previous Year'!$E:$E,MATCH($D86,'CTR2 Data Previous Year'!$A:$A,0),1)</f>
        <v>0</v>
      </c>
      <c r="BJ86" s="349" t="str">
        <f t="shared" si="14"/>
        <v>N</v>
      </c>
      <c r="BK86" s="350" t="str">
        <f t="shared" si="20"/>
        <v>N</v>
      </c>
      <c r="BL86" s="351">
        <f t="shared" si="21"/>
        <v>0</v>
      </c>
      <c r="BM86" s="420">
        <f t="shared" si="15"/>
        <v>0</v>
      </c>
      <c r="BN86" s="421">
        <f t="shared" si="16"/>
        <v>0</v>
      </c>
      <c r="BO86" s="351">
        <f t="shared" si="17"/>
        <v>0</v>
      </c>
      <c r="BP86" s="351">
        <f t="shared" si="18"/>
        <v>0</v>
      </c>
      <c r="BQ86" s="353">
        <f t="shared" si="22"/>
        <v>0</v>
      </c>
      <c r="BR86" s="353">
        <f t="shared" si="23"/>
        <v>0</v>
      </c>
      <c r="BS86" s="354">
        <f t="shared" si="19"/>
        <v>0</v>
      </c>
      <c r="BT86" s="355" t="e">
        <f t="shared" si="24"/>
        <v>#DIV/0!</v>
      </c>
      <c r="BU86" s="342"/>
      <c r="BV86" s="342"/>
      <c r="BW86" s="342"/>
      <c r="BX86" s="342"/>
      <c r="BY86" s="63"/>
      <c r="BZ86" s="63"/>
      <c r="CA86"/>
      <c r="CB86"/>
      <c r="CC86"/>
      <c r="CD86"/>
      <c r="CE86"/>
      <c r="CF86"/>
      <c r="CG86" s="64"/>
      <c r="CH86" s="64"/>
      <c r="CI86" s="14"/>
      <c r="CJ86" s="14"/>
      <c r="CK86" s="14"/>
      <c r="CL86" s="14"/>
      <c r="CM86" s="14"/>
    </row>
    <row r="87" spans="1:91" x14ac:dyDescent="0.2">
      <c r="A87" s="73">
        <v>80</v>
      </c>
      <c r="B87" s="396" t="s">
        <v>1151</v>
      </c>
      <c r="C87" s="396" t="s">
        <v>1152</v>
      </c>
      <c r="D87" s="396" t="s">
        <v>1153</v>
      </c>
      <c r="E87" s="396" t="s">
        <v>190</v>
      </c>
      <c r="F87" s="396" t="s">
        <v>235</v>
      </c>
      <c r="G87" s="396" t="s">
        <v>258</v>
      </c>
      <c r="H87" s="396" t="s">
        <v>259</v>
      </c>
      <c r="I87" s="396" t="s">
        <v>260</v>
      </c>
      <c r="J87" s="396" t="s">
        <v>236</v>
      </c>
      <c r="K87" s="396" t="s">
        <v>237</v>
      </c>
      <c r="L87" s="396" t="s">
        <v>238</v>
      </c>
      <c r="M87" s="396" t="s">
        <v>989</v>
      </c>
      <c r="N87" s="396" t="s">
        <v>990</v>
      </c>
      <c r="O87" s="396" t="s">
        <v>991</v>
      </c>
      <c r="P87" s="396" t="s">
        <v>261</v>
      </c>
      <c r="Q87" s="396" t="s">
        <v>262</v>
      </c>
      <c r="R87" s="396" t="s">
        <v>263</v>
      </c>
      <c r="S87" s="396" t="s">
        <v>992</v>
      </c>
      <c r="T87" s="396" t="s">
        <v>993</v>
      </c>
      <c r="U87" s="396" t="s">
        <v>994</v>
      </c>
      <c r="V87" s="396" t="s">
        <v>239</v>
      </c>
      <c r="W87" s="396" t="s">
        <v>240</v>
      </c>
      <c r="X87" s="396" t="s">
        <v>241</v>
      </c>
      <c r="Y87" s="396" t="s">
        <v>242</v>
      </c>
      <c r="Z87" s="396" t="s">
        <v>243</v>
      </c>
      <c r="AA87" s="396" t="s">
        <v>244</v>
      </c>
      <c r="AB87" s="396" t="s">
        <v>995</v>
      </c>
      <c r="AC87" s="396" t="s">
        <v>996</v>
      </c>
      <c r="AD87" s="396" t="s">
        <v>997</v>
      </c>
      <c r="AE87" s="396" t="s">
        <v>998</v>
      </c>
      <c r="AF87" s="396" t="s">
        <v>999</v>
      </c>
      <c r="AG87" s="396" t="s">
        <v>1000</v>
      </c>
      <c r="AH87" s="396" t="s">
        <v>245</v>
      </c>
      <c r="AI87" s="396" t="s">
        <v>246</v>
      </c>
      <c r="AJ87" s="396" t="s">
        <v>247</v>
      </c>
      <c r="AK87" s="396" t="s">
        <v>1001</v>
      </c>
      <c r="AL87" s="396" t="s">
        <v>1002</v>
      </c>
      <c r="AM87" s="396" t="s">
        <v>1003</v>
      </c>
      <c r="AN87" s="396" t="s">
        <v>248</v>
      </c>
      <c r="AO87" s="396" t="s">
        <v>249</v>
      </c>
      <c r="AP87" s="396" t="s">
        <v>250</v>
      </c>
      <c r="AQ87" s="396" t="s">
        <v>251</v>
      </c>
      <c r="AR87" s="396" t="s">
        <v>252</v>
      </c>
      <c r="AS87" s="396" t="s">
        <v>253</v>
      </c>
      <c r="AT87" s="396"/>
      <c r="AU87" s="396"/>
      <c r="AV87" s="396"/>
      <c r="AW87" s="396"/>
      <c r="AX87" s="396"/>
      <c r="AY87" s="396"/>
      <c r="AZ87" s="396"/>
      <c r="BA87" s="396"/>
      <c r="BB87" s="396"/>
      <c r="BC87" s="396"/>
      <c r="BD87" s="396" t="s">
        <v>230</v>
      </c>
      <c r="BE87" s="396"/>
      <c r="BF87" s="76">
        <f>INDEX('CTR2 Data Previous Year'!$B:$B,MATCH($D87,'CTR2 Data Previous Year'!$A:$A,0),1)</f>
        <v>278885731</v>
      </c>
      <c r="BG87" s="76">
        <f>INDEX('CTR2 Data Previous Year'!$C:$C,MATCH($D87,'CTR2 Data Previous Year'!$A:$A,0),1)</f>
        <v>0</v>
      </c>
      <c r="BH87" s="78">
        <f>INDEX('CTR2 Data Previous Year'!$D:$D,MATCH($D87,'CTR2 Data Previous Year'!$A:$A,0),1)</f>
        <v>984487.89</v>
      </c>
      <c r="BI87" s="78">
        <f>INDEX('CTR2 Data Previous Year'!$E:$E,MATCH($D87,'CTR2 Data Previous Year'!$A:$A,0),1)</f>
        <v>283.27999999999997</v>
      </c>
      <c r="BJ87" s="349" t="str">
        <f t="shared" si="14"/>
        <v>N</v>
      </c>
      <c r="BK87" s="350" t="str">
        <f t="shared" si="20"/>
        <v>N</v>
      </c>
      <c r="BL87" s="351">
        <f t="shared" si="21"/>
        <v>283.27999999999997</v>
      </c>
      <c r="BM87" s="420">
        <f t="shared" si="15"/>
        <v>0</v>
      </c>
      <c r="BN87" s="421">
        <f t="shared" si="16"/>
        <v>0</v>
      </c>
      <c r="BO87" s="351">
        <f t="shared" si="17"/>
        <v>283.27999999999997</v>
      </c>
      <c r="BP87" s="351">
        <f t="shared" si="18"/>
        <v>298.27999999999997</v>
      </c>
      <c r="BQ87" s="353">
        <f t="shared" si="22"/>
        <v>0</v>
      </c>
      <c r="BR87" s="353">
        <f t="shared" si="23"/>
        <v>298.27999999999997</v>
      </c>
      <c r="BS87" s="354">
        <f t="shared" si="19"/>
        <v>0</v>
      </c>
      <c r="BT87" s="355">
        <f t="shared" si="24"/>
        <v>0</v>
      </c>
      <c r="BU87" s="342"/>
      <c r="BV87" s="342"/>
      <c r="BW87" s="342"/>
      <c r="BX87" s="342"/>
      <c r="BY87" s="63"/>
      <c r="BZ87" s="63"/>
      <c r="CA87"/>
      <c r="CB87"/>
      <c r="CC87"/>
      <c r="CD87"/>
      <c r="CE87"/>
      <c r="CF87"/>
      <c r="CG87" s="64"/>
      <c r="CH87" s="64"/>
      <c r="CI87" s="14"/>
      <c r="CJ87" s="14"/>
      <c r="CK87" s="14"/>
      <c r="CL87" s="14"/>
      <c r="CM87" s="14"/>
    </row>
    <row r="88" spans="1:91" x14ac:dyDescent="0.2">
      <c r="A88" s="73">
        <v>81</v>
      </c>
      <c r="B88" s="396" t="s">
        <v>1154</v>
      </c>
      <c r="C88" s="396" t="s">
        <v>1155</v>
      </c>
      <c r="D88" s="396" t="s">
        <v>1156</v>
      </c>
      <c r="E88" s="396" t="s">
        <v>231</v>
      </c>
      <c r="F88" s="396" t="s">
        <v>324</v>
      </c>
      <c r="G88" s="396" t="s">
        <v>946</v>
      </c>
      <c r="H88" s="396" t="s">
        <v>947</v>
      </c>
      <c r="I88" s="396" t="s">
        <v>948</v>
      </c>
      <c r="J88" s="396" t="s">
        <v>949</v>
      </c>
      <c r="K88" s="396" t="s">
        <v>950</v>
      </c>
      <c r="L88" s="396" t="s">
        <v>951</v>
      </c>
      <c r="M88" s="396" t="s">
        <v>952</v>
      </c>
      <c r="N88" s="396" t="s">
        <v>953</v>
      </c>
      <c r="O88" s="396" t="s">
        <v>954</v>
      </c>
      <c r="P88" s="396" t="s">
        <v>958</v>
      </c>
      <c r="Q88" s="396" t="s">
        <v>959</v>
      </c>
      <c r="R88" s="396" t="s">
        <v>960</v>
      </c>
      <c r="S88" s="396" t="s">
        <v>961</v>
      </c>
      <c r="T88" s="396" t="s">
        <v>962</v>
      </c>
      <c r="U88" s="396" t="s">
        <v>963</v>
      </c>
      <c r="V88" s="396"/>
      <c r="W88" s="396" t="s">
        <v>230</v>
      </c>
      <c r="X88" s="396"/>
      <c r="Y88" s="396"/>
      <c r="Z88" s="396" t="s">
        <v>230</v>
      </c>
      <c r="AA88" s="396"/>
      <c r="AB88" s="396"/>
      <c r="AC88" s="396" t="s">
        <v>230</v>
      </c>
      <c r="AD88" s="396"/>
      <c r="AE88" s="396"/>
      <c r="AF88" s="396" t="s">
        <v>230</v>
      </c>
      <c r="AG88" s="396"/>
      <c r="AH88" s="396"/>
      <c r="AI88" s="396" t="s">
        <v>230</v>
      </c>
      <c r="AJ88" s="396"/>
      <c r="AK88" s="396"/>
      <c r="AL88" s="396" t="s">
        <v>230</v>
      </c>
      <c r="AM88" s="396"/>
      <c r="AN88" s="396"/>
      <c r="AO88" s="396" t="s">
        <v>230</v>
      </c>
      <c r="AP88" s="396"/>
      <c r="AQ88" s="396"/>
      <c r="AR88" s="396" t="s">
        <v>230</v>
      </c>
      <c r="AS88" s="396"/>
      <c r="AT88" s="396"/>
      <c r="AU88" s="396" t="s">
        <v>230</v>
      </c>
      <c r="AV88" s="396"/>
      <c r="AW88" s="396"/>
      <c r="AX88" s="396" t="s">
        <v>230</v>
      </c>
      <c r="AY88" s="396"/>
      <c r="AZ88" s="396"/>
      <c r="BA88" s="396"/>
      <c r="BB88" s="396"/>
      <c r="BC88" s="396"/>
      <c r="BD88" s="396" t="s">
        <v>230</v>
      </c>
      <c r="BE88" s="396"/>
      <c r="BF88" s="76">
        <f>INDEX('CTR2 Data Previous Year'!$B:$B,MATCH($D88,'CTR2 Data Previous Year'!$A:$A,0),1)</f>
        <v>30656886</v>
      </c>
      <c r="BG88" s="76">
        <f>INDEX('CTR2 Data Previous Year'!$C:$C,MATCH($D88,'CTR2 Data Previous Year'!$A:$A,0),1)</f>
        <v>0</v>
      </c>
      <c r="BH88" s="78">
        <f>INDEX('CTR2 Data Previous Year'!$D:$D,MATCH($D88,'CTR2 Data Previous Year'!$A:$A,0),1)</f>
        <v>306232</v>
      </c>
      <c r="BI88" s="78">
        <f>INDEX('CTR2 Data Previous Year'!$E:$E,MATCH($D88,'CTR2 Data Previous Year'!$A:$A,0),1)</f>
        <v>100.11</v>
      </c>
      <c r="BJ88" s="349" t="str">
        <f t="shared" si="14"/>
        <v>N</v>
      </c>
      <c r="BK88" s="350" t="str">
        <f t="shared" si="20"/>
        <v>N</v>
      </c>
      <c r="BL88" s="351">
        <f t="shared" si="21"/>
        <v>100.11</v>
      </c>
      <c r="BM88" s="420">
        <f t="shared" si="15"/>
        <v>0</v>
      </c>
      <c r="BN88" s="421">
        <f t="shared" si="16"/>
        <v>0</v>
      </c>
      <c r="BO88" s="351">
        <f t="shared" si="17"/>
        <v>100.11</v>
      </c>
      <c r="BP88" s="351">
        <f t="shared" si="18"/>
        <v>105.11</v>
      </c>
      <c r="BQ88" s="353">
        <f t="shared" si="22"/>
        <v>0</v>
      </c>
      <c r="BR88" s="353">
        <f t="shared" si="23"/>
        <v>105.11</v>
      </c>
      <c r="BS88" s="354">
        <f t="shared" si="19"/>
        <v>0</v>
      </c>
      <c r="BT88" s="355">
        <f t="shared" si="24"/>
        <v>0</v>
      </c>
      <c r="BU88" s="342"/>
      <c r="BV88" s="342"/>
      <c r="BW88" s="342"/>
      <c r="BX88" s="342"/>
      <c r="BY88" s="63"/>
      <c r="BZ88" s="63"/>
      <c r="CA88"/>
      <c r="CB88"/>
      <c r="CC88"/>
      <c r="CD88"/>
      <c r="CE88"/>
      <c r="CF88"/>
      <c r="CG88" s="14"/>
      <c r="CH88" s="64"/>
      <c r="CI88" s="14"/>
      <c r="CJ88" s="14"/>
      <c r="CK88" s="14"/>
      <c r="CL88" s="14"/>
      <c r="CM88" s="14"/>
    </row>
    <row r="89" spans="1:91" x14ac:dyDescent="0.2">
      <c r="A89" s="73">
        <v>82</v>
      </c>
      <c r="B89" s="396" t="s">
        <v>1157</v>
      </c>
      <c r="C89" s="396" t="s">
        <v>1158</v>
      </c>
      <c r="D89" s="396" t="s">
        <v>1159</v>
      </c>
      <c r="E89" s="396" t="s">
        <v>207</v>
      </c>
      <c r="F89" s="396" t="s">
        <v>678</v>
      </c>
      <c r="G89" s="396" t="s">
        <v>1160</v>
      </c>
      <c r="H89" s="396" t="s">
        <v>1161</v>
      </c>
      <c r="I89" s="396" t="s">
        <v>1162</v>
      </c>
      <c r="J89" s="396" t="s">
        <v>1163</v>
      </c>
      <c r="K89" s="396" t="s">
        <v>1164</v>
      </c>
      <c r="L89" s="396" t="s">
        <v>1165</v>
      </c>
      <c r="M89" s="396" t="s">
        <v>1166</v>
      </c>
      <c r="N89" s="396" t="s">
        <v>1167</v>
      </c>
      <c r="O89" s="396" t="s">
        <v>1168</v>
      </c>
      <c r="P89" s="396" t="s">
        <v>1169</v>
      </c>
      <c r="Q89" s="396" t="s">
        <v>1170</v>
      </c>
      <c r="R89" s="396" t="s">
        <v>1171</v>
      </c>
      <c r="S89" s="396" t="s">
        <v>1172</v>
      </c>
      <c r="T89" s="396" t="s">
        <v>1173</v>
      </c>
      <c r="U89" s="396" t="s">
        <v>1174</v>
      </c>
      <c r="V89" s="396"/>
      <c r="W89" s="396" t="s">
        <v>230</v>
      </c>
      <c r="X89" s="396"/>
      <c r="Y89" s="396"/>
      <c r="Z89" s="396" t="s">
        <v>230</v>
      </c>
      <c r="AA89" s="396"/>
      <c r="AB89" s="396"/>
      <c r="AC89" s="396" t="s">
        <v>230</v>
      </c>
      <c r="AD89" s="396"/>
      <c r="AE89" s="396"/>
      <c r="AF89" s="396" t="s">
        <v>230</v>
      </c>
      <c r="AG89" s="396"/>
      <c r="AH89" s="396"/>
      <c r="AI89" s="396" t="s">
        <v>230</v>
      </c>
      <c r="AJ89" s="396"/>
      <c r="AK89" s="396"/>
      <c r="AL89" s="396" t="s">
        <v>230</v>
      </c>
      <c r="AM89" s="396"/>
      <c r="AN89" s="396"/>
      <c r="AO89" s="396" t="s">
        <v>230</v>
      </c>
      <c r="AP89" s="396"/>
      <c r="AQ89" s="396"/>
      <c r="AR89" s="396" t="s">
        <v>230</v>
      </c>
      <c r="AS89" s="396"/>
      <c r="AT89" s="396"/>
      <c r="AU89" s="396" t="s">
        <v>230</v>
      </c>
      <c r="AV89" s="396"/>
      <c r="AW89" s="396"/>
      <c r="AX89" s="396" t="s">
        <v>230</v>
      </c>
      <c r="AY89" s="396"/>
      <c r="AZ89" s="396"/>
      <c r="BA89" s="396"/>
      <c r="BB89" s="396"/>
      <c r="BC89" s="396"/>
      <c r="BD89" s="396" t="s">
        <v>230</v>
      </c>
      <c r="BE89" s="396"/>
      <c r="BF89" s="76">
        <f>INDEX('CTR2 Data Previous Year'!$B:$B,MATCH($D89,'CTR2 Data Previous Year'!$A:$A,0),1)</f>
        <v>413263403</v>
      </c>
      <c r="BG89" s="76">
        <f>INDEX('CTR2 Data Previous Year'!$C:$C,MATCH($D89,'CTR2 Data Previous Year'!$A:$A,0),1)</f>
        <v>0</v>
      </c>
      <c r="BH89" s="78">
        <f>INDEX('CTR2 Data Previous Year'!$D:$D,MATCH($D89,'CTR2 Data Previous Year'!$A:$A,0),1)</f>
        <v>226700.35</v>
      </c>
      <c r="BI89" s="78">
        <f>INDEX('CTR2 Data Previous Year'!$E:$E,MATCH($D89,'CTR2 Data Previous Year'!$A:$A,0),1)</f>
        <v>1822.95</v>
      </c>
      <c r="BJ89" s="349" t="str">
        <f t="shared" si="14"/>
        <v>N</v>
      </c>
      <c r="BK89" s="350" t="str">
        <f t="shared" si="20"/>
        <v>N</v>
      </c>
      <c r="BL89" s="351">
        <f t="shared" si="21"/>
        <v>1822.95</v>
      </c>
      <c r="BM89" s="420">
        <f t="shared" si="15"/>
        <v>0</v>
      </c>
      <c r="BN89" s="421">
        <f t="shared" si="16"/>
        <v>0</v>
      </c>
      <c r="BO89" s="351">
        <f t="shared" si="17"/>
        <v>1914.0975000000001</v>
      </c>
      <c r="BP89" s="351">
        <f t="shared" si="18"/>
        <v>1822.95</v>
      </c>
      <c r="BQ89" s="353">
        <f t="shared" si="22"/>
        <v>0</v>
      </c>
      <c r="BR89" s="353">
        <f t="shared" si="23"/>
        <v>1914.1</v>
      </c>
      <c r="BS89" s="354">
        <f t="shared" si="19"/>
        <v>36.46</v>
      </c>
      <c r="BT89" s="355">
        <f t="shared" si="24"/>
        <v>2.0000548561397734E-2</v>
      </c>
      <c r="BU89" s="342"/>
      <c r="BV89" s="342"/>
      <c r="BW89" s="342"/>
      <c r="BX89" s="342"/>
      <c r="BY89" s="63"/>
      <c r="BZ89" s="63"/>
      <c r="CA89"/>
      <c r="CB89"/>
      <c r="CC89"/>
      <c r="CD89"/>
      <c r="CE89"/>
      <c r="CF89" s="52"/>
      <c r="CG89" s="14"/>
      <c r="CH89" s="64"/>
      <c r="CI89" s="14"/>
      <c r="CJ89" s="14"/>
      <c r="CK89" s="14"/>
      <c r="CL89" s="14"/>
      <c r="CM89" s="14"/>
    </row>
    <row r="90" spans="1:91" x14ac:dyDescent="0.2">
      <c r="A90" s="73">
        <v>83</v>
      </c>
      <c r="B90" s="396" t="s">
        <v>1175</v>
      </c>
      <c r="C90" s="396" t="s">
        <v>1176</v>
      </c>
      <c r="D90" s="396" t="s">
        <v>1177</v>
      </c>
      <c r="E90" s="396" t="s">
        <v>190</v>
      </c>
      <c r="F90" s="396" t="s">
        <v>678</v>
      </c>
      <c r="G90" s="396" t="s">
        <v>1160</v>
      </c>
      <c r="H90" s="396" t="s">
        <v>1161</v>
      </c>
      <c r="I90" s="396" t="s">
        <v>1162</v>
      </c>
      <c r="J90" s="396" t="s">
        <v>1163</v>
      </c>
      <c r="K90" s="396" t="s">
        <v>1164</v>
      </c>
      <c r="L90" s="396" t="s">
        <v>1165</v>
      </c>
      <c r="M90" s="396" t="s">
        <v>1166</v>
      </c>
      <c r="N90" s="396" t="s">
        <v>1167</v>
      </c>
      <c r="O90" s="396" t="s">
        <v>1168</v>
      </c>
      <c r="P90" s="396" t="s">
        <v>1169</v>
      </c>
      <c r="Q90" s="396" t="s">
        <v>1170</v>
      </c>
      <c r="R90" s="396" t="s">
        <v>1171</v>
      </c>
      <c r="S90" s="396" t="s">
        <v>1172</v>
      </c>
      <c r="T90" s="396" t="s">
        <v>1173</v>
      </c>
      <c r="U90" s="396" t="s">
        <v>1174</v>
      </c>
      <c r="V90" s="396"/>
      <c r="W90" s="396" t="s">
        <v>230</v>
      </c>
      <c r="X90" s="396"/>
      <c r="Y90" s="396"/>
      <c r="Z90" s="396" t="s">
        <v>230</v>
      </c>
      <c r="AA90" s="396"/>
      <c r="AB90" s="396"/>
      <c r="AC90" s="396" t="s">
        <v>230</v>
      </c>
      <c r="AD90" s="396"/>
      <c r="AE90" s="396"/>
      <c r="AF90" s="396" t="s">
        <v>230</v>
      </c>
      <c r="AG90" s="396"/>
      <c r="AH90" s="396"/>
      <c r="AI90" s="396" t="s">
        <v>230</v>
      </c>
      <c r="AJ90" s="396"/>
      <c r="AK90" s="396"/>
      <c r="AL90" s="396" t="s">
        <v>230</v>
      </c>
      <c r="AM90" s="396"/>
      <c r="AN90" s="396"/>
      <c r="AO90" s="396" t="s">
        <v>230</v>
      </c>
      <c r="AP90" s="396"/>
      <c r="AQ90" s="396"/>
      <c r="AR90" s="396" t="s">
        <v>230</v>
      </c>
      <c r="AS90" s="396"/>
      <c r="AT90" s="396"/>
      <c r="AU90" s="396" t="s">
        <v>230</v>
      </c>
      <c r="AV90" s="396"/>
      <c r="AW90" s="396"/>
      <c r="AX90" s="396" t="s">
        <v>230</v>
      </c>
      <c r="AY90" s="396"/>
      <c r="AZ90" s="396"/>
      <c r="BA90" s="396"/>
      <c r="BB90" s="396"/>
      <c r="BC90" s="396"/>
      <c r="BD90" s="396" t="s">
        <v>230</v>
      </c>
      <c r="BE90" s="396"/>
      <c r="BF90" s="76">
        <f>INDEX('CTR2 Data Previous Year'!$B:$B,MATCH($D90,'CTR2 Data Previous Year'!$A:$A,0),1)</f>
        <v>68851113</v>
      </c>
      <c r="BG90" s="76">
        <f>INDEX('CTR2 Data Previous Year'!$C:$C,MATCH($D90,'CTR2 Data Previous Year'!$A:$A,0),1)</f>
        <v>0</v>
      </c>
      <c r="BH90" s="78">
        <f>INDEX('CTR2 Data Previous Year'!$D:$D,MATCH($D90,'CTR2 Data Previous Year'!$A:$A,0),1)</f>
        <v>226700.35</v>
      </c>
      <c r="BI90" s="78">
        <f>INDEX('CTR2 Data Previous Year'!$E:$E,MATCH($D90,'CTR2 Data Previous Year'!$A:$A,0),1)</f>
        <v>303.70999999999998</v>
      </c>
      <c r="BJ90" s="349" t="str">
        <f t="shared" si="14"/>
        <v>N</v>
      </c>
      <c r="BK90" s="350" t="str">
        <f t="shared" si="20"/>
        <v>N</v>
      </c>
      <c r="BL90" s="351">
        <f t="shared" si="21"/>
        <v>303.70999999999998</v>
      </c>
      <c r="BM90" s="420">
        <f t="shared" si="15"/>
        <v>0</v>
      </c>
      <c r="BN90" s="421">
        <f t="shared" si="16"/>
        <v>0</v>
      </c>
      <c r="BO90" s="351">
        <f t="shared" si="17"/>
        <v>303.70999999999998</v>
      </c>
      <c r="BP90" s="351">
        <f t="shared" si="18"/>
        <v>318.70999999999998</v>
      </c>
      <c r="BQ90" s="353">
        <f t="shared" si="22"/>
        <v>0</v>
      </c>
      <c r="BR90" s="353">
        <f t="shared" si="23"/>
        <v>318.70999999999998</v>
      </c>
      <c r="BS90" s="354">
        <f t="shared" si="19"/>
        <v>0</v>
      </c>
      <c r="BT90" s="355">
        <f t="shared" si="24"/>
        <v>0</v>
      </c>
      <c r="BU90" s="342"/>
      <c r="BV90" s="342"/>
      <c r="BW90" s="342"/>
      <c r="BX90" s="342"/>
      <c r="BY90" s="63"/>
      <c r="BZ90" s="63"/>
      <c r="CA90"/>
      <c r="CB90"/>
      <c r="CC90"/>
      <c r="CD90"/>
      <c r="CE90"/>
      <c r="CF90"/>
      <c r="CG90" s="64"/>
      <c r="CH90" s="64"/>
      <c r="CI90" s="14"/>
      <c r="CJ90" s="14"/>
      <c r="CK90" s="14"/>
      <c r="CL90" s="14"/>
      <c r="CM90" s="14"/>
    </row>
    <row r="91" spans="1:91" x14ac:dyDescent="0.2">
      <c r="A91" s="73">
        <v>84</v>
      </c>
      <c r="B91" s="396" t="s">
        <v>1178</v>
      </c>
      <c r="C91" s="396" t="s">
        <v>1179</v>
      </c>
      <c r="D91" s="396" t="s">
        <v>1180</v>
      </c>
      <c r="E91" s="396" t="s">
        <v>190</v>
      </c>
      <c r="F91" s="396" t="s">
        <v>678</v>
      </c>
      <c r="G91" s="396" t="s">
        <v>679</v>
      </c>
      <c r="H91" s="396" t="s">
        <v>680</v>
      </c>
      <c r="I91" s="396" t="s">
        <v>681</v>
      </c>
      <c r="J91" s="396" t="s">
        <v>682</v>
      </c>
      <c r="K91" s="396" t="s">
        <v>683</v>
      </c>
      <c r="L91" s="396" t="s">
        <v>684</v>
      </c>
      <c r="M91" s="396" t="s">
        <v>685</v>
      </c>
      <c r="N91" s="396" t="s">
        <v>686</v>
      </c>
      <c r="O91" s="396" t="s">
        <v>687</v>
      </c>
      <c r="P91" s="396" t="s">
        <v>688</v>
      </c>
      <c r="Q91" s="396" t="s">
        <v>689</v>
      </c>
      <c r="R91" s="396" t="s">
        <v>690</v>
      </c>
      <c r="S91" s="396" t="s">
        <v>1007</v>
      </c>
      <c r="T91" s="396" t="s">
        <v>1008</v>
      </c>
      <c r="U91" s="396" t="s">
        <v>1009</v>
      </c>
      <c r="V91" s="396" t="s">
        <v>1010</v>
      </c>
      <c r="W91" s="396" t="s">
        <v>1011</v>
      </c>
      <c r="X91" s="396" t="s">
        <v>1012</v>
      </c>
      <c r="Y91" s="396" t="s">
        <v>691</v>
      </c>
      <c r="Z91" s="396" t="s">
        <v>692</v>
      </c>
      <c r="AA91" s="396" t="s">
        <v>693</v>
      </c>
      <c r="AB91" s="396" t="s">
        <v>694</v>
      </c>
      <c r="AC91" s="396" t="s">
        <v>695</v>
      </c>
      <c r="AD91" s="396" t="s">
        <v>696</v>
      </c>
      <c r="AE91" s="396" t="s">
        <v>697</v>
      </c>
      <c r="AF91" s="396" t="s">
        <v>698</v>
      </c>
      <c r="AG91" s="396" t="s">
        <v>699</v>
      </c>
      <c r="AH91" s="396"/>
      <c r="AI91" s="396" t="s">
        <v>230</v>
      </c>
      <c r="AJ91" s="396"/>
      <c r="AK91" s="396"/>
      <c r="AL91" s="396" t="s">
        <v>230</v>
      </c>
      <c r="AM91" s="396"/>
      <c r="AN91" s="396"/>
      <c r="AO91" s="396" t="s">
        <v>230</v>
      </c>
      <c r="AP91" s="396"/>
      <c r="AQ91" s="396"/>
      <c r="AR91" s="396" t="s">
        <v>230</v>
      </c>
      <c r="AS91" s="396"/>
      <c r="AT91" s="396"/>
      <c r="AU91" s="396" t="s">
        <v>230</v>
      </c>
      <c r="AV91" s="396"/>
      <c r="AW91" s="396"/>
      <c r="AX91" s="396" t="s">
        <v>230</v>
      </c>
      <c r="AY91" s="396"/>
      <c r="AZ91" s="396"/>
      <c r="BA91" s="396"/>
      <c r="BB91" s="396"/>
      <c r="BC91" s="396"/>
      <c r="BD91" s="396" t="s">
        <v>230</v>
      </c>
      <c r="BE91" s="396"/>
      <c r="BF91" s="76">
        <f>INDEX('CTR2 Data Previous Year'!$B:$B,MATCH($D91,'CTR2 Data Previous Year'!$A:$A,0),1)</f>
        <v>137997657</v>
      </c>
      <c r="BG91" s="76">
        <f>INDEX('CTR2 Data Previous Year'!$C:$C,MATCH($D91,'CTR2 Data Previous Year'!$A:$A,0),1)</f>
        <v>0</v>
      </c>
      <c r="BH91" s="78">
        <f>INDEX('CTR2 Data Previous Year'!$D:$D,MATCH($D91,'CTR2 Data Previous Year'!$A:$A,0),1)</f>
        <v>473405.34</v>
      </c>
      <c r="BI91" s="78">
        <f>INDEX('CTR2 Data Previous Year'!$E:$E,MATCH($D91,'CTR2 Data Previous Year'!$A:$A,0),1)</f>
        <v>291.5</v>
      </c>
      <c r="BJ91" s="349" t="str">
        <f t="shared" si="14"/>
        <v>N</v>
      </c>
      <c r="BK91" s="350" t="str">
        <f t="shared" si="20"/>
        <v>N</v>
      </c>
      <c r="BL91" s="351">
        <f t="shared" si="21"/>
        <v>291.5</v>
      </c>
      <c r="BM91" s="420">
        <f t="shared" si="15"/>
        <v>0</v>
      </c>
      <c r="BN91" s="421">
        <f t="shared" si="16"/>
        <v>0</v>
      </c>
      <c r="BO91" s="351">
        <f t="shared" si="17"/>
        <v>291.5</v>
      </c>
      <c r="BP91" s="351">
        <f t="shared" si="18"/>
        <v>306.5</v>
      </c>
      <c r="BQ91" s="353">
        <f t="shared" si="22"/>
        <v>0</v>
      </c>
      <c r="BR91" s="353">
        <f t="shared" si="23"/>
        <v>306.5</v>
      </c>
      <c r="BS91" s="354">
        <f t="shared" si="19"/>
        <v>0</v>
      </c>
      <c r="BT91" s="355">
        <f t="shared" si="24"/>
        <v>0</v>
      </c>
      <c r="BU91" s="342"/>
      <c r="BV91" s="342"/>
      <c r="BW91" s="342"/>
      <c r="BX91" s="342"/>
      <c r="BY91" s="63"/>
      <c r="BZ91" s="63"/>
      <c r="CA91"/>
      <c r="CB91"/>
      <c r="CC91"/>
      <c r="CD91"/>
      <c r="CE91"/>
      <c r="CF91"/>
      <c r="CG91" s="64"/>
      <c r="CH91" s="64"/>
      <c r="CI91" s="14"/>
      <c r="CJ91" s="14"/>
      <c r="CK91" s="14"/>
      <c r="CL91" s="14"/>
      <c r="CM91" s="14"/>
    </row>
    <row r="92" spans="1:91" x14ac:dyDescent="0.2">
      <c r="A92" s="73">
        <v>85</v>
      </c>
      <c r="B92" s="396" t="s">
        <v>1181</v>
      </c>
      <c r="C92" s="396" t="s">
        <v>1182</v>
      </c>
      <c r="D92" s="396" t="s">
        <v>1183</v>
      </c>
      <c r="E92" s="396" t="s">
        <v>212</v>
      </c>
      <c r="F92" s="396" t="s">
        <v>678</v>
      </c>
      <c r="G92" s="396" t="s">
        <v>1184</v>
      </c>
      <c r="H92" s="396" t="s">
        <v>1185</v>
      </c>
      <c r="I92" s="396" t="s">
        <v>1186</v>
      </c>
      <c r="J92" s="396" t="s">
        <v>1187</v>
      </c>
      <c r="K92" s="396" t="s">
        <v>1188</v>
      </c>
      <c r="L92" s="396" t="s">
        <v>1189</v>
      </c>
      <c r="M92" s="396" t="s">
        <v>1190</v>
      </c>
      <c r="N92" s="396" t="s">
        <v>1191</v>
      </c>
      <c r="O92" s="396" t="s">
        <v>1192</v>
      </c>
      <c r="P92" s="396" t="s">
        <v>1193</v>
      </c>
      <c r="Q92" s="396" t="s">
        <v>1194</v>
      </c>
      <c r="R92" s="396" t="s">
        <v>1195</v>
      </c>
      <c r="S92" s="396" t="s">
        <v>1196</v>
      </c>
      <c r="T92" s="396" t="s">
        <v>1197</v>
      </c>
      <c r="U92" s="396" t="s">
        <v>1198</v>
      </c>
      <c r="V92" s="396" t="s">
        <v>1199</v>
      </c>
      <c r="W92" s="396" t="s">
        <v>1200</v>
      </c>
      <c r="X92" s="396" t="s">
        <v>1201</v>
      </c>
      <c r="Y92" s="396" t="s">
        <v>1202</v>
      </c>
      <c r="Z92" s="396" t="s">
        <v>1203</v>
      </c>
      <c r="AA92" s="396" t="s">
        <v>1204</v>
      </c>
      <c r="AB92" s="396"/>
      <c r="AC92" s="396" t="s">
        <v>230</v>
      </c>
      <c r="AD92" s="396"/>
      <c r="AE92" s="396"/>
      <c r="AF92" s="396" t="s">
        <v>230</v>
      </c>
      <c r="AG92" s="396"/>
      <c r="AH92" s="396"/>
      <c r="AI92" s="396" t="s">
        <v>230</v>
      </c>
      <c r="AJ92" s="396"/>
      <c r="AK92" s="396"/>
      <c r="AL92" s="396" t="s">
        <v>230</v>
      </c>
      <c r="AM92" s="396"/>
      <c r="AN92" s="396"/>
      <c r="AO92" s="396" t="s">
        <v>230</v>
      </c>
      <c r="AP92" s="396"/>
      <c r="AQ92" s="396"/>
      <c r="AR92" s="396" t="s">
        <v>230</v>
      </c>
      <c r="AS92" s="396"/>
      <c r="AT92" s="396"/>
      <c r="AU92" s="396" t="s">
        <v>230</v>
      </c>
      <c r="AV92" s="396"/>
      <c r="AW92" s="396"/>
      <c r="AX92" s="396" t="s">
        <v>230</v>
      </c>
      <c r="AY92" s="396"/>
      <c r="AZ92" s="396"/>
      <c r="BA92" s="396"/>
      <c r="BB92" s="396"/>
      <c r="BC92" s="396"/>
      <c r="BD92" s="396" t="s">
        <v>230</v>
      </c>
      <c r="BE92" s="396"/>
      <c r="BF92" s="76">
        <f>INDEX('CTR2 Data Previous Year'!$B:$B,MATCH($D92,'CTR2 Data Previous Year'!$A:$A,0),1)</f>
        <v>0</v>
      </c>
      <c r="BG92" s="76">
        <f>INDEX('CTR2 Data Previous Year'!$C:$C,MATCH($D92,'CTR2 Data Previous Year'!$A:$A,0),1)</f>
        <v>0</v>
      </c>
      <c r="BH92" s="78">
        <f>INDEX('CTR2 Data Previous Year'!$D:$D,MATCH($D92,'CTR2 Data Previous Year'!$A:$A,0),1)</f>
        <v>0</v>
      </c>
      <c r="BI92" s="78">
        <f>INDEX('CTR2 Data Previous Year'!$E:$E,MATCH($D92,'CTR2 Data Previous Year'!$A:$A,0),1)</f>
        <v>0</v>
      </c>
      <c r="BJ92" s="349" t="str">
        <f t="shared" si="14"/>
        <v>N</v>
      </c>
      <c r="BK92" s="350" t="str">
        <f t="shared" si="20"/>
        <v>N</v>
      </c>
      <c r="BL92" s="351">
        <f t="shared" si="21"/>
        <v>0</v>
      </c>
      <c r="BM92" s="420">
        <f t="shared" si="15"/>
        <v>0</v>
      </c>
      <c r="BN92" s="421">
        <f t="shared" si="16"/>
        <v>0</v>
      </c>
      <c r="BO92" s="351">
        <f t="shared" si="17"/>
        <v>0</v>
      </c>
      <c r="BP92" s="351">
        <f t="shared" si="18"/>
        <v>0</v>
      </c>
      <c r="BQ92" s="353">
        <f t="shared" si="22"/>
        <v>0</v>
      </c>
      <c r="BR92" s="353">
        <f t="shared" si="23"/>
        <v>0</v>
      </c>
      <c r="BS92" s="354">
        <f t="shared" si="19"/>
        <v>0</v>
      </c>
      <c r="BT92" s="355" t="e">
        <f t="shared" si="24"/>
        <v>#DIV/0!</v>
      </c>
      <c r="BU92" s="342"/>
      <c r="BV92" s="342"/>
      <c r="BW92" s="342"/>
      <c r="BX92" s="342"/>
      <c r="BY92" s="63"/>
      <c r="BZ92" s="63"/>
      <c r="CA92"/>
      <c r="CB92"/>
      <c r="CC92"/>
      <c r="CD92"/>
      <c r="CE92"/>
      <c r="CF92"/>
      <c r="CG92" s="64"/>
      <c r="CH92" s="64"/>
      <c r="CI92" s="14"/>
      <c r="CJ92" s="14"/>
      <c r="CK92" s="14"/>
      <c r="CL92" s="14"/>
      <c r="CM92" s="14"/>
    </row>
    <row r="93" spans="1:91" x14ac:dyDescent="0.2">
      <c r="A93" s="73">
        <v>86</v>
      </c>
      <c r="B93" s="396" t="s">
        <v>1205</v>
      </c>
      <c r="C93" s="396" t="s">
        <v>1206</v>
      </c>
      <c r="D93" s="396" t="s">
        <v>1207</v>
      </c>
      <c r="E93" s="396" t="s">
        <v>231</v>
      </c>
      <c r="F93" s="396" t="s">
        <v>678</v>
      </c>
      <c r="G93" s="396" t="s">
        <v>1184</v>
      </c>
      <c r="H93" s="396" t="s">
        <v>1185</v>
      </c>
      <c r="I93" s="396" t="s">
        <v>1186</v>
      </c>
      <c r="J93" s="396" t="s">
        <v>1187</v>
      </c>
      <c r="K93" s="396" t="s">
        <v>1188</v>
      </c>
      <c r="L93" s="396" t="s">
        <v>1189</v>
      </c>
      <c r="M93" s="396" t="s">
        <v>1190</v>
      </c>
      <c r="N93" s="396" t="s">
        <v>1191</v>
      </c>
      <c r="O93" s="396" t="s">
        <v>1192</v>
      </c>
      <c r="P93" s="396" t="s">
        <v>1193</v>
      </c>
      <c r="Q93" s="396" t="s">
        <v>1194</v>
      </c>
      <c r="R93" s="396" t="s">
        <v>1195</v>
      </c>
      <c r="S93" s="396" t="s">
        <v>1196</v>
      </c>
      <c r="T93" s="396" t="s">
        <v>1197</v>
      </c>
      <c r="U93" s="396" t="s">
        <v>1198</v>
      </c>
      <c r="V93" s="396" t="s">
        <v>1199</v>
      </c>
      <c r="W93" s="396" t="s">
        <v>1200</v>
      </c>
      <c r="X93" s="396" t="s">
        <v>1201</v>
      </c>
      <c r="Y93" s="396" t="s">
        <v>1202</v>
      </c>
      <c r="Z93" s="396" t="s">
        <v>1203</v>
      </c>
      <c r="AA93" s="396" t="s">
        <v>1204</v>
      </c>
      <c r="AB93" s="396"/>
      <c r="AC93" s="396" t="s">
        <v>230</v>
      </c>
      <c r="AD93" s="396"/>
      <c r="AE93" s="396"/>
      <c r="AF93" s="396" t="s">
        <v>230</v>
      </c>
      <c r="AG93" s="396"/>
      <c r="AH93" s="396"/>
      <c r="AI93" s="396" t="s">
        <v>230</v>
      </c>
      <c r="AJ93" s="396"/>
      <c r="AK93" s="396"/>
      <c r="AL93" s="396" t="s">
        <v>230</v>
      </c>
      <c r="AM93" s="396"/>
      <c r="AN93" s="396"/>
      <c r="AO93" s="396" t="s">
        <v>230</v>
      </c>
      <c r="AP93" s="396"/>
      <c r="AQ93" s="396"/>
      <c r="AR93" s="396" t="s">
        <v>230</v>
      </c>
      <c r="AS93" s="396"/>
      <c r="AT93" s="396"/>
      <c r="AU93" s="396" t="s">
        <v>230</v>
      </c>
      <c r="AV93" s="396"/>
      <c r="AW93" s="396"/>
      <c r="AX93" s="396" t="s">
        <v>230</v>
      </c>
      <c r="AY93" s="396"/>
      <c r="AZ93" s="396"/>
      <c r="BA93" s="396"/>
      <c r="BB93" s="396"/>
      <c r="BC93" s="396"/>
      <c r="BD93" s="396" t="s">
        <v>230</v>
      </c>
      <c r="BE93" s="396"/>
      <c r="BF93" s="76">
        <f>INDEX('CTR2 Data Previous Year'!$B:$B,MATCH($D93,'CTR2 Data Previous Year'!$A:$A,0),1)</f>
        <v>61296117</v>
      </c>
      <c r="BG93" s="76">
        <f>INDEX('CTR2 Data Previous Year'!$C:$C,MATCH($D93,'CTR2 Data Previous Year'!$A:$A,0),1)</f>
        <v>0</v>
      </c>
      <c r="BH93" s="78">
        <f>INDEX('CTR2 Data Previous Year'!$D:$D,MATCH($D93,'CTR2 Data Previous Year'!$A:$A,0),1)</f>
        <v>764370.45</v>
      </c>
      <c r="BI93" s="78">
        <f>INDEX('CTR2 Data Previous Year'!$E:$E,MATCH($D93,'CTR2 Data Previous Year'!$A:$A,0),1)</f>
        <v>80.19</v>
      </c>
      <c r="BJ93" s="349" t="str">
        <f t="shared" si="14"/>
        <v>N</v>
      </c>
      <c r="BK93" s="350" t="str">
        <f t="shared" si="20"/>
        <v>N</v>
      </c>
      <c r="BL93" s="351">
        <f t="shared" si="21"/>
        <v>80.19</v>
      </c>
      <c r="BM93" s="420">
        <f t="shared" si="15"/>
        <v>0</v>
      </c>
      <c r="BN93" s="421">
        <f t="shared" si="16"/>
        <v>0</v>
      </c>
      <c r="BO93" s="351">
        <f t="shared" si="17"/>
        <v>80.19</v>
      </c>
      <c r="BP93" s="351">
        <f t="shared" si="18"/>
        <v>85.19</v>
      </c>
      <c r="BQ93" s="353">
        <f t="shared" si="22"/>
        <v>0</v>
      </c>
      <c r="BR93" s="353">
        <f t="shared" si="23"/>
        <v>85.19</v>
      </c>
      <c r="BS93" s="354">
        <f t="shared" si="19"/>
        <v>0</v>
      </c>
      <c r="BT93" s="355">
        <f t="shared" si="24"/>
        <v>0</v>
      </c>
      <c r="BU93" s="342"/>
      <c r="BV93" s="342"/>
      <c r="BW93" s="342"/>
      <c r="BX93" s="342"/>
      <c r="BY93" s="63"/>
      <c r="BZ93" s="63"/>
      <c r="CA93"/>
      <c r="CB93"/>
      <c r="CC93"/>
      <c r="CD93"/>
      <c r="CE93"/>
      <c r="CF93"/>
      <c r="CG93" s="14"/>
      <c r="CH93" s="64"/>
      <c r="CI93" s="14"/>
      <c r="CJ93" s="14"/>
      <c r="CK93" s="14"/>
      <c r="CL93" s="14"/>
      <c r="CM93" s="14"/>
    </row>
    <row r="94" spans="1:91" x14ac:dyDescent="0.2">
      <c r="A94" s="73">
        <v>87</v>
      </c>
      <c r="B94" s="396" t="s">
        <v>1208</v>
      </c>
      <c r="C94" s="396" t="s">
        <v>1209</v>
      </c>
      <c r="D94" s="396" t="s">
        <v>1210</v>
      </c>
      <c r="E94" s="396" t="s">
        <v>254</v>
      </c>
      <c r="F94" s="396" t="s">
        <v>678</v>
      </c>
      <c r="G94" s="396" t="s">
        <v>1184</v>
      </c>
      <c r="H94" s="396" t="s">
        <v>1185</v>
      </c>
      <c r="I94" s="396" t="s">
        <v>1186</v>
      </c>
      <c r="J94" s="396" t="s">
        <v>1187</v>
      </c>
      <c r="K94" s="396" t="s">
        <v>1188</v>
      </c>
      <c r="L94" s="396" t="s">
        <v>1189</v>
      </c>
      <c r="M94" s="396" t="s">
        <v>1190</v>
      </c>
      <c r="N94" s="396" t="s">
        <v>1191</v>
      </c>
      <c r="O94" s="396" t="s">
        <v>1192</v>
      </c>
      <c r="P94" s="396" t="s">
        <v>1193</v>
      </c>
      <c r="Q94" s="396" t="s">
        <v>1194</v>
      </c>
      <c r="R94" s="396" t="s">
        <v>1195</v>
      </c>
      <c r="S94" s="396" t="s">
        <v>1196</v>
      </c>
      <c r="T94" s="396" t="s">
        <v>1197</v>
      </c>
      <c r="U94" s="396" t="s">
        <v>1198</v>
      </c>
      <c r="V94" s="396" t="s">
        <v>1199</v>
      </c>
      <c r="W94" s="396" t="s">
        <v>1200</v>
      </c>
      <c r="X94" s="396" t="s">
        <v>1201</v>
      </c>
      <c r="Y94" s="396" t="s">
        <v>1202</v>
      </c>
      <c r="Z94" s="396" t="s">
        <v>1203</v>
      </c>
      <c r="AA94" s="396" t="s">
        <v>1204</v>
      </c>
      <c r="AB94" s="396"/>
      <c r="AC94" s="396" t="s">
        <v>230</v>
      </c>
      <c r="AD94" s="396"/>
      <c r="AE94" s="396"/>
      <c r="AF94" s="396" t="s">
        <v>230</v>
      </c>
      <c r="AG94" s="396"/>
      <c r="AH94" s="396"/>
      <c r="AI94" s="396" t="s">
        <v>230</v>
      </c>
      <c r="AJ94" s="396"/>
      <c r="AK94" s="396"/>
      <c r="AL94" s="396" t="s">
        <v>230</v>
      </c>
      <c r="AM94" s="396"/>
      <c r="AN94" s="396"/>
      <c r="AO94" s="396" t="s">
        <v>230</v>
      </c>
      <c r="AP94" s="396"/>
      <c r="AQ94" s="396"/>
      <c r="AR94" s="396" t="s">
        <v>230</v>
      </c>
      <c r="AS94" s="396"/>
      <c r="AT94" s="396"/>
      <c r="AU94" s="396" t="s">
        <v>230</v>
      </c>
      <c r="AV94" s="396"/>
      <c r="AW94" s="396"/>
      <c r="AX94" s="396" t="s">
        <v>230</v>
      </c>
      <c r="AY94" s="396"/>
      <c r="AZ94" s="396"/>
      <c r="BA94" s="396"/>
      <c r="BB94" s="396"/>
      <c r="BC94" s="396"/>
      <c r="BD94" s="396" t="s">
        <v>230</v>
      </c>
      <c r="BE94" s="396"/>
      <c r="BF94" s="76">
        <f>INDEX('CTR2 Data Previous Year'!$B:$B,MATCH($D94,'CTR2 Data Previous Year'!$A:$A,0),1)</f>
        <v>175423018</v>
      </c>
      <c r="BG94" s="76">
        <f>INDEX('CTR2 Data Previous Year'!$C:$C,MATCH($D94,'CTR2 Data Previous Year'!$A:$A,0),1)</f>
        <v>0</v>
      </c>
      <c r="BH94" s="78">
        <f>INDEX('CTR2 Data Previous Year'!$D:$D,MATCH($D94,'CTR2 Data Previous Year'!$A:$A,0),1)</f>
        <v>764370.45</v>
      </c>
      <c r="BI94" s="78">
        <f>INDEX('CTR2 Data Previous Year'!$E:$E,MATCH($D94,'CTR2 Data Previous Year'!$A:$A,0),1)</f>
        <v>229.5</v>
      </c>
      <c r="BJ94" s="349" t="str">
        <f t="shared" si="14"/>
        <v>N</v>
      </c>
      <c r="BK94" s="350" t="str">
        <f t="shared" si="20"/>
        <v>N</v>
      </c>
      <c r="BL94" s="351">
        <f t="shared" si="21"/>
        <v>229.5</v>
      </c>
      <c r="BM94" s="420">
        <f t="shared" si="15"/>
        <v>0</v>
      </c>
      <c r="BN94" s="421">
        <f t="shared" si="16"/>
        <v>0</v>
      </c>
      <c r="BO94" s="351">
        <f t="shared" si="17"/>
        <v>229.5</v>
      </c>
      <c r="BP94" s="351">
        <f t="shared" si="18"/>
        <v>244.5</v>
      </c>
      <c r="BQ94" s="353">
        <f t="shared" si="22"/>
        <v>0</v>
      </c>
      <c r="BR94" s="353">
        <f t="shared" si="23"/>
        <v>244.5</v>
      </c>
      <c r="BS94" s="354">
        <f t="shared" si="19"/>
        <v>0</v>
      </c>
      <c r="BT94" s="355">
        <f t="shared" si="24"/>
        <v>0</v>
      </c>
      <c r="BU94" s="342"/>
      <c r="BV94" s="342"/>
      <c r="BW94" s="342"/>
      <c r="BX94" s="342"/>
      <c r="BY94" s="63"/>
      <c r="BZ94" s="63"/>
      <c r="CA94"/>
      <c r="CB94"/>
      <c r="CC94"/>
      <c r="CD94"/>
      <c r="CE94"/>
      <c r="CF94"/>
      <c r="CG94" s="64"/>
      <c r="CH94" s="64"/>
      <c r="CI94" s="14"/>
      <c r="CJ94" s="14"/>
      <c r="CK94" s="14"/>
      <c r="CL94" s="14"/>
      <c r="CM94" s="14"/>
    </row>
    <row r="95" spans="1:91" x14ac:dyDescent="0.2">
      <c r="A95" s="73">
        <v>88</v>
      </c>
      <c r="B95" s="396" t="s">
        <v>1211</v>
      </c>
      <c r="C95" s="396" t="s">
        <v>1212</v>
      </c>
      <c r="D95" s="396" t="s">
        <v>1213</v>
      </c>
      <c r="E95" s="396" t="s">
        <v>207</v>
      </c>
      <c r="F95" s="396" t="s">
        <v>235</v>
      </c>
      <c r="G95" s="396" t="s">
        <v>1127</v>
      </c>
      <c r="H95" s="396" t="s">
        <v>1128</v>
      </c>
      <c r="I95" s="396" t="s">
        <v>1129</v>
      </c>
      <c r="J95" s="396" t="s">
        <v>1130</v>
      </c>
      <c r="K95" s="396" t="s">
        <v>1131</v>
      </c>
      <c r="L95" s="396" t="s">
        <v>1132</v>
      </c>
      <c r="M95" s="396" t="s">
        <v>1133</v>
      </c>
      <c r="N95" s="396" t="s">
        <v>1134</v>
      </c>
      <c r="O95" s="396" t="s">
        <v>1135</v>
      </c>
      <c r="P95" s="396" t="s">
        <v>1136</v>
      </c>
      <c r="Q95" s="396" t="s">
        <v>1137</v>
      </c>
      <c r="R95" s="396" t="s">
        <v>1138</v>
      </c>
      <c r="S95" s="396" t="s">
        <v>1139</v>
      </c>
      <c r="T95" s="396" t="s">
        <v>1140</v>
      </c>
      <c r="U95" s="396" t="s">
        <v>1141</v>
      </c>
      <c r="V95" s="396" t="s">
        <v>1142</v>
      </c>
      <c r="W95" s="396" t="s">
        <v>1143</v>
      </c>
      <c r="X95" s="396" t="s">
        <v>1144</v>
      </c>
      <c r="Y95" s="396" t="s">
        <v>1145</v>
      </c>
      <c r="Z95" s="396" t="s">
        <v>1146</v>
      </c>
      <c r="AA95" s="396" t="s">
        <v>1147</v>
      </c>
      <c r="AB95" s="396"/>
      <c r="AC95" s="396" t="s">
        <v>230</v>
      </c>
      <c r="AD95" s="396"/>
      <c r="AE95" s="396"/>
      <c r="AF95" s="396" t="s">
        <v>230</v>
      </c>
      <c r="AG95" s="396"/>
      <c r="AH95" s="396"/>
      <c r="AI95" s="396" t="s">
        <v>230</v>
      </c>
      <c r="AJ95" s="396"/>
      <c r="AK95" s="396"/>
      <c r="AL95" s="396" t="s">
        <v>230</v>
      </c>
      <c r="AM95" s="396"/>
      <c r="AN95" s="396"/>
      <c r="AO95" s="396" t="s">
        <v>230</v>
      </c>
      <c r="AP95" s="396"/>
      <c r="AQ95" s="396"/>
      <c r="AR95" s="396" t="s">
        <v>230</v>
      </c>
      <c r="AS95" s="396"/>
      <c r="AT95" s="396"/>
      <c r="AU95" s="396" t="s">
        <v>230</v>
      </c>
      <c r="AV95" s="396"/>
      <c r="AW95" s="396"/>
      <c r="AX95" s="396" t="s">
        <v>230</v>
      </c>
      <c r="AY95" s="396"/>
      <c r="AZ95" s="396"/>
      <c r="BA95" s="396"/>
      <c r="BB95" s="396"/>
      <c r="BC95" s="396"/>
      <c r="BD95" s="396" t="s">
        <v>230</v>
      </c>
      <c r="BE95" s="396"/>
      <c r="BF95" s="76">
        <f>INDEX('CTR2 Data Previous Year'!$B:$B,MATCH($D95,'CTR2 Data Previous Year'!$A:$A,0),1)</f>
        <v>644548252</v>
      </c>
      <c r="BG95" s="76">
        <f>INDEX('CTR2 Data Previous Year'!$C:$C,MATCH($D95,'CTR2 Data Previous Year'!$A:$A,0),1)</f>
        <v>1241000</v>
      </c>
      <c r="BH95" s="78">
        <f>INDEX('CTR2 Data Previous Year'!$D:$D,MATCH($D95,'CTR2 Data Previous Year'!$A:$A,0),1)</f>
        <v>357974.97</v>
      </c>
      <c r="BI95" s="78">
        <f>INDEX('CTR2 Data Previous Year'!$E:$E,MATCH($D95,'CTR2 Data Previous Year'!$A:$A,0),1)</f>
        <v>1800.54</v>
      </c>
      <c r="BJ95" s="349" t="str">
        <f t="shared" si="14"/>
        <v>N</v>
      </c>
      <c r="BK95" s="350" t="str">
        <f t="shared" si="20"/>
        <v>N</v>
      </c>
      <c r="BL95" s="351">
        <f t="shared" si="21"/>
        <v>1800.54</v>
      </c>
      <c r="BM95" s="420">
        <f t="shared" si="15"/>
        <v>0</v>
      </c>
      <c r="BN95" s="421">
        <f t="shared" si="16"/>
        <v>0</v>
      </c>
      <c r="BO95" s="351">
        <f t="shared" si="17"/>
        <v>1890.567</v>
      </c>
      <c r="BP95" s="351">
        <f t="shared" si="18"/>
        <v>1800.54</v>
      </c>
      <c r="BQ95" s="353">
        <f t="shared" si="22"/>
        <v>0</v>
      </c>
      <c r="BR95" s="353">
        <f t="shared" si="23"/>
        <v>1890.57</v>
      </c>
      <c r="BS95" s="354">
        <f t="shared" si="19"/>
        <v>36.01</v>
      </c>
      <c r="BT95" s="355">
        <f t="shared" si="24"/>
        <v>1.99995556888489E-2</v>
      </c>
      <c r="BU95" s="342"/>
      <c r="BV95" s="342"/>
      <c r="BW95" s="342"/>
      <c r="BX95" s="342"/>
      <c r="BY95" s="63"/>
      <c r="BZ95" s="63"/>
      <c r="CA95"/>
      <c r="CB95"/>
      <c r="CC95"/>
      <c r="CD95"/>
      <c r="CE95"/>
      <c r="CF95" s="52"/>
      <c r="CG95" s="14"/>
      <c r="CH95" s="64"/>
      <c r="CI95" s="14"/>
      <c r="CJ95" s="14"/>
      <c r="CK95" s="14"/>
      <c r="CL95" s="14"/>
      <c r="CM95" s="14"/>
    </row>
    <row r="96" spans="1:91" x14ac:dyDescent="0.2">
      <c r="A96" s="73">
        <v>89</v>
      </c>
      <c r="B96" s="396" t="s">
        <v>1214</v>
      </c>
      <c r="C96" s="396" t="s">
        <v>1215</v>
      </c>
      <c r="D96" s="396" t="s">
        <v>1216</v>
      </c>
      <c r="E96" s="396" t="s">
        <v>231</v>
      </c>
      <c r="F96" s="396" t="s">
        <v>597</v>
      </c>
      <c r="G96" s="396" t="s">
        <v>1217</v>
      </c>
      <c r="H96" s="396" t="s">
        <v>1218</v>
      </c>
      <c r="I96" s="396" t="s">
        <v>1219</v>
      </c>
      <c r="J96" s="396" t="s">
        <v>1220</v>
      </c>
      <c r="K96" s="396" t="s">
        <v>1221</v>
      </c>
      <c r="L96" s="396" t="s">
        <v>1222</v>
      </c>
      <c r="M96" s="396" t="s">
        <v>1223</v>
      </c>
      <c r="N96" s="396" t="s">
        <v>1224</v>
      </c>
      <c r="O96" s="396" t="s">
        <v>1225</v>
      </c>
      <c r="P96" s="396" t="s">
        <v>1226</v>
      </c>
      <c r="Q96" s="396" t="s">
        <v>1227</v>
      </c>
      <c r="R96" s="396" t="s">
        <v>1228</v>
      </c>
      <c r="S96" s="396" t="s">
        <v>1229</v>
      </c>
      <c r="T96" s="396" t="s">
        <v>1230</v>
      </c>
      <c r="U96" s="396" t="s">
        <v>1231</v>
      </c>
      <c r="V96" s="396"/>
      <c r="W96" s="396" t="s">
        <v>230</v>
      </c>
      <c r="X96" s="396"/>
      <c r="Y96" s="396"/>
      <c r="Z96" s="396" t="s">
        <v>230</v>
      </c>
      <c r="AA96" s="396"/>
      <c r="AB96" s="396"/>
      <c r="AC96" s="396" t="s">
        <v>230</v>
      </c>
      <c r="AD96" s="396"/>
      <c r="AE96" s="396"/>
      <c r="AF96" s="396" t="s">
        <v>230</v>
      </c>
      <c r="AG96" s="396"/>
      <c r="AH96" s="396"/>
      <c r="AI96" s="396" t="s">
        <v>230</v>
      </c>
      <c r="AJ96" s="396"/>
      <c r="AK96" s="396"/>
      <c r="AL96" s="396" t="s">
        <v>230</v>
      </c>
      <c r="AM96" s="396"/>
      <c r="AN96" s="396"/>
      <c r="AO96" s="396" t="s">
        <v>230</v>
      </c>
      <c r="AP96" s="396"/>
      <c r="AQ96" s="396"/>
      <c r="AR96" s="396" t="s">
        <v>230</v>
      </c>
      <c r="AS96" s="396"/>
      <c r="AT96" s="396"/>
      <c r="AU96" s="396" t="s">
        <v>230</v>
      </c>
      <c r="AV96" s="396"/>
      <c r="AW96" s="396"/>
      <c r="AX96" s="396" t="s">
        <v>230</v>
      </c>
      <c r="AY96" s="396"/>
      <c r="AZ96" s="396"/>
      <c r="BA96" s="396"/>
      <c r="BB96" s="396"/>
      <c r="BC96" s="396"/>
      <c r="BD96" s="396" t="s">
        <v>230</v>
      </c>
      <c r="BE96" s="396"/>
      <c r="BF96" s="76">
        <f>INDEX('CTR2 Data Previous Year'!$B:$B,MATCH($D96,'CTR2 Data Previous Year'!$A:$A,0),1)</f>
        <v>58583808</v>
      </c>
      <c r="BG96" s="76">
        <f>INDEX('CTR2 Data Previous Year'!$C:$C,MATCH($D96,'CTR2 Data Previous Year'!$A:$A,0),1)</f>
        <v>0</v>
      </c>
      <c r="BH96" s="78">
        <f>INDEX('CTR2 Data Previous Year'!$D:$D,MATCH($D96,'CTR2 Data Previous Year'!$A:$A,0),1)</f>
        <v>693381.58</v>
      </c>
      <c r="BI96" s="78">
        <f>INDEX('CTR2 Data Previous Year'!$E:$E,MATCH($D96,'CTR2 Data Previous Year'!$A:$A,0),1)</f>
        <v>84.49</v>
      </c>
      <c r="BJ96" s="349" t="str">
        <f t="shared" si="14"/>
        <v>N</v>
      </c>
      <c r="BK96" s="350" t="str">
        <f t="shared" si="20"/>
        <v>N</v>
      </c>
      <c r="BL96" s="351">
        <f t="shared" si="21"/>
        <v>84.49</v>
      </c>
      <c r="BM96" s="420">
        <f t="shared" si="15"/>
        <v>0</v>
      </c>
      <c r="BN96" s="421">
        <f t="shared" si="16"/>
        <v>0</v>
      </c>
      <c r="BO96" s="351">
        <f t="shared" si="17"/>
        <v>84.49</v>
      </c>
      <c r="BP96" s="351">
        <f t="shared" si="18"/>
        <v>89.49</v>
      </c>
      <c r="BQ96" s="353">
        <f t="shared" si="22"/>
        <v>0</v>
      </c>
      <c r="BR96" s="353">
        <f t="shared" si="23"/>
        <v>89.49</v>
      </c>
      <c r="BS96" s="354">
        <f t="shared" si="19"/>
        <v>0</v>
      </c>
      <c r="BT96" s="355">
        <f t="shared" si="24"/>
        <v>0</v>
      </c>
      <c r="BU96" s="342"/>
      <c r="BV96" s="342"/>
      <c r="BW96" s="342"/>
      <c r="BX96" s="342"/>
      <c r="BY96" s="63"/>
      <c r="BZ96" s="63"/>
      <c r="CA96"/>
      <c r="CB96"/>
      <c r="CC96"/>
      <c r="CD96"/>
      <c r="CE96"/>
      <c r="CF96"/>
      <c r="CG96" s="14"/>
      <c r="CH96" s="64"/>
      <c r="CI96" s="14"/>
      <c r="CJ96" s="14"/>
      <c r="CK96" s="14"/>
      <c r="CL96" s="14"/>
      <c r="CM96" s="14"/>
    </row>
    <row r="97" spans="1:91" x14ac:dyDescent="0.2">
      <c r="A97" s="73">
        <v>90</v>
      </c>
      <c r="B97" s="396" t="s">
        <v>1232</v>
      </c>
      <c r="C97" s="396" t="s">
        <v>1233</v>
      </c>
      <c r="D97" s="396" t="s">
        <v>1234</v>
      </c>
      <c r="E97" s="396" t="s">
        <v>190</v>
      </c>
      <c r="F97" s="396" t="s">
        <v>191</v>
      </c>
      <c r="G97" s="396" t="s">
        <v>448</v>
      </c>
      <c r="H97" s="396" t="s">
        <v>449</v>
      </c>
      <c r="I97" s="396" t="s">
        <v>450</v>
      </c>
      <c r="J97" s="396" t="s">
        <v>451</v>
      </c>
      <c r="K97" s="396" t="s">
        <v>452</v>
      </c>
      <c r="L97" s="396" t="s">
        <v>453</v>
      </c>
      <c r="M97" s="396"/>
      <c r="N97" s="396" t="s">
        <v>230</v>
      </c>
      <c r="O97" s="396"/>
      <c r="P97" s="396"/>
      <c r="Q97" s="396" t="s">
        <v>230</v>
      </c>
      <c r="R97" s="396"/>
      <c r="S97" s="396"/>
      <c r="T97" s="396" t="s">
        <v>230</v>
      </c>
      <c r="U97" s="396"/>
      <c r="V97" s="396"/>
      <c r="W97" s="396" t="s">
        <v>230</v>
      </c>
      <c r="X97" s="396"/>
      <c r="Y97" s="396"/>
      <c r="Z97" s="396"/>
      <c r="AA97" s="396"/>
      <c r="AB97" s="396"/>
      <c r="AC97" s="396"/>
      <c r="AD97" s="396"/>
      <c r="AE97" s="396"/>
      <c r="AF97" s="396"/>
      <c r="AG97" s="396"/>
      <c r="AH97" s="396"/>
      <c r="AI97" s="396"/>
      <c r="AJ97" s="396"/>
      <c r="AK97" s="396"/>
      <c r="AL97" s="396"/>
      <c r="AM97" s="396"/>
      <c r="AN97" s="396"/>
      <c r="AO97" s="396"/>
      <c r="AP97" s="396"/>
      <c r="AQ97" s="396"/>
      <c r="AR97" s="396"/>
      <c r="AS97" s="396"/>
      <c r="AT97" s="396"/>
      <c r="AU97" s="396"/>
      <c r="AV97" s="396"/>
      <c r="AW97" s="396"/>
      <c r="AX97" s="396"/>
      <c r="AY97" s="396"/>
      <c r="AZ97" s="396"/>
      <c r="BA97" s="396"/>
      <c r="BB97" s="396"/>
      <c r="BC97" s="396"/>
      <c r="BD97" s="396"/>
      <c r="BE97" s="396"/>
      <c r="BF97" s="76">
        <f>INDEX('CTR2 Data Previous Year'!$B:$B,MATCH($D97,'CTR2 Data Previous Year'!$A:$A,0),1)</f>
        <v>77635922</v>
      </c>
      <c r="BG97" s="76">
        <f>INDEX('CTR2 Data Previous Year'!$C:$C,MATCH($D97,'CTR2 Data Previous Year'!$A:$A,0),1)</f>
        <v>0</v>
      </c>
      <c r="BH97" s="78">
        <f>INDEX('CTR2 Data Previous Year'!$D:$D,MATCH($D97,'CTR2 Data Previous Year'!$A:$A,0),1)</f>
        <v>274071</v>
      </c>
      <c r="BI97" s="78">
        <f>INDEX('CTR2 Data Previous Year'!$E:$E,MATCH($D97,'CTR2 Data Previous Year'!$A:$A,0),1)</f>
        <v>283.27</v>
      </c>
      <c r="BJ97" s="349" t="str">
        <f t="shared" si="14"/>
        <v>N</v>
      </c>
      <c r="BK97" s="350" t="str">
        <f t="shared" si="20"/>
        <v>N</v>
      </c>
      <c r="BL97" s="351">
        <f t="shared" si="21"/>
        <v>283.27</v>
      </c>
      <c r="BM97" s="420">
        <f t="shared" si="15"/>
        <v>0</v>
      </c>
      <c r="BN97" s="421">
        <f t="shared" si="16"/>
        <v>0</v>
      </c>
      <c r="BO97" s="351">
        <f t="shared" si="17"/>
        <v>283.27</v>
      </c>
      <c r="BP97" s="351">
        <f t="shared" si="18"/>
        <v>298.27</v>
      </c>
      <c r="BQ97" s="353">
        <f t="shared" si="22"/>
        <v>0</v>
      </c>
      <c r="BR97" s="353">
        <f t="shared" si="23"/>
        <v>298.27</v>
      </c>
      <c r="BS97" s="354">
        <f t="shared" si="19"/>
        <v>0</v>
      </c>
      <c r="BT97" s="355">
        <f t="shared" si="24"/>
        <v>0</v>
      </c>
      <c r="BU97" s="342"/>
      <c r="BV97" s="342"/>
      <c r="BW97" s="342"/>
      <c r="BX97" s="342"/>
      <c r="BY97" s="63"/>
      <c r="BZ97" s="63"/>
      <c r="CA97"/>
      <c r="CB97"/>
      <c r="CC97"/>
      <c r="CD97"/>
      <c r="CE97"/>
      <c r="CF97"/>
      <c r="CG97" s="64"/>
      <c r="CH97" s="64"/>
      <c r="CI97" s="14"/>
      <c r="CJ97" s="14"/>
      <c r="CK97" s="14"/>
      <c r="CL97" s="14"/>
      <c r="CM97" s="14"/>
    </row>
    <row r="98" spans="1:91" x14ac:dyDescent="0.2">
      <c r="A98" s="73">
        <v>91</v>
      </c>
      <c r="B98" s="396" t="s">
        <v>300</v>
      </c>
      <c r="C98" s="396" t="s">
        <v>1235</v>
      </c>
      <c r="D98" s="396" t="s">
        <v>1236</v>
      </c>
      <c r="E98" s="396" t="s">
        <v>207</v>
      </c>
      <c r="F98" s="396" t="s">
        <v>678</v>
      </c>
      <c r="G98" s="396" t="s">
        <v>679</v>
      </c>
      <c r="H98" s="396" t="s">
        <v>680</v>
      </c>
      <c r="I98" s="396" t="s">
        <v>681</v>
      </c>
      <c r="J98" s="396" t="s">
        <v>685</v>
      </c>
      <c r="K98" s="396" t="s">
        <v>686</v>
      </c>
      <c r="L98" s="396" t="s">
        <v>687</v>
      </c>
      <c r="M98" s="396" t="s">
        <v>688</v>
      </c>
      <c r="N98" s="396" t="s">
        <v>689</v>
      </c>
      <c r="O98" s="396" t="s">
        <v>690</v>
      </c>
      <c r="P98" s="396" t="s">
        <v>691</v>
      </c>
      <c r="Q98" s="396" t="s">
        <v>692</v>
      </c>
      <c r="R98" s="396" t="s">
        <v>693</v>
      </c>
      <c r="S98" s="396" t="s">
        <v>694</v>
      </c>
      <c r="T98" s="396" t="s">
        <v>695</v>
      </c>
      <c r="U98" s="396" t="s">
        <v>696</v>
      </c>
      <c r="V98" s="396" t="s">
        <v>697</v>
      </c>
      <c r="W98" s="396" t="s">
        <v>698</v>
      </c>
      <c r="X98" s="396" t="s">
        <v>699</v>
      </c>
      <c r="Y98" s="396"/>
      <c r="Z98" s="396"/>
      <c r="AA98" s="396"/>
      <c r="AB98" s="396"/>
      <c r="AC98" s="396"/>
      <c r="AD98" s="396"/>
      <c r="AE98" s="396"/>
      <c r="AF98" s="396"/>
      <c r="AG98" s="396"/>
      <c r="AH98" s="396"/>
      <c r="AI98" s="396"/>
      <c r="AJ98" s="396"/>
      <c r="AK98" s="396"/>
      <c r="AL98" s="396"/>
      <c r="AM98" s="396"/>
      <c r="AN98" s="396"/>
      <c r="AO98" s="396"/>
      <c r="AP98" s="396"/>
      <c r="AQ98" s="396"/>
      <c r="AR98" s="396"/>
      <c r="AS98" s="396"/>
      <c r="AT98" s="396"/>
      <c r="AU98" s="396"/>
      <c r="AV98" s="396"/>
      <c r="AW98" s="396"/>
      <c r="AX98" s="396"/>
      <c r="AY98" s="396"/>
      <c r="AZ98" s="396"/>
      <c r="BA98" s="396"/>
      <c r="BB98" s="396"/>
      <c r="BC98" s="396"/>
      <c r="BD98" s="396"/>
      <c r="BE98" s="396"/>
      <c r="BF98" s="76">
        <f>INDEX('CTR2 Data Previous Year'!$B:$B,MATCH($D98,'CTR2 Data Previous Year'!$A:$A,0),1)</f>
        <v>357152469</v>
      </c>
      <c r="BG98" s="76">
        <f>INDEX('CTR2 Data Previous Year'!$C:$C,MATCH($D98,'CTR2 Data Previous Year'!$A:$A,0),1)</f>
        <v>272703</v>
      </c>
      <c r="BH98" s="78">
        <f>INDEX('CTR2 Data Previous Year'!$D:$D,MATCH($D98,'CTR2 Data Previous Year'!$A:$A,0),1)</f>
        <v>221049.86</v>
      </c>
      <c r="BI98" s="78">
        <f>INDEX('CTR2 Data Previous Year'!$E:$E,MATCH($D98,'CTR2 Data Previous Year'!$A:$A,0),1)</f>
        <v>1615.71</v>
      </c>
      <c r="BJ98" s="349" t="str">
        <f t="shared" si="14"/>
        <v>Y</v>
      </c>
      <c r="BK98" s="350" t="str">
        <f t="shared" si="20"/>
        <v>N</v>
      </c>
      <c r="BL98" s="351">
        <f t="shared" si="21"/>
        <v>1615.71</v>
      </c>
      <c r="BM98" s="420">
        <f t="shared" si="15"/>
        <v>9.0000000000000011E-2</v>
      </c>
      <c r="BN98" s="421">
        <f t="shared" si="16"/>
        <v>0</v>
      </c>
      <c r="BO98" s="351">
        <f t="shared" si="17"/>
        <v>1696.4955000000002</v>
      </c>
      <c r="BP98" s="351">
        <f t="shared" si="18"/>
        <v>1615.71</v>
      </c>
      <c r="BQ98" s="353">
        <f t="shared" si="22"/>
        <v>1761.1239000000003</v>
      </c>
      <c r="BR98" s="353">
        <f t="shared" si="23"/>
        <v>1761.12</v>
      </c>
      <c r="BS98" s="354">
        <f t="shared" si="19"/>
        <v>32.31</v>
      </c>
      <c r="BT98" s="355">
        <f t="shared" si="24"/>
        <v>1.9997400523608818E-2</v>
      </c>
      <c r="BU98" s="342"/>
      <c r="BV98" s="342"/>
      <c r="BW98" s="342"/>
      <c r="BX98" s="342"/>
      <c r="BY98" s="14"/>
      <c r="BZ98" s="14"/>
      <c r="CA98" s="63"/>
      <c r="CB98" s="63"/>
      <c r="CC98" s="14"/>
      <c r="CD98" s="14"/>
      <c r="CE98" s="14"/>
      <c r="CF98" s="52"/>
      <c r="CG98" s="14"/>
      <c r="CH98" s="64"/>
      <c r="CI98" s="14"/>
      <c r="CJ98" s="14"/>
      <c r="CK98" s="14"/>
      <c r="CL98" s="14"/>
      <c r="CM98" s="14"/>
    </row>
    <row r="99" spans="1:91" x14ac:dyDescent="0.2">
      <c r="A99" s="73">
        <v>92</v>
      </c>
      <c r="B99" s="398" t="s">
        <v>1237</v>
      </c>
      <c r="C99" s="398" t="s">
        <v>1238</v>
      </c>
      <c r="D99" s="398" t="s">
        <v>1238</v>
      </c>
      <c r="E99" s="398" t="s">
        <v>1238</v>
      </c>
      <c r="F99" s="398" t="s">
        <v>1238</v>
      </c>
      <c r="G99" s="396"/>
      <c r="H99" s="396" t="s">
        <v>1239</v>
      </c>
      <c r="I99" s="396"/>
      <c r="J99" s="396"/>
      <c r="K99" s="396" t="s">
        <v>1239</v>
      </c>
      <c r="L99" s="396"/>
      <c r="M99" s="396"/>
      <c r="N99" s="396" t="s">
        <v>1239</v>
      </c>
      <c r="O99" s="396"/>
      <c r="P99" s="396"/>
      <c r="Q99" s="396" t="s">
        <v>1239</v>
      </c>
      <c r="R99" s="396"/>
      <c r="S99" s="396"/>
      <c r="T99" s="396" t="s">
        <v>1239</v>
      </c>
      <c r="U99" s="396"/>
      <c r="V99" s="396"/>
      <c r="W99" s="396" t="s">
        <v>1239</v>
      </c>
      <c r="X99" s="396"/>
      <c r="Y99" s="396"/>
      <c r="Z99" s="396" t="s">
        <v>1239</v>
      </c>
      <c r="AA99" s="396"/>
      <c r="AB99" s="396"/>
      <c r="AC99" s="396" t="s">
        <v>1239</v>
      </c>
      <c r="AD99" s="396"/>
      <c r="AE99" s="396"/>
      <c r="AF99" s="396" t="s">
        <v>1239</v>
      </c>
      <c r="AG99" s="396"/>
      <c r="AH99" s="396"/>
      <c r="AI99" s="396" t="s">
        <v>1239</v>
      </c>
      <c r="AJ99" s="396"/>
      <c r="AK99" s="396"/>
      <c r="AL99" s="396" t="s">
        <v>1239</v>
      </c>
      <c r="AM99" s="396"/>
      <c r="AN99" s="396"/>
      <c r="AO99" s="396" t="s">
        <v>1239</v>
      </c>
      <c r="AP99" s="396"/>
      <c r="AQ99" s="396"/>
      <c r="AR99" s="396" t="s">
        <v>1239</v>
      </c>
      <c r="AS99" s="396"/>
      <c r="AT99" s="396"/>
      <c r="AU99" s="396" t="s">
        <v>1239</v>
      </c>
      <c r="AV99" s="396"/>
      <c r="AW99" s="396"/>
      <c r="AX99" s="396" t="s">
        <v>1239</v>
      </c>
      <c r="AY99" s="396"/>
      <c r="AZ99" s="396"/>
      <c r="BA99" s="396" t="s">
        <v>1239</v>
      </c>
      <c r="BB99" s="396"/>
      <c r="BC99" s="396"/>
      <c r="BD99" s="396" t="s">
        <v>1239</v>
      </c>
      <c r="BE99" s="396"/>
      <c r="BF99" s="76"/>
      <c r="BG99" s="76"/>
      <c r="BH99" s="77"/>
      <c r="BI99" s="78"/>
      <c r="BJ99" s="349"/>
      <c r="BK99" s="350"/>
      <c r="BL99" s="351"/>
      <c r="BM99" s="420"/>
      <c r="BN99" s="421"/>
      <c r="BO99" s="351"/>
      <c r="BP99" s="351"/>
      <c r="BQ99" s="352"/>
      <c r="BR99" s="353"/>
      <c r="BS99" s="354"/>
      <c r="BT99" s="355"/>
      <c r="BU99" s="342"/>
      <c r="BV99" s="342"/>
      <c r="BW99" s="342"/>
      <c r="BX99" s="342"/>
      <c r="BY99" s="14"/>
      <c r="BZ99" s="14"/>
      <c r="CA99" s="14"/>
      <c r="CB99" s="14"/>
      <c r="CC99" s="14"/>
      <c r="CD99" s="14"/>
      <c r="CE99" s="14"/>
      <c r="CF99" s="14"/>
      <c r="CG99" s="14"/>
      <c r="CH99" s="14"/>
      <c r="CI99" s="14"/>
      <c r="CJ99" s="14"/>
      <c r="CK99" s="14"/>
      <c r="CL99" s="14"/>
      <c r="CM99" s="14"/>
    </row>
  </sheetData>
  <phoneticPr fontId="13" type="noConversion"/>
  <pageMargins left="0.35433070866141736" right="0.35433070866141736" top="0.33" bottom="0.33" header="0.24" footer="0.51181102362204722"/>
  <pageSetup paperSize="8" scale="49" orientation="landscape" r:id="rId1"/>
  <headerFooter alignWithMargins="0">
    <oddHeader>&amp;C&amp;"Calibri"&amp;10&amp;K000000 OFFICIAL&amp;1#_x000D_</oddHeader>
    <oddFooter>&amp;C_x000D_&amp;1#&amp;"Calibri"&amp;10&amp;K000000 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D765F-5742-4D8E-B0C0-14B4EEBA8097}">
  <sheetPr codeName="Sheet14">
    <tabColor rgb="FF00B050"/>
  </sheetPr>
  <dimension ref="A2:E91"/>
  <sheetViews>
    <sheetView workbookViewId="0"/>
  </sheetViews>
  <sheetFormatPr defaultRowHeight="12.75" x14ac:dyDescent="0.2"/>
  <cols>
    <col min="1" max="5" width="15.85546875" style="81" customWidth="1"/>
  </cols>
  <sheetData>
    <row r="2" spans="1:5" x14ac:dyDescent="0.2">
      <c r="A2" s="81" t="s">
        <v>1240</v>
      </c>
      <c r="B2" s="81" t="s">
        <v>1241</v>
      </c>
      <c r="C2" s="81" t="s">
        <v>1242</v>
      </c>
      <c r="D2" s="81" t="s">
        <v>1243</v>
      </c>
      <c r="E2" s="81" t="s">
        <v>1244</v>
      </c>
    </row>
    <row r="3" spans="1:5" x14ac:dyDescent="0.2">
      <c r="A3" s="81" t="s">
        <v>267</v>
      </c>
      <c r="B3" s="81">
        <v>420866224</v>
      </c>
      <c r="C3" s="81">
        <v>10048640</v>
      </c>
      <c r="D3" s="82">
        <v>247475.20000000001</v>
      </c>
      <c r="E3" s="81">
        <v>1700.64</v>
      </c>
    </row>
    <row r="4" spans="1:5" x14ac:dyDescent="0.2">
      <c r="A4" s="81" t="s">
        <v>358</v>
      </c>
      <c r="B4" s="81">
        <v>438404658</v>
      </c>
      <c r="C4" s="81">
        <v>386401</v>
      </c>
      <c r="D4" s="82">
        <v>269098.59000000003</v>
      </c>
      <c r="E4" s="81">
        <v>1629.16</v>
      </c>
    </row>
    <row r="5" spans="1:5" x14ac:dyDescent="0.2">
      <c r="A5" s="81" t="s">
        <v>396</v>
      </c>
      <c r="B5" s="81">
        <v>572489458</v>
      </c>
      <c r="C5" s="81">
        <v>662000</v>
      </c>
      <c r="D5" s="82">
        <v>317827.21999999997</v>
      </c>
      <c r="E5" s="81">
        <v>1801.26</v>
      </c>
    </row>
    <row r="6" spans="1:5" x14ac:dyDescent="0.2">
      <c r="A6" s="81" t="s">
        <v>497</v>
      </c>
      <c r="B6" s="81">
        <v>394474992</v>
      </c>
      <c r="C6" s="81">
        <v>681312</v>
      </c>
      <c r="D6" s="82">
        <v>211282.5</v>
      </c>
      <c r="E6" s="81">
        <v>1867.05</v>
      </c>
    </row>
    <row r="7" spans="1:5" x14ac:dyDescent="0.2">
      <c r="A7" s="81" t="s">
        <v>521</v>
      </c>
      <c r="B7" s="81">
        <v>891619982.04999995</v>
      </c>
      <c r="C7" s="81">
        <v>3763155</v>
      </c>
      <c r="D7" s="82">
        <v>564462.92000000004</v>
      </c>
      <c r="E7" s="81">
        <v>1579.59</v>
      </c>
    </row>
    <row r="8" spans="1:5" x14ac:dyDescent="0.2">
      <c r="A8" s="81" t="s">
        <v>573</v>
      </c>
      <c r="B8" s="81">
        <v>414999843</v>
      </c>
      <c r="C8" s="81">
        <v>360228</v>
      </c>
      <c r="D8" s="82">
        <v>247075.19</v>
      </c>
      <c r="E8" s="81">
        <v>1679.65</v>
      </c>
    </row>
    <row r="9" spans="1:5" x14ac:dyDescent="0.2">
      <c r="A9" s="81" t="s">
        <v>626</v>
      </c>
      <c r="B9" s="81">
        <v>876369719</v>
      </c>
      <c r="C9" s="81">
        <v>1365459</v>
      </c>
      <c r="D9" s="82">
        <v>544386.5</v>
      </c>
      <c r="E9" s="81">
        <v>1609.83</v>
      </c>
    </row>
    <row r="10" spans="1:5" x14ac:dyDescent="0.2">
      <c r="A10" s="81" t="s">
        <v>702</v>
      </c>
      <c r="B10" s="81">
        <v>830544594</v>
      </c>
      <c r="C10" s="81">
        <v>2344000</v>
      </c>
      <c r="D10" s="82">
        <v>469268.7</v>
      </c>
      <c r="E10" s="81">
        <v>1769.87</v>
      </c>
    </row>
    <row r="11" spans="1:5" x14ac:dyDescent="0.2">
      <c r="A11" s="81" t="s">
        <v>752</v>
      </c>
      <c r="B11" s="81">
        <v>994287655</v>
      </c>
      <c r="C11" s="81">
        <v>949476</v>
      </c>
      <c r="D11" s="82">
        <v>587921.91</v>
      </c>
      <c r="E11" s="81">
        <v>1691.19</v>
      </c>
    </row>
    <row r="12" spans="1:5" x14ac:dyDescent="0.2">
      <c r="A12" s="81" t="s">
        <v>800</v>
      </c>
      <c r="B12" s="81">
        <v>684842370</v>
      </c>
      <c r="C12" s="81">
        <v>1205535</v>
      </c>
      <c r="D12" s="82">
        <v>394542.18</v>
      </c>
      <c r="E12" s="81">
        <v>1735.79</v>
      </c>
    </row>
    <row r="13" spans="1:5" x14ac:dyDescent="0.2">
      <c r="A13" s="81" t="s">
        <v>851</v>
      </c>
      <c r="B13" s="81">
        <v>422465130</v>
      </c>
      <c r="C13" s="81">
        <v>334581</v>
      </c>
      <c r="D13" s="82">
        <v>251243.09</v>
      </c>
      <c r="E13" s="81">
        <v>1681.5</v>
      </c>
    </row>
    <row r="14" spans="1:5" x14ac:dyDescent="0.2">
      <c r="A14" s="81" t="s">
        <v>887</v>
      </c>
      <c r="B14" s="81">
        <v>403222994</v>
      </c>
      <c r="C14" s="81">
        <v>1279637</v>
      </c>
      <c r="D14" s="82">
        <v>248007.5</v>
      </c>
      <c r="E14" s="81">
        <v>1625.85</v>
      </c>
    </row>
    <row r="15" spans="1:5" x14ac:dyDescent="0.2">
      <c r="A15" s="81" t="s">
        <v>918</v>
      </c>
      <c r="B15" s="81">
        <v>568838165</v>
      </c>
      <c r="C15" s="81">
        <v>1689614</v>
      </c>
      <c r="D15" s="82">
        <v>324008</v>
      </c>
      <c r="E15" s="81">
        <v>1755.63</v>
      </c>
    </row>
    <row r="16" spans="1:5" x14ac:dyDescent="0.2">
      <c r="A16" s="81" t="s">
        <v>979</v>
      </c>
      <c r="B16" s="81">
        <v>511721789</v>
      </c>
      <c r="C16" s="81">
        <v>330344</v>
      </c>
      <c r="D16" s="82">
        <v>270103.45</v>
      </c>
      <c r="E16" s="81">
        <v>1894.54</v>
      </c>
    </row>
    <row r="17" spans="1:5" x14ac:dyDescent="0.2">
      <c r="A17" s="81" t="s">
        <v>988</v>
      </c>
      <c r="B17" s="81">
        <v>533328633</v>
      </c>
      <c r="C17" s="81">
        <v>669757</v>
      </c>
      <c r="D17" s="82">
        <v>279025.13</v>
      </c>
      <c r="E17" s="81">
        <v>1911.4</v>
      </c>
    </row>
    <row r="18" spans="1:5" x14ac:dyDescent="0.2">
      <c r="A18" s="81" t="s">
        <v>1030</v>
      </c>
      <c r="B18" s="81">
        <v>487659744</v>
      </c>
      <c r="C18" s="81">
        <v>0</v>
      </c>
      <c r="D18" s="82">
        <v>300707.12</v>
      </c>
      <c r="E18" s="81">
        <v>1621.71</v>
      </c>
    </row>
    <row r="19" spans="1:5" x14ac:dyDescent="0.2">
      <c r="A19" s="81" t="s">
        <v>1066</v>
      </c>
      <c r="B19" s="81">
        <v>454787140</v>
      </c>
      <c r="C19" s="81">
        <v>1149531</v>
      </c>
      <c r="D19" s="82">
        <v>275723.82</v>
      </c>
      <c r="E19" s="81">
        <v>1649.43</v>
      </c>
    </row>
    <row r="20" spans="1:5" x14ac:dyDescent="0.2">
      <c r="A20" s="81" t="s">
        <v>1087</v>
      </c>
      <c r="B20" s="81">
        <v>972289202</v>
      </c>
      <c r="C20" s="81">
        <v>1226624</v>
      </c>
      <c r="D20" s="82">
        <v>526600.69999999995</v>
      </c>
      <c r="E20" s="81">
        <v>1846.35</v>
      </c>
    </row>
    <row r="21" spans="1:5" x14ac:dyDescent="0.2">
      <c r="A21" s="81" t="s">
        <v>1159</v>
      </c>
      <c r="B21" s="81">
        <v>413263403</v>
      </c>
      <c r="C21" s="81">
        <v>0</v>
      </c>
      <c r="D21" s="82">
        <v>226700.35</v>
      </c>
      <c r="E21" s="81">
        <v>1822.95</v>
      </c>
    </row>
    <row r="22" spans="1:5" x14ac:dyDescent="0.2">
      <c r="A22" s="81" t="s">
        <v>1213</v>
      </c>
      <c r="B22" s="81">
        <v>644548252</v>
      </c>
      <c r="C22" s="81">
        <v>1241000</v>
      </c>
      <c r="D22" s="82">
        <v>357974.97</v>
      </c>
      <c r="E22" s="81">
        <v>1800.54</v>
      </c>
    </row>
    <row r="23" spans="1:5" x14ac:dyDescent="0.2">
      <c r="A23" s="81" t="s">
        <v>1236</v>
      </c>
      <c r="B23" s="81">
        <v>357152469</v>
      </c>
      <c r="C23" s="81">
        <v>272703</v>
      </c>
      <c r="D23" s="82">
        <v>221049.86</v>
      </c>
      <c r="E23" s="81">
        <v>1615.71</v>
      </c>
    </row>
    <row r="24" spans="1:5" x14ac:dyDescent="0.2">
      <c r="A24" s="81" t="s">
        <v>354</v>
      </c>
      <c r="B24" s="81">
        <v>61513817</v>
      </c>
      <c r="C24" s="81">
        <v>0</v>
      </c>
      <c r="D24" s="82">
        <v>189857.46</v>
      </c>
      <c r="E24" s="81">
        <v>324</v>
      </c>
    </row>
    <row r="25" spans="1:5" x14ac:dyDescent="0.2">
      <c r="A25" s="81" t="s">
        <v>848</v>
      </c>
      <c r="B25" s="81">
        <v>130877615</v>
      </c>
      <c r="C25" s="81">
        <v>0</v>
      </c>
      <c r="D25" s="82">
        <v>471801.06</v>
      </c>
      <c r="E25" s="81">
        <v>277.39999999999998</v>
      </c>
    </row>
    <row r="26" spans="1:5" x14ac:dyDescent="0.2">
      <c r="A26" s="81" t="s">
        <v>915</v>
      </c>
      <c r="B26" s="81">
        <v>111273380</v>
      </c>
      <c r="C26" s="81">
        <v>0</v>
      </c>
      <c r="D26" s="82">
        <v>398872.2</v>
      </c>
      <c r="E26" s="81">
        <v>278.97000000000003</v>
      </c>
    </row>
    <row r="27" spans="1:5" x14ac:dyDescent="0.2">
      <c r="A27" s="81" t="s">
        <v>320</v>
      </c>
      <c r="B27" s="81">
        <v>111918516</v>
      </c>
      <c r="C27" s="81">
        <v>0</v>
      </c>
      <c r="D27" s="82">
        <v>404125.5</v>
      </c>
      <c r="E27" s="81">
        <v>276.94</v>
      </c>
    </row>
    <row r="28" spans="1:5" x14ac:dyDescent="0.2">
      <c r="A28" s="81" t="s">
        <v>976</v>
      </c>
      <c r="B28" s="81">
        <v>82884762</v>
      </c>
      <c r="C28" s="81">
        <v>0</v>
      </c>
      <c r="D28" s="82">
        <v>423226.93</v>
      </c>
      <c r="E28" s="81">
        <v>195.84</v>
      </c>
    </row>
    <row r="29" spans="1:5" x14ac:dyDescent="0.2">
      <c r="A29" s="81" t="s">
        <v>467</v>
      </c>
      <c r="B29" s="81">
        <v>52119878</v>
      </c>
      <c r="C29" s="81">
        <v>0</v>
      </c>
      <c r="D29" s="82">
        <v>184665.1</v>
      </c>
      <c r="E29" s="81">
        <v>282.24</v>
      </c>
    </row>
    <row r="30" spans="1:5" x14ac:dyDescent="0.2">
      <c r="A30" s="81" t="s">
        <v>749</v>
      </c>
      <c r="B30" s="81">
        <v>86855887</v>
      </c>
      <c r="C30" s="81">
        <v>0</v>
      </c>
      <c r="D30" s="82">
        <v>294257.15999999997</v>
      </c>
      <c r="E30" s="81">
        <v>295.17</v>
      </c>
    </row>
    <row r="31" spans="1:5" x14ac:dyDescent="0.2">
      <c r="A31" s="81" t="s">
        <v>340</v>
      </c>
      <c r="B31" s="81">
        <v>52667814</v>
      </c>
      <c r="C31" s="81">
        <v>0</v>
      </c>
      <c r="D31" s="82">
        <v>165762.79999999999</v>
      </c>
      <c r="E31" s="81">
        <v>317.73</v>
      </c>
    </row>
    <row r="32" spans="1:5" x14ac:dyDescent="0.2">
      <c r="A32" s="81" t="s">
        <v>1210</v>
      </c>
      <c r="B32" s="81">
        <v>175423018</v>
      </c>
      <c r="C32" s="81">
        <v>0</v>
      </c>
      <c r="D32" s="82">
        <v>764370.45</v>
      </c>
      <c r="E32" s="81">
        <v>229.5</v>
      </c>
    </row>
    <row r="33" spans="1:5" x14ac:dyDescent="0.2">
      <c r="A33" s="81" t="s">
        <v>1063</v>
      </c>
      <c r="B33" s="81">
        <v>106273773</v>
      </c>
      <c r="C33" s="81">
        <v>0</v>
      </c>
      <c r="D33" s="82">
        <v>369557.93</v>
      </c>
      <c r="E33" s="81">
        <v>287.57</v>
      </c>
    </row>
    <row r="34" spans="1:5" x14ac:dyDescent="0.2">
      <c r="A34" s="81" t="s">
        <v>1180</v>
      </c>
      <c r="B34" s="81">
        <v>137997657</v>
      </c>
      <c r="C34" s="81">
        <v>0</v>
      </c>
      <c r="D34" s="82">
        <v>473405.34</v>
      </c>
      <c r="E34" s="81">
        <v>291.5</v>
      </c>
    </row>
    <row r="35" spans="1:5" x14ac:dyDescent="0.2">
      <c r="A35" s="81" t="s">
        <v>1177</v>
      </c>
      <c r="B35" s="81">
        <v>68851113</v>
      </c>
      <c r="C35" s="81">
        <v>0</v>
      </c>
      <c r="D35" s="82">
        <v>226700.35</v>
      </c>
      <c r="E35" s="81">
        <v>303.70999999999998</v>
      </c>
    </row>
    <row r="36" spans="1:5" x14ac:dyDescent="0.2">
      <c r="A36" s="81" t="s">
        <v>393</v>
      </c>
      <c r="B36" s="81">
        <v>100481115</v>
      </c>
      <c r="C36" s="81">
        <v>0</v>
      </c>
      <c r="D36" s="82">
        <v>342238.13</v>
      </c>
      <c r="E36" s="81">
        <v>293.60000000000002</v>
      </c>
    </row>
    <row r="37" spans="1:5" x14ac:dyDescent="0.2">
      <c r="A37" s="81" t="s">
        <v>985</v>
      </c>
      <c r="B37" s="81">
        <v>101019090</v>
      </c>
      <c r="C37" s="81">
        <v>0</v>
      </c>
      <c r="D37" s="82">
        <v>341165.45</v>
      </c>
      <c r="E37" s="81">
        <v>296.10000000000002</v>
      </c>
    </row>
    <row r="38" spans="1:5" x14ac:dyDescent="0.2">
      <c r="A38" s="81" t="s">
        <v>891</v>
      </c>
      <c r="B38" s="81">
        <v>78903586</v>
      </c>
      <c r="C38" s="81">
        <v>0</v>
      </c>
      <c r="D38" s="82">
        <v>248007.5</v>
      </c>
      <c r="E38" s="81">
        <v>318.14999999999998</v>
      </c>
    </row>
    <row r="39" spans="1:5" x14ac:dyDescent="0.2">
      <c r="A39" s="81" t="s">
        <v>884</v>
      </c>
      <c r="B39" s="81">
        <v>105066901</v>
      </c>
      <c r="C39" s="81">
        <v>0</v>
      </c>
      <c r="D39" s="82">
        <v>349954.47</v>
      </c>
      <c r="E39" s="81">
        <v>300.23</v>
      </c>
    </row>
    <row r="40" spans="1:5" x14ac:dyDescent="0.2">
      <c r="A40" s="81" t="s">
        <v>974</v>
      </c>
      <c r="B40" s="81">
        <v>84405845</v>
      </c>
      <c r="C40" s="81">
        <v>0</v>
      </c>
      <c r="D40" s="82">
        <v>263735.3</v>
      </c>
      <c r="E40" s="81">
        <v>320.04000000000002</v>
      </c>
    </row>
    <row r="41" spans="1:5" x14ac:dyDescent="0.2">
      <c r="A41" s="81" t="s">
        <v>299</v>
      </c>
      <c r="B41" s="81">
        <v>92986426</v>
      </c>
      <c r="C41" s="81">
        <v>0</v>
      </c>
      <c r="D41" s="82">
        <v>310544.78999999998</v>
      </c>
      <c r="E41" s="81">
        <v>299.43</v>
      </c>
    </row>
    <row r="42" spans="1:5" x14ac:dyDescent="0.2">
      <c r="A42" s="81" t="s">
        <v>942</v>
      </c>
      <c r="B42" s="81">
        <v>106874038</v>
      </c>
      <c r="C42" s="81">
        <v>0</v>
      </c>
      <c r="D42" s="82">
        <v>324008</v>
      </c>
      <c r="E42" s="81">
        <v>329.85</v>
      </c>
    </row>
    <row r="43" spans="1:5" x14ac:dyDescent="0.2">
      <c r="A43" s="81" t="s">
        <v>1084</v>
      </c>
      <c r="B43" s="81">
        <v>79830318</v>
      </c>
      <c r="C43" s="81">
        <v>0</v>
      </c>
      <c r="D43" s="82">
        <v>275723.82</v>
      </c>
      <c r="E43" s="81">
        <v>289.52999999999997</v>
      </c>
    </row>
    <row r="44" spans="1:5" x14ac:dyDescent="0.2">
      <c r="A44" s="81" t="s">
        <v>229</v>
      </c>
      <c r="B44" s="81">
        <v>66153261</v>
      </c>
      <c r="C44" s="81">
        <v>0</v>
      </c>
      <c r="D44" s="82">
        <v>237032</v>
      </c>
      <c r="E44" s="81">
        <v>279.08999999999997</v>
      </c>
    </row>
    <row r="45" spans="1:5" x14ac:dyDescent="0.2">
      <c r="A45" s="81" t="s">
        <v>735</v>
      </c>
      <c r="B45" s="81">
        <v>124356129</v>
      </c>
      <c r="C45" s="81">
        <v>0</v>
      </c>
      <c r="D45" s="82">
        <v>469268.41</v>
      </c>
      <c r="E45" s="81">
        <v>265</v>
      </c>
    </row>
    <row r="46" spans="1:5" x14ac:dyDescent="0.2">
      <c r="A46" s="81" t="s">
        <v>570</v>
      </c>
      <c r="B46" s="81">
        <v>176905154</v>
      </c>
      <c r="C46" s="81">
        <v>0</v>
      </c>
      <c r="D46" s="82">
        <v>679437.55</v>
      </c>
      <c r="E46" s="81">
        <v>260.37</v>
      </c>
    </row>
    <row r="47" spans="1:5" x14ac:dyDescent="0.2">
      <c r="A47" s="81" t="s">
        <v>1153</v>
      </c>
      <c r="B47" s="81">
        <v>278885731</v>
      </c>
      <c r="C47" s="81">
        <v>0</v>
      </c>
      <c r="D47" s="82">
        <v>984487.89</v>
      </c>
      <c r="E47" s="81">
        <v>283.27999999999997</v>
      </c>
    </row>
    <row r="48" spans="1:5" x14ac:dyDescent="0.2">
      <c r="A48" s="81" t="s">
        <v>674</v>
      </c>
      <c r="B48" s="81">
        <v>200746599</v>
      </c>
      <c r="C48" s="81">
        <v>0</v>
      </c>
      <c r="D48" s="82">
        <v>728768.6</v>
      </c>
      <c r="E48" s="81">
        <v>275.45999999999998</v>
      </c>
    </row>
    <row r="49" spans="1:5" x14ac:dyDescent="0.2">
      <c r="A49" s="81" t="s">
        <v>1123</v>
      </c>
      <c r="B49" s="81">
        <v>177764497</v>
      </c>
      <c r="C49" s="81">
        <v>0</v>
      </c>
      <c r="D49" s="82">
        <v>526600.4</v>
      </c>
      <c r="E49" s="81">
        <v>337.57</v>
      </c>
    </row>
    <row r="50" spans="1:5" x14ac:dyDescent="0.2">
      <c r="A50" s="81" t="s">
        <v>797</v>
      </c>
      <c r="B50" s="81">
        <v>183707973</v>
      </c>
      <c r="C50" s="81">
        <v>0</v>
      </c>
      <c r="D50" s="82">
        <v>680022.11</v>
      </c>
      <c r="E50" s="81">
        <v>270.14999999999998</v>
      </c>
    </row>
    <row r="51" spans="1:5" x14ac:dyDescent="0.2">
      <c r="A51" s="81" t="s">
        <v>1126</v>
      </c>
      <c r="B51" s="81">
        <v>177339747</v>
      </c>
      <c r="C51" s="81">
        <v>0</v>
      </c>
      <c r="D51" s="82">
        <v>664417.80000000005</v>
      </c>
      <c r="E51" s="81">
        <v>266.91000000000003</v>
      </c>
    </row>
    <row r="52" spans="1:5" x14ac:dyDescent="0.2">
      <c r="A52" s="81" t="s">
        <v>423</v>
      </c>
      <c r="B52" s="81">
        <v>192241234</v>
      </c>
      <c r="C52" s="81">
        <v>0</v>
      </c>
      <c r="D52" s="82">
        <v>667041.06000000006</v>
      </c>
      <c r="E52" s="81">
        <v>288.2</v>
      </c>
    </row>
    <row r="53" spans="1:5" x14ac:dyDescent="0.2">
      <c r="A53" s="81" t="s">
        <v>189</v>
      </c>
      <c r="B53" s="81">
        <v>177637987</v>
      </c>
      <c r="C53" s="81">
        <v>0</v>
      </c>
      <c r="D53" s="82">
        <v>605859</v>
      </c>
      <c r="E53" s="81">
        <v>293.2</v>
      </c>
    </row>
    <row r="54" spans="1:5" x14ac:dyDescent="0.2">
      <c r="A54" s="81" t="s">
        <v>593</v>
      </c>
      <c r="B54" s="81">
        <v>79577977</v>
      </c>
      <c r="C54" s="81">
        <v>0</v>
      </c>
      <c r="D54" s="82">
        <v>247075.19</v>
      </c>
      <c r="E54" s="81">
        <v>322.08</v>
      </c>
    </row>
    <row r="55" spans="1:5" x14ac:dyDescent="0.2">
      <c r="A55" s="81" t="s">
        <v>1234</v>
      </c>
      <c r="B55" s="81">
        <v>77635922</v>
      </c>
      <c r="C55" s="81">
        <v>0</v>
      </c>
      <c r="D55" s="82">
        <v>274071</v>
      </c>
      <c r="E55" s="81">
        <v>283.27</v>
      </c>
    </row>
    <row r="56" spans="1:5" x14ac:dyDescent="0.2">
      <c r="A56" s="81" t="s">
        <v>456</v>
      </c>
      <c r="B56" s="81">
        <v>96077903</v>
      </c>
      <c r="C56" s="81">
        <v>0</v>
      </c>
      <c r="D56" s="82">
        <v>312367.2</v>
      </c>
      <c r="E56" s="81">
        <v>307.58</v>
      </c>
    </row>
    <row r="57" spans="1:5" x14ac:dyDescent="0.2">
      <c r="A57" s="81" t="s">
        <v>210</v>
      </c>
      <c r="B57" s="81">
        <v>35572960</v>
      </c>
      <c r="C57" s="81">
        <v>0</v>
      </c>
      <c r="D57" s="82">
        <v>393375.66</v>
      </c>
      <c r="E57" s="81">
        <v>90.43</v>
      </c>
    </row>
    <row r="58" spans="1:5" x14ac:dyDescent="0.2">
      <c r="A58" s="81" t="s">
        <v>215</v>
      </c>
      <c r="B58" s="81">
        <v>27903406</v>
      </c>
      <c r="C58" s="81">
        <v>0</v>
      </c>
      <c r="D58" s="82">
        <v>237032</v>
      </c>
      <c r="E58" s="81">
        <v>117.72</v>
      </c>
    </row>
    <row r="59" spans="1:5" x14ac:dyDescent="0.2">
      <c r="A59" s="81" t="s">
        <v>234</v>
      </c>
      <c r="B59" s="81">
        <v>32155673</v>
      </c>
      <c r="C59" s="81">
        <v>0</v>
      </c>
      <c r="D59" s="82">
        <v>372560.22</v>
      </c>
      <c r="E59" s="81">
        <v>86.31</v>
      </c>
    </row>
    <row r="60" spans="1:5" x14ac:dyDescent="0.2">
      <c r="A60" s="81" t="s">
        <v>257</v>
      </c>
      <c r="B60" s="81">
        <v>28116949</v>
      </c>
      <c r="C60" s="81">
        <v>0</v>
      </c>
      <c r="D60" s="82">
        <v>332902.53999999998</v>
      </c>
      <c r="E60" s="81">
        <v>84.46</v>
      </c>
    </row>
    <row r="61" spans="1:5" x14ac:dyDescent="0.2">
      <c r="A61" s="81" t="s">
        <v>293</v>
      </c>
      <c r="B61" s="81">
        <v>27082610</v>
      </c>
      <c r="C61" s="81">
        <v>0</v>
      </c>
      <c r="D61" s="82">
        <v>310545</v>
      </c>
      <c r="E61" s="81">
        <v>87.21</v>
      </c>
    </row>
    <row r="62" spans="1:5" x14ac:dyDescent="0.2">
      <c r="A62" s="81" t="s">
        <v>303</v>
      </c>
      <c r="B62" s="81">
        <v>38428294</v>
      </c>
      <c r="C62" s="81">
        <v>0</v>
      </c>
      <c r="D62" s="82">
        <v>404125.5</v>
      </c>
      <c r="E62" s="81">
        <v>95.09</v>
      </c>
    </row>
    <row r="63" spans="1:5" x14ac:dyDescent="0.2">
      <c r="A63" s="81" t="s">
        <v>323</v>
      </c>
      <c r="B63" s="81">
        <v>15657953</v>
      </c>
      <c r="C63" s="81">
        <v>0</v>
      </c>
      <c r="D63" s="82">
        <v>165762.79999999999</v>
      </c>
      <c r="E63" s="81">
        <v>94.46</v>
      </c>
    </row>
    <row r="64" spans="1:5" x14ac:dyDescent="0.2">
      <c r="A64" s="81" t="s">
        <v>344</v>
      </c>
      <c r="B64" s="81">
        <v>18642104</v>
      </c>
      <c r="C64" s="81">
        <v>0</v>
      </c>
      <c r="D64" s="82">
        <v>189857.46</v>
      </c>
      <c r="E64" s="81">
        <v>98.19</v>
      </c>
    </row>
    <row r="65" spans="1:5" x14ac:dyDescent="0.2">
      <c r="A65" s="81" t="s">
        <v>387</v>
      </c>
      <c r="B65" s="81">
        <v>31968463</v>
      </c>
      <c r="C65" s="81">
        <v>0</v>
      </c>
      <c r="D65" s="82">
        <v>342238.13</v>
      </c>
      <c r="E65" s="81">
        <v>93.41</v>
      </c>
    </row>
    <row r="66" spans="1:5" x14ac:dyDescent="0.2">
      <c r="A66" s="81" t="s">
        <v>438</v>
      </c>
      <c r="B66" s="81">
        <v>68682876</v>
      </c>
      <c r="C66" s="81">
        <v>0</v>
      </c>
      <c r="D66" s="82">
        <v>656122.24</v>
      </c>
      <c r="E66" s="81">
        <v>104.68</v>
      </c>
    </row>
    <row r="67" spans="1:5" x14ac:dyDescent="0.2">
      <c r="A67" s="81" t="s">
        <v>459</v>
      </c>
      <c r="B67" s="81">
        <v>22735967</v>
      </c>
      <c r="C67" s="81">
        <v>0</v>
      </c>
      <c r="D67" s="82">
        <v>184665.1</v>
      </c>
      <c r="E67" s="81">
        <v>123.12</v>
      </c>
    </row>
    <row r="68" spans="1:5" x14ac:dyDescent="0.2">
      <c r="A68" s="81" t="s">
        <v>515</v>
      </c>
      <c r="B68" s="81">
        <v>34471738</v>
      </c>
      <c r="C68" s="81">
        <v>0</v>
      </c>
      <c r="D68" s="82">
        <v>306442.7</v>
      </c>
      <c r="E68" s="81">
        <v>112.49</v>
      </c>
    </row>
    <row r="69" spans="1:5" x14ac:dyDescent="0.2">
      <c r="A69" s="81" t="s">
        <v>560</v>
      </c>
      <c r="B69" s="81">
        <v>59498346</v>
      </c>
      <c r="C69" s="81">
        <v>0</v>
      </c>
      <c r="D69" s="82">
        <v>679437.55</v>
      </c>
      <c r="E69" s="81">
        <v>87.57</v>
      </c>
    </row>
    <row r="70" spans="1:5" x14ac:dyDescent="0.2">
      <c r="A70" s="81" t="s">
        <v>677</v>
      </c>
      <c r="B70" s="81">
        <v>30039044</v>
      </c>
      <c r="C70" s="81">
        <v>0</v>
      </c>
      <c r="D70" s="82">
        <v>293866.59999999998</v>
      </c>
      <c r="E70" s="81">
        <v>102.22</v>
      </c>
    </row>
    <row r="71" spans="1:5" x14ac:dyDescent="0.2">
      <c r="A71" s="81" t="s">
        <v>747</v>
      </c>
      <c r="B71" s="81">
        <v>30287894</v>
      </c>
      <c r="C71" s="81">
        <v>0</v>
      </c>
      <c r="D71" s="82">
        <v>294257.2</v>
      </c>
      <c r="E71" s="81">
        <v>102.93</v>
      </c>
    </row>
    <row r="72" spans="1:5" x14ac:dyDescent="0.2">
      <c r="A72" s="81" t="s">
        <v>791</v>
      </c>
      <c r="B72" s="81">
        <v>64506899</v>
      </c>
      <c r="C72" s="81">
        <v>0</v>
      </c>
      <c r="D72" s="82">
        <v>680022.11</v>
      </c>
      <c r="E72" s="81">
        <v>94.86</v>
      </c>
    </row>
    <row r="73" spans="1:5" x14ac:dyDescent="0.2">
      <c r="A73" s="81" t="s">
        <v>839</v>
      </c>
      <c r="B73" s="81">
        <v>42334714</v>
      </c>
      <c r="C73" s="81">
        <v>0</v>
      </c>
      <c r="D73" s="82">
        <v>471801.06</v>
      </c>
      <c r="E73" s="81">
        <v>89.73</v>
      </c>
    </row>
    <row r="74" spans="1:5" x14ac:dyDescent="0.2">
      <c r="A74" s="81" t="s">
        <v>875</v>
      </c>
      <c r="B74" s="81">
        <v>30324543</v>
      </c>
      <c r="C74" s="81">
        <v>0</v>
      </c>
      <c r="D74" s="82">
        <v>349954.56</v>
      </c>
      <c r="E74" s="81">
        <v>86.65</v>
      </c>
    </row>
    <row r="75" spans="1:5" x14ac:dyDescent="0.2">
      <c r="A75" s="81" t="s">
        <v>965</v>
      </c>
      <c r="B75" s="81">
        <v>21201681</v>
      </c>
      <c r="C75" s="81">
        <v>0</v>
      </c>
      <c r="D75" s="82">
        <v>263735.3</v>
      </c>
      <c r="E75" s="81">
        <v>80.39</v>
      </c>
    </row>
    <row r="76" spans="1:5" x14ac:dyDescent="0.2">
      <c r="A76" s="81" t="s">
        <v>982</v>
      </c>
      <c r="B76" s="81">
        <v>33164693</v>
      </c>
      <c r="C76" s="81">
        <v>0</v>
      </c>
      <c r="D76" s="82">
        <v>341165</v>
      </c>
      <c r="E76" s="81">
        <v>97.21</v>
      </c>
    </row>
    <row r="77" spans="1:5" x14ac:dyDescent="0.2">
      <c r="A77" s="81" t="s">
        <v>1006</v>
      </c>
      <c r="B77" s="81">
        <v>21445901</v>
      </c>
      <c r="C77" s="81">
        <v>0</v>
      </c>
      <c r="D77" s="82">
        <v>179538.74</v>
      </c>
      <c r="E77" s="81">
        <v>119.45</v>
      </c>
    </row>
    <row r="78" spans="1:5" x14ac:dyDescent="0.2">
      <c r="A78" s="81" t="s">
        <v>1057</v>
      </c>
      <c r="B78" s="81">
        <v>33914330</v>
      </c>
      <c r="C78" s="81">
        <v>0</v>
      </c>
      <c r="D78" s="82">
        <v>369557.92</v>
      </c>
      <c r="E78" s="81">
        <v>91.77</v>
      </c>
    </row>
    <row r="79" spans="1:5" x14ac:dyDescent="0.2">
      <c r="A79" s="81" t="s">
        <v>912</v>
      </c>
      <c r="B79" s="81">
        <v>38391449</v>
      </c>
      <c r="C79" s="81">
        <v>0</v>
      </c>
      <c r="D79" s="82">
        <v>398872.2</v>
      </c>
      <c r="E79" s="81">
        <v>96.25</v>
      </c>
    </row>
    <row r="80" spans="1:5" x14ac:dyDescent="0.2">
      <c r="A80" s="81" t="s">
        <v>1015</v>
      </c>
      <c r="B80" s="81">
        <v>34018552</v>
      </c>
      <c r="C80" s="81">
        <v>0</v>
      </c>
      <c r="D80" s="82">
        <v>377774.04</v>
      </c>
      <c r="E80" s="81">
        <v>90.05</v>
      </c>
    </row>
    <row r="81" spans="1:5" x14ac:dyDescent="0.2">
      <c r="A81" s="81" t="s">
        <v>1156</v>
      </c>
      <c r="B81" s="81">
        <v>30656886</v>
      </c>
      <c r="C81" s="81">
        <v>0</v>
      </c>
      <c r="D81" s="82">
        <v>306232</v>
      </c>
      <c r="E81" s="81">
        <v>100.11</v>
      </c>
    </row>
    <row r="82" spans="1:5" x14ac:dyDescent="0.2">
      <c r="A82" s="81" t="s">
        <v>1207</v>
      </c>
      <c r="B82" s="81">
        <v>61296117</v>
      </c>
      <c r="C82" s="81">
        <v>0</v>
      </c>
      <c r="D82" s="82">
        <v>764370.45</v>
      </c>
      <c r="E82" s="81">
        <v>80.19</v>
      </c>
    </row>
    <row r="83" spans="1:5" x14ac:dyDescent="0.2">
      <c r="A83" s="81" t="s">
        <v>1216</v>
      </c>
      <c r="B83" s="81">
        <v>58583808</v>
      </c>
      <c r="C83" s="81">
        <v>0</v>
      </c>
      <c r="D83" s="82">
        <v>693381.58</v>
      </c>
      <c r="E83" s="81">
        <v>84.49</v>
      </c>
    </row>
    <row r="84" spans="1:5" x14ac:dyDescent="0.2">
      <c r="A84" s="81" t="s">
        <v>441</v>
      </c>
      <c r="B84" s="81">
        <v>53922941</v>
      </c>
      <c r="C84" s="81">
        <v>0</v>
      </c>
      <c r="D84" s="82">
        <v>586437.64</v>
      </c>
      <c r="E84" s="81">
        <v>91.95</v>
      </c>
    </row>
    <row r="85" spans="1:5" x14ac:dyDescent="0.2">
      <c r="A85" s="81" t="s">
        <v>662</v>
      </c>
      <c r="B85" s="81">
        <v>64015034</v>
      </c>
      <c r="C85" s="81">
        <v>0</v>
      </c>
      <c r="D85" s="82">
        <v>728768.6</v>
      </c>
      <c r="E85" s="81">
        <v>87.84</v>
      </c>
    </row>
    <row r="86" spans="1:5" x14ac:dyDescent="0.2">
      <c r="A86" s="81" t="s">
        <v>894</v>
      </c>
      <c r="B86" s="81">
        <v>10459397</v>
      </c>
      <c r="C86" s="81">
        <v>0</v>
      </c>
      <c r="D86" s="82">
        <v>435808.2</v>
      </c>
      <c r="E86" s="81">
        <v>24</v>
      </c>
    </row>
    <row r="87" spans="1:5" x14ac:dyDescent="0.2">
      <c r="A87" s="81" t="s">
        <v>1150</v>
      </c>
      <c r="B87" s="81">
        <v>0</v>
      </c>
      <c r="C87" s="81">
        <v>0</v>
      </c>
      <c r="D87" s="82">
        <v>0</v>
      </c>
      <c r="E87" s="81">
        <v>0</v>
      </c>
    </row>
    <row r="88" spans="1:5" x14ac:dyDescent="0.2">
      <c r="A88" s="81" t="s">
        <v>1183</v>
      </c>
      <c r="B88" s="81">
        <v>0</v>
      </c>
      <c r="C88" s="81">
        <v>0</v>
      </c>
      <c r="D88" s="82">
        <v>0</v>
      </c>
      <c r="E88" s="81">
        <v>0</v>
      </c>
    </row>
    <row r="89" spans="1:5" x14ac:dyDescent="0.2">
      <c r="A89" s="81" t="s">
        <v>286</v>
      </c>
      <c r="B89" s="81">
        <v>11179612</v>
      </c>
      <c r="C89" s="81">
        <v>0</v>
      </c>
      <c r="D89" s="82">
        <v>310544.78999999998</v>
      </c>
      <c r="E89" s="81">
        <v>36</v>
      </c>
    </row>
    <row r="90" spans="1:5" x14ac:dyDescent="0.2">
      <c r="A90" s="81" t="s">
        <v>470</v>
      </c>
      <c r="B90" s="81">
        <v>0</v>
      </c>
      <c r="C90" s="81">
        <v>0</v>
      </c>
      <c r="D90" s="82">
        <v>0</v>
      </c>
      <c r="E90" s="81">
        <v>0</v>
      </c>
    </row>
    <row r="91" spans="1:5" x14ac:dyDescent="0.2">
      <c r="A91" s="81" t="s">
        <v>945</v>
      </c>
      <c r="B91" s="81">
        <v>0</v>
      </c>
      <c r="C91" s="81">
        <v>0</v>
      </c>
      <c r="D91" s="82">
        <v>0</v>
      </c>
      <c r="E91" s="81">
        <v>0</v>
      </c>
    </row>
  </sheetData>
  <pageMargins left="0.7" right="0.7" top="0.75" bottom="0.75" header="0.3" footer="0.3"/>
  <headerFooter>
    <oddHeader>&amp;C&amp;"Calibri"&amp;10&amp;K000000 OFFICIAL&amp;1#_x000D_</oddHeader>
    <oddFooter>&amp;C_x000D_&amp;1#&amp;"Calibri"&amp;10&amp;K000000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fa4860e-4e84-4984-b511-cb934d7752ca">
      <Terms xmlns="http://schemas.microsoft.com/office/infopath/2007/PartnerControls"/>
    </lcf76f155ced4ddcb4097134ff3c332f>
    <TaxCatchAll xmlns="83a87e31-bf32-46ab-8e70-9fa18461fa4d" xsi:nil="true"/>
    <_ip_UnifiedCompliancePolicyUIAction xmlns="http://schemas.microsoft.com/sharepoint/v3" xsi:nil="true"/>
    <_ip_UnifiedCompliancePolicyProperties xmlns="http://schemas.microsoft.com/sharepoint/v3" xsi:nil="true"/>
  </documentManagement>
</p:properties>
</file>

<file path=customXml/item2.xml><?xml version="1.0" encoding="utf-8"?>
<sisl xmlns:xsi="http://www.w3.org/2001/XMLSchema-instance" xmlns:xsd="http://www.w3.org/2001/XMLSchema" xmlns="http://www.boldonjames.com/2008/01/sie/internal/label" sislVersion="0" policy="8270c081-d9f3-48ae-83c7-c2320a8ca25c"/>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ECCB7E1F660E4D499F35AD51896216AD" ma:contentTypeVersion="21" ma:contentTypeDescription="Create a new document." ma:contentTypeScope="" ma:versionID="115be43daee028af450d1b7c014b1029">
  <xsd:schema xmlns:xsd="http://www.w3.org/2001/XMLSchema" xmlns:xs="http://www.w3.org/2001/XMLSchema" xmlns:p="http://schemas.microsoft.com/office/2006/metadata/properties" xmlns:ns1="http://schemas.microsoft.com/sharepoint/v3" xmlns:ns2="3fa4860e-4e84-4984-b511-cb934d7752ca" xmlns:ns3="63fd57c9-5291-4ee5-b3d3-37b4b570c278" xmlns:ns4="83a87e31-bf32-46ab-8e70-9fa18461fa4d" targetNamespace="http://schemas.microsoft.com/office/2006/metadata/properties" ma:root="true" ma:fieldsID="42a81fd107413efe770814c7336497d5" ns1:_="" ns2:_="" ns3:_="" ns4:_="">
    <xsd:import namespace="http://schemas.microsoft.com/sharepoint/v3"/>
    <xsd:import namespace="3fa4860e-4e84-4984-b511-cb934d7752ca"/>
    <xsd:import namespace="63fd57c9-5291-4ee5-b3d3-37b4b570c278"/>
    <xsd:import namespace="83a87e31-bf32-46ab-8e70-9fa18461fa4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AutoKeyPoints" minOccurs="0"/>
                <xsd:element ref="ns2:MediaServiceKeyPoints" minOccurs="0"/>
                <xsd:element ref="ns2:MediaServiceGenerationTime" minOccurs="0"/>
                <xsd:element ref="ns2:MediaServiceEventHashCode" minOccurs="0"/>
                <xsd:element ref="ns2:lcf76f155ced4ddcb4097134ff3c332f" minOccurs="0"/>
                <xsd:element ref="ns4:TaxCatchAll" minOccurs="0"/>
                <xsd:element ref="ns2:MediaLengthInSeconds"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fa4860e-4e84-4984-b511-cb934d7752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56ca3a0-e5c0-40d7-8522-e7aae8be603d"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3fd57c9-5291-4ee5-b3d3-37b4b570c27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3a87e31-bf32-46ab-8e70-9fa18461fa4d"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1c87fa60-d147-431f-934a-2c728b6fc39f}" ma:internalName="TaxCatchAll" ma:showField="CatchAllData" ma:web="63fd57c9-5291-4ee5-b3d3-37b4b570c27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003FAB-6F39-4A0E-A3F0-F20AF5A282FA}">
  <ds:schemaRefs>
    <ds:schemaRef ds:uri="63fd57c9-5291-4ee5-b3d3-37b4b570c278"/>
    <ds:schemaRef ds:uri="http://schemas.microsoft.com/office/infopath/2007/PartnerControls"/>
    <ds:schemaRef ds:uri="http://purl.org/dc/terms/"/>
    <ds:schemaRef ds:uri="83a87e31-bf32-46ab-8e70-9fa18461fa4d"/>
    <ds:schemaRef ds:uri="http://schemas.microsoft.com/office/2006/documentManagement/types"/>
    <ds:schemaRef ds:uri="http://schemas.microsoft.com/sharepoint/v3"/>
    <ds:schemaRef ds:uri="http://purl.org/dc/elements/1.1/"/>
    <ds:schemaRef ds:uri="http://schemas.microsoft.com/office/2006/metadata/properties"/>
    <ds:schemaRef ds:uri="http://schemas.openxmlformats.org/package/2006/metadata/core-properties"/>
    <ds:schemaRef ds:uri="3fa4860e-4e84-4984-b511-cb934d7752ca"/>
    <ds:schemaRef ds:uri="http://www.w3.org/XML/1998/namespace"/>
    <ds:schemaRef ds:uri="http://purl.org/dc/dcmitype/"/>
  </ds:schemaRefs>
</ds:datastoreItem>
</file>

<file path=customXml/itemProps2.xml><?xml version="1.0" encoding="utf-8"?>
<ds:datastoreItem xmlns:ds="http://schemas.openxmlformats.org/officeDocument/2006/customXml" ds:itemID="{915F5A02-D614-40DC-AC44-389180A5EDB4}">
  <ds:schemaRefs>
    <ds:schemaRef ds:uri="http://www.w3.org/2001/XMLSchema"/>
    <ds:schemaRef ds:uri="http://www.boldonjames.com/2008/01/sie/internal/label"/>
  </ds:schemaRefs>
</ds:datastoreItem>
</file>

<file path=customXml/itemProps3.xml><?xml version="1.0" encoding="utf-8"?>
<ds:datastoreItem xmlns:ds="http://schemas.openxmlformats.org/officeDocument/2006/customXml" ds:itemID="{8B4F63FE-8D44-4B3F-BD70-44EE9A94D048}">
  <ds:schemaRefs>
    <ds:schemaRef ds:uri="http://schemas.microsoft.com/sharepoint/v3/contenttype/forms"/>
  </ds:schemaRefs>
</ds:datastoreItem>
</file>

<file path=customXml/itemProps4.xml><?xml version="1.0" encoding="utf-8"?>
<ds:datastoreItem xmlns:ds="http://schemas.openxmlformats.org/officeDocument/2006/customXml" ds:itemID="{42BC9094-1E84-4FD2-916F-4BDF62E76F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fa4860e-4e84-4984-b511-cb934d7752ca"/>
    <ds:schemaRef ds:uri="63fd57c9-5291-4ee5-b3d3-37b4b570c278"/>
    <ds:schemaRef ds:uri="83a87e31-bf32-46ab-8e70-9fa18461fa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bd41ebe-fca6-4f2c-aecb-bf3a17e72416}" enabled="1" method="Privileged" siteId="{bf346810-9c7d-43de-a872-24a2ef3995a8}"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10</vt:i4>
      </vt:variant>
    </vt:vector>
  </HeadingPairs>
  <TitlesOfParts>
    <vt:vector size="14" baseType="lpstr">
      <vt:lpstr>Upload_Data</vt:lpstr>
      <vt:lpstr>Instructions</vt:lpstr>
      <vt:lpstr>CTR2_Form</vt:lpstr>
      <vt:lpstr>Validation</vt:lpstr>
      <vt:lpstr>CONTACT</vt:lpstr>
      <vt:lpstr>datar</vt:lpstr>
      <vt:lpstr>LAlist</vt:lpstr>
      <vt:lpstr>No.</vt:lpstr>
      <vt:lpstr>CTR2_Form!Print_Area</vt:lpstr>
      <vt:lpstr>Data!Print_Area</vt:lpstr>
      <vt:lpstr>Instructions!Print_Area</vt:lpstr>
      <vt:lpstr>Validation!Print_Area</vt:lpstr>
      <vt:lpstr>CTR2_Form!Print_Titles</vt:lpstr>
      <vt:lpstr>Table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Spreadsheet of CTR2 scheme</dc:title>
  <dc:subject/>
  <dc:creator>LGF</dc:creator>
  <cp:keywords/>
  <dc:description/>
  <cp:lastModifiedBy>Olivia McDonnell</cp:lastModifiedBy>
  <cp:revision/>
  <dcterms:created xsi:type="dcterms:W3CDTF">2000-11-24T17:15:10Z</dcterms:created>
  <dcterms:modified xsi:type="dcterms:W3CDTF">2026-02-12T16:06:12Z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5729b219-c7f3-42ca-8609-4027ac8a2397</vt:lpwstr>
  </property>
  <property fmtid="{D5CDD505-2E9C-101B-9397-08002B2CF9AE}" pid="3" name="bjSaver">
    <vt:lpwstr>CsVVumMYENsHb95ste7nT7HjgZF1Xmfy</vt:lpwstr>
  </property>
  <property fmtid="{D5CDD505-2E9C-101B-9397-08002B2CF9AE}" pid="4" name="bjDocumentSecurityLabel">
    <vt:lpwstr>No Marking</vt:lpwstr>
  </property>
  <property fmtid="{D5CDD505-2E9C-101B-9397-08002B2CF9AE}" pid="5" name="ContentTypeId">
    <vt:lpwstr>0x010100ECCB7E1F660E4D499F35AD51896216AD</vt:lpwstr>
  </property>
  <property fmtid="{D5CDD505-2E9C-101B-9397-08002B2CF9AE}" pid="6" name="MediaServiceImageTags">
    <vt:lpwstr/>
  </property>
</Properties>
</file>