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hs.sharepoint.com/sites/PublicHealthPopulationHealthandEvaluation/Screening KPI collection/KPI_2025-26/Q3_2025-26/Templates/"/>
    </mc:Choice>
  </mc:AlternateContent>
  <xr:revisionPtr revIDLastSave="318" documentId="8_{53859284-A6EA-4923-B458-FC5251679109}" xr6:coauthVersionLast="47" xr6:coauthVersionMax="47" xr10:uidLastSave="{DF2F8386-1FAA-4AE7-A03D-F7884A160319}"/>
  <workbookProtection workbookAlgorithmName="SHA-512" workbookHashValue="1C6M+dxOZEaTnsxCRC+TYLmsABs6JoCBGc7V+rbtBlBurNdgA3nVD5TZ5fT3ieexAicFxdckd5Dp48tJgr4DpQ==" workbookSaltValue="uOvbSF8rTVRLprjVnuV9KA==" workbookSpinCount="100000" lockStructure="1"/>
  <bookViews>
    <workbookView xWindow="-120" yWindow="-120" windowWidth="29040" windowHeight="17520" tabRatio="602" xr2:uid="{00000000-000D-0000-FFFF-FFFF00000000}"/>
  </bookViews>
  <sheets>
    <sheet name="Guidance" sheetId="9" r:id="rId1"/>
    <sheet name="Sign off sheet" sheetId="15" r:id="rId2"/>
    <sheet name="FA4" sheetId="1" r:id="rId3"/>
    <sheet name="Request form specified fields" sheetId="4" r:id="rId4"/>
    <sheet name="DataSheet" sheetId="13" state="hidden" r:id="rId5"/>
    <sheet name="MasterList" sheetId="6" state="hidden" r:id="rId6"/>
    <sheet name="Options" sheetId="10" state="hidden" r:id="rId7"/>
    <sheet name="Pivot" sheetId="11" state="hidden" r:id="rId8"/>
  </sheets>
  <externalReferences>
    <externalReference r:id="rId9"/>
  </externalReferences>
  <definedNames>
    <definedName name="_xlnm._FilterDatabase" localSheetId="5" hidden="1">MasterList!$A$1:$L$330</definedName>
    <definedName name="MaternityServices">[1]MaternityServiceList!$A$2:$A$140</definedName>
    <definedName name="MaternityServicesWithCodes">[1]MaternityServiceList!$A$2:$B$140</definedName>
  </definedNames>
  <calcPr calcId="191028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M13" i="1"/>
  <c r="B4" i="15"/>
  <c r="E4" i="1"/>
  <c r="E150" i="6"/>
  <c r="E134" i="6"/>
  <c r="T2" i="13"/>
  <c r="E5" i="1"/>
  <c r="D2" i="4" s="1"/>
  <c r="K2" i="1" l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C16" i="1" s="1"/>
  <c r="B15" i="1"/>
  <c r="B14" i="1"/>
  <c r="C14" i="1" s="1"/>
  <c r="B13" i="1"/>
  <c r="E82" i="6" l="1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U2" i="13"/>
  <c r="AR3" i="13" l="1"/>
  <c r="AR4" i="13"/>
  <c r="AR5" i="13"/>
  <c r="AR6" i="13"/>
  <c r="AR7" i="13"/>
  <c r="AR8" i="13"/>
  <c r="AR9" i="13"/>
  <c r="AR10" i="13"/>
  <c r="AR11" i="13"/>
  <c r="AR12" i="13"/>
  <c r="AR13" i="13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6" i="13"/>
  <c r="AR27" i="13"/>
  <c r="AR28" i="13"/>
  <c r="AR29" i="13"/>
  <c r="AR30" i="13"/>
  <c r="AR31" i="13"/>
  <c r="AR32" i="13"/>
  <c r="AR33" i="13"/>
  <c r="AR34" i="13"/>
  <c r="AR35" i="13"/>
  <c r="AR36" i="13"/>
  <c r="AR37" i="13"/>
  <c r="AR38" i="13"/>
  <c r="AR39" i="13"/>
  <c r="AR40" i="13"/>
  <c r="AR41" i="13"/>
  <c r="AR42" i="13"/>
  <c r="AR43" i="13"/>
  <c r="AR44" i="13"/>
  <c r="AR45" i="13"/>
  <c r="AR46" i="13"/>
  <c r="AR47" i="13"/>
  <c r="AR48" i="13"/>
  <c r="AR49" i="13"/>
  <c r="AR50" i="13"/>
  <c r="AR51" i="13"/>
  <c r="AR52" i="13"/>
  <c r="AR53" i="13"/>
  <c r="AR54" i="13"/>
  <c r="AR55" i="13"/>
  <c r="AR56" i="13"/>
  <c r="AR57" i="13"/>
  <c r="AR58" i="13"/>
  <c r="AR59" i="13"/>
  <c r="AR60" i="13"/>
  <c r="AR61" i="13"/>
  <c r="AR62" i="13"/>
  <c r="AR63" i="13"/>
  <c r="AR64" i="13"/>
  <c r="AR2" i="13"/>
  <c r="AD3" i="13" l="1"/>
  <c r="AE3" i="13"/>
  <c r="AF3" i="13"/>
  <c r="AG3" i="13"/>
  <c r="AH3" i="13"/>
  <c r="AI3" i="13"/>
  <c r="AJ3" i="13"/>
  <c r="AK3" i="13"/>
  <c r="AL3" i="13"/>
  <c r="AM3" i="13"/>
  <c r="AN3" i="13"/>
  <c r="AO3" i="13"/>
  <c r="AP3" i="13"/>
  <c r="AQ3" i="13"/>
  <c r="AD4" i="13"/>
  <c r="AE4" i="13"/>
  <c r="AF4" i="13"/>
  <c r="AG4" i="13"/>
  <c r="AH4" i="13"/>
  <c r="AI4" i="13"/>
  <c r="AJ4" i="13"/>
  <c r="AK4" i="13"/>
  <c r="AL4" i="13"/>
  <c r="AM4" i="13"/>
  <c r="AN4" i="13"/>
  <c r="AO4" i="13"/>
  <c r="AP4" i="13"/>
  <c r="AQ4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D55" i="13"/>
  <c r="AE55" i="13"/>
  <c r="AF55" i="13"/>
  <c r="AG55" i="13"/>
  <c r="AH55" i="13"/>
  <c r="AI55" i="13"/>
  <c r="AJ55" i="13"/>
  <c r="AK55" i="13"/>
  <c r="AL55" i="13"/>
  <c r="AM55" i="13"/>
  <c r="AN55" i="13"/>
  <c r="AO55" i="13"/>
  <c r="AP55" i="13"/>
  <c r="AQ55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Q2" i="13"/>
  <c r="AP2" i="13"/>
  <c r="AO2" i="13"/>
  <c r="AN2" i="13"/>
  <c r="AM2" i="13"/>
  <c r="AL2" i="13"/>
  <c r="AK2" i="13"/>
  <c r="AJ2" i="13"/>
  <c r="AI2" i="13"/>
  <c r="AH2" i="13"/>
  <c r="AG2" i="13"/>
  <c r="AF2" i="13"/>
  <c r="AE2" i="13"/>
  <c r="AD2" i="13"/>
  <c r="AC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59" i="13"/>
  <c r="AC60" i="13"/>
  <c r="AC61" i="13"/>
  <c r="AC62" i="13"/>
  <c r="AC63" i="13"/>
  <c r="AC64" i="13"/>
  <c r="AC2" i="13"/>
  <c r="X3" i="13"/>
  <c r="Y3" i="13"/>
  <c r="Z3" i="13"/>
  <c r="AA3" i="13"/>
  <c r="AB3" i="13"/>
  <c r="X4" i="13"/>
  <c r="Y4" i="13"/>
  <c r="Z4" i="13"/>
  <c r="AA4" i="13"/>
  <c r="AB4" i="13"/>
  <c r="X5" i="13"/>
  <c r="Y5" i="13"/>
  <c r="Z5" i="13"/>
  <c r="AA5" i="13"/>
  <c r="AB5" i="13"/>
  <c r="X6" i="13"/>
  <c r="Y6" i="13"/>
  <c r="Z6" i="13"/>
  <c r="AA6" i="13"/>
  <c r="AB6" i="13"/>
  <c r="X7" i="13"/>
  <c r="Y7" i="13"/>
  <c r="Z7" i="13"/>
  <c r="AA7" i="13"/>
  <c r="AB7" i="13"/>
  <c r="X8" i="13"/>
  <c r="Y8" i="13"/>
  <c r="Z8" i="13"/>
  <c r="AA8" i="13"/>
  <c r="AB8" i="13"/>
  <c r="X9" i="13"/>
  <c r="Y9" i="13"/>
  <c r="Z9" i="13"/>
  <c r="AA9" i="13"/>
  <c r="AB9" i="13"/>
  <c r="X10" i="13"/>
  <c r="Y10" i="13"/>
  <c r="Z10" i="13"/>
  <c r="AA10" i="13"/>
  <c r="AB10" i="13"/>
  <c r="X11" i="13"/>
  <c r="Y11" i="13"/>
  <c r="Z11" i="13"/>
  <c r="AA11" i="13"/>
  <c r="AB11" i="13"/>
  <c r="X12" i="13"/>
  <c r="Y12" i="13"/>
  <c r="Z12" i="13"/>
  <c r="AA12" i="13"/>
  <c r="AB12" i="13"/>
  <c r="X13" i="13"/>
  <c r="Y13" i="13"/>
  <c r="Z13" i="13"/>
  <c r="AA13" i="13"/>
  <c r="AB13" i="13"/>
  <c r="X14" i="13"/>
  <c r="Y14" i="13"/>
  <c r="Z14" i="13"/>
  <c r="AA14" i="13"/>
  <c r="AB14" i="13"/>
  <c r="X15" i="13"/>
  <c r="Y15" i="13"/>
  <c r="Z15" i="13"/>
  <c r="AA15" i="13"/>
  <c r="AB15" i="13"/>
  <c r="X16" i="13"/>
  <c r="Y16" i="13"/>
  <c r="Z16" i="13"/>
  <c r="AA16" i="13"/>
  <c r="AB16" i="13"/>
  <c r="X17" i="13"/>
  <c r="Y17" i="13"/>
  <c r="Z17" i="13"/>
  <c r="AA17" i="13"/>
  <c r="AB17" i="13"/>
  <c r="X18" i="13"/>
  <c r="Y18" i="13"/>
  <c r="Z18" i="13"/>
  <c r="AA18" i="13"/>
  <c r="AB18" i="13"/>
  <c r="X19" i="13"/>
  <c r="Y19" i="13"/>
  <c r="Z19" i="13"/>
  <c r="AA19" i="13"/>
  <c r="AB19" i="13"/>
  <c r="X20" i="13"/>
  <c r="Y20" i="13"/>
  <c r="Z20" i="13"/>
  <c r="AA20" i="13"/>
  <c r="AB20" i="13"/>
  <c r="X21" i="13"/>
  <c r="Y21" i="13"/>
  <c r="Z21" i="13"/>
  <c r="AA21" i="13"/>
  <c r="AB21" i="13"/>
  <c r="X22" i="13"/>
  <c r="Y22" i="13"/>
  <c r="Z22" i="13"/>
  <c r="AA22" i="13"/>
  <c r="AB22" i="13"/>
  <c r="X23" i="13"/>
  <c r="Y23" i="13"/>
  <c r="Z23" i="13"/>
  <c r="AA23" i="13"/>
  <c r="AB23" i="13"/>
  <c r="X24" i="13"/>
  <c r="Y24" i="13"/>
  <c r="Z24" i="13"/>
  <c r="AA24" i="13"/>
  <c r="AB24" i="13"/>
  <c r="X25" i="13"/>
  <c r="Y25" i="13"/>
  <c r="Z25" i="13"/>
  <c r="AA25" i="13"/>
  <c r="AB25" i="13"/>
  <c r="X26" i="13"/>
  <c r="Y26" i="13"/>
  <c r="Z26" i="13"/>
  <c r="AA26" i="13"/>
  <c r="AB26" i="13"/>
  <c r="X27" i="13"/>
  <c r="Y27" i="13"/>
  <c r="Z27" i="13"/>
  <c r="AA27" i="13"/>
  <c r="AB27" i="13"/>
  <c r="X28" i="13"/>
  <c r="Y28" i="13"/>
  <c r="Z28" i="13"/>
  <c r="AA28" i="13"/>
  <c r="AB28" i="13"/>
  <c r="X29" i="13"/>
  <c r="Y29" i="13"/>
  <c r="Z29" i="13"/>
  <c r="AA29" i="13"/>
  <c r="AB29" i="13"/>
  <c r="X30" i="13"/>
  <c r="Y30" i="13"/>
  <c r="Z30" i="13"/>
  <c r="AA30" i="13"/>
  <c r="AB30" i="13"/>
  <c r="X31" i="13"/>
  <c r="Y31" i="13"/>
  <c r="Z31" i="13"/>
  <c r="AA31" i="13"/>
  <c r="AB31" i="13"/>
  <c r="X32" i="13"/>
  <c r="Y32" i="13"/>
  <c r="Z32" i="13"/>
  <c r="AA32" i="13"/>
  <c r="AB32" i="13"/>
  <c r="X33" i="13"/>
  <c r="Y33" i="13"/>
  <c r="Z33" i="13"/>
  <c r="AA33" i="13"/>
  <c r="AB33" i="13"/>
  <c r="X34" i="13"/>
  <c r="Y34" i="13"/>
  <c r="Z34" i="13"/>
  <c r="AA34" i="13"/>
  <c r="AB34" i="13"/>
  <c r="X35" i="13"/>
  <c r="Y35" i="13"/>
  <c r="Z35" i="13"/>
  <c r="AA35" i="13"/>
  <c r="AB35" i="13"/>
  <c r="X36" i="13"/>
  <c r="Y36" i="13"/>
  <c r="Z36" i="13"/>
  <c r="AA36" i="13"/>
  <c r="AB36" i="13"/>
  <c r="X37" i="13"/>
  <c r="Y37" i="13"/>
  <c r="Z37" i="13"/>
  <c r="AA37" i="13"/>
  <c r="AB37" i="13"/>
  <c r="X38" i="13"/>
  <c r="Y38" i="13"/>
  <c r="Z38" i="13"/>
  <c r="AA38" i="13"/>
  <c r="AB38" i="13"/>
  <c r="X39" i="13"/>
  <c r="Y39" i="13"/>
  <c r="Z39" i="13"/>
  <c r="AA39" i="13"/>
  <c r="AB39" i="13"/>
  <c r="X40" i="13"/>
  <c r="Y40" i="13"/>
  <c r="Z40" i="13"/>
  <c r="AA40" i="13"/>
  <c r="AB40" i="13"/>
  <c r="X41" i="13"/>
  <c r="Y41" i="13"/>
  <c r="Z41" i="13"/>
  <c r="AA41" i="13"/>
  <c r="AB41" i="13"/>
  <c r="X42" i="13"/>
  <c r="Y42" i="13"/>
  <c r="Z42" i="13"/>
  <c r="AA42" i="13"/>
  <c r="AB42" i="13"/>
  <c r="X43" i="13"/>
  <c r="Y43" i="13"/>
  <c r="Z43" i="13"/>
  <c r="AA43" i="13"/>
  <c r="AB43" i="13"/>
  <c r="X44" i="13"/>
  <c r="Y44" i="13"/>
  <c r="Z44" i="13"/>
  <c r="AA44" i="13"/>
  <c r="AB44" i="13"/>
  <c r="X45" i="13"/>
  <c r="Y45" i="13"/>
  <c r="Z45" i="13"/>
  <c r="AA45" i="13"/>
  <c r="AB45" i="13"/>
  <c r="X46" i="13"/>
  <c r="Y46" i="13"/>
  <c r="Z46" i="13"/>
  <c r="AA46" i="13"/>
  <c r="AB46" i="13"/>
  <c r="X47" i="13"/>
  <c r="Y47" i="13"/>
  <c r="Z47" i="13"/>
  <c r="AA47" i="13"/>
  <c r="AB47" i="13"/>
  <c r="X48" i="13"/>
  <c r="Y48" i="13"/>
  <c r="Z48" i="13"/>
  <c r="AA48" i="13"/>
  <c r="AB48" i="13"/>
  <c r="X49" i="13"/>
  <c r="Y49" i="13"/>
  <c r="Z49" i="13"/>
  <c r="AA49" i="13"/>
  <c r="AB49" i="13"/>
  <c r="X50" i="13"/>
  <c r="Y50" i="13"/>
  <c r="Z50" i="13"/>
  <c r="AA50" i="13"/>
  <c r="AB50" i="13"/>
  <c r="X51" i="13"/>
  <c r="Y51" i="13"/>
  <c r="Z51" i="13"/>
  <c r="AA51" i="13"/>
  <c r="AB51" i="13"/>
  <c r="X52" i="13"/>
  <c r="Y52" i="13"/>
  <c r="Z52" i="13"/>
  <c r="AA52" i="13"/>
  <c r="AB52" i="13"/>
  <c r="X53" i="13"/>
  <c r="Y53" i="13"/>
  <c r="Z53" i="13"/>
  <c r="AA53" i="13"/>
  <c r="AB53" i="13"/>
  <c r="X54" i="13"/>
  <c r="Y54" i="13"/>
  <c r="Z54" i="13"/>
  <c r="AA54" i="13"/>
  <c r="AB54" i="13"/>
  <c r="X55" i="13"/>
  <c r="Y55" i="13"/>
  <c r="Z55" i="13"/>
  <c r="AA55" i="13"/>
  <c r="AB55" i="13"/>
  <c r="X56" i="13"/>
  <c r="Y56" i="13"/>
  <c r="Z56" i="13"/>
  <c r="AA56" i="13"/>
  <c r="AB56" i="13"/>
  <c r="X57" i="13"/>
  <c r="Y57" i="13"/>
  <c r="Z57" i="13"/>
  <c r="AA57" i="13"/>
  <c r="AB57" i="13"/>
  <c r="X58" i="13"/>
  <c r="Y58" i="13"/>
  <c r="Z58" i="13"/>
  <c r="AA58" i="13"/>
  <c r="AB58" i="13"/>
  <c r="X59" i="13"/>
  <c r="Y59" i="13"/>
  <c r="Z59" i="13"/>
  <c r="AA59" i="13"/>
  <c r="AB59" i="13"/>
  <c r="X60" i="13"/>
  <c r="Y60" i="13"/>
  <c r="Z60" i="13"/>
  <c r="AA60" i="13"/>
  <c r="AB60" i="13"/>
  <c r="X61" i="13"/>
  <c r="Y61" i="13"/>
  <c r="Z61" i="13"/>
  <c r="AA61" i="13"/>
  <c r="AB61" i="13"/>
  <c r="X62" i="13"/>
  <c r="Y62" i="13"/>
  <c r="Z62" i="13"/>
  <c r="AA62" i="13"/>
  <c r="AB62" i="13"/>
  <c r="X63" i="13"/>
  <c r="Y63" i="13"/>
  <c r="Z63" i="13"/>
  <c r="AA63" i="13"/>
  <c r="AB63" i="13"/>
  <c r="X64" i="13"/>
  <c r="Y64" i="13"/>
  <c r="Z64" i="13"/>
  <c r="AA64" i="13"/>
  <c r="AB64" i="13"/>
  <c r="AB2" i="13"/>
  <c r="AA2" i="13"/>
  <c r="Z2" i="13"/>
  <c r="Y2" i="13"/>
  <c r="X2" i="13"/>
  <c r="T3" i="13"/>
  <c r="U3" i="13"/>
  <c r="T4" i="13"/>
  <c r="U4" i="13"/>
  <c r="T5" i="13"/>
  <c r="U5" i="13"/>
  <c r="T6" i="13"/>
  <c r="U6" i="13"/>
  <c r="T7" i="13"/>
  <c r="U7" i="13"/>
  <c r="T8" i="13"/>
  <c r="U8" i="13"/>
  <c r="T9" i="13"/>
  <c r="U9" i="13"/>
  <c r="T10" i="13"/>
  <c r="U10" i="13"/>
  <c r="T11" i="13"/>
  <c r="U11" i="13"/>
  <c r="T12" i="13"/>
  <c r="U12" i="13"/>
  <c r="T13" i="13"/>
  <c r="U13" i="13"/>
  <c r="T14" i="13"/>
  <c r="U14" i="13"/>
  <c r="T15" i="13"/>
  <c r="U15" i="13"/>
  <c r="T16" i="13"/>
  <c r="U16" i="13"/>
  <c r="T17" i="13"/>
  <c r="U17" i="13"/>
  <c r="T18" i="13"/>
  <c r="U18" i="13"/>
  <c r="T19" i="13"/>
  <c r="U19" i="13"/>
  <c r="T20" i="13"/>
  <c r="U20" i="13"/>
  <c r="T21" i="13"/>
  <c r="U21" i="13"/>
  <c r="T22" i="13"/>
  <c r="U22" i="13"/>
  <c r="T23" i="13"/>
  <c r="U23" i="13"/>
  <c r="T24" i="13"/>
  <c r="U24" i="13"/>
  <c r="T25" i="13"/>
  <c r="U25" i="13"/>
  <c r="T26" i="13"/>
  <c r="U26" i="13"/>
  <c r="T27" i="13"/>
  <c r="U27" i="13"/>
  <c r="T28" i="13"/>
  <c r="U28" i="13"/>
  <c r="T29" i="13"/>
  <c r="U29" i="13"/>
  <c r="T30" i="13"/>
  <c r="U30" i="13"/>
  <c r="T31" i="13"/>
  <c r="U31" i="13"/>
  <c r="T32" i="13"/>
  <c r="U32" i="13"/>
  <c r="T33" i="13"/>
  <c r="U33" i="13"/>
  <c r="T34" i="13"/>
  <c r="U34" i="13"/>
  <c r="T35" i="13"/>
  <c r="U35" i="13"/>
  <c r="T36" i="13"/>
  <c r="U36" i="13"/>
  <c r="T37" i="13"/>
  <c r="U37" i="13"/>
  <c r="T38" i="13"/>
  <c r="U38" i="13"/>
  <c r="T39" i="13"/>
  <c r="U39" i="13"/>
  <c r="T40" i="13"/>
  <c r="U40" i="13"/>
  <c r="T41" i="13"/>
  <c r="U41" i="13"/>
  <c r="T42" i="13"/>
  <c r="U42" i="13"/>
  <c r="T43" i="13"/>
  <c r="U43" i="13"/>
  <c r="T44" i="13"/>
  <c r="U44" i="13"/>
  <c r="T45" i="13"/>
  <c r="U45" i="13"/>
  <c r="T46" i="13"/>
  <c r="U46" i="13"/>
  <c r="T47" i="13"/>
  <c r="U47" i="13"/>
  <c r="T48" i="13"/>
  <c r="U48" i="13"/>
  <c r="T49" i="13"/>
  <c r="U49" i="13"/>
  <c r="T50" i="13"/>
  <c r="U50" i="13"/>
  <c r="T51" i="13"/>
  <c r="U51" i="13"/>
  <c r="T52" i="13"/>
  <c r="U52" i="13"/>
  <c r="T53" i="13"/>
  <c r="U53" i="13"/>
  <c r="T54" i="13"/>
  <c r="U54" i="13"/>
  <c r="T55" i="13"/>
  <c r="U55" i="13"/>
  <c r="T56" i="13"/>
  <c r="U56" i="13"/>
  <c r="T57" i="13"/>
  <c r="U57" i="13"/>
  <c r="T58" i="13"/>
  <c r="U58" i="13"/>
  <c r="T59" i="13"/>
  <c r="U59" i="13"/>
  <c r="T60" i="13"/>
  <c r="U60" i="13"/>
  <c r="T61" i="13"/>
  <c r="U61" i="13"/>
  <c r="T62" i="13"/>
  <c r="U62" i="13"/>
  <c r="T63" i="13"/>
  <c r="U63" i="13"/>
  <c r="T64" i="13"/>
  <c r="U64" i="13"/>
  <c r="E157" i="6" l="1"/>
  <c r="E325" i="6"/>
  <c r="E327" i="6"/>
  <c r="E329" i="6" l="1"/>
  <c r="E328" i="6"/>
  <c r="C75" i="1" l="1"/>
  <c r="M75" i="1"/>
  <c r="O75" i="1"/>
  <c r="B68" i="4" l="1"/>
  <c r="E64" i="13"/>
  <c r="AW64" i="13" l="1"/>
  <c r="P64" i="13"/>
  <c r="R64" i="13"/>
  <c r="S64" i="13"/>
  <c r="AS64" i="13"/>
  <c r="N64" i="13"/>
  <c r="O64" i="13"/>
  <c r="L64" i="13"/>
  <c r="Q64" i="13"/>
  <c r="M64" i="13"/>
  <c r="AT64" i="13"/>
  <c r="AU64" i="13"/>
  <c r="W64" i="13"/>
  <c r="AV64" i="13"/>
  <c r="V64" i="13"/>
  <c r="I64" i="13"/>
  <c r="K64" i="13" s="1"/>
  <c r="C64" i="13"/>
  <c r="J64" i="13" s="1"/>
  <c r="A64" i="13"/>
  <c r="B64" i="13"/>
  <c r="H64" i="13"/>
  <c r="E17" i="6"/>
  <c r="E18" i="6"/>
  <c r="E19" i="6"/>
  <c r="E20" i="6"/>
  <c r="D64" i="13" l="1"/>
  <c r="G64" i="13"/>
  <c r="F64" i="13"/>
  <c r="E32" i="6"/>
  <c r="E240" i="6" l="1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15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8" i="6"/>
  <c r="E289" i="6"/>
  <c r="E290" i="6"/>
  <c r="E291" i="6"/>
  <c r="E292" i="6"/>
  <c r="E293" i="6"/>
  <c r="E183" i="6" l="1"/>
  <c r="E330" i="6" l="1"/>
  <c r="E80" i="6"/>
  <c r="E74" i="6"/>
  <c r="E143" i="6"/>
  <c r="E131" i="6"/>
  <c r="E145" i="6"/>
  <c r="E132" i="6"/>
  <c r="E133" i="6"/>
  <c r="E148" i="6"/>
  <c r="E136" i="6"/>
  <c r="E137" i="6"/>
  <c r="C74" i="1" l="1"/>
  <c r="C73" i="1"/>
  <c r="E239" i="6" l="1"/>
  <c r="E213" i="6"/>
  <c r="E194" i="6"/>
  <c r="E215" i="6"/>
  <c r="E196" i="6"/>
  <c r="E227" i="6"/>
  <c r="E208" i="6"/>
  <c r="E217" i="6"/>
  <c r="E198" i="6"/>
  <c r="E218" i="6"/>
  <c r="E199" i="6"/>
  <c r="E219" i="6"/>
  <c r="E200" i="6"/>
  <c r="E216" i="6"/>
  <c r="E197" i="6"/>
  <c r="E220" i="6"/>
  <c r="E201" i="6"/>
  <c r="E221" i="6"/>
  <c r="E202" i="6"/>
  <c r="E222" i="6"/>
  <c r="E203" i="6"/>
  <c r="E223" i="6"/>
  <c r="E204" i="6"/>
  <c r="E224" i="6"/>
  <c r="E205" i="6"/>
  <c r="E225" i="6"/>
  <c r="E206" i="6"/>
  <c r="E226" i="6"/>
  <c r="E207" i="6"/>
  <c r="E192" i="6"/>
  <c r="E212" i="6"/>
  <c r="E193" i="6"/>
  <c r="E214" i="6"/>
  <c r="E195" i="6"/>
  <c r="E210" i="6"/>
  <c r="E191" i="6"/>
  <c r="E120" i="6"/>
  <c r="E124" i="6"/>
  <c r="M64" i="1" l="1"/>
  <c r="O64" i="1"/>
  <c r="M65" i="1"/>
  <c r="O65" i="1"/>
  <c r="M66" i="1"/>
  <c r="O66" i="1"/>
  <c r="M67" i="1"/>
  <c r="O67" i="1"/>
  <c r="M68" i="1"/>
  <c r="O68" i="1"/>
  <c r="M69" i="1"/>
  <c r="O69" i="1"/>
  <c r="M70" i="1"/>
  <c r="O70" i="1"/>
  <c r="M71" i="1"/>
  <c r="O71" i="1"/>
  <c r="M72" i="1"/>
  <c r="O72" i="1"/>
  <c r="M73" i="1"/>
  <c r="O73" i="1"/>
  <c r="M74" i="1"/>
  <c r="O74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M63" i="1"/>
  <c r="O6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E2" i="6"/>
  <c r="E8" i="6"/>
  <c r="E3" i="6"/>
  <c r="E9" i="6"/>
  <c r="E4" i="6"/>
  <c r="E10" i="6"/>
  <c r="E11" i="6"/>
  <c r="E12" i="6"/>
  <c r="E5" i="6"/>
  <c r="E13" i="6"/>
  <c r="E14" i="6"/>
  <c r="E6" i="6"/>
  <c r="E16" i="6"/>
  <c r="E44" i="6"/>
  <c r="E45" i="6"/>
  <c r="E177" i="6"/>
  <c r="E46" i="6"/>
  <c r="E22" i="6"/>
  <c r="E49" i="6"/>
  <c r="E23" i="6"/>
  <c r="E50" i="6"/>
  <c r="E25" i="6"/>
  <c r="E52" i="6"/>
  <c r="E26" i="6"/>
  <c r="E53" i="6"/>
  <c r="E27" i="6"/>
  <c r="E54" i="6"/>
  <c r="E30" i="6"/>
  <c r="E58" i="6"/>
  <c r="E60" i="6"/>
  <c r="E35" i="6"/>
  <c r="E63" i="6"/>
  <c r="E36" i="6"/>
  <c r="E64" i="6"/>
  <c r="E65" i="6"/>
  <c r="E37" i="6"/>
  <c r="E66" i="6"/>
  <c r="E38" i="6"/>
  <c r="E67" i="6"/>
  <c r="E39" i="6"/>
  <c r="E68" i="6"/>
  <c r="E47" i="6"/>
  <c r="E40" i="6"/>
  <c r="E70" i="6"/>
  <c r="E41" i="6"/>
  <c r="E71" i="6"/>
  <c r="E42" i="6"/>
  <c r="E72" i="6"/>
  <c r="E43" i="6"/>
  <c r="E73" i="6"/>
  <c r="E75" i="6"/>
  <c r="E76" i="6"/>
  <c r="E77" i="6"/>
  <c r="E78" i="6"/>
  <c r="E79" i="6"/>
  <c r="E172" i="6"/>
  <c r="E178" i="6"/>
  <c r="E119" i="6"/>
  <c r="E123" i="6"/>
  <c r="E121" i="6"/>
  <c r="E125" i="6"/>
  <c r="E122" i="6"/>
  <c r="E126" i="6"/>
  <c r="E130" i="6"/>
  <c r="E158" i="6"/>
  <c r="E159" i="6"/>
  <c r="E160" i="6"/>
  <c r="E161" i="6"/>
  <c r="E311" i="6"/>
  <c r="E162" i="6"/>
  <c r="E312" i="6"/>
  <c r="E163" i="6"/>
  <c r="E313" i="6"/>
  <c r="E164" i="6"/>
  <c r="E314" i="6"/>
  <c r="E165" i="6"/>
  <c r="E315" i="6"/>
  <c r="E166" i="6"/>
  <c r="E316" i="6"/>
  <c r="E167" i="6"/>
  <c r="E317" i="6"/>
  <c r="E168" i="6"/>
  <c r="E318" i="6"/>
  <c r="E169" i="6"/>
  <c r="E319" i="6"/>
  <c r="E170" i="6"/>
  <c r="E320" i="6"/>
  <c r="E179" i="6"/>
  <c r="E173" i="6"/>
  <c r="E180" i="6"/>
  <c r="E174" i="6"/>
  <c r="E181" i="6"/>
  <c r="E175" i="6"/>
  <c r="E182" i="6"/>
  <c r="E176" i="6"/>
  <c r="E294" i="6"/>
  <c r="E184" i="6"/>
  <c r="E185" i="6"/>
  <c r="E186" i="6"/>
  <c r="E187" i="6"/>
  <c r="E188" i="6"/>
  <c r="E189" i="6"/>
  <c r="E190" i="6"/>
  <c r="E211" i="6"/>
  <c r="E237" i="6"/>
  <c r="E229" i="6"/>
  <c r="E230" i="6"/>
  <c r="E231" i="6"/>
  <c r="E232" i="6"/>
  <c r="E233" i="6"/>
  <c r="E234" i="6"/>
  <c r="E235" i="6"/>
  <c r="E236" i="6"/>
  <c r="E238" i="6"/>
  <c r="E295" i="6"/>
  <c r="E296" i="6"/>
  <c r="E297" i="6"/>
  <c r="E298" i="6"/>
  <c r="E305" i="6"/>
  <c r="E299" i="6"/>
  <c r="E306" i="6"/>
  <c r="E300" i="6"/>
  <c r="E307" i="6"/>
  <c r="E301" i="6"/>
  <c r="E308" i="6"/>
  <c r="E302" i="6"/>
  <c r="E309" i="6"/>
  <c r="E303" i="6"/>
  <c r="E310" i="6"/>
  <c r="E304" i="6"/>
  <c r="E321" i="6"/>
  <c r="E322" i="6"/>
  <c r="E323" i="6"/>
  <c r="E171" i="6"/>
  <c r="E324" i="6"/>
  <c r="E326" i="6"/>
  <c r="E81" i="6"/>
  <c r="E127" i="6"/>
  <c r="E139" i="6"/>
  <c r="E128" i="6"/>
  <c r="E140" i="6"/>
  <c r="E129" i="6"/>
  <c r="E141" i="6"/>
  <c r="E142" i="6"/>
  <c r="E144" i="6"/>
  <c r="E21" i="6"/>
  <c r="E48" i="6"/>
  <c r="E264" i="6"/>
  <c r="E24" i="6"/>
  <c r="E51" i="6"/>
  <c r="E146" i="6"/>
  <c r="E147" i="6"/>
  <c r="E55" i="6"/>
  <c r="E28" i="6"/>
  <c r="E56" i="6"/>
  <c r="E29" i="6"/>
  <c r="E57" i="6"/>
  <c r="E31" i="6"/>
  <c r="E59" i="6"/>
  <c r="E149" i="6"/>
  <c r="E287" i="6"/>
  <c r="E151" i="6"/>
  <c r="E135" i="6"/>
  <c r="E152" i="6"/>
  <c r="E33" i="6"/>
  <c r="E61" i="6"/>
  <c r="E34" i="6"/>
  <c r="E62" i="6"/>
  <c r="E153" i="6"/>
  <c r="E154" i="6"/>
  <c r="E155" i="6"/>
  <c r="E138" i="6"/>
  <c r="E156" i="6"/>
  <c r="E69" i="6"/>
  <c r="E209" i="6"/>
  <c r="E228" i="6"/>
  <c r="E7" i="6"/>
  <c r="B32" i="4" l="1"/>
  <c r="E28" i="13"/>
  <c r="B56" i="4"/>
  <c r="E52" i="13"/>
  <c r="B33" i="4"/>
  <c r="E29" i="13"/>
  <c r="B41" i="4"/>
  <c r="E37" i="13"/>
  <c r="B49" i="4"/>
  <c r="E45" i="13"/>
  <c r="B57" i="4"/>
  <c r="E53" i="13"/>
  <c r="B65" i="4"/>
  <c r="E61" i="13"/>
  <c r="B64" i="4"/>
  <c r="E60" i="13"/>
  <c r="B34" i="4"/>
  <c r="E30" i="13"/>
  <c r="B42" i="4"/>
  <c r="E38" i="13"/>
  <c r="B50" i="4"/>
  <c r="E46" i="13"/>
  <c r="B58" i="4"/>
  <c r="E54" i="13"/>
  <c r="B66" i="4"/>
  <c r="E62" i="13"/>
  <c r="B40" i="4"/>
  <c r="E36" i="13"/>
  <c r="B59" i="4"/>
  <c r="E55" i="13"/>
  <c r="B67" i="4"/>
  <c r="E63" i="13"/>
  <c r="B51" i="4"/>
  <c r="E47" i="13"/>
  <c r="B44" i="4"/>
  <c r="E40" i="13"/>
  <c r="B52" i="4"/>
  <c r="E48" i="13"/>
  <c r="B60" i="4"/>
  <c r="E56" i="13"/>
  <c r="B43" i="4"/>
  <c r="E39" i="13"/>
  <c r="B36" i="4"/>
  <c r="E32" i="13"/>
  <c r="B37" i="4"/>
  <c r="E33" i="13"/>
  <c r="B45" i="4"/>
  <c r="E41" i="13"/>
  <c r="B53" i="4"/>
  <c r="E49" i="13"/>
  <c r="B61" i="4"/>
  <c r="E57" i="13"/>
  <c r="B48" i="4"/>
  <c r="E44" i="13"/>
  <c r="B30" i="4"/>
  <c r="E26" i="13"/>
  <c r="B46" i="4"/>
  <c r="E42" i="13"/>
  <c r="B54" i="4"/>
  <c r="E50" i="13"/>
  <c r="B62" i="4"/>
  <c r="E58" i="13"/>
  <c r="B35" i="4"/>
  <c r="E31" i="13"/>
  <c r="B38" i="4"/>
  <c r="E34" i="13"/>
  <c r="B31" i="4"/>
  <c r="E27" i="13"/>
  <c r="B39" i="4"/>
  <c r="E35" i="13"/>
  <c r="B47" i="4"/>
  <c r="E43" i="13"/>
  <c r="B55" i="4"/>
  <c r="E51" i="13"/>
  <c r="B63" i="4"/>
  <c r="E59" i="13"/>
  <c r="M33" i="1"/>
  <c r="O33" i="1"/>
  <c r="M34" i="1"/>
  <c r="O34" i="1"/>
  <c r="M35" i="1"/>
  <c r="O35" i="1"/>
  <c r="M36" i="1"/>
  <c r="O36" i="1"/>
  <c r="AW41" i="13" l="1"/>
  <c r="AW63" i="13"/>
  <c r="AW29" i="13"/>
  <c r="AW43" i="13"/>
  <c r="AW26" i="13"/>
  <c r="AW60" i="13"/>
  <c r="AW35" i="13"/>
  <c r="AW44" i="13"/>
  <c r="AW33" i="13"/>
  <c r="AW48" i="13"/>
  <c r="AW55" i="13"/>
  <c r="AW46" i="13"/>
  <c r="AW61" i="13"/>
  <c r="AW52" i="13"/>
  <c r="AW38" i="13"/>
  <c r="AW31" i="13"/>
  <c r="AW54" i="13"/>
  <c r="AW58" i="13"/>
  <c r="AW27" i="13"/>
  <c r="AW57" i="13"/>
  <c r="AW40" i="13"/>
  <c r="AW51" i="13"/>
  <c r="AW34" i="13"/>
  <c r="AW42" i="13"/>
  <c r="AW49" i="13"/>
  <c r="AW39" i="13"/>
  <c r="AW47" i="13"/>
  <c r="AW62" i="13"/>
  <c r="AW30" i="13"/>
  <c r="AW45" i="13"/>
  <c r="AW28" i="13"/>
  <c r="AW56" i="13"/>
  <c r="AW37" i="13"/>
  <c r="AW59" i="13"/>
  <c r="AW50" i="13"/>
  <c r="AW32" i="13"/>
  <c r="AW36" i="13"/>
  <c r="AW53" i="13"/>
  <c r="AS60" i="13"/>
  <c r="N60" i="13"/>
  <c r="O60" i="13"/>
  <c r="P60" i="13"/>
  <c r="R60" i="13"/>
  <c r="Q60" i="13"/>
  <c r="S60" i="13"/>
  <c r="L60" i="13"/>
  <c r="M60" i="13"/>
  <c r="Q31" i="13"/>
  <c r="R31" i="13"/>
  <c r="S31" i="13"/>
  <c r="AS31" i="13"/>
  <c r="O31" i="13"/>
  <c r="M31" i="13"/>
  <c r="N31" i="13"/>
  <c r="P31" i="13"/>
  <c r="L31" i="13"/>
  <c r="R54" i="13"/>
  <c r="S54" i="13"/>
  <c r="AS54" i="13"/>
  <c r="P54" i="13"/>
  <c r="Q54" i="13"/>
  <c r="N54" i="13"/>
  <c r="M54" i="13"/>
  <c r="L54" i="13"/>
  <c r="O54" i="13"/>
  <c r="O35" i="13"/>
  <c r="P35" i="13"/>
  <c r="Q35" i="13"/>
  <c r="S35" i="13"/>
  <c r="M35" i="13"/>
  <c r="N35" i="13"/>
  <c r="L35" i="13"/>
  <c r="R35" i="13"/>
  <c r="AS35" i="13"/>
  <c r="P58" i="13"/>
  <c r="Q58" i="13"/>
  <c r="R58" i="13"/>
  <c r="AS58" i="13"/>
  <c r="O58" i="13"/>
  <c r="S58" i="13"/>
  <c r="M58" i="13"/>
  <c r="N58" i="13"/>
  <c r="L58" i="13"/>
  <c r="AS44" i="13"/>
  <c r="N44" i="13"/>
  <c r="O44" i="13"/>
  <c r="P44" i="13"/>
  <c r="R44" i="13"/>
  <c r="S44" i="13"/>
  <c r="L44" i="13"/>
  <c r="M44" i="13"/>
  <c r="Q44" i="13"/>
  <c r="O33" i="13"/>
  <c r="Q33" i="13"/>
  <c r="R33" i="13"/>
  <c r="S33" i="13"/>
  <c r="M33" i="13"/>
  <c r="P33" i="13"/>
  <c r="L33" i="13"/>
  <c r="N33" i="13"/>
  <c r="AS33" i="13"/>
  <c r="P48" i="13"/>
  <c r="R48" i="13"/>
  <c r="S48" i="13"/>
  <c r="AS48" i="13"/>
  <c r="N48" i="13"/>
  <c r="L48" i="13"/>
  <c r="O48" i="13"/>
  <c r="M48" i="13"/>
  <c r="Q48" i="13"/>
  <c r="Q55" i="13"/>
  <c r="R55" i="13"/>
  <c r="S55" i="13"/>
  <c r="AS55" i="13"/>
  <c r="O55" i="13"/>
  <c r="P55" i="13"/>
  <c r="M55" i="13"/>
  <c r="N55" i="13"/>
  <c r="L55" i="13"/>
  <c r="R46" i="13"/>
  <c r="S46" i="13"/>
  <c r="AS46" i="13"/>
  <c r="L46" i="13"/>
  <c r="P46" i="13"/>
  <c r="M46" i="13"/>
  <c r="O46" i="13"/>
  <c r="N46" i="13"/>
  <c r="Q46" i="13"/>
  <c r="S61" i="13"/>
  <c r="AS61" i="13"/>
  <c r="M61" i="13"/>
  <c r="O61" i="13"/>
  <c r="Q61" i="13"/>
  <c r="L61" i="13"/>
  <c r="P61" i="13"/>
  <c r="R61" i="13"/>
  <c r="N61" i="13"/>
  <c r="S29" i="13"/>
  <c r="AS29" i="13"/>
  <c r="M29" i="13"/>
  <c r="O29" i="13"/>
  <c r="Q29" i="13"/>
  <c r="N29" i="13"/>
  <c r="R29" i="13"/>
  <c r="P29" i="13"/>
  <c r="L29" i="13"/>
  <c r="O41" i="13"/>
  <c r="Q41" i="13"/>
  <c r="R41" i="13"/>
  <c r="S41" i="13"/>
  <c r="M41" i="13"/>
  <c r="N41" i="13"/>
  <c r="P41" i="13"/>
  <c r="AS41" i="13"/>
  <c r="L41" i="13"/>
  <c r="P26" i="13"/>
  <c r="Q26" i="13"/>
  <c r="R26" i="13"/>
  <c r="AS26" i="13"/>
  <c r="L26" i="13"/>
  <c r="S26" i="13"/>
  <c r="M26" i="13"/>
  <c r="O26" i="13"/>
  <c r="N26" i="13"/>
  <c r="O59" i="13"/>
  <c r="P59" i="13"/>
  <c r="Q59" i="13"/>
  <c r="S59" i="13"/>
  <c r="R59" i="13"/>
  <c r="AS59" i="13"/>
  <c r="M59" i="13"/>
  <c r="N59" i="13"/>
  <c r="L59" i="13"/>
  <c r="O27" i="13"/>
  <c r="P27" i="13"/>
  <c r="Q27" i="13"/>
  <c r="S27" i="13"/>
  <c r="R27" i="13"/>
  <c r="AS27" i="13"/>
  <c r="L27" i="13"/>
  <c r="M27" i="13"/>
  <c r="N27" i="13"/>
  <c r="P50" i="13"/>
  <c r="Q50" i="13"/>
  <c r="R50" i="13"/>
  <c r="AS50" i="13"/>
  <c r="L50" i="13"/>
  <c r="S50" i="13"/>
  <c r="N50" i="13"/>
  <c r="O50" i="13"/>
  <c r="M50" i="13"/>
  <c r="O57" i="13"/>
  <c r="Q57" i="13"/>
  <c r="R57" i="13"/>
  <c r="S57" i="13"/>
  <c r="M57" i="13"/>
  <c r="P57" i="13"/>
  <c r="AS57" i="13"/>
  <c r="L57" i="13"/>
  <c r="N57" i="13"/>
  <c r="P32" i="13"/>
  <c r="R32" i="13"/>
  <c r="S32" i="13"/>
  <c r="AS32" i="13"/>
  <c r="N32" i="13"/>
  <c r="Q32" i="13"/>
  <c r="L32" i="13"/>
  <c r="M32" i="13"/>
  <c r="O32" i="13"/>
  <c r="P40" i="13"/>
  <c r="R40" i="13"/>
  <c r="S40" i="13"/>
  <c r="AS40" i="13"/>
  <c r="N40" i="13"/>
  <c r="O40" i="13"/>
  <c r="Q40" i="13"/>
  <c r="M40" i="13"/>
  <c r="L40" i="13"/>
  <c r="AS36" i="13"/>
  <c r="N36" i="13"/>
  <c r="O36" i="13"/>
  <c r="P36" i="13"/>
  <c r="R36" i="13"/>
  <c r="Q36" i="13"/>
  <c r="L36" i="13"/>
  <c r="M36" i="13"/>
  <c r="S36" i="13"/>
  <c r="R38" i="13"/>
  <c r="S38" i="13"/>
  <c r="AS38" i="13"/>
  <c r="L38" i="13"/>
  <c r="P38" i="13"/>
  <c r="O38" i="13"/>
  <c r="Q38" i="13"/>
  <c r="M38" i="13"/>
  <c r="N38" i="13"/>
  <c r="S53" i="13"/>
  <c r="AS53" i="13"/>
  <c r="M53" i="13"/>
  <c r="O53" i="13"/>
  <c r="Q53" i="13"/>
  <c r="L53" i="13"/>
  <c r="R53" i="13"/>
  <c r="N53" i="13"/>
  <c r="P53" i="13"/>
  <c r="AS52" i="13"/>
  <c r="N52" i="13"/>
  <c r="O52" i="13"/>
  <c r="P52" i="13"/>
  <c r="R52" i="13"/>
  <c r="M52" i="13"/>
  <c r="S52" i="13"/>
  <c r="Q52" i="13"/>
  <c r="L52" i="13"/>
  <c r="P56" i="13"/>
  <c r="R56" i="13"/>
  <c r="S56" i="13"/>
  <c r="AS56" i="13"/>
  <c r="N56" i="13"/>
  <c r="O56" i="13"/>
  <c r="Q56" i="13"/>
  <c r="M56" i="13"/>
  <c r="L56" i="13"/>
  <c r="S37" i="13"/>
  <c r="AS37" i="13"/>
  <c r="M37" i="13"/>
  <c r="O37" i="13"/>
  <c r="Q37" i="13"/>
  <c r="P37" i="13"/>
  <c r="L37" i="13"/>
  <c r="N37" i="13"/>
  <c r="R37" i="13"/>
  <c r="O51" i="13"/>
  <c r="P51" i="13"/>
  <c r="Q51" i="13"/>
  <c r="S51" i="13"/>
  <c r="N51" i="13"/>
  <c r="R51" i="13"/>
  <c r="AS51" i="13"/>
  <c r="L51" i="13"/>
  <c r="M51" i="13"/>
  <c r="P42" i="13"/>
  <c r="Q42" i="13"/>
  <c r="R42" i="13"/>
  <c r="AS42" i="13"/>
  <c r="L42" i="13"/>
  <c r="M42" i="13"/>
  <c r="O42" i="13"/>
  <c r="N42" i="13"/>
  <c r="S42" i="13"/>
  <c r="Q39" i="13"/>
  <c r="R39" i="13"/>
  <c r="S39" i="13"/>
  <c r="AS39" i="13"/>
  <c r="O39" i="13"/>
  <c r="P39" i="13"/>
  <c r="N39" i="13"/>
  <c r="L39" i="13"/>
  <c r="M39" i="13"/>
  <c r="Q47" i="13"/>
  <c r="R47" i="13"/>
  <c r="S47" i="13"/>
  <c r="AS47" i="13"/>
  <c r="O47" i="13"/>
  <c r="L47" i="13"/>
  <c r="M47" i="13"/>
  <c r="P47" i="13"/>
  <c r="N47" i="13"/>
  <c r="R30" i="13"/>
  <c r="S30" i="13"/>
  <c r="AS30" i="13"/>
  <c r="L30" i="13"/>
  <c r="N30" i="13"/>
  <c r="P30" i="13"/>
  <c r="Q30" i="13"/>
  <c r="O30" i="13"/>
  <c r="M30" i="13"/>
  <c r="S45" i="13"/>
  <c r="AS45" i="13"/>
  <c r="M45" i="13"/>
  <c r="O45" i="13"/>
  <c r="Q45" i="13"/>
  <c r="R45" i="13"/>
  <c r="N45" i="13"/>
  <c r="L45" i="13"/>
  <c r="P45" i="13"/>
  <c r="AS28" i="13"/>
  <c r="N28" i="13"/>
  <c r="O28" i="13"/>
  <c r="P28" i="13"/>
  <c r="R28" i="13"/>
  <c r="S28" i="13"/>
  <c r="L28" i="13"/>
  <c r="Q28" i="13"/>
  <c r="M28" i="13"/>
  <c r="O43" i="13"/>
  <c r="P43" i="13"/>
  <c r="Q43" i="13"/>
  <c r="S43" i="13"/>
  <c r="AS43" i="13"/>
  <c r="L43" i="13"/>
  <c r="M43" i="13"/>
  <c r="N43" i="13"/>
  <c r="R43" i="13"/>
  <c r="Q63" i="13"/>
  <c r="R63" i="13"/>
  <c r="S63" i="13"/>
  <c r="AS63" i="13"/>
  <c r="O63" i="13"/>
  <c r="M63" i="13"/>
  <c r="L63" i="13"/>
  <c r="P63" i="13"/>
  <c r="N63" i="13"/>
  <c r="P34" i="13"/>
  <c r="Q34" i="13"/>
  <c r="R34" i="13"/>
  <c r="AS34" i="13"/>
  <c r="L34" i="13"/>
  <c r="O34" i="13"/>
  <c r="M34" i="13"/>
  <c r="N34" i="13"/>
  <c r="S34" i="13"/>
  <c r="O49" i="13"/>
  <c r="Q49" i="13"/>
  <c r="R49" i="13"/>
  <c r="S49" i="13"/>
  <c r="M49" i="13"/>
  <c r="AS49" i="13"/>
  <c r="L49" i="13"/>
  <c r="P49" i="13"/>
  <c r="N49" i="13"/>
  <c r="R62" i="13"/>
  <c r="S62" i="13"/>
  <c r="AS62" i="13"/>
  <c r="P62" i="13"/>
  <c r="N62" i="13"/>
  <c r="O62" i="13"/>
  <c r="Q62" i="13"/>
  <c r="M62" i="13"/>
  <c r="L62" i="13"/>
  <c r="AT43" i="13"/>
  <c r="AU43" i="13"/>
  <c r="AU31" i="13"/>
  <c r="AT31" i="13"/>
  <c r="AT41" i="13"/>
  <c r="AU41" i="13"/>
  <c r="AU63" i="13"/>
  <c r="AT63" i="13"/>
  <c r="AU54" i="13"/>
  <c r="AT54" i="13"/>
  <c r="AT60" i="13"/>
  <c r="AU60" i="13"/>
  <c r="AU37" i="13"/>
  <c r="AT37" i="13"/>
  <c r="AT35" i="13"/>
  <c r="AU35" i="13"/>
  <c r="AT58" i="13"/>
  <c r="AU58" i="13"/>
  <c r="AU44" i="13"/>
  <c r="AT44" i="13"/>
  <c r="AT33" i="13"/>
  <c r="AU33" i="13"/>
  <c r="AU48" i="13"/>
  <c r="AT48" i="13"/>
  <c r="AU55" i="13"/>
  <c r="AT55" i="13"/>
  <c r="AU46" i="13"/>
  <c r="AT46" i="13"/>
  <c r="AU61" i="13"/>
  <c r="AT61" i="13"/>
  <c r="AU29" i="13"/>
  <c r="AT29" i="13"/>
  <c r="AT27" i="13"/>
  <c r="AU27" i="13"/>
  <c r="AT57" i="13"/>
  <c r="AU57" i="13"/>
  <c r="AT40" i="13"/>
  <c r="AU40" i="13"/>
  <c r="AU38" i="13"/>
  <c r="AT38" i="13"/>
  <c r="AU53" i="13"/>
  <c r="AT53" i="13"/>
  <c r="AT52" i="13"/>
  <c r="AU52" i="13"/>
  <c r="AT56" i="13"/>
  <c r="AU56" i="13"/>
  <c r="AU32" i="13"/>
  <c r="AT32" i="13"/>
  <c r="AT26" i="13"/>
  <c r="AU26" i="13"/>
  <c r="AT59" i="13"/>
  <c r="AU59" i="13"/>
  <c r="AT50" i="13"/>
  <c r="AU50" i="13"/>
  <c r="AT36" i="13"/>
  <c r="AU36" i="13"/>
  <c r="AT51" i="13"/>
  <c r="AU51" i="13"/>
  <c r="AT34" i="13"/>
  <c r="AU34" i="13"/>
  <c r="AT42" i="13"/>
  <c r="AU42" i="13"/>
  <c r="AT49" i="13"/>
  <c r="AU49" i="13"/>
  <c r="AU39" i="13"/>
  <c r="AT39" i="13"/>
  <c r="AU47" i="13"/>
  <c r="AT47" i="13"/>
  <c r="AT62" i="13"/>
  <c r="AU62" i="13"/>
  <c r="AU30" i="13"/>
  <c r="AT30" i="13"/>
  <c r="AU45" i="13"/>
  <c r="AT45" i="13"/>
  <c r="AU28" i="13"/>
  <c r="AT28" i="13"/>
  <c r="W59" i="13"/>
  <c r="AV59" i="13"/>
  <c r="W51" i="13"/>
  <c r="AV51" i="13"/>
  <c r="W43" i="13"/>
  <c r="AV43" i="13"/>
  <c r="W35" i="13"/>
  <c r="AV35" i="13"/>
  <c r="W27" i="13"/>
  <c r="AV27" i="13"/>
  <c r="W34" i="13"/>
  <c r="AV34" i="13"/>
  <c r="W31" i="13"/>
  <c r="AV31" i="13"/>
  <c r="W58" i="13"/>
  <c r="AV58" i="13"/>
  <c r="W50" i="13"/>
  <c r="AV50" i="13"/>
  <c r="W42" i="13"/>
  <c r="AV42" i="13"/>
  <c r="W26" i="13"/>
  <c r="AV26" i="13"/>
  <c r="W44" i="13"/>
  <c r="AV44" i="13"/>
  <c r="W57" i="13"/>
  <c r="AV57" i="13"/>
  <c r="W49" i="13"/>
  <c r="AV49" i="13"/>
  <c r="W41" i="13"/>
  <c r="AV41" i="13"/>
  <c r="W33" i="13"/>
  <c r="AV33" i="13"/>
  <c r="W32" i="13"/>
  <c r="AV32" i="13"/>
  <c r="W39" i="13"/>
  <c r="AV39" i="13"/>
  <c r="W56" i="13"/>
  <c r="AV56" i="13"/>
  <c r="W48" i="13"/>
  <c r="AV48" i="13"/>
  <c r="W40" i="13"/>
  <c r="AV40" i="13"/>
  <c r="W47" i="13"/>
  <c r="AV47" i="13"/>
  <c r="W63" i="13"/>
  <c r="AV63" i="13"/>
  <c r="W55" i="13"/>
  <c r="AV55" i="13"/>
  <c r="W36" i="13"/>
  <c r="AV36" i="13"/>
  <c r="W62" i="13"/>
  <c r="AV62" i="13"/>
  <c r="W54" i="13"/>
  <c r="AV54" i="13"/>
  <c r="W46" i="13"/>
  <c r="AV46" i="13"/>
  <c r="W38" i="13"/>
  <c r="AV38" i="13"/>
  <c r="W30" i="13"/>
  <c r="AV30" i="13"/>
  <c r="W60" i="13"/>
  <c r="AV60" i="13"/>
  <c r="W61" i="13"/>
  <c r="AV61" i="13"/>
  <c r="W53" i="13"/>
  <c r="AV53" i="13"/>
  <c r="W45" i="13"/>
  <c r="AV45" i="13"/>
  <c r="W37" i="13"/>
  <c r="AV37" i="13"/>
  <c r="W29" i="13"/>
  <c r="AV29" i="13"/>
  <c r="W52" i="13"/>
  <c r="AV52" i="13"/>
  <c r="W28" i="13"/>
  <c r="AV28" i="13"/>
  <c r="I31" i="13"/>
  <c r="K31" i="13" s="1"/>
  <c r="V31" i="13"/>
  <c r="A31" i="13"/>
  <c r="B31" i="13"/>
  <c r="H31" i="13"/>
  <c r="C31" i="13"/>
  <c r="J31" i="13" s="1"/>
  <c r="I37" i="13"/>
  <c r="H37" i="13"/>
  <c r="V37" i="13"/>
  <c r="C37" i="13"/>
  <c r="J37" i="13" s="1"/>
  <c r="A37" i="13"/>
  <c r="B37" i="13"/>
  <c r="I41" i="13"/>
  <c r="K41" i="13" s="1"/>
  <c r="A41" i="13"/>
  <c r="B41" i="13"/>
  <c r="H41" i="13"/>
  <c r="V41" i="13"/>
  <c r="C41" i="13"/>
  <c r="J41" i="13" s="1"/>
  <c r="I35" i="13"/>
  <c r="V35" i="13"/>
  <c r="C35" i="13"/>
  <c r="J35" i="13" s="1"/>
  <c r="A35" i="13"/>
  <c r="B35" i="13"/>
  <c r="H35" i="13"/>
  <c r="H29" i="13"/>
  <c r="I29" i="13"/>
  <c r="K29" i="13" s="1"/>
  <c r="C29" i="13"/>
  <c r="J29" i="13" s="1"/>
  <c r="V29" i="13"/>
  <c r="A29" i="13"/>
  <c r="B29" i="13"/>
  <c r="I54" i="13"/>
  <c r="A54" i="13"/>
  <c r="B54" i="13"/>
  <c r="H54" i="13"/>
  <c r="V54" i="13"/>
  <c r="C54" i="13"/>
  <c r="J54" i="13" s="1"/>
  <c r="V44" i="13"/>
  <c r="H44" i="13"/>
  <c r="I44" i="13"/>
  <c r="K44" i="13" s="1"/>
  <c r="C44" i="13"/>
  <c r="J44" i="13" s="1"/>
  <c r="A44" i="13"/>
  <c r="B44" i="13"/>
  <c r="V61" i="13"/>
  <c r="H61" i="13"/>
  <c r="C61" i="13"/>
  <c r="J61" i="13" s="1"/>
  <c r="I61" i="13"/>
  <c r="A61" i="13"/>
  <c r="B61" i="13"/>
  <c r="I59" i="13"/>
  <c r="K59" i="13" s="1"/>
  <c r="V59" i="13"/>
  <c r="C59" i="13"/>
  <c r="J59" i="13" s="1"/>
  <c r="A59" i="13"/>
  <c r="B59" i="13"/>
  <c r="H59" i="13"/>
  <c r="I27" i="13"/>
  <c r="V27" i="13"/>
  <c r="C27" i="13"/>
  <c r="J27" i="13" s="1"/>
  <c r="A27" i="13"/>
  <c r="B27" i="13"/>
  <c r="H27" i="13"/>
  <c r="V50" i="13"/>
  <c r="I50" i="13"/>
  <c r="K50" i="13" s="1"/>
  <c r="C50" i="13"/>
  <c r="J50" i="13" s="1"/>
  <c r="A50" i="13"/>
  <c r="B50" i="13"/>
  <c r="H50" i="13"/>
  <c r="C57" i="13"/>
  <c r="J57" i="13" s="1"/>
  <c r="A57" i="13"/>
  <c r="B57" i="13"/>
  <c r="I57" i="13"/>
  <c r="K57" i="13" s="1"/>
  <c r="H57" i="13"/>
  <c r="V57" i="13"/>
  <c r="V32" i="13"/>
  <c r="A32" i="13"/>
  <c r="B32" i="13"/>
  <c r="I32" i="13"/>
  <c r="H32" i="13"/>
  <c r="C32" i="13"/>
  <c r="J32" i="13" s="1"/>
  <c r="V40" i="13"/>
  <c r="I40" i="13"/>
  <c r="A40" i="13"/>
  <c r="B40" i="13"/>
  <c r="H40" i="13"/>
  <c r="C40" i="13"/>
  <c r="J40" i="13" s="1"/>
  <c r="V36" i="13"/>
  <c r="H36" i="13"/>
  <c r="C36" i="13"/>
  <c r="J36" i="13" s="1"/>
  <c r="A36" i="13"/>
  <c r="B36" i="13"/>
  <c r="I36" i="13"/>
  <c r="K36" i="13" s="1"/>
  <c r="I38" i="13"/>
  <c r="K38" i="13" s="1"/>
  <c r="A38" i="13"/>
  <c r="B38" i="13"/>
  <c r="H38" i="13"/>
  <c r="V38" i="13"/>
  <c r="C38" i="13"/>
  <c r="J38" i="13" s="1"/>
  <c r="H53" i="13"/>
  <c r="I53" i="13"/>
  <c r="V53" i="13"/>
  <c r="C53" i="13"/>
  <c r="J53" i="13" s="1"/>
  <c r="A53" i="13"/>
  <c r="B53" i="13"/>
  <c r="V52" i="13"/>
  <c r="H52" i="13"/>
  <c r="I52" i="13"/>
  <c r="C52" i="13"/>
  <c r="J52" i="13" s="1"/>
  <c r="A52" i="13"/>
  <c r="B52" i="13"/>
  <c r="I43" i="13"/>
  <c r="V43" i="13"/>
  <c r="C43" i="13"/>
  <c r="J43" i="13" s="1"/>
  <c r="A43" i="13"/>
  <c r="B43" i="13"/>
  <c r="H43" i="13"/>
  <c r="I63" i="13"/>
  <c r="K63" i="13"/>
  <c r="A63" i="13"/>
  <c r="B63" i="13"/>
  <c r="V63" i="13"/>
  <c r="H63" i="13"/>
  <c r="C63" i="13"/>
  <c r="J63" i="13" s="1"/>
  <c r="V48" i="13"/>
  <c r="C48" i="13"/>
  <c r="J48" i="13" s="1"/>
  <c r="A48" i="13"/>
  <c r="B48" i="13"/>
  <c r="H48" i="13"/>
  <c r="I48" i="13"/>
  <c r="K48" i="13" s="1"/>
  <c r="V26" i="13"/>
  <c r="C26" i="13"/>
  <c r="J26" i="13" s="1"/>
  <c r="I26" i="13"/>
  <c r="A26" i="13"/>
  <c r="B26" i="13"/>
  <c r="H26" i="13"/>
  <c r="V60" i="13"/>
  <c r="H60" i="13"/>
  <c r="C60" i="13"/>
  <c r="J60" i="13" s="1"/>
  <c r="I60" i="13"/>
  <c r="K60" i="13" s="1"/>
  <c r="A60" i="13"/>
  <c r="B60" i="13"/>
  <c r="V33" i="13"/>
  <c r="A33" i="13"/>
  <c r="B33" i="13"/>
  <c r="I33" i="13"/>
  <c r="K33" i="13" s="1"/>
  <c r="H33" i="13"/>
  <c r="C33" i="13"/>
  <c r="J33" i="13" s="1"/>
  <c r="I46" i="13"/>
  <c r="V46" i="13"/>
  <c r="A46" i="13"/>
  <c r="B46" i="13"/>
  <c r="H46" i="13"/>
  <c r="C46" i="13"/>
  <c r="J46" i="13" s="1"/>
  <c r="I51" i="13"/>
  <c r="V51" i="13"/>
  <c r="C51" i="13"/>
  <c r="J51" i="13" s="1"/>
  <c r="A51" i="13"/>
  <c r="B51" i="13"/>
  <c r="H51" i="13"/>
  <c r="V34" i="13"/>
  <c r="C34" i="13"/>
  <c r="J34" i="13" s="1"/>
  <c r="A34" i="13"/>
  <c r="B34" i="13"/>
  <c r="I34" i="13"/>
  <c r="K34" i="13" s="1"/>
  <c r="H34" i="13"/>
  <c r="V42" i="13"/>
  <c r="C42" i="13"/>
  <c r="J42" i="13" s="1"/>
  <c r="I42" i="13"/>
  <c r="K42" i="13" s="1"/>
  <c r="A42" i="13"/>
  <c r="B42" i="13"/>
  <c r="H42" i="13"/>
  <c r="C49" i="13"/>
  <c r="J49" i="13" s="1"/>
  <c r="V49" i="13"/>
  <c r="A49" i="13"/>
  <c r="B49" i="13"/>
  <c r="H49" i="13"/>
  <c r="I49" i="13"/>
  <c r="I39" i="13"/>
  <c r="K39" i="13" s="1"/>
  <c r="A39" i="13"/>
  <c r="B39" i="13"/>
  <c r="H39" i="13"/>
  <c r="V39" i="13"/>
  <c r="C39" i="13"/>
  <c r="J39" i="13" s="1"/>
  <c r="I47" i="13"/>
  <c r="V47" i="13"/>
  <c r="A47" i="13"/>
  <c r="B47" i="13"/>
  <c r="H47" i="13"/>
  <c r="C47" i="13"/>
  <c r="J47" i="13" s="1"/>
  <c r="I62" i="13"/>
  <c r="K62" i="13" s="1"/>
  <c r="A62" i="13"/>
  <c r="B62" i="13"/>
  <c r="V62" i="13"/>
  <c r="H62" i="13"/>
  <c r="C62" i="13"/>
  <c r="J62" i="13" s="1"/>
  <c r="I30" i="13"/>
  <c r="V30" i="13"/>
  <c r="A30" i="13"/>
  <c r="B30" i="13"/>
  <c r="H30" i="13"/>
  <c r="C30" i="13"/>
  <c r="J30" i="13" s="1"/>
  <c r="H45" i="13"/>
  <c r="I45" i="13"/>
  <c r="C45" i="13"/>
  <c r="J45" i="13" s="1"/>
  <c r="V45" i="13"/>
  <c r="A45" i="13"/>
  <c r="B45" i="13"/>
  <c r="V28" i="13"/>
  <c r="H28" i="13"/>
  <c r="I28" i="13"/>
  <c r="K28" i="13" s="1"/>
  <c r="C28" i="13"/>
  <c r="J28" i="13" s="1"/>
  <c r="A28" i="13"/>
  <c r="B28" i="13"/>
  <c r="V56" i="13"/>
  <c r="C56" i="13"/>
  <c r="J56" i="13" s="1"/>
  <c r="A56" i="13"/>
  <c r="B56" i="13"/>
  <c r="I56" i="13"/>
  <c r="H56" i="13"/>
  <c r="C58" i="13"/>
  <c r="J58" i="13" s="1"/>
  <c r="A58" i="13"/>
  <c r="B58" i="13"/>
  <c r="I58" i="13"/>
  <c r="K58" i="13" s="1"/>
  <c r="H58" i="13"/>
  <c r="V58" i="13"/>
  <c r="I55" i="13"/>
  <c r="K55" i="13" s="1"/>
  <c r="A55" i="13"/>
  <c r="B55" i="13"/>
  <c r="H55" i="13"/>
  <c r="V55" i="13"/>
  <c r="C55" i="13"/>
  <c r="J55" i="13" s="1"/>
  <c r="C36" i="1"/>
  <c r="C35" i="1"/>
  <c r="C34" i="1"/>
  <c r="C33" i="1"/>
  <c r="D28" i="13" l="1"/>
  <c r="G28" i="13"/>
  <c r="D58" i="13"/>
  <c r="G58" i="13"/>
  <c r="D51" i="13"/>
  <c r="G51" i="13"/>
  <c r="D26" i="13"/>
  <c r="G26" i="13"/>
  <c r="D52" i="13"/>
  <c r="G52" i="13"/>
  <c r="D37" i="13"/>
  <c r="G37" i="13"/>
  <c r="D31" i="13"/>
  <c r="G31" i="13"/>
  <c r="D54" i="13"/>
  <c r="G54" i="13"/>
  <c r="D60" i="13"/>
  <c r="G60" i="13"/>
  <c r="D27" i="13"/>
  <c r="G27" i="13"/>
  <c r="D55" i="13"/>
  <c r="G55" i="13"/>
  <c r="D39" i="13"/>
  <c r="G39" i="13"/>
  <c r="D47" i="13"/>
  <c r="G47" i="13"/>
  <c r="D34" i="13"/>
  <c r="G34" i="13"/>
  <c r="D43" i="13"/>
  <c r="G43" i="13"/>
  <c r="D36" i="13"/>
  <c r="G36" i="13"/>
  <c r="D50" i="13"/>
  <c r="G50" i="13"/>
  <c r="D61" i="13"/>
  <c r="G61" i="13"/>
  <c r="D44" i="13"/>
  <c r="G44" i="13"/>
  <c r="D56" i="13"/>
  <c r="G56" i="13"/>
  <c r="D35" i="13"/>
  <c r="G35" i="13"/>
  <c r="D41" i="13"/>
  <c r="G41" i="13"/>
  <c r="D32" i="13"/>
  <c r="G32" i="13"/>
  <c r="D40" i="13"/>
  <c r="G40" i="13"/>
  <c r="D62" i="13"/>
  <c r="G62" i="13"/>
  <c r="D33" i="13"/>
  <c r="G33" i="13"/>
  <c r="D63" i="13"/>
  <c r="G63" i="13"/>
  <c r="D53" i="13"/>
  <c r="G53" i="13"/>
  <c r="D29" i="13"/>
  <c r="G29" i="13"/>
  <c r="D42" i="13"/>
  <c r="G42" i="13"/>
  <c r="D45" i="13"/>
  <c r="G45" i="13"/>
  <c r="D30" i="13"/>
  <c r="G30" i="13"/>
  <c r="D49" i="13"/>
  <c r="G49" i="13"/>
  <c r="D46" i="13"/>
  <c r="G46" i="13"/>
  <c r="D48" i="13"/>
  <c r="G48" i="13"/>
  <c r="D38" i="13"/>
  <c r="G38" i="13"/>
  <c r="D57" i="13"/>
  <c r="G57" i="13"/>
  <c r="D59" i="13"/>
  <c r="G59" i="13"/>
  <c r="E3" i="13"/>
  <c r="C22" i="1"/>
  <c r="E11" i="13" s="1"/>
  <c r="C32" i="1"/>
  <c r="E21" i="13" s="1"/>
  <c r="E5" i="13"/>
  <c r="C24" i="1"/>
  <c r="E13" i="13" s="1"/>
  <c r="C17" i="1"/>
  <c r="E6" i="13" s="1"/>
  <c r="C25" i="1"/>
  <c r="E14" i="13" s="1"/>
  <c r="C19" i="1"/>
  <c r="E8" i="13" s="1"/>
  <c r="C27" i="1"/>
  <c r="E16" i="13" s="1"/>
  <c r="C30" i="1"/>
  <c r="E19" i="13" s="1"/>
  <c r="C18" i="1"/>
  <c r="E7" i="13" s="1"/>
  <c r="C26" i="1"/>
  <c r="E15" i="13" s="1"/>
  <c r="C20" i="1"/>
  <c r="E9" i="13" s="1"/>
  <c r="C28" i="1"/>
  <c r="E17" i="13" s="1"/>
  <c r="C15" i="1"/>
  <c r="E4" i="13" s="1"/>
  <c r="C23" i="1"/>
  <c r="E12" i="13" s="1"/>
  <c r="C31" i="1"/>
  <c r="E20" i="13" s="1"/>
  <c r="C13" i="1"/>
  <c r="C21" i="1"/>
  <c r="E10" i="13" s="1"/>
  <c r="C29" i="1"/>
  <c r="E18" i="13" s="1"/>
  <c r="K46" i="13"/>
  <c r="K54" i="13"/>
  <c r="K45" i="13"/>
  <c r="K49" i="13"/>
  <c r="K52" i="13"/>
  <c r="K26" i="13"/>
  <c r="K61" i="13"/>
  <c r="K47" i="13"/>
  <c r="K43" i="13"/>
  <c r="K40" i="13"/>
  <c r="K53" i="13"/>
  <c r="K30" i="13"/>
  <c r="K56" i="13"/>
  <c r="K32" i="13"/>
  <c r="K27" i="13"/>
  <c r="K35" i="13"/>
  <c r="K51" i="13"/>
  <c r="K37" i="13"/>
  <c r="F30" i="13"/>
  <c r="F57" i="13"/>
  <c r="F56" i="13"/>
  <c r="F28" i="13"/>
  <c r="F49" i="13"/>
  <c r="F58" i="13"/>
  <c r="F47" i="13"/>
  <c r="F43" i="13"/>
  <c r="F53" i="13"/>
  <c r="F50" i="13"/>
  <c r="F46" i="13"/>
  <c r="F27" i="13"/>
  <c r="F34" i="13"/>
  <c r="F26" i="13"/>
  <c r="F48" i="13"/>
  <c r="F41" i="13"/>
  <c r="F51" i="13"/>
  <c r="F61" i="13"/>
  <c r="F55" i="13"/>
  <c r="F62" i="13"/>
  <c r="F42" i="13"/>
  <c r="F33" i="13"/>
  <c r="F45" i="13"/>
  <c r="F38" i="13"/>
  <c r="F40" i="13"/>
  <c r="F32" i="13"/>
  <c r="F44" i="13"/>
  <c r="F37" i="13"/>
  <c r="F39" i="13"/>
  <c r="F54" i="13"/>
  <c r="F63" i="13"/>
  <c r="F31" i="13"/>
  <c r="F60" i="13"/>
  <c r="F52" i="13"/>
  <c r="F36" i="13"/>
  <c r="F59" i="13"/>
  <c r="F29" i="13"/>
  <c r="F35" i="13"/>
  <c r="M11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12" i="1"/>
  <c r="AW20" i="13" l="1"/>
  <c r="AW8" i="13"/>
  <c r="AW12" i="13"/>
  <c r="AW4" i="13"/>
  <c r="AW14" i="13"/>
  <c r="AW9" i="13"/>
  <c r="AW15" i="13"/>
  <c r="AW5" i="13"/>
  <c r="AW13" i="13"/>
  <c r="AW10" i="13"/>
  <c r="AW7" i="13"/>
  <c r="AW21" i="13"/>
  <c r="AW17" i="13"/>
  <c r="AW18" i="13"/>
  <c r="AW19" i="13"/>
  <c r="AW11" i="13"/>
  <c r="AW6" i="13"/>
  <c r="AW16" i="13"/>
  <c r="AW3" i="13"/>
  <c r="AS4" i="13"/>
  <c r="N4" i="13"/>
  <c r="O4" i="13"/>
  <c r="P4" i="13"/>
  <c r="R4" i="13"/>
  <c r="L4" i="13"/>
  <c r="M4" i="13"/>
  <c r="Q4" i="13"/>
  <c r="S4" i="13"/>
  <c r="I14" i="13"/>
  <c r="K14" i="13" s="1"/>
  <c r="R14" i="13"/>
  <c r="S14" i="13"/>
  <c r="AS14" i="13"/>
  <c r="L14" i="13"/>
  <c r="N14" i="13"/>
  <c r="P14" i="13"/>
  <c r="O14" i="13"/>
  <c r="Q14" i="13"/>
  <c r="M14" i="13"/>
  <c r="AT17" i="13"/>
  <c r="O17" i="13"/>
  <c r="Q17" i="13"/>
  <c r="R17" i="13"/>
  <c r="S17" i="13"/>
  <c r="M17" i="13"/>
  <c r="AS17" i="13"/>
  <c r="N17" i="13"/>
  <c r="P17" i="13"/>
  <c r="L17" i="13"/>
  <c r="AT6" i="13"/>
  <c r="R6" i="13"/>
  <c r="S6" i="13"/>
  <c r="AS6" i="13"/>
  <c r="L6" i="13"/>
  <c r="N6" i="13"/>
  <c r="P6" i="13"/>
  <c r="O6" i="13"/>
  <c r="M6" i="13"/>
  <c r="Q6" i="13"/>
  <c r="AS12" i="13"/>
  <c r="N12" i="13"/>
  <c r="O12" i="13"/>
  <c r="P12" i="13"/>
  <c r="R12" i="13"/>
  <c r="S12" i="13"/>
  <c r="Q12" i="13"/>
  <c r="M12" i="13"/>
  <c r="L12" i="13"/>
  <c r="O9" i="13"/>
  <c r="Q9" i="13"/>
  <c r="R9" i="13"/>
  <c r="S9" i="13"/>
  <c r="M9" i="13"/>
  <c r="AS9" i="13"/>
  <c r="L9" i="13"/>
  <c r="N9" i="13"/>
  <c r="P9" i="13"/>
  <c r="C13" i="13"/>
  <c r="J13" i="13" s="1"/>
  <c r="S13" i="13"/>
  <c r="AS13" i="13"/>
  <c r="M13" i="13"/>
  <c r="N13" i="13"/>
  <c r="O13" i="13"/>
  <c r="Q13" i="13"/>
  <c r="R13" i="13"/>
  <c r="P13" i="13"/>
  <c r="L13" i="13"/>
  <c r="P8" i="13"/>
  <c r="R8" i="13"/>
  <c r="S8" i="13"/>
  <c r="AS8" i="13"/>
  <c r="N8" i="13"/>
  <c r="M8" i="13"/>
  <c r="O8" i="13"/>
  <c r="L8" i="13"/>
  <c r="Q8" i="13"/>
  <c r="W18" i="13"/>
  <c r="N18" i="13"/>
  <c r="P18" i="13"/>
  <c r="Q18" i="13"/>
  <c r="R18" i="13"/>
  <c r="AS18" i="13"/>
  <c r="L18" i="13"/>
  <c r="S18" i="13"/>
  <c r="O18" i="13"/>
  <c r="M18" i="13"/>
  <c r="Q15" i="13"/>
  <c r="R15" i="13"/>
  <c r="S15" i="13"/>
  <c r="AS15" i="13"/>
  <c r="O15" i="13"/>
  <c r="N15" i="13"/>
  <c r="P15" i="13"/>
  <c r="L15" i="13"/>
  <c r="M15" i="13"/>
  <c r="S5" i="13"/>
  <c r="AS5" i="13"/>
  <c r="M5" i="13"/>
  <c r="N5" i="13"/>
  <c r="O5" i="13"/>
  <c r="Q5" i="13"/>
  <c r="L5" i="13"/>
  <c r="P5" i="13"/>
  <c r="R5" i="13"/>
  <c r="W10" i="13"/>
  <c r="N10" i="13"/>
  <c r="P10" i="13"/>
  <c r="Q10" i="13"/>
  <c r="R10" i="13"/>
  <c r="AS10" i="13"/>
  <c r="L10" i="13"/>
  <c r="M10" i="13"/>
  <c r="S10" i="13"/>
  <c r="O10" i="13"/>
  <c r="AV7" i="13"/>
  <c r="Q7" i="13"/>
  <c r="R7" i="13"/>
  <c r="S7" i="13"/>
  <c r="AS7" i="13"/>
  <c r="O7" i="13"/>
  <c r="N7" i="13"/>
  <c r="L7" i="13"/>
  <c r="P7" i="13"/>
  <c r="M7" i="13"/>
  <c r="A21" i="13"/>
  <c r="S21" i="13"/>
  <c r="AS21" i="13"/>
  <c r="M21" i="13"/>
  <c r="O21" i="13"/>
  <c r="Q21" i="13"/>
  <c r="L21" i="13"/>
  <c r="R21" i="13"/>
  <c r="P21" i="13"/>
  <c r="N21" i="13"/>
  <c r="E2" i="13"/>
  <c r="O19" i="13"/>
  <c r="P19" i="13"/>
  <c r="Q19" i="13"/>
  <c r="S19" i="13"/>
  <c r="R19" i="13"/>
  <c r="AS19" i="13"/>
  <c r="N19" i="13"/>
  <c r="M19" i="13"/>
  <c r="L19" i="13"/>
  <c r="B11" i="13"/>
  <c r="O11" i="13"/>
  <c r="P11" i="13"/>
  <c r="Q11" i="13"/>
  <c r="S11" i="13"/>
  <c r="AS11" i="13"/>
  <c r="L11" i="13"/>
  <c r="M11" i="13"/>
  <c r="N11" i="13"/>
  <c r="R11" i="13"/>
  <c r="B20" i="13"/>
  <c r="AS20" i="13"/>
  <c r="N20" i="13"/>
  <c r="O20" i="13"/>
  <c r="P20" i="13"/>
  <c r="R20" i="13"/>
  <c r="M20" i="13"/>
  <c r="S20" i="13"/>
  <c r="Q20" i="13"/>
  <c r="L20" i="13"/>
  <c r="H16" i="13"/>
  <c r="P16" i="13"/>
  <c r="R16" i="13"/>
  <c r="S16" i="13"/>
  <c r="AS16" i="13"/>
  <c r="N16" i="13"/>
  <c r="O16" i="13"/>
  <c r="Q16" i="13"/>
  <c r="L16" i="13"/>
  <c r="M16" i="13"/>
  <c r="O3" i="13"/>
  <c r="P3" i="13"/>
  <c r="Q3" i="13"/>
  <c r="S3" i="13"/>
  <c r="L3" i="13"/>
  <c r="M3" i="13"/>
  <c r="N3" i="13"/>
  <c r="R3" i="13"/>
  <c r="AS3" i="13"/>
  <c r="V9" i="13"/>
  <c r="V10" i="13"/>
  <c r="B7" i="13"/>
  <c r="A7" i="13"/>
  <c r="H15" i="13"/>
  <c r="B15" i="13"/>
  <c r="I17" i="13"/>
  <c r="K17" i="13" s="1"/>
  <c r="I8" i="13"/>
  <c r="K8" i="13" s="1"/>
  <c r="W8" i="13"/>
  <c r="C8" i="13"/>
  <c r="J8" i="13" s="1"/>
  <c r="AV8" i="13"/>
  <c r="V8" i="13"/>
  <c r="AU8" i="13"/>
  <c r="B8" i="13"/>
  <c r="AT8" i="13"/>
  <c r="A8" i="13"/>
  <c r="A12" i="13"/>
  <c r="B12" i="13"/>
  <c r="V12" i="13"/>
  <c r="AU12" i="13"/>
  <c r="AV12" i="13"/>
  <c r="H12" i="13"/>
  <c r="W12" i="13"/>
  <c r="I12" i="13"/>
  <c r="K12" i="13" s="1"/>
  <c r="AT4" i="13"/>
  <c r="C4" i="13"/>
  <c r="J4" i="13" s="1"/>
  <c r="AV4" i="13"/>
  <c r="V4" i="13"/>
  <c r="I4" i="13"/>
  <c r="K4" i="13" s="1"/>
  <c r="AU4" i="13"/>
  <c r="H4" i="13"/>
  <c r="B4" i="13"/>
  <c r="W4" i="13"/>
  <c r="A4" i="13"/>
  <c r="V14" i="13"/>
  <c r="H14" i="13"/>
  <c r="A14" i="13"/>
  <c r="W14" i="13"/>
  <c r="C14" i="13"/>
  <c r="J14" i="13" s="1"/>
  <c r="B14" i="13"/>
  <c r="AV14" i="13"/>
  <c r="AU14" i="13"/>
  <c r="C16" i="13"/>
  <c r="J16" i="13" s="1"/>
  <c r="A16" i="13"/>
  <c r="B16" i="13"/>
  <c r="W16" i="13"/>
  <c r="AV16" i="13"/>
  <c r="V16" i="13"/>
  <c r="I16" i="13"/>
  <c r="K16" i="13" s="1"/>
  <c r="AU16" i="13"/>
  <c r="AT16" i="13"/>
  <c r="C12" i="13"/>
  <c r="J12" i="13" s="1"/>
  <c r="AT12" i="13"/>
  <c r="AU17" i="13"/>
  <c r="A17" i="13"/>
  <c r="C17" i="13"/>
  <c r="J17" i="13" s="1"/>
  <c r="V17" i="13"/>
  <c r="B17" i="13"/>
  <c r="H17" i="13"/>
  <c r="AV17" i="13"/>
  <c r="W17" i="13"/>
  <c r="AU6" i="13"/>
  <c r="C6" i="13"/>
  <c r="J6" i="13" s="1"/>
  <c r="AV6" i="13"/>
  <c r="I6" i="13"/>
  <c r="K6" i="13" s="1"/>
  <c r="W6" i="13"/>
  <c r="A6" i="13"/>
  <c r="B6" i="13"/>
  <c r="H6" i="13"/>
  <c r="AU3" i="13"/>
  <c r="H3" i="13"/>
  <c r="A3" i="13"/>
  <c r="AT3" i="13"/>
  <c r="AV3" i="13"/>
  <c r="W3" i="13"/>
  <c r="I3" i="13"/>
  <c r="K3" i="13" s="1"/>
  <c r="C3" i="13"/>
  <c r="J3" i="13" s="1"/>
  <c r="H8" i="13"/>
  <c r="AT14" i="13"/>
  <c r="I9" i="13"/>
  <c r="K9" i="13" s="1"/>
  <c r="C9" i="13"/>
  <c r="J9" i="13" s="1"/>
  <c r="A9" i="13"/>
  <c r="AU9" i="13"/>
  <c r="H9" i="13"/>
  <c r="W9" i="13"/>
  <c r="AT9" i="13"/>
  <c r="AV9" i="13"/>
  <c r="B9" i="13"/>
  <c r="W13" i="13"/>
  <c r="V13" i="13"/>
  <c r="A13" i="13"/>
  <c r="AU13" i="13"/>
  <c r="I13" i="13"/>
  <c r="K13" i="13" s="1"/>
  <c r="H13" i="13"/>
  <c r="AV13" i="13"/>
  <c r="B13" i="13"/>
  <c r="AT13" i="13"/>
  <c r="W5" i="13"/>
  <c r="V5" i="13"/>
  <c r="AT5" i="13"/>
  <c r="AV5" i="13"/>
  <c r="C5" i="13"/>
  <c r="J5" i="13" s="1"/>
  <c r="AU5" i="13"/>
  <c r="I5" i="13"/>
  <c r="K5" i="13" s="1"/>
  <c r="B5" i="13"/>
  <c r="G5" i="13" s="1"/>
  <c r="A5" i="13"/>
  <c r="A20" i="13"/>
  <c r="AU20" i="13"/>
  <c r="AT20" i="13"/>
  <c r="V20" i="13"/>
  <c r="C20" i="13"/>
  <c r="J20" i="13" s="1"/>
  <c r="AV20" i="13"/>
  <c r="H20" i="13"/>
  <c r="W20" i="13"/>
  <c r="I20" i="13"/>
  <c r="K20" i="13" s="1"/>
  <c r="C15" i="13"/>
  <c r="J15" i="13" s="1"/>
  <c r="I15" i="13"/>
  <c r="K15" i="13" s="1"/>
  <c r="W15" i="13"/>
  <c r="V15" i="13"/>
  <c r="A15" i="13"/>
  <c r="AT15" i="13"/>
  <c r="AU15" i="13"/>
  <c r="H5" i="13"/>
  <c r="AV10" i="13"/>
  <c r="C10" i="13"/>
  <c r="J10" i="13" s="1"/>
  <c r="H10" i="13"/>
  <c r="A10" i="13"/>
  <c r="B10" i="13"/>
  <c r="AU10" i="13"/>
  <c r="I10" i="13"/>
  <c r="K10" i="13" s="1"/>
  <c r="AT10" i="13"/>
  <c r="H7" i="13"/>
  <c r="V7" i="13"/>
  <c r="I7" i="13"/>
  <c r="K7" i="13" s="1"/>
  <c r="AU7" i="13"/>
  <c r="AT7" i="13"/>
  <c r="C7" i="13"/>
  <c r="J7" i="13" s="1"/>
  <c r="W7" i="13"/>
  <c r="AU21" i="13"/>
  <c r="W21" i="13"/>
  <c r="B21" i="13"/>
  <c r="AT21" i="13"/>
  <c r="AV21" i="13"/>
  <c r="V21" i="13"/>
  <c r="H21" i="13"/>
  <c r="I21" i="13"/>
  <c r="K21" i="13" s="1"/>
  <c r="C21" i="13"/>
  <c r="J21" i="13" s="1"/>
  <c r="AT18" i="13"/>
  <c r="AV18" i="13"/>
  <c r="A18" i="13"/>
  <c r="AU18" i="13"/>
  <c r="B18" i="13"/>
  <c r="H18" i="13"/>
  <c r="C18" i="13"/>
  <c r="J18" i="13" s="1"/>
  <c r="V18" i="13"/>
  <c r="B3" i="13"/>
  <c r="I18" i="13"/>
  <c r="K18" i="13" s="1"/>
  <c r="AV15" i="13"/>
  <c r="AV19" i="13"/>
  <c r="H19" i="13"/>
  <c r="I19" i="13"/>
  <c r="K19" i="13" s="1"/>
  <c r="AT19" i="13"/>
  <c r="W19" i="13"/>
  <c r="V19" i="13"/>
  <c r="AU19" i="13"/>
  <c r="C19" i="13"/>
  <c r="J19" i="13" s="1"/>
  <c r="A19" i="13"/>
  <c r="B19" i="13"/>
  <c r="H11" i="13"/>
  <c r="AV11" i="13"/>
  <c r="I11" i="13"/>
  <c r="K11" i="13" s="1"/>
  <c r="W11" i="13"/>
  <c r="AU11" i="13"/>
  <c r="A11" i="13"/>
  <c r="AT11" i="13"/>
  <c r="C11" i="13"/>
  <c r="J11" i="13" s="1"/>
  <c r="V6" i="13"/>
  <c r="V11" i="13"/>
  <c r="V3" i="13"/>
  <c r="B27" i="4"/>
  <c r="E23" i="13"/>
  <c r="B26" i="4"/>
  <c r="E22" i="13"/>
  <c r="B28" i="4"/>
  <c r="E24" i="13"/>
  <c r="B29" i="4"/>
  <c r="E25" i="13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6" i="4"/>
  <c r="O11" i="1"/>
  <c r="D6" i="13" l="1"/>
  <c r="G6" i="13"/>
  <c r="D20" i="13"/>
  <c r="G20" i="13"/>
  <c r="D10" i="13"/>
  <c r="G10" i="13"/>
  <c r="D8" i="13"/>
  <c r="G8" i="13"/>
  <c r="D15" i="13"/>
  <c r="G15" i="13"/>
  <c r="D21" i="13"/>
  <c r="G21" i="13"/>
  <c r="D16" i="13"/>
  <c r="G16" i="13"/>
  <c r="D7" i="13"/>
  <c r="G7" i="13"/>
  <c r="D17" i="13"/>
  <c r="G17" i="13"/>
  <c r="D12" i="13"/>
  <c r="G12" i="13"/>
  <c r="D11" i="13"/>
  <c r="G11" i="13"/>
  <c r="D3" i="13"/>
  <c r="G3" i="13"/>
  <c r="D19" i="13"/>
  <c r="G19" i="13"/>
  <c r="D13" i="13"/>
  <c r="G13" i="13"/>
  <c r="D14" i="13"/>
  <c r="G14" i="13"/>
  <c r="D4" i="13"/>
  <c r="G4" i="13"/>
  <c r="D18" i="13"/>
  <c r="G18" i="13"/>
  <c r="D9" i="13"/>
  <c r="G9" i="13"/>
  <c r="D5" i="13"/>
  <c r="F5" i="13"/>
  <c r="AW24" i="13"/>
  <c r="AW2" i="13"/>
  <c r="AW25" i="13"/>
  <c r="AW22" i="13"/>
  <c r="AW23" i="13"/>
  <c r="F20" i="13"/>
  <c r="H2" i="13"/>
  <c r="AV2" i="13"/>
  <c r="B2" i="13"/>
  <c r="A2" i="13"/>
  <c r="AT2" i="13"/>
  <c r="V2" i="13"/>
  <c r="W2" i="13"/>
  <c r="AU2" i="13"/>
  <c r="F7" i="13"/>
  <c r="O25" i="13"/>
  <c r="Q25" i="13"/>
  <c r="R25" i="13"/>
  <c r="S25" i="13"/>
  <c r="M25" i="13"/>
  <c r="AS25" i="13"/>
  <c r="L25" i="13"/>
  <c r="P25" i="13"/>
  <c r="N25" i="13"/>
  <c r="P24" i="13"/>
  <c r="R24" i="13"/>
  <c r="S24" i="13"/>
  <c r="AS24" i="13"/>
  <c r="N24" i="13"/>
  <c r="M24" i="13"/>
  <c r="O24" i="13"/>
  <c r="Q24" i="13"/>
  <c r="L24" i="13"/>
  <c r="C2" i="13"/>
  <c r="J2" i="13" s="1"/>
  <c r="AS2" i="13"/>
  <c r="O2" i="13"/>
  <c r="Q2" i="13"/>
  <c r="R2" i="13"/>
  <c r="S2" i="13"/>
  <c r="M2" i="13"/>
  <c r="N2" i="13"/>
  <c r="P2" i="13"/>
  <c r="L2" i="13"/>
  <c r="R22" i="13"/>
  <c r="S22" i="13"/>
  <c r="AS22" i="13"/>
  <c r="L22" i="13"/>
  <c r="N22" i="13"/>
  <c r="P22" i="13"/>
  <c r="O22" i="13"/>
  <c r="M22" i="13"/>
  <c r="Q22" i="13"/>
  <c r="I2" i="13"/>
  <c r="K2" i="13" s="1"/>
  <c r="F11" i="13"/>
  <c r="Q23" i="13"/>
  <c r="R23" i="13"/>
  <c r="S23" i="13"/>
  <c r="AS23" i="13"/>
  <c r="O23" i="13"/>
  <c r="M23" i="13"/>
  <c r="P23" i="13"/>
  <c r="N23" i="13"/>
  <c r="L23" i="13"/>
  <c r="F16" i="13"/>
  <c r="F8" i="13"/>
  <c r="F9" i="13"/>
  <c r="F15" i="13"/>
  <c r="F6" i="13"/>
  <c r="F18" i="13"/>
  <c r="F12" i="13"/>
  <c r="F17" i="13"/>
  <c r="F4" i="13"/>
  <c r="F19" i="13"/>
  <c r="F14" i="13"/>
  <c r="F13" i="13"/>
  <c r="F21" i="13"/>
  <c r="F10" i="13"/>
  <c r="F3" i="13"/>
  <c r="AT22" i="13"/>
  <c r="AU22" i="13"/>
  <c r="AU23" i="13"/>
  <c r="AT23" i="13"/>
  <c r="AT25" i="13"/>
  <c r="AU25" i="13"/>
  <c r="AT24" i="13"/>
  <c r="AU24" i="13"/>
  <c r="W25" i="13"/>
  <c r="AV25" i="13"/>
  <c r="W24" i="13"/>
  <c r="AV24" i="13"/>
  <c r="W22" i="13"/>
  <c r="AV22" i="13"/>
  <c r="W23" i="13"/>
  <c r="AV23" i="13"/>
  <c r="V24" i="13"/>
  <c r="A24" i="13"/>
  <c r="B24" i="13"/>
  <c r="H24" i="13"/>
  <c r="C24" i="13"/>
  <c r="J24" i="13" s="1"/>
  <c r="I24" i="13"/>
  <c r="I25" i="13"/>
  <c r="A25" i="13"/>
  <c r="B25" i="13"/>
  <c r="H25" i="13"/>
  <c r="V25" i="13"/>
  <c r="C25" i="13"/>
  <c r="J25" i="13" s="1"/>
  <c r="I22" i="13"/>
  <c r="A22" i="13"/>
  <c r="B22" i="13"/>
  <c r="H22" i="13"/>
  <c r="V22" i="13"/>
  <c r="C22" i="13"/>
  <c r="J22" i="13" s="1"/>
  <c r="I23" i="13"/>
  <c r="K23" i="13" s="1"/>
  <c r="A23" i="13"/>
  <c r="B23" i="13"/>
  <c r="H23" i="13"/>
  <c r="V23" i="13"/>
  <c r="C23" i="13"/>
  <c r="J23" i="13" s="1"/>
  <c r="D24" i="13" l="1"/>
  <c r="G24" i="13"/>
  <c r="F2" i="13"/>
  <c r="G2" i="13"/>
  <c r="D25" i="13"/>
  <c r="G25" i="13"/>
  <c r="D22" i="13"/>
  <c r="G22" i="13"/>
  <c r="D23" i="13"/>
  <c r="G23" i="13"/>
  <c r="D2" i="13"/>
  <c r="K22" i="13"/>
  <c r="K25" i="13"/>
  <c r="K24" i="13"/>
  <c r="F24" i="13"/>
  <c r="F23" i="13"/>
  <c r="F25" i="13"/>
  <c r="F22" i="13"/>
</calcChain>
</file>

<file path=xl/sharedStrings.xml><?xml version="1.0" encoding="utf-8"?>
<sst xmlns="http://schemas.openxmlformats.org/spreadsheetml/2006/main" count="3228" uniqueCount="1143">
  <si>
    <t>KPI</t>
  </si>
  <si>
    <t>Fetal Anomaly Screening Programme Key Performance Indicator FA4</t>
  </si>
  <si>
    <r>
      <rPr>
        <sz val="16"/>
        <rFont val="Arial"/>
        <family val="2"/>
      </rPr>
      <t>This submission template must only be used for FA4 data being submitted by</t>
    </r>
    <r>
      <rPr>
        <sz val="16"/>
        <color indexed="10"/>
        <rFont val="Arial"/>
        <family val="2"/>
      </rPr>
      <t xml:space="preserve">
SCREENING LABORATORIES</t>
    </r>
  </si>
  <si>
    <t>Do not submit until the template is complete with data and sign off details. 
Forms that are not completed correctly and signed off will not be accepted and returned for re-submission.</t>
  </si>
  <si>
    <t>Instructions for use</t>
  </si>
  <si>
    <t xml:space="preserve">The data entry forms to be used for your KPI submission are the worksheets from 'FA4' and 'Request form specified fields' </t>
  </si>
  <si>
    <t>Sign off sheet</t>
  </si>
  <si>
    <t xml:space="preserve">Select the name of your laboratory from the drop down menu. </t>
  </si>
  <si>
    <t>Complete the form with the details of the submitter and the lab lead for screening that has signed off the template.</t>
  </si>
  <si>
    <t>FA4</t>
  </si>
  <si>
    <t>The template will populate with a list of the names of the hospitals you serve, separating out hospitals by combined, quad, or specifying which network through abbreviation</t>
  </si>
  <si>
    <t>Complete the table for every hospital.</t>
  </si>
  <si>
    <t>For the numerator of inadequate samples, please choose only ONE overall reason for why the sample was inadequate, using the following categories in order of priority:</t>
  </si>
  <si>
    <t>1. Sample did not contain sufficient blood to perform all tests</t>
  </si>
  <si>
    <t>2. Sample was not in the correct tube or was contaminated.</t>
  </si>
  <si>
    <t>3. Sample did not arrive at the laboratory as specified in the specimen transport and storage section of the FASP laboratory handbook</t>
  </si>
  <si>
    <t>4. Sample was not taken at the correct time (for combined screening CRL between 45.0mm and 84.0mm, for quadruple screening HC    &gt;101.0mm up to 20 weeks and zero days)</t>
  </si>
  <si>
    <t>5. Request form did not have all specified data fields completed as listed on the 'Request form specified fields' tab. Each request form is only counted once in this column.</t>
  </si>
  <si>
    <t>The specified fields that if missing/incorrect count as an inadequate sample are:</t>
  </si>
  <si>
    <t>Diabetes information</t>
  </si>
  <si>
    <t>Family origin of pregnant woman</t>
  </si>
  <si>
    <t>Maternal DOB</t>
  </si>
  <si>
    <t>Maternal weight in kg</t>
  </si>
  <si>
    <t>IVF details</t>
  </si>
  <si>
    <t>If twins, chorionicity</t>
  </si>
  <si>
    <t>Nuchal translucency measurement (where appropriate)</t>
  </si>
  <si>
    <t>Patient identifier - to enable matching of the sample with the request as defined by the laboratory policy</t>
  </si>
  <si>
    <t>Previous trisomy</t>
  </si>
  <si>
    <t>Request/report location e.g. name of maternity unit/ clinic</t>
  </si>
  <si>
    <t>Screening choice: T21 or T13/18 or both</t>
  </si>
  <si>
    <t>Smoking status</t>
  </si>
  <si>
    <t>Specimen date</t>
  </si>
  <si>
    <t>Ultrasound dating assessment - CRL or HC 
(including twins) and scan date</t>
  </si>
  <si>
    <t>Request form specified fields</t>
  </si>
  <si>
    <t>Guidance for completing this table:</t>
  </si>
  <si>
    <t>The categories in this table are those essential for the chance result calculation</t>
  </si>
  <si>
    <t>Use the categories in the table to count the number of data fields not completed correctly</t>
  </si>
  <si>
    <t>Examples of incorrect data fields could include where a data field was left blank (such as smoking status), or where the wrong information was entered</t>
  </si>
  <si>
    <t>If you have had to contact the requestor to enquire about the completion of the data field then you should count it as not correctly completed</t>
  </si>
  <si>
    <t>There is a separate category at the end, for samples where you have already reported a result, then subsequently needed to recalculate the result because of incorrect information on the initial request</t>
  </si>
  <si>
    <t>Please use the commentary box at the end to tell us of any other data field</t>
  </si>
  <si>
    <t>How to submit</t>
  </si>
  <si>
    <r>
      <rPr>
        <sz val="12"/>
        <rFont val="Arial"/>
        <family val="2"/>
      </rPr>
      <t xml:space="preserve">Please ensure that your data is </t>
    </r>
    <r>
      <rPr>
        <b/>
        <sz val="12"/>
        <color indexed="10"/>
        <rFont val="Arial"/>
        <family val="2"/>
      </rPr>
      <t>signed off</t>
    </r>
    <r>
      <rPr>
        <sz val="12"/>
        <rFont val="Arial"/>
        <family val="2"/>
      </rPr>
      <t xml:space="preserve"> before it is submitted.</t>
    </r>
  </si>
  <si>
    <t>The completed template should be emailed to (click on the link):</t>
  </si>
  <si>
    <t xml:space="preserve">england.screeningdata@nhs.net </t>
  </si>
  <si>
    <t>Please email any queries to (click on the link):</t>
  </si>
  <si>
    <t>For instructions please see 'Guidance' worksheet (click this cell to view)</t>
  </si>
  <si>
    <t>Complete all fields highlighted in yellow</t>
  </si>
  <si>
    <t>Reporting period</t>
  </si>
  <si>
    <t>Name of laboratory responsible for submission</t>
  </si>
  <si>
    <t>Submitted by:</t>
  </si>
  <si>
    <t>Name</t>
  </si>
  <si>
    <t>Job title</t>
  </si>
  <si>
    <t>Organisation</t>
  </si>
  <si>
    <t>Yes</t>
  </si>
  <si>
    <t>Email address</t>
  </si>
  <si>
    <t>No</t>
  </si>
  <si>
    <t>Signed off by lab lead for screening:</t>
  </si>
  <si>
    <r>
      <rPr>
        <b/>
        <sz val="20"/>
        <color theme="0"/>
        <rFont val="Arial"/>
        <family val="2"/>
      </rPr>
      <t>KPI FA4</t>
    </r>
    <r>
      <rPr>
        <b/>
        <sz val="16"/>
        <color theme="0"/>
        <rFont val="Arial"/>
        <family val="2"/>
      </rPr>
      <t xml:space="preserve">
FASP-S06: test: inadequate samples for T21/T18/T13 screening</t>
    </r>
  </si>
  <si>
    <t>Acceptable threshold</t>
  </si>
  <si>
    <t>Combined samples: ≤ 5.0%
Quadruple samples: ≤ 10.0%</t>
  </si>
  <si>
    <t>Achievable threshold</t>
  </si>
  <si>
    <t>To be set</t>
  </si>
  <si>
    <r>
      <rPr>
        <b/>
        <sz val="12"/>
        <color indexed="8"/>
        <rFont val="Arial"/>
        <family val="2"/>
      </rPr>
      <t>Maternity service:</t>
    </r>
    <r>
      <rPr>
        <sz val="12"/>
        <color indexed="8"/>
        <rFont val="Arial"/>
        <family val="2"/>
      </rPr>
      <t xml:space="preserve">
Use the drop down box above to choose the name of your laboratory, this will populate the cells below for your corresponding maternity service</t>
    </r>
  </si>
  <si>
    <r>
      <t xml:space="preserve">Numerator:
</t>
    </r>
    <r>
      <rPr>
        <sz val="12"/>
        <color indexed="8"/>
        <rFont val="Arial"/>
        <family val="2"/>
      </rPr>
      <t>Number of samples received in the laboratory that were inadequate due to at least one of the following criteria</t>
    </r>
  </si>
  <si>
    <t>Please choose only ONE overall reason for why the sample was inadequate, using the following categories in order of priority:</t>
  </si>
  <si>
    <r>
      <t xml:space="preserve">Data validation check: 
</t>
    </r>
    <r>
      <rPr>
        <sz val="12"/>
        <color indexed="8"/>
        <rFont val="Arial"/>
        <family val="2"/>
      </rPr>
      <t>Do the totals in the inadequate categories add up to the numerator?</t>
    </r>
  </si>
  <si>
    <r>
      <t xml:space="preserve">Denominator: 
</t>
    </r>
    <r>
      <rPr>
        <sz val="12"/>
        <color rgb="FF000000"/>
        <rFont val="Arial"/>
        <family val="2"/>
      </rPr>
      <t>N</t>
    </r>
    <r>
      <rPr>
        <sz val="12"/>
        <color indexed="8"/>
        <rFont val="Arial"/>
        <family val="2"/>
      </rPr>
      <t>umber of samples for T21/T18/T13 screening received in the laboratory in the reporting period.</t>
    </r>
  </si>
  <si>
    <r>
      <t xml:space="preserve">Performance </t>
    </r>
    <r>
      <rPr>
        <sz val="12"/>
        <color indexed="8"/>
        <rFont val="Arial"/>
        <family val="2"/>
      </rPr>
      <t>(%)</t>
    </r>
  </si>
  <si>
    <t>Commentary / explanatory note about this data or other reason for an inadequate sample</t>
  </si>
  <si>
    <t>2. Sample was not in the correct tube or was contaminated</t>
  </si>
  <si>
    <t>4. Sample was not taken at the correct time (for combined screening CRL between 45.0mm and 84.0mm, for quadruple screening HC &gt;101.0mm up to 20 weeks and zero days)</t>
  </si>
  <si>
    <t>5. Request form did not have all specified data fields completed as listed on the next tab. Each request form is only counted once in this column</t>
  </si>
  <si>
    <t>Example of correct submission</t>
  </si>
  <si>
    <t>For example: where you receive duplicate samples for the same woman</t>
  </si>
  <si>
    <t>Example of incorrect submission</t>
  </si>
  <si>
    <t>Maternity service: 
These will be copied over from the previous tab</t>
  </si>
  <si>
    <t>Incomplete and/or incorrect request form data fields - please use these categories to count the number of data fields not completed correctly for samples received during the reporting period</t>
  </si>
  <si>
    <t>Number of samples where you have had to recalculate the result after reporting</t>
  </si>
  <si>
    <t>Commentary / explanatory note</t>
  </si>
  <si>
    <t>KPI_code</t>
  </si>
  <si>
    <t>Standard_Description</t>
  </si>
  <si>
    <t>Laboratory_Name</t>
  </si>
  <si>
    <t>Network_Type</t>
  </si>
  <si>
    <t>Internal_Hospital</t>
  </si>
  <si>
    <t>Maternity_Service</t>
  </si>
  <si>
    <t>Maternity_Code</t>
  </si>
  <si>
    <t>Trisomy_test_type</t>
  </si>
  <si>
    <t>ReportingPeriod</t>
  </si>
  <si>
    <t>Screening_Year</t>
  </si>
  <si>
    <t>Quarter</t>
  </si>
  <si>
    <t>Submitted_by_Name</t>
  </si>
  <si>
    <t>Submitted_by_Job_title</t>
  </si>
  <si>
    <t>Submitted_by_Organisation</t>
  </si>
  <si>
    <t>Submitted_by_Email_address</t>
  </si>
  <si>
    <t>Signed_off_by_Name</t>
  </si>
  <si>
    <t>Signed_off_by_Job_title</t>
  </si>
  <si>
    <t>Signed_off_by_Organisation</t>
  </si>
  <si>
    <t>Signed_off_by_Email_address</t>
  </si>
  <si>
    <t>Numerator</t>
  </si>
  <si>
    <t>Denominator</t>
  </si>
  <si>
    <t>Data_Validation_Check</t>
  </si>
  <si>
    <t>FA4_Commentary</t>
  </si>
  <si>
    <t>Insufficient_Blood</t>
  </si>
  <si>
    <t>Contaminated</t>
  </si>
  <si>
    <t>Incorrect_Transport_Method</t>
  </si>
  <si>
    <t>Sample_Time_Taken_Incorrect</t>
  </si>
  <si>
    <t>Incomplete_Form</t>
  </si>
  <si>
    <t>Diabetes_Information</t>
  </si>
  <si>
    <t>Family_Origin</t>
  </si>
  <si>
    <t>Maternal_DOB</t>
  </si>
  <si>
    <t>Maternal_Weight</t>
  </si>
  <si>
    <t>IVF_Details</t>
  </si>
  <si>
    <t>Chorionicity</t>
  </si>
  <si>
    <t>NT_Measurement</t>
  </si>
  <si>
    <t>Patient_Identifier</t>
  </si>
  <si>
    <t>Previous_Trisomy</t>
  </si>
  <si>
    <t>Request_Report_Location</t>
  </si>
  <si>
    <t>Choice_T21_T13/18_or_both</t>
  </si>
  <si>
    <t>Smoking_Status</t>
  </si>
  <si>
    <t>Specimen_Date</t>
  </si>
  <si>
    <t>Ultrasound_Dating_Assessment</t>
  </si>
  <si>
    <t>Recalculated_After_Reported</t>
  </si>
  <si>
    <t>Request_Form_Commentary</t>
  </si>
  <si>
    <t>Check_3_Received_Org</t>
  </si>
  <si>
    <t>Check_4_Numerator</t>
  </si>
  <si>
    <t>Check_5_Denominator</t>
  </si>
  <si>
    <t>Check_6_Calculation</t>
  </si>
  <si>
    <t>Check_7_Signed</t>
  </si>
  <si>
    <t>Lab Unique name</t>
  </si>
  <si>
    <t>Hospital</t>
  </si>
  <si>
    <t>Laboratory</t>
  </si>
  <si>
    <t>Number</t>
  </si>
  <si>
    <t>Formula</t>
  </si>
  <si>
    <t>Network</t>
  </si>
  <si>
    <t>Type</t>
  </si>
  <si>
    <t>Type+Network</t>
  </si>
  <si>
    <t>Maternity Service</t>
  </si>
  <si>
    <t>Site_Code</t>
  </si>
  <si>
    <t>NDTComment</t>
  </si>
  <si>
    <t>Date changed</t>
  </si>
  <si>
    <t>Addenbrookes (Cambridge)1</t>
  </si>
  <si>
    <t>Cambridge - Rosie (CaNN combined)</t>
  </si>
  <si>
    <t>Addenbrookes (Cambridge)</t>
  </si>
  <si>
    <t>CaNN</t>
  </si>
  <si>
    <t>Combined</t>
  </si>
  <si>
    <t>CaNN combined</t>
  </si>
  <si>
    <t>Cambridge University Hospitals NHS Foundation Trust</t>
  </si>
  <si>
    <t>RGT32</t>
  </si>
  <si>
    <t>Addenbrookes (Cambridge)2</t>
  </si>
  <si>
    <t>Hinchingbrooke (CaNN combined)</t>
  </si>
  <si>
    <t>North West Anglia NHS Foundation Trust (Hinchingbrooke)</t>
  </si>
  <si>
    <t>RGN90</t>
  </si>
  <si>
    <t>Addenbrookes (Cambridge)3</t>
  </si>
  <si>
    <t>Ipswich (CaNN combined)</t>
  </si>
  <si>
    <t>East Suffolk and North Essex NHS Foundation Trust (Ipswich)</t>
  </si>
  <si>
    <t>RDE03</t>
  </si>
  <si>
    <t>Addenbrookes (Cambridge)4</t>
  </si>
  <si>
    <t>Peterborough (CaNN combined)</t>
  </si>
  <si>
    <t>North West Anglia NHS Foundation Trust (Peterborough)</t>
  </si>
  <si>
    <t>RGN80</t>
  </si>
  <si>
    <t>Addenbrookes (Cambridge)5</t>
  </si>
  <si>
    <t>West Suffolk (CaNN combined)</t>
  </si>
  <si>
    <t>West Suffolk NHS Foundation Trust</t>
  </si>
  <si>
    <t>RGR50</t>
  </si>
  <si>
    <t>Addenbrookes (Cambridge)6</t>
  </si>
  <si>
    <t>Cambridge - Rosie (COLN quad)</t>
  </si>
  <si>
    <t>COLN</t>
  </si>
  <si>
    <t>Quad</t>
  </si>
  <si>
    <t>COLN quad</t>
  </si>
  <si>
    <t>Addenbrookes (Cambridge)7</t>
  </si>
  <si>
    <t>Hinchingbrooke (COLN quad)</t>
  </si>
  <si>
    <t>Addenbrookes (Cambridge)8</t>
  </si>
  <si>
    <t>Ipswich (COLN quad)</t>
  </si>
  <si>
    <t>Addenbrookes (Cambridge)9</t>
  </si>
  <si>
    <t>James Paget (COLN quad)</t>
  </si>
  <si>
    <t>James Paget University Hospitals NHS Foundation Trust</t>
  </si>
  <si>
    <t>RGP75</t>
  </si>
  <si>
    <t>Addenbrookes (Cambridge)10</t>
  </si>
  <si>
    <t>Norfolk and Norwich (COLN quad)</t>
  </si>
  <si>
    <t>Norfolk and Norwich University Hospitals NHS Foundation Trust</t>
  </si>
  <si>
    <t>RM102</t>
  </si>
  <si>
    <t>Addenbrookes (Cambridge)11</t>
  </si>
  <si>
    <t>Peterborough (COLN quad)</t>
  </si>
  <si>
    <t>Addenbrookes (Cambridge)12</t>
  </si>
  <si>
    <t>Queen Elizabeth King's Lynn - Norfolk (COLN quad)</t>
  </si>
  <si>
    <t>The Queen Elizabeth Hospital King's Lynn NHS Foundation Trust</t>
  </si>
  <si>
    <t>RCX70</t>
  </si>
  <si>
    <t>Addenbrookes (Cambridge)13</t>
  </si>
  <si>
    <t>West Suffolk (COLN quad)</t>
  </si>
  <si>
    <t>Addenbrookes (Cambridge)14</t>
  </si>
  <si>
    <t>Cornwall (COLN quad)</t>
  </si>
  <si>
    <t>Royal Cornwall Hospitals NHS Trust</t>
  </si>
  <si>
    <t>REF12</t>
  </si>
  <si>
    <t>Birmingham Women's and Children's1</t>
  </si>
  <si>
    <t>Bedford (combined)</t>
  </si>
  <si>
    <t>Birmingham Women's and Children's</t>
  </si>
  <si>
    <t>Bedfordshire Hospitals NHS Foundation Trust (Bedford)</t>
  </si>
  <si>
    <t>RC979</t>
  </si>
  <si>
    <t>Birmingham Women's and Children's2</t>
  </si>
  <si>
    <t>Birmingham Women's and Children's (combined)</t>
  </si>
  <si>
    <t>Birmingham Women's and Children's NHS Foundation Trust</t>
  </si>
  <si>
    <t>RQ370</t>
  </si>
  <si>
    <t>Birmingham Women's and Children's3</t>
  </si>
  <si>
    <t>Chelsea and Westminster - C&amp;W (combined)</t>
  </si>
  <si>
    <t>Chelsea and Westminster Hospital NHS Foundation Trust</t>
  </si>
  <si>
    <t>RQM01</t>
  </si>
  <si>
    <t>Birmingham Women's and Children's4</t>
  </si>
  <si>
    <t>Chelsea and Westminster - West Middlesex (combined)</t>
  </si>
  <si>
    <t>Chelsea and Westminster Hospital NHS Foundation Trust (West Middlesex)</t>
  </si>
  <si>
    <t>RQM91</t>
  </si>
  <si>
    <t>Birmingham Women's and Children's5</t>
  </si>
  <si>
    <t>Coventry and Warwickshire (combined) – twins only</t>
  </si>
  <si>
    <t>University Hospitals Coventry and Warwickshire NHS Trust</t>
  </si>
  <si>
    <t>RKB01</t>
  </si>
  <si>
    <t>Birmingham Women's and Children's6</t>
  </si>
  <si>
    <t>Croydon (combined)</t>
  </si>
  <si>
    <t>Croydon Health Services NHS Trust</t>
  </si>
  <si>
    <t>RJ611</t>
  </si>
  <si>
    <t>Birmingham Women's and Children's7</t>
  </si>
  <si>
    <t>Dudley Group - Russell's Hall (combined)</t>
  </si>
  <si>
    <t>The Dudley Group NHS Foundation Trust</t>
  </si>
  <si>
    <t>RNA01</t>
  </si>
  <si>
    <t>Birmingham Women's and Children's8</t>
  </si>
  <si>
    <t>East and North Hertfordshire (combined)</t>
  </si>
  <si>
    <t>East and North Hertfordshire NHS Trust</t>
  </si>
  <si>
    <t>RWH01</t>
  </si>
  <si>
    <t>Birmingham Women's and Children's9</t>
  </si>
  <si>
    <t>East Cheshire - Macclesfield (combined)</t>
  </si>
  <si>
    <t>East Cheshire NHS Trust</t>
  </si>
  <si>
    <t>RJN71</t>
  </si>
  <si>
    <t>Birmingham Women's and Children's10</t>
  </si>
  <si>
    <t>Hillingdon (combined)</t>
  </si>
  <si>
    <t>The Hillingdon Hospitals NHS Foundation Trust</t>
  </si>
  <si>
    <t>RAS01</t>
  </si>
  <si>
    <t>Birmingham Women's and Children's11</t>
  </si>
  <si>
    <t>Imperial - QCCH (combined)</t>
  </si>
  <si>
    <t>Imperial College Healthcare NHS Trust (QCCH)</t>
  </si>
  <si>
    <t>RYJ04</t>
  </si>
  <si>
    <t>Birmingham Women's and Children's12</t>
  </si>
  <si>
    <t>Imperial - St Mary's (combined)</t>
  </si>
  <si>
    <t>Imperial College Healthcare NHS Trust (St Mary's)</t>
  </si>
  <si>
    <t>RYJ01</t>
  </si>
  <si>
    <t>Birmingham Women's and Children's13</t>
  </si>
  <si>
    <t>Kingston (combined)</t>
  </si>
  <si>
    <t>Kingston and Richmond NHS Foundation Trust</t>
  </si>
  <si>
    <t>RAX01</t>
  </si>
  <si>
    <t xml:space="preserve">&lt;- Kingston is operating outside of the national pathway </t>
  </si>
  <si>
    <t>Birmingham Women's and Children's14</t>
  </si>
  <si>
    <t>Liverpool Women's (combined)</t>
  </si>
  <si>
    <t>Liverpool Women's NHS Foundation Trust</t>
  </si>
  <si>
    <t>REP01</t>
  </si>
  <si>
    <t>Birmingham Women's and Children's15</t>
  </si>
  <si>
    <t>Luton and Dunstable (combined)</t>
  </si>
  <si>
    <t>Bedfordshire Hospitals NHS Foundation Trust (Luton and Dunstable)</t>
  </si>
  <si>
    <t>RC971</t>
  </si>
  <si>
    <t>Birmingham Women's and Children's16</t>
  </si>
  <si>
    <t>Mid Cheshire - Leighton (combined)</t>
  </si>
  <si>
    <t>Mid Cheshire Hospitals NHS Foundation Trust</t>
  </si>
  <si>
    <t>RBT20</t>
  </si>
  <si>
    <t>Birmingham Women's and Children's17</t>
  </si>
  <si>
    <t>North West London (combined)</t>
  </si>
  <si>
    <t>London North West University Healthcare NHS Trust</t>
  </si>
  <si>
    <t>R1K01</t>
  </si>
  <si>
    <t>Birmingham Women's and Children's18</t>
  </si>
  <si>
    <t>Royal Free London - Barnet and Chase (combined)</t>
  </si>
  <si>
    <t>Royal Free London NHS Foundation Trust (Barnet Hospital)</t>
  </si>
  <si>
    <t>RAL26</t>
  </si>
  <si>
    <t>Birmingham Women's and Children's19</t>
  </si>
  <si>
    <t>Royal Free London (combined)</t>
  </si>
  <si>
    <t>Royal Free London NHS Foundation Trust (Royal Free Hospital)</t>
  </si>
  <si>
    <t>RAL01</t>
  </si>
  <si>
    <t>Birmingham Women's and Children's20</t>
  </si>
  <si>
    <t>Sandwell and West Birmingham (combined)</t>
  </si>
  <si>
    <t>Sandwell and West Birmingham Hospitals NHS Trust</t>
  </si>
  <si>
    <t>I3W1A</t>
  </si>
  <si>
    <t>Birmingham Women's and Children's21</t>
  </si>
  <si>
    <t>Shrewsbury and Telford (combined)</t>
  </si>
  <si>
    <t>The Shrewsbury and Telford Hospital NHS Trust</t>
  </si>
  <si>
    <t>Birmingham Women's and Children's22</t>
  </si>
  <si>
    <t>University Hospitals Birmingham (combined)</t>
  </si>
  <si>
    <t>University Hospitals Birmingham NHS Foundation Trust</t>
  </si>
  <si>
    <t>RRK97</t>
  </si>
  <si>
    <t>Birmingham Women's and Children's23</t>
  </si>
  <si>
    <t>Walsall (combined)</t>
  </si>
  <si>
    <t>Walsall Healthcare NHS Trust</t>
  </si>
  <si>
    <t>RBK02</t>
  </si>
  <si>
    <t>Birmingham Women's and Children's24</t>
  </si>
  <si>
    <t>West Hertfordshire (combined)</t>
  </si>
  <si>
    <t>West Hertfordshire Teaching Hospitals NHS Trust</t>
  </si>
  <si>
    <t>RWG02</t>
  </si>
  <si>
    <t>Birmingham Women's and Children's25</t>
  </si>
  <si>
    <t>Wolverhampton - New Cross (combined)</t>
  </si>
  <si>
    <t>The Royal Wolverhampton NHS Trust</t>
  </si>
  <si>
    <t>RL403</t>
  </si>
  <si>
    <t>Birmingham Women's and Children's26</t>
  </si>
  <si>
    <t>Worcester - Alexandra (combined)</t>
  </si>
  <si>
    <t>Worcestershire Acute Hospitals NHS Trust</t>
  </si>
  <si>
    <t>RWP50</t>
  </si>
  <si>
    <t>Birmingham Women's and Children's27</t>
  </si>
  <si>
    <t>Worcester Acute (combined)</t>
  </si>
  <si>
    <t>Birmingham Women's and Children's28</t>
  </si>
  <si>
    <t>Wye Valley - Hereford (combined)</t>
  </si>
  <si>
    <t>Wye Valley NHS Trust</t>
  </si>
  <si>
    <t>RLQ01</t>
  </si>
  <si>
    <t>Birmingham Women's and Children's29</t>
  </si>
  <si>
    <t>Bedford (BKK quad)</t>
  </si>
  <si>
    <t>BKK</t>
  </si>
  <si>
    <t>BKK quad</t>
  </si>
  <si>
    <t>Birmingham Women's and Children's30</t>
  </si>
  <si>
    <t>Birmingham Women's and Children's (BKK quad)</t>
  </si>
  <si>
    <t>Birmingham Women's and Children's31</t>
  </si>
  <si>
    <t>Chelsea and Westminster - C&amp;W (BKK quad)</t>
  </si>
  <si>
    <t>Birmingham Women's and Children's32</t>
  </si>
  <si>
    <t>Chelsea and Westminster - West Middlesex (BKK quad)</t>
  </si>
  <si>
    <t>Birmingham Women's and Children's33</t>
  </si>
  <si>
    <t>Croydon (BKK quad)</t>
  </si>
  <si>
    <t>Birmingham Women's and Children's34</t>
  </si>
  <si>
    <t>Dudley Group - Russell's Hall (BKK quad)</t>
  </si>
  <si>
    <t>Birmingham Women's and Children's35</t>
  </si>
  <si>
    <t>East and North Hertfordshire (BKK quad)</t>
  </si>
  <si>
    <t>Birmingham Women's and Children's36</t>
  </si>
  <si>
    <t>East Cheshire - Macclesfield (BKK quad)</t>
  </si>
  <si>
    <t>Birmingham Women's and Children's37</t>
  </si>
  <si>
    <t>Hillingdon (BKK quad)</t>
  </si>
  <si>
    <t>Birmingham Women's and Children's38</t>
  </si>
  <si>
    <t>Imperial - QCCH (BKK quad)</t>
  </si>
  <si>
    <t>Birmingham Women's and Children's39</t>
  </si>
  <si>
    <t>Imperial - St Mary's (BKK quad)</t>
  </si>
  <si>
    <t>Birmingham Women's and Children's40</t>
  </si>
  <si>
    <t>King's College (BKK quad)</t>
  </si>
  <si>
    <t>King's College Hospital NHS Foundation Trust</t>
  </si>
  <si>
    <t>RJZ01</t>
  </si>
  <si>
    <t>Birmingham Women's and Children's41</t>
  </si>
  <si>
    <t>Kingston (BKK quad)</t>
  </si>
  <si>
    <t>Birmingham Women's and Children's42</t>
  </si>
  <si>
    <t>Liverpool Women's (BKK quad)</t>
  </si>
  <si>
    <t>Birmingham Women's and Children's43</t>
  </si>
  <si>
    <t>Luton and Dunstable (BKK quad)</t>
  </si>
  <si>
    <t>Birmingham Women's and Children's44</t>
  </si>
  <si>
    <t>Mid Cheshire - Leighton (BKK quad)</t>
  </si>
  <si>
    <t>Birmingham Women's and Children's45</t>
  </si>
  <si>
    <t>North West London (BKK quad)</t>
  </si>
  <si>
    <t>Birmingham Women's and Children's46</t>
  </si>
  <si>
    <t>Royal Free London - Barnet and Chase (BKK quad)</t>
  </si>
  <si>
    <t>Birmingham Women's and Children's47</t>
  </si>
  <si>
    <t>Royal Free London (BKK quad)</t>
  </si>
  <si>
    <t>Birmingham Women's and Children's48</t>
  </si>
  <si>
    <t>Sandwell and West Birmingham (BKK quad)</t>
  </si>
  <si>
    <t>Birmingham Women's and Children's49</t>
  </si>
  <si>
    <t>Shrewsbury and Telford (BKK quad)</t>
  </si>
  <si>
    <t>Birmingham Women's and Children's50</t>
  </si>
  <si>
    <t>Torbay (BKK quad)</t>
  </si>
  <si>
    <t>Torbay and South Devon NHS Foundation Trust</t>
  </si>
  <si>
    <t>RA901</t>
  </si>
  <si>
    <t>Birmingham Women's and Children's51</t>
  </si>
  <si>
    <t>University Hospitals Birmingham (BKK quad)</t>
  </si>
  <si>
    <t>Birmingham Women's and Children's52</t>
  </si>
  <si>
    <t>Walsall (BKK quad)</t>
  </si>
  <si>
    <t>Birmingham Women's and Children's53</t>
  </si>
  <si>
    <t>West Hertfordshire (BKK quad)</t>
  </si>
  <si>
    <t>Birmingham Women's and Children's54</t>
  </si>
  <si>
    <t>Whittington (BKK quad)</t>
  </si>
  <si>
    <t>Whittington Health NHS Trust</t>
  </si>
  <si>
    <t>RKEQ4</t>
  </si>
  <si>
    <t>Birmingham Women's and Children's55</t>
  </si>
  <si>
    <t>Wolverhampton - New Cross (BKK quad)</t>
  </si>
  <si>
    <t>Birmingham Women's and Children's56</t>
  </si>
  <si>
    <t>Worcester - Alexandra (BKK quad)</t>
  </si>
  <si>
    <t>Birmingham Women's and Children's57</t>
  </si>
  <si>
    <t>Worcester Acute (BKK quad)</t>
  </si>
  <si>
    <t>Birmingham Women's and Children's58</t>
  </si>
  <si>
    <t>Wye Valley - Hereford (BKK quad)</t>
  </si>
  <si>
    <t>Brighton and Sussex1</t>
  </si>
  <si>
    <t>Brighton and Sussex - Princess Royal (KG combined)</t>
  </si>
  <si>
    <t>Brighton and Sussex</t>
  </si>
  <si>
    <t>KG</t>
  </si>
  <si>
    <t>KG combined</t>
  </si>
  <si>
    <t>University Hospitals Sussex NHS Foundation Trust (East)</t>
  </si>
  <si>
    <t>E0A3H</t>
  </si>
  <si>
    <t>Broomfield (Mid Essex)1</t>
  </si>
  <si>
    <t>Basildon (combined)</t>
  </si>
  <si>
    <t>Broomfield (Mid Essex)</t>
  </si>
  <si>
    <t>Mid and South Essex NHS Foundation Trust (Basildon)</t>
  </si>
  <si>
    <t>RAJ12</t>
  </si>
  <si>
    <t>Broomfield (Mid Essex)2</t>
  </si>
  <si>
    <t>Colchester (combined)</t>
  </si>
  <si>
    <t>East Suffolk and North Essex NHS Foundation Trust (Colchester)</t>
  </si>
  <si>
    <t>RDEE4</t>
  </si>
  <si>
    <t>Broomfield (Mid Essex)3</t>
  </si>
  <si>
    <t>Mid Essex (combined)</t>
  </si>
  <si>
    <t>Mid and South Essex NHS Foundation Trust (Broomfield)</t>
  </si>
  <si>
    <t>RAJ32</t>
  </si>
  <si>
    <t>Broomfield (Mid Essex)4</t>
  </si>
  <si>
    <t>Princess Alexandra (combined)</t>
  </si>
  <si>
    <t>The Princess Alexandra Hospital NHS Trust</t>
  </si>
  <si>
    <t>RQWG0</t>
  </si>
  <si>
    <t>Broomfield (Mid Essex)5</t>
  </si>
  <si>
    <t>Southend (combined)</t>
  </si>
  <si>
    <t>Mid and South Essex NHS Foundation Trust (Southend)</t>
  </si>
  <si>
    <t>RAJ01</t>
  </si>
  <si>
    <t>Guy's and St Thomas'1</t>
  </si>
  <si>
    <t>Guy's and St Thomas' (KG combined)</t>
  </si>
  <si>
    <t>Guy's and St Thomas'</t>
  </si>
  <si>
    <t>Guy's and St Thomas' NHS Foundation Trust</t>
  </si>
  <si>
    <t>RJ122</t>
  </si>
  <si>
    <t>John Radcliffe (Oxford)1</t>
  </si>
  <si>
    <t>Ashford and St Peter's (combined)</t>
  </si>
  <si>
    <t>John Radcliffe (Oxford)</t>
  </si>
  <si>
    <t>Ashford and St Peter's Hospitals NHS Foundation Trust</t>
  </si>
  <si>
    <t>RTK01</t>
  </si>
  <si>
    <t>John Radcliffe (Oxford)2</t>
  </si>
  <si>
    <t>Dartford and Gravesham - Darent Valley (combined)</t>
  </si>
  <si>
    <t>Dartford and Gravesham NHS Trust</t>
  </si>
  <si>
    <t>RN707</t>
  </si>
  <si>
    <t>John Radcliffe (Oxford)3</t>
  </si>
  <si>
    <t>East Sussex - Conquest Hospital (combined)</t>
  </si>
  <si>
    <t>East Sussex Healthcare NHS Trust</t>
  </si>
  <si>
    <t>RXC01</t>
  </si>
  <si>
    <t>John Radcliffe (Oxford)4</t>
  </si>
  <si>
    <t>East Sussex - Eastbourne District General Hospital (combined)</t>
  </si>
  <si>
    <t>John Radcliffe (Oxford)5</t>
  </si>
  <si>
    <t>Frimley Park (combined)</t>
  </si>
  <si>
    <t>Frimley Health NHS Foundation Trust (Frimley)</t>
  </si>
  <si>
    <t>RDU01</t>
  </si>
  <si>
    <t>John Radcliffe (Oxford)6</t>
  </si>
  <si>
    <t>Maidstone (combined)</t>
  </si>
  <si>
    <t>Maidstone and Tunbridge Wells NHS Trust</t>
  </si>
  <si>
    <t>RWFTW</t>
  </si>
  <si>
    <t>John Radcliffe (Oxford)7</t>
  </si>
  <si>
    <t>Milton Keynes (combined)</t>
  </si>
  <si>
    <t>Milton Keynes University Hospital NHS Foundation Trust</t>
  </si>
  <si>
    <t>RD816</t>
  </si>
  <si>
    <t>John Radcliffe (Oxford)8</t>
  </si>
  <si>
    <t>Oxford University Hospitals (combined)</t>
  </si>
  <si>
    <t>Oxford University Hospitals NHS Foundation Trust</t>
  </si>
  <si>
    <t>RTH08</t>
  </si>
  <si>
    <t>John Radcliffe (Oxford)9</t>
  </si>
  <si>
    <t>Pembury (combined)</t>
  </si>
  <si>
    <t>John Radcliffe (Oxford)10</t>
  </si>
  <si>
    <t>Royal Berkshire (combined)</t>
  </si>
  <si>
    <t>Royal Berkshire NHS Foundation Trust</t>
  </si>
  <si>
    <t>RHW01</t>
  </si>
  <si>
    <t>John Radcliffe (Oxford)11</t>
  </si>
  <si>
    <t>Stoke Mandeville (combined)</t>
  </si>
  <si>
    <t>Buckinghamshire Healthcare NHS Trust</t>
  </si>
  <si>
    <t>RXQ02</t>
  </si>
  <si>
    <t>John Radcliffe (Oxford)12</t>
  </si>
  <si>
    <t>Surrey and Sussex (combined)</t>
  </si>
  <si>
    <t>Surrey and Sussex Healthcare NHS Trust</t>
  </si>
  <si>
    <t>RTP04</t>
  </si>
  <si>
    <t>John Radcliffe (Oxford)13</t>
  </si>
  <si>
    <t>Ashford and St Peter's (COLN quad)</t>
  </si>
  <si>
    <t>John Radcliffe (Oxford)14</t>
  </si>
  <si>
    <t>Brighton and Sussex - Princess Royal (COLN quad)</t>
  </si>
  <si>
    <t>John Radcliffe (Oxford)15</t>
  </si>
  <si>
    <t>Dartford and Gravesham - Darent Valley (COLN quad)</t>
  </si>
  <si>
    <t>John Radcliffe (Oxford)16</t>
  </si>
  <si>
    <t>East Sussex  - Conquest Hospital (COLN quad)</t>
  </si>
  <si>
    <t>John Radcliffe (Oxford)17</t>
  </si>
  <si>
    <t>East Sussex  - Eastbourne District General Hospital (COLN quad)</t>
  </si>
  <si>
    <t>John Radcliffe (Oxford)18</t>
  </si>
  <si>
    <t>Frimley Park (COLN quad)</t>
  </si>
  <si>
    <t>John Radcliffe (Oxford)19</t>
  </si>
  <si>
    <t>Isle of Wight (COLN quad)</t>
  </si>
  <si>
    <t>Isle of Wight NHS Trust</t>
  </si>
  <si>
    <t>R1F01</t>
  </si>
  <si>
    <t>John Radcliffe (Oxford)20</t>
  </si>
  <si>
    <t>Maidstone (COLN quad)</t>
  </si>
  <si>
    <t>John Radcliffe (Oxford)21</t>
  </si>
  <si>
    <t>Medway Maritime (COLN quad)</t>
  </si>
  <si>
    <t>Medway NHS Foundation Trust</t>
  </si>
  <si>
    <t>RPA02</t>
  </si>
  <si>
    <t>John Radcliffe (Oxford)22</t>
  </si>
  <si>
    <t>Milton Keynes (COLN quad)</t>
  </si>
  <si>
    <t>John Radcliffe (Oxford)23</t>
  </si>
  <si>
    <t>North Hampshire/Royal Hampshire (COLN quad)</t>
  </si>
  <si>
    <t>Hampshire Hospitals NHS Foundation Trust</t>
  </si>
  <si>
    <t>RN506</t>
  </si>
  <si>
    <t>John Radcliffe (Oxford)24</t>
  </si>
  <si>
    <t>Oxford University Hospitals (COLN quad)</t>
  </si>
  <si>
    <t>John Radcliffe (Oxford)25</t>
  </si>
  <si>
    <t>Pembury (COLN quad)</t>
  </si>
  <si>
    <t>John Radcliffe (Oxford)26</t>
  </si>
  <si>
    <t>Queen Alexandra and St Mary's (COLN quad)</t>
  </si>
  <si>
    <t>Portsmouth Hospitals University NHS Trust</t>
  </si>
  <si>
    <t>RHU03</t>
  </si>
  <si>
    <t>John Radcliffe (Oxford)27</t>
  </si>
  <si>
    <t>Royal Berkshire (COLN quad)</t>
  </si>
  <si>
    <t>John Radcliffe (Oxford)28</t>
  </si>
  <si>
    <t>Royal Surrey (COLN quad)</t>
  </si>
  <si>
    <t>Royal Surrey County Hospital NHS Foundation Trust</t>
  </si>
  <si>
    <t>RA201</t>
  </si>
  <si>
    <t>John Radcliffe (Oxford)29</t>
  </si>
  <si>
    <t>Salisbury (COLN quad)</t>
  </si>
  <si>
    <t>Salisbury NHS Foundation Trust</t>
  </si>
  <si>
    <t>RNZ02</t>
  </si>
  <si>
    <t>John Radcliffe (Oxford)30</t>
  </si>
  <si>
    <t>Southampton (COLN quad)</t>
  </si>
  <si>
    <t>University Hospital Southampton NHS Foundation Trust</t>
  </si>
  <si>
    <t>RHM12</t>
  </si>
  <si>
    <t>John Radcliffe (Oxford)31</t>
  </si>
  <si>
    <t>Stoke Mandeville (COLN quad)</t>
  </si>
  <si>
    <t>John Radcliffe (Oxford)32</t>
  </si>
  <si>
    <t>Surrey and Sussex (COLN quad)</t>
  </si>
  <si>
    <t>John Radcliffe (Oxford)33</t>
  </si>
  <si>
    <t>Taunton - Musgrove Park (COLN quad)</t>
  </si>
  <si>
    <t>Somerset NHS Foundation Trust (Somerset)</t>
  </si>
  <si>
    <t>RH5A8</t>
  </si>
  <si>
    <t>01/04/2023 old change 31/05/2022</t>
  </si>
  <si>
    <t>John Radcliffe (Oxford)34</t>
  </si>
  <si>
    <t>University College London Hospitals (COLN quad)</t>
  </si>
  <si>
    <t>University College London Hospitals NHS Foundation Trust</t>
  </si>
  <si>
    <t>RRV03</t>
  </si>
  <si>
    <t>John Radcliffe (Oxford)35</t>
  </si>
  <si>
    <t>Western Sussex - St Richard's (COLN quad)</t>
  </si>
  <si>
    <t>University Hospitals Sussex NHS Foundation Trust (West)</t>
  </si>
  <si>
    <t>RYR18</t>
  </si>
  <si>
    <t>John Radcliffe (Oxford)36</t>
  </si>
  <si>
    <t>Western Sussex - Worthing (COLN quad)</t>
  </si>
  <si>
    <t>John Radcliffe (Oxford)37</t>
  </si>
  <si>
    <t>Wexham Park (COLN quad)</t>
  </si>
  <si>
    <t>Frimley Health NHS Foundation Trust (Wexham)</t>
  </si>
  <si>
    <t>RDU50</t>
  </si>
  <si>
    <t>John Radcliffe (Oxford)38</t>
  </si>
  <si>
    <t>Yeovil (COLN quad)</t>
  </si>
  <si>
    <t>Somerset NHS Foundation Trust (Yeovil)</t>
  </si>
  <si>
    <t>RH5O4</t>
  </si>
  <si>
    <t>Kettering1</t>
  </si>
  <si>
    <t>Kettering (combined)</t>
  </si>
  <si>
    <t>Kettering</t>
  </si>
  <si>
    <t>Kettering General Hospital NHS Foundation Trust</t>
  </si>
  <si>
    <t>RNQ51</t>
  </si>
  <si>
    <t>Kettering2</t>
  </si>
  <si>
    <t>Leicester (combined)</t>
  </si>
  <si>
    <t>University Hospitals of Leicester NHS Trust</t>
  </si>
  <si>
    <t>RWEAA</t>
  </si>
  <si>
    <t>Kettering3</t>
  </si>
  <si>
    <t>Northampton (combined)</t>
  </si>
  <si>
    <t>Northampton General Hospital NHS Trust</t>
  </si>
  <si>
    <t>RNS01</t>
  </si>
  <si>
    <t>Kettering4</t>
  </si>
  <si>
    <t>Swindon - Great Western (combined)</t>
  </si>
  <si>
    <t>Great Western Hospitals NHS Foundation Trust</t>
  </si>
  <si>
    <t>RN325</t>
  </si>
  <si>
    <t>Kettering5</t>
  </si>
  <si>
    <t>Kettering (BKK quad)</t>
  </si>
  <si>
    <t>Kettering6</t>
  </si>
  <si>
    <t>Leicester (BKK quad)</t>
  </si>
  <si>
    <t>Kettering7</t>
  </si>
  <si>
    <t>Northampton (BKK quad)</t>
  </si>
  <si>
    <t>Kettering8</t>
  </si>
  <si>
    <t>Swindon - Great Western (BKK quad)</t>
  </si>
  <si>
    <t>King George (Barking, Havering, Redbridge)1</t>
  </si>
  <si>
    <t>Barts - Newham (KG combined)</t>
  </si>
  <si>
    <t>King George (Barking, Havering, Redbridge)</t>
  </si>
  <si>
    <t>Barts Health NHS Trust (Newham)</t>
  </si>
  <si>
    <t>R1HNH</t>
  </si>
  <si>
    <t>King George (Barking, Havering, Redbridge)2</t>
  </si>
  <si>
    <t>Barts - Royal London (KG combined)</t>
  </si>
  <si>
    <t>Barts Health NHS Trust (Royal London)</t>
  </si>
  <si>
    <t>R1H12</t>
  </si>
  <si>
    <t>King George (Barking, Havering, Redbridge)3</t>
  </si>
  <si>
    <t>Barts - Whipps Cross (KG combined)</t>
  </si>
  <si>
    <t>Barts Health NHS Trust (Whipps Cross)</t>
  </si>
  <si>
    <t>R1HKH</t>
  </si>
  <si>
    <t>King George (Barking, Havering, Redbridge)4</t>
  </si>
  <si>
    <t>BHRUT (KG combined)</t>
  </si>
  <si>
    <t>Barking, Havering and Redbridge University Hospitals NHS Trust</t>
  </si>
  <si>
    <t>RF4QH</t>
  </si>
  <si>
    <t>King George (Barking, Havering, Redbridge)5</t>
  </si>
  <si>
    <t>East Kent (KG combined)</t>
  </si>
  <si>
    <t>East Kent Hospitals University NHS Foundation Trust</t>
  </si>
  <si>
    <t>RVV01</t>
  </si>
  <si>
    <t>King George (Barking, Havering, Redbridge)6</t>
  </si>
  <si>
    <t>Epsom (KG combined)</t>
  </si>
  <si>
    <t>Epsom and St Helier University Hospitals NHS Trust (Epsom)</t>
  </si>
  <si>
    <t>RVR50</t>
  </si>
  <si>
    <t>King George (Barking, Havering, Redbridge)7</t>
  </si>
  <si>
    <t>Homerton (KG combined)</t>
  </si>
  <si>
    <t>Homerton Healthcare NHS Foundation Trust</t>
  </si>
  <si>
    <t>RQXM1</t>
  </si>
  <si>
    <t>King George (Barking, Havering, Redbridge)8</t>
  </si>
  <si>
    <t>North Middlesex (KG combined)</t>
  </si>
  <si>
    <t>Royal Free London NHS Foundation Trust (North Middlesex Hospital)</t>
  </si>
  <si>
    <t>RAL27</t>
  </si>
  <si>
    <t>King George (Barking, Havering, Redbridge)9</t>
  </si>
  <si>
    <t>Queen Elizabeth London (KG combined)</t>
  </si>
  <si>
    <t>Lewisham and Greenwich NHS Trust (QEH)</t>
  </si>
  <si>
    <t>RJ231</t>
  </si>
  <si>
    <t>King George (Barking, Havering, Redbridge)10</t>
  </si>
  <si>
    <t>St George's (KG combined)</t>
  </si>
  <si>
    <t>St George's University Hospitals NHS Foundation Trust</t>
  </si>
  <si>
    <t>RJ701</t>
  </si>
  <si>
    <t>King George (Barking, Havering, Redbridge)11</t>
  </si>
  <si>
    <t>St Helier (KG combined)</t>
  </si>
  <si>
    <t>Epsom and St Helier University Hospitals NHS Trust (St Helier)</t>
  </si>
  <si>
    <t>RVR05</t>
  </si>
  <si>
    <t>King George (Barking, Havering, Redbridge)12</t>
  </si>
  <si>
    <t>University Hospital Lewisham (KG combined)</t>
  </si>
  <si>
    <t>Lewisham and Greenwich NHS Trust (Lewisham)</t>
  </si>
  <si>
    <t>RJ224</t>
  </si>
  <si>
    <t>King George (Barking, Havering, Redbridge)13</t>
  </si>
  <si>
    <t>Barts - Newham (BKK quad)</t>
  </si>
  <si>
    <t>King George (Barking, Havering, Redbridge)14</t>
  </si>
  <si>
    <t>Barts - Royal London (BKK quad)</t>
  </si>
  <si>
    <t>King George (Barking, Havering, Redbridge)15</t>
  </si>
  <si>
    <t>Barts - Whipps Cross (BKK quad)</t>
  </si>
  <si>
    <t>King George (Barking, Havering, Redbridge)16</t>
  </si>
  <si>
    <t>Basildon (BKK quad)</t>
  </si>
  <si>
    <t>King George (Barking, Havering, Redbridge)17</t>
  </si>
  <si>
    <t>BHRUT (BKK quad)</t>
  </si>
  <si>
    <t>King George (Barking, Havering, Redbridge)18</t>
  </si>
  <si>
    <t>Colchester (BKK quad)</t>
  </si>
  <si>
    <t>King George (Barking, Havering, Redbridge)19</t>
  </si>
  <si>
    <t>East Kent (BKK quad)</t>
  </si>
  <si>
    <t>King George (Barking, Havering, Redbridge)20</t>
  </si>
  <si>
    <t>Epsom (BKK quad)</t>
  </si>
  <si>
    <t>King George (Barking, Havering, Redbridge)21</t>
  </si>
  <si>
    <t>Guy's and St Thomas' (BKK quad)</t>
  </si>
  <si>
    <t>King George (Barking, Havering, Redbridge)22</t>
  </si>
  <si>
    <t>Homerton (BKK quad)</t>
  </si>
  <si>
    <t>King George (Barking, Havering, Redbridge)23</t>
  </si>
  <si>
    <t>Mid Essex (BKK quad)</t>
  </si>
  <si>
    <t>King George (Barking, Havering, Redbridge)24</t>
  </si>
  <si>
    <t>North Middlesex (BKK quad)</t>
  </si>
  <si>
    <t>King George (Barking, Havering, Redbridge)25</t>
  </si>
  <si>
    <t>Princess Alexandra (BKK quad)</t>
  </si>
  <si>
    <t>King George (Barking, Havering, Redbridge)26</t>
  </si>
  <si>
    <t>Queen Elizabeth London (BKK quad)</t>
  </si>
  <si>
    <t>King George (Barking, Havering, Redbridge)27</t>
  </si>
  <si>
    <t>Southend (BKK quad)</t>
  </si>
  <si>
    <t>King George (Barking, Havering, Redbridge)28</t>
  </si>
  <si>
    <t>St George's (BKK quad)</t>
  </si>
  <si>
    <t>King George (Barking, Havering, Redbridge)29</t>
  </si>
  <si>
    <t>St Helier (BKK quad)</t>
  </si>
  <si>
    <t>King George (Barking, Havering, Redbridge)30</t>
  </si>
  <si>
    <t>University Hospital Lewisham (BKK quad)</t>
  </si>
  <si>
    <t>Kings College1</t>
  </si>
  <si>
    <t>King's College (combined)</t>
  </si>
  <si>
    <t>Kings College</t>
  </si>
  <si>
    <t>Norfolk and Norwich1</t>
  </si>
  <si>
    <t>James Paget (CaNN combined)</t>
  </si>
  <si>
    <t>Norfolk and Norwich</t>
  </si>
  <si>
    <t>Norfolk and Norwich2</t>
  </si>
  <si>
    <t>Norfolk and Norwich (CaNN combined)</t>
  </si>
  <si>
    <t>Norfolk and Norwich3</t>
  </si>
  <si>
    <t>Queen Elizabeth King's Lynn - Norfolk (CaNN combined)</t>
  </si>
  <si>
    <t>Northern General (Sheffield)1</t>
  </si>
  <si>
    <t>Barnsley (combined)</t>
  </si>
  <si>
    <t>Northern General (Sheffield)</t>
  </si>
  <si>
    <t>Barnsley Hospital NHS Foundation Trust</t>
  </si>
  <si>
    <t>RFFAA</t>
  </si>
  <si>
    <t>Northern General (Sheffield)2</t>
  </si>
  <si>
    <t>Chesterfield (combined)</t>
  </si>
  <si>
    <t>Chesterfield Royal Hospital NHS Foundation Trust</t>
  </si>
  <si>
    <t>RFSDA</t>
  </si>
  <si>
    <t>Northern General (Sheffield)3</t>
  </si>
  <si>
    <t>Doncaster and Bassetlaw (combined)</t>
  </si>
  <si>
    <t>Doncaster and Bassetlaw Teaching Hospitals NHS Foundation Trust</t>
  </si>
  <si>
    <t>RP5BA</t>
  </si>
  <si>
    <t>Northern General (Sheffield)4</t>
  </si>
  <si>
    <t>Hull and Castle Hill (combined)</t>
  </si>
  <si>
    <t>Hull University Teaching Hospitals NHS Trust</t>
  </si>
  <si>
    <t>RWA01</t>
  </si>
  <si>
    <t>Northern General (Sheffield)5</t>
  </si>
  <si>
    <t>Northern Lincolnshire - Grimsby (combined)</t>
  </si>
  <si>
    <t>Northern Lincolnshire and Goole NHS Foundation Trust</t>
  </si>
  <si>
    <t>RJL30</t>
  </si>
  <si>
    <t>Northern General (Sheffield)6</t>
  </si>
  <si>
    <t>Northern Lincolnshire - Scunthorpe (combined)</t>
  </si>
  <si>
    <t>Northern General (Sheffield)7</t>
  </si>
  <si>
    <t>Rotherham (combined)</t>
  </si>
  <si>
    <t>The Rotherham NHS Foundation Trust</t>
  </si>
  <si>
    <t>RFRPA</t>
  </si>
  <si>
    <t>Northern General (Sheffield)8</t>
  </si>
  <si>
    <t>Sheffield (combined)</t>
  </si>
  <si>
    <t>Sheffield Teaching Hospitals NHS Foundation Trust</t>
  </si>
  <si>
    <t>RHQHH</t>
  </si>
  <si>
    <t>Northern General (Sheffield)9</t>
  </si>
  <si>
    <t>York - Scarborough (combined)</t>
  </si>
  <si>
    <t>York and Scarborough Teaching Hospitals NHS Foundation Trust</t>
  </si>
  <si>
    <t>RCB55</t>
  </si>
  <si>
    <t>Northern General (Sheffield)10</t>
  </si>
  <si>
    <t>York (combined)</t>
  </si>
  <si>
    <t>Nottingham1</t>
  </si>
  <si>
    <t>Burton (combined)</t>
  </si>
  <si>
    <t>Nottingham</t>
  </si>
  <si>
    <t>University Hospitals of Derby and Burton NHS Foundation Trust (Burton)</t>
  </si>
  <si>
    <t>RTG02</t>
  </si>
  <si>
    <t>Planned change to Nottingham 01/08/2022</t>
  </si>
  <si>
    <t>Nottingham2</t>
  </si>
  <si>
    <t>Derby (combined)</t>
  </si>
  <si>
    <t>University Hospitals of Derby and Burton NHS Foundation Trust (Derby)</t>
  </si>
  <si>
    <t>RTGFG</t>
  </si>
  <si>
    <t>Nottingham3</t>
  </si>
  <si>
    <t>Lincolnshire - Lincoln (combined)</t>
  </si>
  <si>
    <t>United Lincolnshire Teaching Hospitals NHS Trust</t>
  </si>
  <si>
    <t>RWDDA</t>
  </si>
  <si>
    <t>Nottingham4</t>
  </si>
  <si>
    <t>Lincolnshire - Pilgrim, Grantham and District (combined)</t>
  </si>
  <si>
    <t>Nottingham5</t>
  </si>
  <si>
    <t>Nottingham (combined)</t>
  </si>
  <si>
    <t>Nottingham University Hospitals NHS Trust</t>
  </si>
  <si>
    <t>RX1CC</t>
  </si>
  <si>
    <t>Nottingham6</t>
  </si>
  <si>
    <t>Sherwood Forest - Kings Mill (combined)</t>
  </si>
  <si>
    <t>Sherwood Forest Hospitals NHS Foundation Trust</t>
  </si>
  <si>
    <t>RK5BC</t>
  </si>
  <si>
    <t>Nottingham7</t>
  </si>
  <si>
    <t>Burton (BONO quad)</t>
  </si>
  <si>
    <t>BONO</t>
  </si>
  <si>
    <t>BONO quad</t>
  </si>
  <si>
    <t>Nottingham8</t>
  </si>
  <si>
    <t>Derby (BONO quad)</t>
  </si>
  <si>
    <t>Nottingham9</t>
  </si>
  <si>
    <t>Lincolnshire - Lincoln (BONO quad)</t>
  </si>
  <si>
    <t>Nottingham10</t>
  </si>
  <si>
    <t>Lincolnshire - Pilgrim, Grantham and District (BONO quad)</t>
  </si>
  <si>
    <t>Nottingham11</t>
  </si>
  <si>
    <t>Nottingham (BONO quad)</t>
  </si>
  <si>
    <t>Nottingham12</t>
  </si>
  <si>
    <t>Sherwood Forest - Kings Mill (BONO quad)</t>
  </si>
  <si>
    <t>Queen Alexandra (Portsmouth)1</t>
  </si>
  <si>
    <t>Isle of Wight (combined)</t>
  </si>
  <si>
    <t>Queen Alexandra (Portsmouth)</t>
  </si>
  <si>
    <t>Queen Alexandra (Portsmouth)2</t>
  </si>
  <si>
    <t>North Hampshire (combined)</t>
  </si>
  <si>
    <t>Queen Alexandra (Portsmouth)3</t>
  </si>
  <si>
    <t>Queen Alexandra and St Mary's (combined)</t>
  </si>
  <si>
    <t>Queen Alexandra (Portsmouth)4</t>
  </si>
  <si>
    <t>Royal Hampshire (combined)</t>
  </si>
  <si>
    <t>Queen Alexandra (Portsmouth)5</t>
  </si>
  <si>
    <t>Salisbury (combined)</t>
  </si>
  <si>
    <t>Queen Alexandra (Portsmouth)6</t>
  </si>
  <si>
    <t>Southampton (combined)</t>
  </si>
  <si>
    <t>Queen Alexandra (Portsmouth)7</t>
  </si>
  <si>
    <t>Western Sussex - St Richard's (combined)</t>
  </si>
  <si>
    <t>Queen Alexandra (Portsmouth)8</t>
  </si>
  <si>
    <t>Western Sussex - Worthing (combined)</t>
  </si>
  <si>
    <t>Royal Bolton1</t>
  </si>
  <si>
    <t>Blackburn (combined)</t>
  </si>
  <si>
    <t>Royal Bolton</t>
  </si>
  <si>
    <t>East Lancashire Hospitals NHS Trust</t>
  </si>
  <si>
    <t>RXR10</t>
  </si>
  <si>
    <t>Royal Bolton2</t>
  </si>
  <si>
    <t>Blackpool (combined)</t>
  </si>
  <si>
    <t>Blackpool Teaching Hospitals NHS Foundation Trust</t>
  </si>
  <si>
    <t>RXL01</t>
  </si>
  <si>
    <t>Royal Bolton3</t>
  </si>
  <si>
    <t>Bolton (combined)</t>
  </si>
  <si>
    <t>Bolton NHS Foundation Trust</t>
  </si>
  <si>
    <t>RMC01</t>
  </si>
  <si>
    <t>Royal Bolton4</t>
  </si>
  <si>
    <t>Burnley (combined)</t>
  </si>
  <si>
    <t>Royal Bolton5</t>
  </si>
  <si>
    <t>Chester (combined)</t>
  </si>
  <si>
    <t>Countess of Chester Hospital NHS Foundation Trust</t>
  </si>
  <si>
    <t>RJR05</t>
  </si>
  <si>
    <t>Royal Bolton6</t>
  </si>
  <si>
    <t>Lancashire - Preston (combined)</t>
  </si>
  <si>
    <t>Lancashire Teaching Hospitals NHS Foundation Trust</t>
  </si>
  <si>
    <t>RXN02</t>
  </si>
  <si>
    <t>Royal Bolton7</t>
  </si>
  <si>
    <t>Manchester - North (combined)</t>
  </si>
  <si>
    <t>Manchester University NHS Foundation Trust</t>
  </si>
  <si>
    <t>R0A66</t>
  </si>
  <si>
    <t>Royal Bolton8</t>
  </si>
  <si>
    <t>Manchester - St Mary's (combined)</t>
  </si>
  <si>
    <t>Royal Bolton9</t>
  </si>
  <si>
    <t>Manchester - Wythenshawe (combined)</t>
  </si>
  <si>
    <t>Royal Bolton10</t>
  </si>
  <si>
    <t>North Midlands (combined)</t>
  </si>
  <si>
    <t>University Hospitals of North Midlands NHS Trust</t>
  </si>
  <si>
    <t>RJE01</t>
  </si>
  <si>
    <t>Royal Bolton11</t>
  </si>
  <si>
    <t>Pennine - Oldham (combined)</t>
  </si>
  <si>
    <t>Northern Care Alliance NHS Foundation Trust</t>
  </si>
  <si>
    <t>RM317</t>
  </si>
  <si>
    <t>Royal Bolton12</t>
  </si>
  <si>
    <t>Pennine - Rochdale (combined)</t>
  </si>
  <si>
    <t>Royal Bolton13</t>
  </si>
  <si>
    <t>Southport and Ormskirk (combined)</t>
  </si>
  <si>
    <t>Mersey and West Lancashire Teaching Hospitals NHS Trust (Southport)</t>
  </si>
  <si>
    <t>RBN52</t>
  </si>
  <si>
    <t>Royal Bolton14</t>
  </si>
  <si>
    <t>St Helens and Knowsley - Whiston (combined)</t>
  </si>
  <si>
    <t>Mersey and West Lancashire Teaching Hospitals NHS Trust (St Helens)</t>
  </si>
  <si>
    <t>RBN01</t>
  </si>
  <si>
    <t>Royal Bolton15</t>
  </si>
  <si>
    <t>Stockport - Stepping Hill (combined)</t>
  </si>
  <si>
    <t>Stockport NHS Foundation Trust</t>
  </si>
  <si>
    <t>RWJ09</t>
  </si>
  <si>
    <t>Royal Bolton16</t>
  </si>
  <si>
    <t>Tameside (combined)</t>
  </si>
  <si>
    <t>Tameside and Glossop Integrated Care NHS Foundation Trust</t>
  </si>
  <si>
    <t>RMP01</t>
  </si>
  <si>
    <t>Royal Bolton17</t>
  </si>
  <si>
    <t>Warrington (combined)</t>
  </si>
  <si>
    <t>Warrington and Halton Teaching Hospitals NHS Foundation Trust</t>
  </si>
  <si>
    <t>RWWWH</t>
  </si>
  <si>
    <t>Royal Bolton18</t>
  </si>
  <si>
    <t>Wigan and Leigh (combined)</t>
  </si>
  <si>
    <t>Wrightington, Wigan and Leigh NHS Foundation Trust</t>
  </si>
  <si>
    <t>RRF02</t>
  </si>
  <si>
    <t>Royal Bolton19</t>
  </si>
  <si>
    <t>Wirral (combined)</t>
  </si>
  <si>
    <t>Wirral University Teaching Hospital NHS Foundation Trust</t>
  </si>
  <si>
    <t>RBL14</t>
  </si>
  <si>
    <t>Royal Bolton20</t>
  </si>
  <si>
    <t>Blackburn (BONO quad)</t>
  </si>
  <si>
    <t>Royal Bolton21</t>
  </si>
  <si>
    <t>Blackpool (BONO quad)</t>
  </si>
  <si>
    <t>Royal Bolton22</t>
  </si>
  <si>
    <t>Bolton (BONO quad)</t>
  </si>
  <si>
    <t>Royal Bolton23</t>
  </si>
  <si>
    <t>Burnley (BONO quad)</t>
  </si>
  <si>
    <t>Royal Bolton24</t>
  </si>
  <si>
    <t>Chester (BONO quad)</t>
  </si>
  <si>
    <t>Royal Bolton25</t>
  </si>
  <si>
    <t>Lancashire - Preston (BONO quad)</t>
  </si>
  <si>
    <t>Royal Bolton26</t>
  </si>
  <si>
    <t>Manchester - North Manchester (BONO quad)</t>
  </si>
  <si>
    <t>Royal Bolton27</t>
  </si>
  <si>
    <t>Manchester - St Mary's (BONO quad)</t>
  </si>
  <si>
    <t>Royal Bolton28</t>
  </si>
  <si>
    <t>Manchester - Wythenshawe (BONO quad)</t>
  </si>
  <si>
    <t>Royal Bolton29</t>
  </si>
  <si>
    <t>North Midlands (BONO quad)</t>
  </si>
  <si>
    <t>Royal Bolton30</t>
  </si>
  <si>
    <t>Pennine - Oldham (BONO quad)</t>
  </si>
  <si>
    <t>Royal Bolton31</t>
  </si>
  <si>
    <t>Pennine - Rochdale (BONO quad)</t>
  </si>
  <si>
    <t>Royal Bolton32</t>
  </si>
  <si>
    <t>Southport and Ormskirk (BONO quad)</t>
  </si>
  <si>
    <t>Royal Bolton33</t>
  </si>
  <si>
    <t>St Helens and Knowsley - Whiston (BONO quad)</t>
  </si>
  <si>
    <t>Royal Bolton34</t>
  </si>
  <si>
    <t>Stockport - Stepping Hill (BONO quad)</t>
  </si>
  <si>
    <t>Royal Bolton35</t>
  </si>
  <si>
    <t>Tameside (BONO quad)</t>
  </si>
  <si>
    <t>Royal Bolton36</t>
  </si>
  <si>
    <t>Warrington (BONO quad)</t>
  </si>
  <si>
    <t>Royal Bolton37</t>
  </si>
  <si>
    <t>Wigan and Leigh (BONO quad)</t>
  </si>
  <si>
    <t>Royal Bolton38</t>
  </si>
  <si>
    <t>Wirral (BONO quad)</t>
  </si>
  <si>
    <t>Royal Devon and Exeter1</t>
  </si>
  <si>
    <t>Cornwall (combined)</t>
  </si>
  <si>
    <t>Royal Devon and Exeter</t>
  </si>
  <si>
    <t>Royal Devon and Exeter2</t>
  </si>
  <si>
    <t>Devon and Exeter (combined)</t>
  </si>
  <si>
    <t>Royal Devon University Healthcare NHS Foundation Trust (East)</t>
  </si>
  <si>
    <t>RH801</t>
  </si>
  <si>
    <t>Royal Devon and Exeter3</t>
  </si>
  <si>
    <t>Dorset (combined)</t>
  </si>
  <si>
    <t>Dorset County Hospital NHS Foundation Trust</t>
  </si>
  <si>
    <t>RBD01</t>
  </si>
  <si>
    <t>Royal Devon and Exeter4</t>
  </si>
  <si>
    <t>North Devon (combined)</t>
  </si>
  <si>
    <t>Royal Devon University Healthcare NHS Foundation Trust (North)</t>
  </si>
  <si>
    <t>RH880</t>
  </si>
  <si>
    <t>Royal Devon and Exeter5</t>
  </si>
  <si>
    <t>Plymouth - Derriford (combined)</t>
  </si>
  <si>
    <t>University Hospitals Plymouth NHS Trust</t>
  </si>
  <si>
    <t>RK950</t>
  </si>
  <si>
    <t>Royal Devon and Exeter6</t>
  </si>
  <si>
    <t>Royal Surrey (combined)</t>
  </si>
  <si>
    <t>Royal Devon and Exeter7</t>
  </si>
  <si>
    <t>Taunton - Musgrove Park (combined)</t>
  </si>
  <si>
    <t>Royal Devon and Exeter8</t>
  </si>
  <si>
    <t>Torbay (combined)</t>
  </si>
  <si>
    <t>Royal Devon and Exeter9</t>
  </si>
  <si>
    <t>University Hospital Dorset (combined)</t>
  </si>
  <si>
    <t>University Hospitals Dorset NHS Foundation Trust</t>
  </si>
  <si>
    <t>R0D01</t>
  </si>
  <si>
    <t>Royal Devon and Exeter10</t>
  </si>
  <si>
    <t>Yeovil (combined)</t>
  </si>
  <si>
    <t>Royal Victoria Infirmary (Newcastle)1</t>
  </si>
  <si>
    <t>Durham and Darlington - Bishop Auckland (combined)</t>
  </si>
  <si>
    <t>Royal Victoria Infirmary (Newcastle)</t>
  </si>
  <si>
    <t>County Durham and Darlington NHS Foundation Trust</t>
  </si>
  <si>
    <t>RXPCP</t>
  </si>
  <si>
    <t>Royal Victoria Infirmary (Newcastle)2</t>
  </si>
  <si>
    <t>Durham and Darlington - Darlington (combined)</t>
  </si>
  <si>
    <t>Royal Victoria Infirmary (Newcastle)3</t>
  </si>
  <si>
    <t>Durham and Darlington - North Durham (combined)</t>
  </si>
  <si>
    <t>Royal Victoria Infirmary (Newcastle)4</t>
  </si>
  <si>
    <t>Durham and Darlington - Shotley Bridge (combined)</t>
  </si>
  <si>
    <t>Royal Victoria Infirmary (Newcastle)5</t>
  </si>
  <si>
    <t>Gateshead - Queen Elizabeth (combined)</t>
  </si>
  <si>
    <t>Gateshead Health NHS Foundation Trust</t>
  </si>
  <si>
    <t>RR7EN</t>
  </si>
  <si>
    <t>Royal Victoria Infirmary (Newcastle)6</t>
  </si>
  <si>
    <t>Gloucestershire - Cheltenham (combined)</t>
  </si>
  <si>
    <t>Gloucestershire Hospitals NHS Foundation Trust</t>
  </si>
  <si>
    <t>RTE03</t>
  </si>
  <si>
    <t>Royal Victoria Infirmary (Newcastle)7</t>
  </si>
  <si>
    <t>Gloucestershire - Gloucestershire Royal (combined)</t>
  </si>
  <si>
    <t>Royal Victoria Infirmary (Newcastle)8</t>
  </si>
  <si>
    <t>Morecambe Bay - Furness (combined)</t>
  </si>
  <si>
    <t>University Hospitals of Morecambe Bay NHS Foundation Trust</t>
  </si>
  <si>
    <t>RTX02</t>
  </si>
  <si>
    <t>Royal Victoria Infirmary (Newcastle)9</t>
  </si>
  <si>
    <t>Morecambe Bay - Royal Lancaster (combined)</t>
  </si>
  <si>
    <t>Royal Victoria Infirmary (Newcastle)10</t>
  </si>
  <si>
    <t>Morecambe Bay - Westmorland (combined)</t>
  </si>
  <si>
    <t>Royal Victoria Infirmary (Newcastle)11</t>
  </si>
  <si>
    <t>Newcastle - RVI (combined)</t>
  </si>
  <si>
    <t>The Newcastle Upon Tyne Hospitals NHS Foundation Trust</t>
  </si>
  <si>
    <t>RTD02</t>
  </si>
  <si>
    <t>Royal Victoria Infirmary (Newcastle)12</t>
  </si>
  <si>
    <t>North Cumbria - Cumberland Infirmary (combined)</t>
  </si>
  <si>
    <t>North Cumbria Integrated Care NHS Foundation Trust</t>
  </si>
  <si>
    <t>RNN62</t>
  </si>
  <si>
    <t>Royal Victoria Infirmary (Newcastle)13</t>
  </si>
  <si>
    <t>North Cumbria - West Cumberland (combined)</t>
  </si>
  <si>
    <t>Royal Victoria Infirmary (Newcastle)14</t>
  </si>
  <si>
    <t>North Tees - Hartlepool (combined)</t>
  </si>
  <si>
    <t>North Tees and Hartlepool NHS Foundation Trust</t>
  </si>
  <si>
    <t>RVWAE</t>
  </si>
  <si>
    <t>Royal Victoria Infirmary (Newcastle)15</t>
  </si>
  <si>
    <t>North Tees - Uni Hosp North Tees (combined)</t>
  </si>
  <si>
    <t>Royal Victoria Infirmary (Newcastle)16</t>
  </si>
  <si>
    <t>Northumbria - Berwick (combined)</t>
  </si>
  <si>
    <t>Northumbria Healthcare NHS Foundation Trust</t>
  </si>
  <si>
    <t>RTF86</t>
  </si>
  <si>
    <t>Royal Victoria Infirmary (Newcastle)17</t>
  </si>
  <si>
    <t>Northumbria - Hexham (combined)</t>
  </si>
  <si>
    <t>Royal Victoria Infirmary (Newcastle)18</t>
  </si>
  <si>
    <t>Northumbria - Hillcrest (combined)</t>
  </si>
  <si>
    <t>Royal Victoria Infirmary (Newcastle)19</t>
  </si>
  <si>
    <t>Northumbria - North Tyneside (combined)</t>
  </si>
  <si>
    <t>Royal Victoria Infirmary (Newcastle)20</t>
  </si>
  <si>
    <t>Northumbria - Wansbeck (combined)</t>
  </si>
  <si>
    <t>Royal Victoria Infirmary (Newcastle)21</t>
  </si>
  <si>
    <t>South Tees - Friarage (combined)</t>
  </si>
  <si>
    <t>South Tees Hospitals NHS Foundation Trust</t>
  </si>
  <si>
    <t>RTRAT</t>
  </si>
  <si>
    <t>Royal Victoria Infirmary (Newcastle)22</t>
  </si>
  <si>
    <t>South Tees - James Cook (combined)</t>
  </si>
  <si>
    <t>Royal Victoria Infirmary (Newcastle)23</t>
  </si>
  <si>
    <t>South Tyneside (combined)</t>
  </si>
  <si>
    <t>South Tyneside and Sunderland NHS Foundation Trust</t>
  </si>
  <si>
    <t>R0B01</t>
  </si>
  <si>
    <t>Royal Victoria Infirmary (Newcastle)24</t>
  </si>
  <si>
    <t>Sunderland (combined)</t>
  </si>
  <si>
    <t>Royal Victoria Infirmary (Newcastle)25</t>
  </si>
  <si>
    <t>Bath (COLN quad)</t>
  </si>
  <si>
    <t>Royal United Hospitals Bath NHS Foundation Trust</t>
  </si>
  <si>
    <t>RD130</t>
  </si>
  <si>
    <t>Royal Victoria Infirmary (Newcastle)26</t>
  </si>
  <si>
    <t>Devon and Exeter (COLN quad)</t>
  </si>
  <si>
    <t>Royal Victoria Infirmary (Newcastle)27</t>
  </si>
  <si>
    <t>Dorset (COLN quad)</t>
  </si>
  <si>
    <t>Royal Victoria Infirmary (Newcastle)28</t>
  </si>
  <si>
    <t>Durham and Darlington - Bishop Auckland (COLN quad)</t>
  </si>
  <si>
    <t>Royal Victoria Infirmary (Newcastle)29</t>
  </si>
  <si>
    <t>Durham and Darlington - Darlington (COLN quad)</t>
  </si>
  <si>
    <t>Royal Victoria Infirmary (Newcastle)30</t>
  </si>
  <si>
    <t>Durham and Darlington - North Durham (COLN quad)</t>
  </si>
  <si>
    <t>Royal Victoria Infirmary (Newcastle)31</t>
  </si>
  <si>
    <t>Durham and Darlington - Shotley Bridge (COLN quad)</t>
  </si>
  <si>
    <t>Royal Victoria Infirmary (Newcastle)32</t>
  </si>
  <si>
    <t>Gateshead - Queen Elizabeth (COLN quad)</t>
  </si>
  <si>
    <t>Royal Victoria Infirmary (Newcastle)33</t>
  </si>
  <si>
    <t>Gloucestershire - Cheltenham (COLN quad)</t>
  </si>
  <si>
    <t>Royal Victoria Infirmary (Newcastle)34</t>
  </si>
  <si>
    <t>Gloucestershire - Gloucestershire Royal (COLN quad)</t>
  </si>
  <si>
    <t>Royal Victoria Infirmary (Newcastle)35</t>
  </si>
  <si>
    <t>Morecambe Bay - Furness (COLN quad)</t>
  </si>
  <si>
    <t>Royal Victoria Infirmary (Newcastle)36</t>
  </si>
  <si>
    <t>Morecambe Bay - Royal Lancaster (COLN quad)</t>
  </si>
  <si>
    <t>Royal Victoria Infirmary (Newcastle)37</t>
  </si>
  <si>
    <t>Morecambe Bay - Westmorland (COLN quad)</t>
  </si>
  <si>
    <t>Royal Victoria Infirmary (Newcastle)38</t>
  </si>
  <si>
    <t>Newcastle - RVI (COLN quad)</t>
  </si>
  <si>
    <t>Royal Victoria Infirmary (Newcastle)39</t>
  </si>
  <si>
    <t>North Cumbria - Cumberland Infirmary (COLN quad)</t>
  </si>
  <si>
    <t>Royal Victoria Infirmary (Newcastle)40</t>
  </si>
  <si>
    <t>North Cumbria - West Cumberland (COLN quad)</t>
  </si>
  <si>
    <t>Royal Victoria Infirmary (Newcastle)41</t>
  </si>
  <si>
    <t>North Devon (COLN quad)</t>
  </si>
  <si>
    <t>Royal Victoria Infirmary (Newcastle)42</t>
  </si>
  <si>
    <t>North Tees - Hartlepool (COLN quad)</t>
  </si>
  <si>
    <t>Royal Victoria Infirmary (Newcastle)43</t>
  </si>
  <si>
    <t>North Tees - Uni Hosp North Tees (COLN quad)</t>
  </si>
  <si>
    <t>Royal Victoria Infirmary (Newcastle)44</t>
  </si>
  <si>
    <t>Northumbria - Berwick (COLN quad)</t>
  </si>
  <si>
    <t>Royal Victoria Infirmary (Newcastle)45</t>
  </si>
  <si>
    <t>Northumbria - Hexham (COLN quad)</t>
  </si>
  <si>
    <t>Royal Victoria Infirmary (Newcastle)46</t>
  </si>
  <si>
    <t>Northumbria - Hillcrest (COLN quad)</t>
  </si>
  <si>
    <t>Royal Victoria Infirmary (Newcastle)47</t>
  </si>
  <si>
    <t>Northumbria - North Tyneside (COLN quad)</t>
  </si>
  <si>
    <t>Royal Victoria Infirmary (Newcastle)48</t>
  </si>
  <si>
    <t>Northumbria - Wansbeck (COLN quad)</t>
  </si>
  <si>
    <t>Royal Victoria Infirmary (Newcastle)49</t>
  </si>
  <si>
    <t>Plymouth - Derriford (COLN quad)</t>
  </si>
  <si>
    <t>Royal Victoria Infirmary (Newcastle)50</t>
  </si>
  <si>
    <t>South Tees - Friarage (COLN quad)</t>
  </si>
  <si>
    <t>Royal Victoria Infirmary (Newcastle)51</t>
  </si>
  <si>
    <t>South Tees - James Cook (COLN quad)</t>
  </si>
  <si>
    <t>Royal Victoria Infirmary (Newcastle)52</t>
  </si>
  <si>
    <t>South Tyneside (COLN quad)</t>
  </si>
  <si>
    <t>Royal Victoria Infirmary (Newcastle)53</t>
  </si>
  <si>
    <t>Southmead (COLN quad)</t>
  </si>
  <si>
    <t>North Bristol NHS Trust</t>
  </si>
  <si>
    <t>RVJ01</t>
  </si>
  <si>
    <t>Royal Victoria Infirmary (Newcastle)54</t>
  </si>
  <si>
    <t>St Michael's (COLN quad)</t>
  </si>
  <si>
    <t>University Hospitals Bristol and Weston NHS Foundation Trust</t>
  </si>
  <si>
    <t>RA707</t>
  </si>
  <si>
    <t>Royal Victoria Infirmary (Newcastle)55</t>
  </si>
  <si>
    <t>Sunderland (COLN quad)</t>
  </si>
  <si>
    <t>Royal Victoria Infirmary (Newcastle)56</t>
  </si>
  <si>
    <t>University Hospital Dorset (COLN quad)</t>
  </si>
  <si>
    <t>Southmead (North Bristol)1</t>
  </si>
  <si>
    <t>Bath (combined)</t>
  </si>
  <si>
    <t>Southmead (North Bristol)</t>
  </si>
  <si>
    <t>Southmead (North Bristol)2</t>
  </si>
  <si>
    <t>Southmead (combined)</t>
  </si>
  <si>
    <t>Southmead (North Bristol)3</t>
  </si>
  <si>
    <t>St Michael's (combined)</t>
  </si>
  <si>
    <t>Southmead (North Bristol)4</t>
  </si>
  <si>
    <t>Weston (combined)</t>
  </si>
  <si>
    <t>St James (Leeds)1</t>
  </si>
  <si>
    <t>Airedale (combined)</t>
  </si>
  <si>
    <t>St James (Leeds)</t>
  </si>
  <si>
    <t>Airedale NHS Foundation Trust</t>
  </si>
  <si>
    <t>RCF22</t>
  </si>
  <si>
    <t>St James (Leeds)2</t>
  </si>
  <si>
    <t>Bradford (combined)</t>
  </si>
  <si>
    <t>Bradford Teaching Hospitals NHS Foundation Trust</t>
  </si>
  <si>
    <t>RAE02</t>
  </si>
  <si>
    <t>St James (Leeds)3</t>
  </si>
  <si>
    <t>Calderdale and Huddersfield (combined)</t>
  </si>
  <si>
    <t>Calderdale and Huddersfield NHS Foundation Trust</t>
  </si>
  <si>
    <t>RWY02</t>
  </si>
  <si>
    <t>St James (Leeds)4</t>
  </si>
  <si>
    <t>Harrogate (combined)</t>
  </si>
  <si>
    <t>Harrogate and District NHS Foundation Trust</t>
  </si>
  <si>
    <t>RCD01</t>
  </si>
  <si>
    <t>St James (Leeds)5</t>
  </si>
  <si>
    <t>Leeds (combined)</t>
  </si>
  <si>
    <t>Leeds Teaching Hospitals NHS Trust</t>
  </si>
  <si>
    <t>RR813</t>
  </si>
  <si>
    <t>St James (Leeds)6</t>
  </si>
  <si>
    <t>Mid Yorkshire (combined)</t>
  </si>
  <si>
    <t>Mid Yorkshire Teaching NHS Trust</t>
  </si>
  <si>
    <t>RXF05</t>
  </si>
  <si>
    <t>St James (Leeds)7</t>
  </si>
  <si>
    <t>Airedale (COLN quad)</t>
  </si>
  <si>
    <t>St James (Leeds)8</t>
  </si>
  <si>
    <t>Bradford (COLN quad)</t>
  </si>
  <si>
    <t>St James (Leeds)9</t>
  </si>
  <si>
    <t>Calderdale and Huddersfield (COLN quad)</t>
  </si>
  <si>
    <t>St James (Leeds)10</t>
  </si>
  <si>
    <t>Harrogate (COLN quad)</t>
  </si>
  <si>
    <t>St James (Leeds)11</t>
  </si>
  <si>
    <t>Leeds (COLN quad)</t>
  </si>
  <si>
    <t>St James (Leeds)12</t>
  </si>
  <si>
    <t>Mid Yorkshire (COLN quad)</t>
  </si>
  <si>
    <t>St James (Leeds)13</t>
  </si>
  <si>
    <t>Barnsley (quad)</t>
  </si>
  <si>
    <t>St James (Leeds)14</t>
  </si>
  <si>
    <t>Chesterfield (quad)</t>
  </si>
  <si>
    <t>St James (Leeds)15</t>
  </si>
  <si>
    <t>Doncaster and Bassetlaw (quad)</t>
  </si>
  <si>
    <t>St James (Leeds)16</t>
  </si>
  <si>
    <t>Hull and Castle Hill (quad)</t>
  </si>
  <si>
    <t>St James (Leeds)17</t>
  </si>
  <si>
    <t>Northern Lincolnshire - Grimsby (quad)</t>
  </si>
  <si>
    <t>St James (Leeds)18</t>
  </si>
  <si>
    <t>Northern Lincolnshire - Scunthorpe (quad)</t>
  </si>
  <si>
    <t>St James (Leeds)19</t>
  </si>
  <si>
    <t>Rotherham (quad)</t>
  </si>
  <si>
    <t>St James (Leeds)20</t>
  </si>
  <si>
    <t>Sheffield (quad)</t>
  </si>
  <si>
    <t>St James (Leeds)21</t>
  </si>
  <si>
    <t>York - Scarborough (quad)</t>
  </si>
  <si>
    <t>St James (Leeds)22</t>
  </si>
  <si>
    <t>York (quad)</t>
  </si>
  <si>
    <t>University College London1</t>
  </si>
  <si>
    <t>Medway Maritime (UCLH/Medway combined)</t>
  </si>
  <si>
    <t>University College London</t>
  </si>
  <si>
    <t>UCLH/Medway</t>
  </si>
  <si>
    <t>UCLH/Medway - Combined</t>
  </si>
  <si>
    <t>University College London2</t>
  </si>
  <si>
    <t>University College London Hospitals (UCLH/Medway combined)</t>
  </si>
  <si>
    <t>University College London3</t>
  </si>
  <si>
    <t>Whittington (UCLH/Medway combined)</t>
  </si>
  <si>
    <t>University Hospital Coventry1</t>
  </si>
  <si>
    <t>Coventry and Warwickshire (combined)</t>
  </si>
  <si>
    <t>University Hospital Coventry</t>
  </si>
  <si>
    <t>University Hospital Coventry2</t>
  </si>
  <si>
    <t>George Eliot (combined)</t>
  </si>
  <si>
    <t>George Eliot Hospital NHS Trust</t>
  </si>
  <si>
    <t>University Hospital Coventry3</t>
  </si>
  <si>
    <t>South Warwickshire (combined)</t>
  </si>
  <si>
    <t>South Warwickshire University NHS Foundation Trust</t>
  </si>
  <si>
    <t>RJC02</t>
  </si>
  <si>
    <t>University Hospital Coventry4</t>
  </si>
  <si>
    <t>Coventry and Warwickshire (BKK quad)</t>
  </si>
  <si>
    <t>University Hospital Coventry5</t>
  </si>
  <si>
    <t>George Eliot (BKK quad)</t>
  </si>
  <si>
    <t>University Hospital Coventry6</t>
  </si>
  <si>
    <t>South Warwickshire (BKK quad)</t>
  </si>
  <si>
    <t>Wexham Park1</t>
  </si>
  <si>
    <t>Wexham Park (KG combined)</t>
  </si>
  <si>
    <t>Wexham Park</t>
  </si>
  <si>
    <t>Lab dropdown (22 total)</t>
  </si>
  <si>
    <t>Type of test combined</t>
  </si>
  <si>
    <t>Type of test quad</t>
  </si>
  <si>
    <t>Additional notes</t>
  </si>
  <si>
    <t>N/A</t>
  </si>
  <si>
    <t>Wolfson/Sheffield</t>
  </si>
  <si>
    <t>Wolfson/Sheffield second trimester network</t>
  </si>
  <si>
    <t>UCLH/Medway combined</t>
  </si>
  <si>
    <t>&lt;- Now reporting on George Eliot and South Warwickshire Quad?</t>
  </si>
  <si>
    <t>Wolfson</t>
  </si>
  <si>
    <t>Networks</t>
  </si>
  <si>
    <t>COLN - Quad</t>
  </si>
  <si>
    <t>Leeds</t>
  </si>
  <si>
    <t>Newcastle</t>
  </si>
  <si>
    <t>Cambridge (Addenbrookes)</t>
  </si>
  <si>
    <t>BONO - Quad</t>
  </si>
  <si>
    <t>Bolton</t>
  </si>
  <si>
    <t>Medway</t>
  </si>
  <si>
    <t>BKK - Quad</t>
  </si>
  <si>
    <t>KG - Combined</t>
  </si>
  <si>
    <t>CaNN - Combined</t>
  </si>
  <si>
    <t>Wolfson/Sheffield second trimester network - Quad</t>
  </si>
  <si>
    <t>Row Labels</t>
  </si>
  <si>
    <t>Durham and Darlington - Bishop Aukland (COLN quad)</t>
  </si>
  <si>
    <t>Durham and Darlington - Bishop Aukland (combined)</t>
  </si>
  <si>
    <t>(blank)</t>
  </si>
  <si>
    <t>Grand Total</t>
  </si>
  <si>
    <t>RXW29</t>
  </si>
  <si>
    <t>RLT09</t>
  </si>
  <si>
    <t>The Q3 (October to December) 2025 to 2026 submission window is 01 to 31 March</t>
  </si>
  <si>
    <t>08 December 2025</t>
  </si>
  <si>
    <r>
      <t>Q3 2025 to 2026 -</t>
    </r>
    <r>
      <rPr>
        <sz val="11"/>
        <color rgb="FFFF0000"/>
        <rFont val="Arial"/>
        <family val="2"/>
      </rPr>
      <t xml:space="preserve"> 01 October to 31 December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</si>
</sst>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2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2"/>
      <color indexed="8"/>
      <name val="Arial"/>
      <family val="2"/>
    </font>
    <font>
      <sz val="12"/>
      <color theme="1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sz val="16"/>
      <color indexed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u/>
      <sz val="12"/>
      <color theme="10"/>
      <name val="Arial"/>
      <family val="2"/>
    </font>
    <font>
      <sz val="8"/>
      <name val="Arial"/>
      <family val="2"/>
    </font>
    <font>
      <b/>
      <u/>
      <sz val="18"/>
      <color theme="10"/>
      <name val="Arial"/>
      <family val="2"/>
    </font>
    <font>
      <sz val="12"/>
      <color rgb="FF000000"/>
      <name val="Arial"/>
      <family val="2"/>
    </font>
    <font>
      <b/>
      <sz val="16"/>
      <color rgb="FFFF0000"/>
      <name val="Arial"/>
      <family val="2"/>
    </font>
    <font>
      <b/>
      <sz val="16"/>
      <color theme="10"/>
      <name val="Arial"/>
      <family val="2"/>
    </font>
    <font>
      <u/>
      <sz val="11"/>
      <color indexed="12"/>
      <name val="Arial"/>
      <family val="2"/>
    </font>
    <font>
      <b/>
      <sz val="14"/>
      <color rgb="FFC00000"/>
      <name val="Arial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A9694"/>
        <bgColor rgb="FFDA9694"/>
      </patternFill>
    </fill>
    <fill>
      <patternFill patternType="solid">
        <fgColor rgb="FFB8CCE4"/>
        <bgColor rgb="FFB8CCE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rgb="FFF1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5EB8"/>
        <bgColor indexed="64"/>
      </patternFill>
    </fill>
  </fills>
  <borders count="5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4" borderId="0" applyNumberFormat="0" applyFont="0" applyBorder="0" applyAlignment="0" applyProtection="0"/>
    <xf numFmtId="0" fontId="10" fillId="5" borderId="0" applyNumberFormat="0" applyFont="0" applyBorder="0" applyAlignment="0" applyProtection="0"/>
    <xf numFmtId="0" fontId="10" fillId="6" borderId="0" applyNumberFormat="0" applyFont="0" applyBorder="0" applyAlignment="0" applyProtection="0"/>
    <xf numFmtId="0" fontId="10" fillId="7" borderId="0" applyNumberFormat="0" applyFont="0" applyBorder="0" applyAlignment="0" applyProtection="0"/>
    <xf numFmtId="0" fontId="10" fillId="8" borderId="0" applyNumberFormat="0" applyFont="0" applyBorder="0" applyAlignment="0" applyProtection="0"/>
    <xf numFmtId="0" fontId="11" fillId="0" borderId="0" applyFill="0" applyProtection="0"/>
    <xf numFmtId="0" fontId="12" fillId="0" borderId="0" applyNumberFormat="0" applyFill="0" applyBorder="0" applyAlignment="0" applyProtection="0"/>
    <xf numFmtId="0" fontId="8" fillId="0" borderId="0"/>
    <xf numFmtId="0" fontId="13" fillId="0" borderId="0"/>
    <xf numFmtId="9" fontId="8" fillId="0" borderId="0" applyFont="0" applyFill="0" applyBorder="0" applyAlignment="0" applyProtection="0"/>
    <xf numFmtId="0" fontId="7" fillId="0" borderId="0"/>
  </cellStyleXfs>
  <cellXfs count="210">
    <xf numFmtId="0" fontId="0" fillId="0" borderId="0" xfId="0"/>
    <xf numFmtId="0" fontId="0" fillId="2" borderId="0" xfId="0" applyFill="1"/>
    <xf numFmtId="0" fontId="15" fillId="10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indent="1"/>
    </xf>
    <xf numFmtId="0" fontId="7" fillId="0" borderId="0" xfId="0" applyFont="1"/>
    <xf numFmtId="0" fontId="19" fillId="0" borderId="0" xfId="0" applyFont="1"/>
    <xf numFmtId="0" fontId="15" fillId="11" borderId="13" xfId="0" applyFont="1" applyFill="1" applyBorder="1" applyAlignment="1">
      <alignment horizontal="center" vertical="center" wrapText="1"/>
    </xf>
    <xf numFmtId="164" fontId="18" fillId="11" borderId="13" xfId="0" applyNumberFormat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 wrapText="1"/>
    </xf>
    <xf numFmtId="164" fontId="18" fillId="12" borderId="13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9" fillId="9" borderId="0" xfId="0" applyFont="1" applyFill="1"/>
    <xf numFmtId="0" fontId="19" fillId="9" borderId="0" xfId="0" applyFont="1" applyFill="1" applyAlignment="1">
      <alignment horizontal="left" indent="1"/>
    </xf>
    <xf numFmtId="0" fontId="0" fillId="9" borderId="0" xfId="0" applyFill="1"/>
    <xf numFmtId="0" fontId="7" fillId="9" borderId="0" xfId="2" applyFont="1" applyFill="1" applyAlignment="1">
      <alignment horizontal="left" indent="1"/>
    </xf>
    <xf numFmtId="0" fontId="11" fillId="9" borderId="0" xfId="10" applyFont="1" applyFill="1" applyAlignment="1">
      <alignment horizontal="left" indent="1"/>
    </xf>
    <xf numFmtId="0" fontId="7" fillId="9" borderId="0" xfId="0" applyFont="1" applyFill="1" applyAlignment="1">
      <alignment horizontal="left" indent="1"/>
    </xf>
    <xf numFmtId="0" fontId="7" fillId="9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 indent="1"/>
    </xf>
    <xf numFmtId="0" fontId="28" fillId="0" borderId="0" xfId="1" applyFont="1" applyFill="1" applyBorder="1" applyAlignment="1" applyProtection="1">
      <alignment horizontal="left" vertical="center" indent="1"/>
    </xf>
    <xf numFmtId="49" fontId="5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indent="1"/>
    </xf>
    <xf numFmtId="0" fontId="11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left" indent="1"/>
    </xf>
    <xf numFmtId="0" fontId="31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 indent="2"/>
    </xf>
    <xf numFmtId="0" fontId="22" fillId="2" borderId="0" xfId="0" applyFont="1" applyFill="1" applyAlignment="1">
      <alignment horizontal="left" indent="2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/>
    </xf>
    <xf numFmtId="0" fontId="22" fillId="2" borderId="0" xfId="0" applyFont="1" applyFill="1"/>
    <xf numFmtId="0" fontId="29" fillId="2" borderId="0" xfId="0" applyFont="1" applyFill="1" applyAlignment="1">
      <alignment horizontal="left" vertical="center" wrapText="1" indent="1"/>
    </xf>
    <xf numFmtId="0" fontId="32" fillId="2" borderId="0" xfId="0" applyFont="1" applyFill="1" applyAlignment="1">
      <alignment horizontal="left" vertical="center" indent="1"/>
    </xf>
    <xf numFmtId="0" fontId="33" fillId="2" borderId="0" xfId="0" applyFont="1" applyFill="1" applyAlignment="1">
      <alignment horizontal="left" indent="2"/>
    </xf>
    <xf numFmtId="0" fontId="0" fillId="2" borderId="0" xfId="0" applyFill="1" applyAlignment="1">
      <alignment horizontal="left" indent="2"/>
    </xf>
    <xf numFmtId="164" fontId="22" fillId="2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21" fillId="11" borderId="13" xfId="0" applyFont="1" applyFill="1" applyBorder="1" applyAlignment="1" applyProtection="1">
      <alignment horizontal="center" vertical="center" wrapText="1"/>
      <protection locked="0"/>
    </xf>
    <xf numFmtId="0" fontId="21" fillId="12" borderId="13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>
      <alignment horizontal="left" indent="1"/>
    </xf>
    <xf numFmtId="0" fontId="15" fillId="0" borderId="13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center" vertical="center"/>
    </xf>
    <xf numFmtId="0" fontId="0" fillId="0" borderId="0" xfId="2" applyFont="1" applyAlignment="1">
      <alignment horizontal="left" indent="1"/>
    </xf>
    <xf numFmtId="0" fontId="0" fillId="9" borderId="0" xfId="2" applyFont="1" applyFill="1" applyAlignment="1">
      <alignment horizontal="left" inden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16" fillId="11" borderId="13" xfId="0" applyFont="1" applyFill="1" applyBorder="1" applyAlignment="1" applyProtection="1">
      <alignment horizontal="center" vertical="center"/>
      <protection locked="0"/>
    </xf>
    <xf numFmtId="0" fontId="15" fillId="12" borderId="13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29" fillId="2" borderId="15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29" fillId="2" borderId="4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vertical="center"/>
      <protection locked="0"/>
    </xf>
    <xf numFmtId="0" fontId="0" fillId="13" borderId="0" xfId="0" applyFill="1"/>
    <xf numFmtId="0" fontId="0" fillId="13" borderId="0" xfId="0" applyFill="1" applyAlignment="1">
      <alignment horizontal="left" inden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 indent="2"/>
    </xf>
    <xf numFmtId="0" fontId="22" fillId="2" borderId="0" xfId="0" applyFont="1" applyFill="1" applyAlignment="1">
      <alignment horizontal="left" vertical="center" indent="2"/>
    </xf>
    <xf numFmtId="0" fontId="39" fillId="2" borderId="0" xfId="1" applyFont="1" applyFill="1" applyBorder="1" applyAlignment="1" applyProtection="1">
      <alignment horizontal="left" vertical="center" indent="1"/>
    </xf>
    <xf numFmtId="0" fontId="33" fillId="2" borderId="0" xfId="0" applyFont="1" applyFill="1" applyAlignment="1">
      <alignment horizontal="left" vertical="center" indent="2"/>
    </xf>
    <xf numFmtId="14" fontId="0" fillId="0" borderId="0" xfId="0" applyNumberFormat="1"/>
    <xf numFmtId="0" fontId="0" fillId="14" borderId="0" xfId="0" applyFill="1"/>
    <xf numFmtId="0" fontId="0" fillId="15" borderId="0" xfId="0" applyFill="1"/>
    <xf numFmtId="0" fontId="0" fillId="15" borderId="0" xfId="0" applyFill="1" applyAlignment="1">
      <alignment horizontal="center"/>
    </xf>
    <xf numFmtId="0" fontId="0" fillId="15" borderId="0" xfId="0" applyFill="1" applyAlignment="1">
      <alignment horizontal="left" indent="1"/>
    </xf>
    <xf numFmtId="0" fontId="7" fillId="15" borderId="0" xfId="0" applyFont="1" applyFill="1" applyAlignment="1">
      <alignment horizontal="left" indent="1"/>
    </xf>
    <xf numFmtId="0" fontId="0" fillId="13" borderId="0" xfId="0" applyFill="1" applyAlignment="1">
      <alignment horizontal="center"/>
    </xf>
    <xf numFmtId="0" fontId="37" fillId="2" borderId="0" xfId="1" applyFont="1" applyFill="1" applyBorder="1" applyAlignment="1" applyProtection="1">
      <alignment horizontal="left" vertical="center" indent="1"/>
    </xf>
    <xf numFmtId="0" fontId="41" fillId="2" borderId="0" xfId="1" quotePrefix="1" applyFont="1" applyFill="1" applyAlignment="1" applyProtection="1">
      <alignment vertical="center"/>
    </xf>
    <xf numFmtId="0" fontId="0" fillId="17" borderId="0" xfId="0" applyFill="1"/>
    <xf numFmtId="0" fontId="7" fillId="17" borderId="0" xfId="0" applyFont="1" applyFill="1" applyAlignment="1">
      <alignment horizontal="left" indent="1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 indent="1"/>
    </xf>
    <xf numFmtId="0" fontId="11" fillId="17" borderId="0" xfId="10" applyFont="1" applyFill="1" applyAlignment="1">
      <alignment horizontal="left" inden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20" fillId="2" borderId="0" xfId="0" applyFont="1" applyFill="1"/>
    <xf numFmtId="0" fontId="32" fillId="2" borderId="11" xfId="0" applyFont="1" applyFill="1" applyBorder="1" applyAlignment="1">
      <alignment horizontal="left" vertical="center" wrapText="1" indent="1"/>
    </xf>
    <xf numFmtId="0" fontId="42" fillId="2" borderId="0" xfId="1" quotePrefix="1" applyFont="1" applyFill="1" applyAlignment="1" applyProtection="1">
      <alignment horizontal="left" vertical="center" indent="1"/>
      <protection locked="0"/>
    </xf>
    <xf numFmtId="0" fontId="42" fillId="2" borderId="0" xfId="1" quotePrefix="1" applyFont="1" applyFill="1" applyAlignment="1" applyProtection="1">
      <alignment vertical="center"/>
      <protection locked="0"/>
    </xf>
    <xf numFmtId="0" fontId="3" fillId="2" borderId="36" xfId="0" applyFont="1" applyFill="1" applyBorder="1"/>
    <xf numFmtId="0" fontId="43" fillId="2" borderId="37" xfId="1" applyFont="1" applyFill="1" applyBorder="1" applyAlignment="1" applyProtection="1"/>
    <xf numFmtId="0" fontId="43" fillId="2" borderId="0" xfId="1" applyFont="1" applyFill="1" applyBorder="1" applyAlignment="1" applyProtection="1"/>
    <xf numFmtId="0" fontId="44" fillId="2" borderId="0" xfId="0" quotePrefix="1" applyFont="1" applyFill="1" applyAlignment="1">
      <alignment vertical="center"/>
    </xf>
    <xf numFmtId="0" fontId="30" fillId="2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>
      <alignment vertical="center"/>
    </xf>
    <xf numFmtId="0" fontId="2" fillId="2" borderId="35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1" fillId="2" borderId="43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 applyProtection="1">
      <alignment vertical="center" wrapText="1"/>
      <protection locked="0"/>
    </xf>
    <xf numFmtId="0" fontId="2" fillId="2" borderId="44" xfId="0" applyFont="1" applyFill="1" applyBorder="1" applyAlignment="1">
      <alignment vertical="top" wrapText="1"/>
    </xf>
    <xf numFmtId="0" fontId="0" fillId="2" borderId="45" xfId="0" applyFill="1" applyBorder="1"/>
    <xf numFmtId="0" fontId="5" fillId="2" borderId="0" xfId="0" applyFont="1" applyFill="1" applyAlignment="1">
      <alignment horizontal="left" vertical="center" indent="1"/>
    </xf>
    <xf numFmtId="0" fontId="3" fillId="2" borderId="44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vertical="center" wrapText="1"/>
    </xf>
    <xf numFmtId="0" fontId="5" fillId="2" borderId="48" xfId="1" applyFont="1" applyFill="1" applyBorder="1" applyAlignment="1" applyProtection="1">
      <alignment vertical="center" wrapText="1"/>
    </xf>
    <xf numFmtId="0" fontId="17" fillId="2" borderId="0" xfId="0" applyFont="1" applyFill="1" applyAlignment="1" applyProtection="1">
      <alignment horizontal="left" vertical="center" wrapText="1" indent="1"/>
      <protection locked="0"/>
    </xf>
    <xf numFmtId="0" fontId="32" fillId="2" borderId="0" xfId="0" applyFont="1" applyFill="1" applyAlignment="1">
      <alignment horizontal="left" vertical="center" wrapText="1" indent="1"/>
    </xf>
    <xf numFmtId="0" fontId="2" fillId="2" borderId="0" xfId="1" applyFont="1" applyFill="1" applyBorder="1" applyAlignment="1" applyProtection="1">
      <alignment horizontal="left" vertical="center" wrapText="1" indent="1"/>
      <protection locked="0"/>
    </xf>
    <xf numFmtId="0" fontId="2" fillId="3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wrapText="1" indent="1"/>
    </xf>
    <xf numFmtId="0" fontId="2" fillId="3" borderId="10" xfId="1" applyFont="1" applyFill="1" applyBorder="1" applyAlignment="1" applyProtection="1">
      <alignment horizontal="left" vertical="center" wrapText="1" indent="1"/>
    </xf>
    <xf numFmtId="0" fontId="19" fillId="16" borderId="35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0" fillId="2" borderId="0" xfId="0" applyFont="1" applyFill="1" applyProtection="1">
      <protection locked="0"/>
    </xf>
    <xf numFmtId="0" fontId="6" fillId="19" borderId="32" xfId="0" applyFont="1" applyFill="1" applyBorder="1" applyAlignment="1">
      <alignment horizontal="center" vertical="center"/>
    </xf>
    <xf numFmtId="0" fontId="6" fillId="19" borderId="33" xfId="0" applyFont="1" applyFill="1" applyBorder="1" applyAlignment="1">
      <alignment horizontal="center" vertical="center"/>
    </xf>
    <xf numFmtId="0" fontId="6" fillId="19" borderId="34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center" wrapText="1" indent="1"/>
    </xf>
    <xf numFmtId="0" fontId="22" fillId="2" borderId="0" xfId="0" applyFont="1" applyFill="1" applyAlignment="1">
      <alignment horizontal="left" vertical="center" wrapText="1" indent="2"/>
    </xf>
    <xf numFmtId="0" fontId="33" fillId="2" borderId="0" xfId="0" applyFont="1" applyFill="1" applyAlignment="1">
      <alignment horizontal="left" vertical="center" wrapText="1" indent="2"/>
    </xf>
    <xf numFmtId="0" fontId="29" fillId="0" borderId="0" xfId="0" applyFont="1" applyAlignment="1">
      <alignment horizontal="left" vertical="center" wrapText="1" indent="2"/>
    </xf>
    <xf numFmtId="0" fontId="30" fillId="2" borderId="0" xfId="0" applyFont="1" applyFill="1" applyAlignment="1">
      <alignment horizontal="left" vertical="center" wrapText="1" indent="2"/>
    </xf>
    <xf numFmtId="0" fontId="6" fillId="19" borderId="32" xfId="0" applyFont="1" applyFill="1" applyBorder="1" applyAlignment="1">
      <alignment horizontal="center" vertical="center" wrapText="1"/>
    </xf>
    <xf numFmtId="0" fontId="6" fillId="19" borderId="33" xfId="0" applyFont="1" applyFill="1" applyBorder="1" applyAlignment="1">
      <alignment horizontal="center" vertical="center" wrapText="1"/>
    </xf>
    <xf numFmtId="0" fontId="6" fillId="19" borderId="3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29" fillId="0" borderId="0" xfId="0" applyFont="1" applyAlignment="1">
      <alignment vertical="top" wrapText="1"/>
    </xf>
    <xf numFmtId="0" fontId="29" fillId="2" borderId="0" xfId="0" applyFont="1" applyFill="1" applyAlignment="1">
      <alignment vertical="top" wrapText="1"/>
    </xf>
    <xf numFmtId="0" fontId="30" fillId="2" borderId="0" xfId="0" applyFont="1" applyFill="1" applyAlignment="1">
      <alignment horizontal="right" vertical="center" wrapText="1" indent="1"/>
    </xf>
    <xf numFmtId="0" fontId="36" fillId="2" borderId="0" xfId="0" applyFont="1" applyFill="1" applyAlignment="1">
      <alignment horizontal="center" vertical="center" wrapText="1"/>
    </xf>
    <xf numFmtId="0" fontId="5" fillId="18" borderId="38" xfId="0" applyFont="1" applyFill="1" applyBorder="1" applyAlignment="1">
      <alignment horizontal="left" vertical="center"/>
    </xf>
    <xf numFmtId="0" fontId="5" fillId="18" borderId="39" xfId="0" applyFont="1" applyFill="1" applyBorder="1" applyAlignment="1">
      <alignment horizontal="left" vertical="center"/>
    </xf>
    <xf numFmtId="0" fontId="3" fillId="2" borderId="38" xfId="0" applyFont="1" applyFill="1" applyBorder="1" applyAlignment="1" applyProtection="1">
      <alignment horizontal="left" vertical="center" wrapText="1"/>
      <protection locked="0"/>
    </xf>
    <xf numFmtId="0" fontId="3" fillId="2" borderId="39" xfId="0" applyFont="1" applyFill="1" applyBorder="1" applyAlignment="1" applyProtection="1">
      <alignment horizontal="left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47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 applyProtection="1">
      <alignment horizontal="center" vertical="center" wrapText="1"/>
      <protection locked="0"/>
    </xf>
    <xf numFmtId="0" fontId="3" fillId="2" borderId="50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horizontal="left" vertical="center" indent="1"/>
    </xf>
    <xf numFmtId="0" fontId="22" fillId="2" borderId="4" xfId="0" applyFont="1" applyFill="1" applyBorder="1" applyAlignment="1" applyProtection="1">
      <alignment horizontal="left" vertical="center" indent="1"/>
      <protection locked="0"/>
    </xf>
    <xf numFmtId="0" fontId="17" fillId="3" borderId="10" xfId="0" applyFont="1" applyFill="1" applyBorder="1" applyAlignment="1">
      <alignment horizontal="left" vertical="center" wrapText="1" indent="1"/>
    </xf>
    <xf numFmtId="0" fontId="17" fillId="3" borderId="11" xfId="0" applyFont="1" applyFill="1" applyBorder="1" applyAlignment="1">
      <alignment horizontal="left" vertical="center" wrapText="1" indent="1"/>
    </xf>
    <xf numFmtId="0" fontId="17" fillId="3" borderId="12" xfId="0" applyFont="1" applyFill="1" applyBorder="1" applyAlignment="1">
      <alignment horizontal="left" vertical="center" wrapText="1" indent="1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29" fillId="3" borderId="20" xfId="0" applyFont="1" applyFill="1" applyBorder="1" applyAlignment="1" applyProtection="1">
      <alignment horizontal="left" vertical="center" wrapText="1" indent="1"/>
      <protection locked="0"/>
    </xf>
    <xf numFmtId="0" fontId="29" fillId="3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9" xfId="0" applyFont="1" applyFill="1" applyBorder="1" applyAlignment="1" applyProtection="1">
      <alignment horizontal="left" vertical="center" wrapText="1" indent="1"/>
      <protection locked="0"/>
    </xf>
    <xf numFmtId="0" fontId="29" fillId="3" borderId="6" xfId="0" applyFont="1" applyFill="1" applyBorder="1" applyAlignment="1" applyProtection="1">
      <alignment horizontal="left" vertical="center" wrapText="1" indent="1"/>
      <protection locked="0"/>
    </xf>
    <xf numFmtId="0" fontId="29" fillId="3" borderId="16" xfId="0" applyFont="1" applyFill="1" applyBorder="1" applyAlignment="1" applyProtection="1">
      <alignment horizontal="left" vertical="center" wrapText="1" indent="1"/>
      <protection locked="0"/>
    </xf>
    <xf numFmtId="0" fontId="29" fillId="3" borderId="17" xfId="0" applyFont="1" applyFill="1" applyBorder="1" applyAlignment="1" applyProtection="1">
      <alignment horizontal="left" vertical="center" wrapText="1" indent="1"/>
      <protection locked="0"/>
    </xf>
    <xf numFmtId="0" fontId="2" fillId="3" borderId="10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 indent="1"/>
    </xf>
    <xf numFmtId="0" fontId="35" fillId="3" borderId="7" xfId="0" applyFont="1" applyFill="1" applyBorder="1" applyAlignment="1" applyProtection="1">
      <alignment horizontal="left" vertical="center" wrapText="1" indent="1"/>
      <protection locked="0"/>
    </xf>
    <xf numFmtId="0" fontId="35" fillId="3" borderId="6" xfId="0" applyFont="1" applyFill="1" applyBorder="1" applyAlignment="1" applyProtection="1">
      <alignment horizontal="left" vertical="center" wrapText="1" indent="1"/>
      <protection locked="0"/>
    </xf>
    <xf numFmtId="0" fontId="14" fillId="11" borderId="2" xfId="0" applyFont="1" applyFill="1" applyBorder="1" applyAlignment="1" applyProtection="1">
      <alignment horizontal="left" vertical="center" indent="1"/>
      <protection locked="0"/>
    </xf>
    <xf numFmtId="0" fontId="14" fillId="11" borderId="26" xfId="0" applyFont="1" applyFill="1" applyBorder="1" applyAlignment="1" applyProtection="1">
      <alignment horizontal="left" vertical="center" indent="1"/>
      <protection locked="0"/>
    </xf>
    <xf numFmtId="0" fontId="14" fillId="11" borderId="3" xfId="0" applyFont="1" applyFill="1" applyBorder="1" applyAlignment="1" applyProtection="1">
      <alignment horizontal="left" vertical="center" indent="1"/>
      <protection locked="0"/>
    </xf>
    <xf numFmtId="0" fontId="14" fillId="12" borderId="30" xfId="0" applyFont="1" applyFill="1" applyBorder="1" applyAlignment="1" applyProtection="1">
      <alignment horizontal="left" vertical="center" indent="1"/>
      <protection locked="0"/>
    </xf>
    <xf numFmtId="0" fontId="14" fillId="12" borderId="28" xfId="0" applyFont="1" applyFill="1" applyBorder="1" applyAlignment="1" applyProtection="1">
      <alignment horizontal="left" vertical="center" indent="1"/>
      <protection locked="0"/>
    </xf>
    <xf numFmtId="0" fontId="14" fillId="12" borderId="31" xfId="0" applyFont="1" applyFill="1" applyBorder="1" applyAlignment="1" applyProtection="1">
      <alignment horizontal="left" vertical="center" indent="1"/>
      <protection locked="0"/>
    </xf>
    <xf numFmtId="0" fontId="34" fillId="19" borderId="0" xfId="0" applyFont="1" applyFill="1" applyAlignment="1" applyProtection="1">
      <alignment horizontal="left" vertical="center" wrapText="1" indent="1"/>
      <protection locked="0"/>
    </xf>
    <xf numFmtId="0" fontId="35" fillId="3" borderId="1" xfId="0" applyFont="1" applyFill="1" applyBorder="1" applyAlignment="1" applyProtection="1">
      <alignment horizontal="left" vertical="center" wrapText="1" indent="1"/>
      <protection locked="0"/>
    </xf>
    <xf numFmtId="0" fontId="35" fillId="3" borderId="22" xfId="0" applyFont="1" applyFill="1" applyBorder="1" applyAlignment="1" applyProtection="1">
      <alignment horizontal="left" vertical="center" wrapText="1" indent="1"/>
      <protection locked="0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22" xfId="0" applyFont="1" applyFill="1" applyBorder="1" applyAlignment="1" applyProtection="1">
      <alignment horizontal="center" vertical="center" wrapText="1"/>
      <protection locked="0"/>
    </xf>
    <xf numFmtId="0" fontId="35" fillId="3" borderId="9" xfId="0" applyFont="1" applyFill="1" applyBorder="1" applyAlignment="1" applyProtection="1">
      <alignment horizontal="left" vertical="center" wrapText="1" indent="1"/>
      <protection locked="0"/>
    </xf>
    <xf numFmtId="0" fontId="35" fillId="3" borderId="0" xfId="0" applyFont="1" applyFill="1" applyAlignment="1" applyProtection="1">
      <alignment horizontal="left" vertical="center" wrapText="1" indent="1"/>
      <protection locked="0"/>
    </xf>
    <xf numFmtId="0" fontId="35" fillId="3" borderId="23" xfId="0" applyFont="1" applyFill="1" applyBorder="1" applyAlignment="1" applyProtection="1">
      <alignment horizontal="left" vertical="center" wrapText="1" indent="1"/>
      <protection locked="0"/>
    </xf>
    <xf numFmtId="0" fontId="35" fillId="3" borderId="16" xfId="0" applyFont="1" applyFill="1" applyBorder="1" applyAlignment="1" applyProtection="1">
      <alignment horizontal="left" vertical="center" wrapText="1" indent="1"/>
      <protection locked="0"/>
    </xf>
    <xf numFmtId="0" fontId="15" fillId="11" borderId="13" xfId="0" applyFont="1" applyFill="1" applyBorder="1" applyAlignment="1" applyProtection="1">
      <alignment horizontal="left" vertical="center" wrapText="1" indent="1"/>
      <protection locked="0"/>
    </xf>
    <xf numFmtId="0" fontId="14" fillId="12" borderId="13" xfId="0" applyFont="1" applyFill="1" applyBorder="1" applyAlignment="1" applyProtection="1">
      <alignment horizontal="left" vertical="center" wrapText="1" indent="1"/>
      <protection locked="0"/>
    </xf>
    <xf numFmtId="0" fontId="22" fillId="0" borderId="15" xfId="0" applyFont="1" applyBorder="1" applyAlignment="1" applyProtection="1">
      <alignment horizontal="left" vertical="center" indent="1"/>
      <protection locked="0"/>
    </xf>
    <xf numFmtId="0" fontId="21" fillId="3" borderId="13" xfId="0" applyFont="1" applyFill="1" applyBorder="1" applyAlignment="1">
      <alignment horizontal="left" vertical="center" wrapText="1" indent="1"/>
    </xf>
    <xf numFmtId="0" fontId="21" fillId="3" borderId="2" xfId="0" applyFont="1" applyFill="1" applyBorder="1" applyAlignment="1">
      <alignment horizontal="left" vertical="center" wrapText="1" indent="1"/>
    </xf>
    <xf numFmtId="0" fontId="33" fillId="3" borderId="4" xfId="0" applyFont="1" applyFill="1" applyBorder="1" applyAlignment="1" applyProtection="1">
      <alignment horizontal="center" vertical="center" wrapText="1"/>
      <protection locked="0"/>
    </xf>
    <xf numFmtId="0" fontId="33" fillId="3" borderId="10" xfId="0" applyFont="1" applyFill="1" applyBorder="1" applyAlignment="1" applyProtection="1">
      <alignment horizontal="center" vertical="center" wrapText="1"/>
      <protection locked="0"/>
    </xf>
    <xf numFmtId="0" fontId="32" fillId="3" borderId="10" xfId="0" applyFont="1" applyFill="1" applyBorder="1" applyAlignment="1">
      <alignment horizontal="left" vertical="center" wrapText="1" indent="1"/>
    </xf>
    <xf numFmtId="0" fontId="32" fillId="3" borderId="11" xfId="0" applyFont="1" applyFill="1" applyBorder="1" applyAlignment="1">
      <alignment horizontal="left" vertical="center" wrapText="1" indent="1"/>
    </xf>
    <xf numFmtId="0" fontId="32" fillId="3" borderId="12" xfId="0" applyFont="1" applyFill="1" applyBorder="1" applyAlignment="1">
      <alignment horizontal="left" vertical="center" wrapText="1" indent="1"/>
    </xf>
    <xf numFmtId="0" fontId="35" fillId="3" borderId="20" xfId="0" applyFont="1" applyFill="1" applyBorder="1" applyAlignment="1" applyProtection="1">
      <alignment horizontal="left" vertical="center" wrapText="1" indent="1"/>
      <protection locked="0"/>
    </xf>
    <xf numFmtId="0" fontId="35" fillId="3" borderId="18" xfId="0" applyFont="1" applyFill="1" applyBorder="1" applyAlignment="1" applyProtection="1">
      <alignment horizontal="left" vertical="center" wrapText="1" indent="1"/>
      <protection locked="0"/>
    </xf>
    <xf numFmtId="0" fontId="35" fillId="3" borderId="19" xfId="0" applyFont="1" applyFill="1" applyBorder="1" applyAlignment="1" applyProtection="1">
      <alignment horizontal="left" vertical="center" wrapText="1" indent="1"/>
      <protection locked="0"/>
    </xf>
    <xf numFmtId="0" fontId="35" fillId="3" borderId="17" xfId="0" applyFont="1" applyFill="1" applyBorder="1" applyAlignment="1" applyProtection="1">
      <alignment horizontal="left" vertical="center" wrapText="1" indent="1"/>
      <protection locked="0"/>
    </xf>
    <xf numFmtId="0" fontId="17" fillId="3" borderId="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</cellXfs>
  <cellStyles count="14">
    <cellStyle name="cf1" xfId="3" xr:uid="{00000000-0005-0000-0000-000000000000}"/>
    <cellStyle name="cf2" xfId="4" xr:uid="{00000000-0005-0000-0000-000001000000}"/>
    <cellStyle name="cf3" xfId="5" xr:uid="{00000000-0005-0000-0000-000002000000}"/>
    <cellStyle name="cf4" xfId="6" xr:uid="{00000000-0005-0000-0000-000003000000}"/>
    <cellStyle name="cf5" xfId="7" xr:uid="{00000000-0005-0000-0000-000004000000}"/>
    <cellStyle name="ExportHeaderStyleLeft" xfId="8" xr:uid="{00000000-0005-0000-0000-000005000000}"/>
    <cellStyle name="Hyperlink" xfId="1" builtinId="8"/>
    <cellStyle name="Hyperlink 2" xfId="9" xr:uid="{00000000-0005-0000-0000-000007000000}"/>
    <cellStyle name="Normal" xfId="0" builtinId="0"/>
    <cellStyle name="Normal 2" xfId="2" xr:uid="{00000000-0005-0000-0000-000009000000}"/>
    <cellStyle name="Normal 2 2" xfId="13" xr:uid="{8604E29F-C577-437B-8C15-ECE2D2D7FCA3}"/>
    <cellStyle name="Normal 2 3" xfId="10" xr:uid="{00000000-0005-0000-0000-00000A000000}"/>
    <cellStyle name="Normal 3" xfId="11" xr:uid="{00000000-0005-0000-0000-00000B000000}"/>
    <cellStyle name="Percent 2" xfId="12" xr:uid="{00000000-0005-0000-0000-00000C000000}"/>
  </cellStyles>
  <dxfs count="12"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1A5A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B4DE86"/>
          </stop>
        </gradient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5EB8"/>
      <color rgb="FF0072CE"/>
      <color rgb="FFF1A5A5"/>
      <color rgb="FFB4DE86"/>
      <color rgb="FFCCFFCC"/>
      <color rgb="FF00A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</xdr:colOff>
      <xdr:row>1</xdr:row>
      <xdr:rowOff>119591</xdr:rowOff>
    </xdr:from>
    <xdr:to>
      <xdr:col>2</xdr:col>
      <xdr:colOff>783871</xdr:colOff>
      <xdr:row>1</xdr:row>
      <xdr:rowOff>697411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C8A0F-2721-4936-B1A9-F87CFD71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" y="278341"/>
          <a:ext cx="1390296" cy="57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hs.sharepoint.com/sites/PublicHealthPopulationHealthandEvaluation/Shared%20Documents/Vaccination%20and%20screening%20team%20(vertical)/PAT%20Legacy/Public%20Health/Analyst%20work%20area/Screening%20KPI/KPI_2024-25/Q4_2024-25/Templates/Draft%20templates/Maternity_Service_KPI_Submission_Template_Q4_2024-25_V2.xlsx" TargetMode="External"/><Relationship Id="rId2" Type="http://schemas.microsoft.com/office/2019/04/relationships/externalLinkLongPath" Target="/sites/PublicHealthPopulationHealthandEvaluation/Shared%20Documents/Vaccination%20and%20screening%20team%20(vertical)/PAT%20Legacy/Public%20Health/Analyst%20work%20area/Screening%20KPI/KPI_2024-25/Q4_2024-25/Templates/Draft%20templates/Maternity_Service_KPI_Submission_Template_Q4_2024-25_V2.xlsx?54242089" TargetMode="External"/><Relationship Id="rId1" Type="http://schemas.openxmlformats.org/officeDocument/2006/relationships/externalLinkPath" Target="file:///\\54242089\Maternity_Service_KPI_Submission_Template_Q4_2024-2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hanges made - TO DELETE"/>
      <sheetName val="Guidance"/>
      <sheetName val="Sign off sheet"/>
      <sheetName val="Page 1"/>
      <sheetName val="Page 2"/>
      <sheetName val="Page 3"/>
      <sheetName val="Page 4"/>
      <sheetName val="Page 5"/>
      <sheetName val="KPI descriptions"/>
      <sheetName val="DataSheet"/>
      <sheetName val="MaternityService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LFRIDGE, Liz (NHS ENGLAND - X26)" refreshedDate="45917.417633449077" createdVersion="6" refreshedVersion="8" minRefreshableVersion="3" recordCount="330" xr:uid="{FBFDB9D3-F52C-4688-88E8-CD1E28785E8B}">
  <cacheSource type="worksheet">
    <worksheetSource ref="A1:I1048576" sheet="MasterList"/>
  </cacheSource>
  <cacheFields count="9">
    <cacheField name="Lab Unique name" numFmtId="0">
      <sharedItems containsBlank="1"/>
    </cacheField>
    <cacheField name="Hospital" numFmtId="0">
      <sharedItems containsBlank="1" count="505">
        <s v="Airedale (COLN quad)"/>
        <s v="Airedale (combined)"/>
        <s v="Ashford and St Peter's (COLN quad)"/>
        <s v="Ashford and St Peter's (combined)"/>
        <s v="Barnsley (combined)"/>
        <s v="Barnsley (quad)"/>
        <s v="Barts - Newham (BKK quad)"/>
        <s v="Barts - Newham (KG combined)"/>
        <s v="Barts - Royal London (BKK quad)"/>
        <s v="Barts - Royal London (KG combined)"/>
        <s v="Barts - Whipps Cross (BKK quad)"/>
        <s v="Barts - Whipps Cross (KG combined)"/>
        <s v="Basildon (BKK quad)"/>
        <s v="Basildon (combined)"/>
        <s v="Bath (COLN quad)"/>
        <s v="Bath (combined)"/>
        <s v="Bedford (BKK quad)"/>
        <s v="Bedford (combined)"/>
        <s v="BHRUT (BKK quad)"/>
        <s v="BHRUT (KG combined)"/>
        <s v="Birmingham Women's and Children's (BKK quad)"/>
        <s v="Birmingham Women's and Children's (combined)"/>
        <s v="Blackburn (BONO quad)"/>
        <s v="Blackburn (combined)"/>
        <s v="Blackpool (BONO quad)"/>
        <s v="Blackpool (combined)"/>
        <s v="Bolton (BONO quad)"/>
        <s v="Bolton (combined)"/>
        <s v="Bradford (COLN quad)"/>
        <s v="Bradford (combined)"/>
        <s v="Brighton and Sussex - Princess Royal (COLN quad)"/>
        <s v="Brighton and Sussex - Princess Royal (KG combined)"/>
        <s v="Burnley (BONO quad)"/>
        <s v="Burnley (combined)"/>
        <s v="Burton (BONO quad)"/>
        <s v="Burton (combined)"/>
        <s v="Calderdale and Huddersfield (COLN quad)"/>
        <s v="Calderdale and Huddersfield (combined)"/>
        <s v="Cambridge - Rosie (CaNN combined)"/>
        <s v="Cambridge - Rosie (COLN quad)"/>
        <s v="Chelsea and Westminster - C&amp;W (BKK quad)"/>
        <s v="Chelsea and Westminster - C&amp;W (combined)"/>
        <s v="Chelsea and Westminster - West Middlesex (BKK quad)"/>
        <s v="Chelsea and Westminster - West Middlesex (combined)"/>
        <s v="Chester (BONO quad)"/>
        <s v="Chester (combined)"/>
        <s v="Chesterfield (combined)"/>
        <s v="Chesterfield (quad)"/>
        <s v="Colchester (BKK quad)"/>
        <s v="Colchester (combined)"/>
        <s v="Cornwall (COLN quad)"/>
        <s v="Cornwall (combined)"/>
        <s v="Coventry and Warwickshire (BKK quad)"/>
        <s v="Coventry and Warwickshire (combined)"/>
        <s v="Coventry and Warwickshire (combined) – twins only"/>
        <s v="Croydon (BKK quad)"/>
        <s v="Croydon (combined)"/>
        <s v="Dartford and Gravesham - Darent Valley (COLN quad)"/>
        <s v="Dartford and Gravesham - Darent Valley (combined)"/>
        <s v="Derby (BONO quad)"/>
        <s v="Derby (combined)"/>
        <s v="Devon and Exeter (COLN quad)"/>
        <s v="Devon and Exeter (combined)"/>
        <s v="Doncaster and Bassetlaw (combined)"/>
        <s v="Doncaster and Bassetlaw (quad)"/>
        <s v="Dorset (COLN quad)"/>
        <s v="Dorset (combined)"/>
        <s v="Dudley Group - Russell's Hall (BKK quad)"/>
        <s v="Dudley Group - Russell's Hall (combined)"/>
        <s v="Durham and Darlington - Bishop Aukland (COLN quad)"/>
        <s v="Durham and Darlington - Bishop Aukland (combined)"/>
        <s v="Durham and Darlington - Darlington (COLN quad)"/>
        <s v="Durham and Darlington - Darlington (combined)"/>
        <s v="Durham and Darlington - North Durham (COLN quad)"/>
        <s v="Durham and Darlington - North Durham (combined)"/>
        <s v="Durham and Darlington - Shotley Bridge (COLN quad)"/>
        <s v="Durham and Darlington - Shotley Bridge (combined)"/>
        <s v="East and North Hertfordshire (BKK quad)"/>
        <s v="East and North Hertfordshire (combined)"/>
        <s v="East Cheshire - Macclesfield (BKK quad)"/>
        <s v="East Cheshire - Macclesfield (combined)"/>
        <s v="East Kent (BKK quad)"/>
        <s v="East Kent (KG combined)"/>
        <s v="East Sussex  - Conquest Hospital (COLN quad)"/>
        <s v="East Sussex  - Eastbourne District General Hospital (COLN quad)"/>
        <s v="East Sussex - Conquest Hospital (combined)"/>
        <s v="East Sussex - Eastbourne District General Hospital (combined)"/>
        <s v="Epsom (BKK quad)"/>
        <s v="Epsom (KG combined)"/>
        <s v="Frimley Park (COLN quad)"/>
        <s v="Frimley Park (combined)"/>
        <s v="Gateshead - Queen Elizabeth (COLN quad)"/>
        <s v="Gateshead - Queen Elizabeth (combined)"/>
        <s v="George Eliot (BKK quad)"/>
        <s v="George Eliot (combined)"/>
        <s v="Gloucestershire - Cheltenham (COLN quad)"/>
        <s v="Gloucestershire - Cheltenham (combined)"/>
        <s v="Gloucestershire - Gloucestershire Royal (COLN quad)"/>
        <s v="Gloucestershire - Gloucestershire Royal (combined)"/>
        <s v="Guy's and St Thomas' (BKK quad)"/>
        <s v="Guy's and St Thomas' (KG combined)"/>
        <s v="Harrogate (COLN quad)"/>
        <s v="Harrogate (combined)"/>
        <s v="Hillingdon (BKK quad)"/>
        <s v="Hillingdon (combined)"/>
        <s v="Hinchingbrooke (CaNN combined)"/>
        <s v="Hinchingbrooke (COLN quad)"/>
        <s v="Homerton (BKK quad)"/>
        <s v="Homerton (KG combined)"/>
        <s v="Hull and Castle Hill (combined)"/>
        <s v="Hull and Castle Hill (quad)"/>
        <s v="Imperial - QCCH (BKK quad)"/>
        <s v="Imperial - QCCH (combined)"/>
        <s v="Imperial - St Mary's (BKK quad)"/>
        <s v="Imperial - St Mary's (combined)"/>
        <s v="Ipswich (CaNN combined)"/>
        <s v="Ipswich (COLN quad)"/>
        <s v="Isle of Wight (COLN quad)"/>
        <s v="Isle of Wight (combined)"/>
        <s v="James Paget (CaNN combined)"/>
        <s v="James Paget (COLN quad)"/>
        <s v="Kettering (BKK quad)"/>
        <s v="Kettering (combined)"/>
        <s v="King's College (BKK quad)"/>
        <s v="King's College (combined)"/>
        <s v="Kingston (BKK quad)"/>
        <s v="Kingston (combined)"/>
        <s v="Lancashire - Preston (BONO quad)"/>
        <s v="Lancashire - Preston (combined)"/>
        <s v="Leeds (COLN quad)"/>
        <s v="Leeds (combined)"/>
        <s v="Leicester (BKK quad)"/>
        <s v="Leicester (combined)"/>
        <s v="Lincolnshire - Lincoln (BONO quad)"/>
        <s v="Lincolnshire - Lincoln (combined)"/>
        <s v="Lincolnshire - Pilgrim, Grantham and District (BONO quad)"/>
        <s v="Lincolnshire - Pilgrim, Grantham and District (combined)"/>
        <s v="Liverpool Women's (BKK quad)"/>
        <s v="Liverpool Women's (combined)"/>
        <s v="Luton and Dunstable (BKK quad)"/>
        <s v="Luton and Dunstable (combined)"/>
        <s v="Maidstone (COLN quad)"/>
        <s v="Maidstone (combined)"/>
        <s v="Manchester - North (combined)"/>
        <s v="Manchester - North Manchester (BONO quad)"/>
        <s v="Manchester - St Mary's (BONO quad)"/>
        <s v="Manchester - St Mary's (combined)"/>
        <s v="Manchester - Wythenshawe (BONO quad)"/>
        <s v="Manchester - Wythenshawe (combined)"/>
        <s v="Medway Maritime (COLN quad)"/>
        <s v="Medway Maritime (UCLH/Medway combined)"/>
        <s v="Mid Cheshire - Leighton (BKK quad)"/>
        <s v="Mid Cheshire - Leighton (combined)"/>
        <s v="Mid Essex (BKK quad)"/>
        <s v="Mid Essex (combined)"/>
        <s v="Mid Yorkshire (COLN quad)"/>
        <s v="Mid Yorkshire (combined)"/>
        <s v="Milton Keynes (COLN quad)"/>
        <s v="Milton Keynes (combined)"/>
        <s v="Morecambe Bay - Furness (COLN quad)"/>
        <s v="Morecambe Bay - Furness (combined)"/>
        <s v="Morecambe Bay - Royal Lancaster (COLN quad)"/>
        <s v="Morecambe Bay - Royal Lancaster (combined)"/>
        <s v="Morecambe Bay - Westmorland (COLN quad)"/>
        <s v="Morecambe Bay - Westmorland (combined)"/>
        <s v="Newcastle - RVI (COLN quad)"/>
        <s v="Newcastle - RVI (combined)"/>
        <s v="Norfolk and Norwich (CaNN combined)"/>
        <s v="Norfolk and Norwich (COLN quad)"/>
        <s v="North Cumbria - Cumberland Infirmary (COLN quad)"/>
        <s v="North Cumbria - Cumberland Infirmary (combined)"/>
        <s v="North Cumbria - West Cumberland (COLN quad)"/>
        <s v="North Cumbria - West Cumberland (combined)"/>
        <s v="North Devon (COLN quad)"/>
        <s v="North Devon (combined)"/>
        <s v="North Hampshire (combined)"/>
        <s v="North Hampshire/Royal Hampshire (COLN quad)"/>
        <s v="North Middlesex (BKK quad)"/>
        <s v="North Middlesex (KG combined)"/>
        <s v="North Midlands (BONO quad)"/>
        <s v="North Midlands (combined)"/>
        <s v="North Tees - Hartlepool (COLN quad)"/>
        <s v="North Tees - Hartlepool (combined)"/>
        <s v="North Tees - Uni Hosp North Tees (COLN quad)"/>
        <s v="North Tees - Uni Hosp North Tees (combined)"/>
        <s v="North West London (BKK quad)"/>
        <s v="North West London (combined)"/>
        <s v="Northampton (BKK quad)"/>
        <s v="Northampton (combined)"/>
        <s v="Northern Lincolnshire - Grimsby (combined)"/>
        <s v="Northern Lincolnshire - Grimsby (quad)"/>
        <s v="Northern Lincolnshire - Scunthorpe (combined)"/>
        <s v="Northern Lincolnshire - Scunthorpe (quad)"/>
        <s v="Northumbria - Berwick (COLN quad)"/>
        <s v="Northumbria - Berwick (combined)"/>
        <s v="Northumbria - Hexham (COLN quad)"/>
        <s v="Northumbria - Hexham (combined)"/>
        <s v="Northumbria - Hillcrest (COLN quad)"/>
        <s v="Northumbria - Hillcrest (combined)"/>
        <s v="Northumbria - North Tyneside (COLN quad)"/>
        <s v="Northumbria - North Tyneside (combined)"/>
        <s v="Northumbria - Wansbeck (COLN quad)"/>
        <s v="Northumbria - Wansbeck (combined)"/>
        <s v="Nottingham (BONO quad)"/>
        <s v="Nottingham (combined)"/>
        <s v="Oxford University Hospitals (COLN quad)"/>
        <s v="Oxford University Hospitals (combined)"/>
        <s v="Pembury (COLN quad)"/>
        <s v="Pembury (combined)"/>
        <s v="Pennine - Oldham (BONO quad)"/>
        <s v="Pennine - Oldham (combined)"/>
        <s v="Pennine - Rochdale (BONO quad)"/>
        <s v="Pennine - Rochdale (combined)"/>
        <s v="Peterborough (CaNN combined)"/>
        <s v="Peterborough (COLN quad)"/>
        <s v="Plymouth - Derriford (COLN quad)"/>
        <s v="Plymouth - Derriford (combined)"/>
        <s v="Princess Alexandra (BKK quad)"/>
        <s v="Princess Alexandra (combined)"/>
        <s v="Queen Alexandra and St Mary's (COLN quad)"/>
        <s v="Queen Alexandra and St Mary's (combined)"/>
        <s v="Queen Elizabeth King's Lynn - Norfolk (CaNN combined)"/>
        <s v="Queen Elizabeth King's Lynn - Norfolk (COLN quad)"/>
        <s v="Queen Elizabeth London (BKK quad)"/>
        <s v="Queen Elizabeth London (KG combined)"/>
        <s v="Rotherham (combined)"/>
        <s v="Rotherham (quad)"/>
        <s v="Royal Berkshire (COLN quad)"/>
        <s v="Royal Berkshire (combined)"/>
        <s v="Royal Free London - Barnet and Chase (BKK quad)"/>
        <s v="Royal Free London - Barnet and Chase (combined)"/>
        <s v="Royal Free London (BKK quad)"/>
        <s v="Royal Free London (combined)"/>
        <s v="Royal Hampshire (combined)"/>
        <s v="Royal Surrey (COLN quad)"/>
        <s v="Royal Surrey (combined)"/>
        <s v="Salisbury (COLN quad)"/>
        <s v="Salisbury (combined)"/>
        <s v="Sandwell and West Birmingham (BKK quad)"/>
        <s v="Sandwell and West Birmingham (combined)"/>
        <s v="Sheffield (combined)"/>
        <s v="Sheffield (quad)"/>
        <s v="Sherwood Forest - Kings Mill (BONO quad)"/>
        <s v="Sherwood Forest - Kings Mill (combined)"/>
        <s v="Shrewsbury and Telford (BKK quad)"/>
        <s v="Shrewsbury and Telford (combined)"/>
        <s v="South Tees - Friarage (COLN quad)"/>
        <s v="South Tees - Friarage (combined)"/>
        <s v="South Tees - James Cook (COLN quad)"/>
        <s v="South Tees - James Cook (combined)"/>
        <s v="South Tyneside (COLN quad)"/>
        <s v="South Tyneside (combined)"/>
        <s v="South Warwickshire (BKK quad)"/>
        <s v="South Warwickshire (combined)"/>
        <s v="Southampton (COLN quad)"/>
        <s v="Southampton (combined)"/>
        <s v="Southend (BKK quad)"/>
        <s v="Southend (combined)"/>
        <s v="Southmead (COLN quad)"/>
        <s v="Southmead (combined)"/>
        <s v="Southport and Ormskirk (BONO quad)"/>
        <s v="Southport and Ormskirk (combined)"/>
        <s v="St George's (BKK quad)"/>
        <s v="St George's (KG combined)"/>
        <s v="St Helens and Knowsley - Whiston (BONO quad)"/>
        <s v="St Helens and Knowsley - Whiston (combined)"/>
        <s v="St Helier (BKK quad)"/>
        <s v="St Helier (KG combined)"/>
        <s v="St Michael's (COLN quad)"/>
        <s v="St Michael's (combined)"/>
        <s v="Stockport - Stepping Hill (BONO quad)"/>
        <s v="Stockport - Stepping Hill (combined)"/>
        <s v="Stoke Mandeville (COLN quad)"/>
        <s v="Stoke Mandeville (combined)"/>
        <s v="Sunderland (COLN quad)"/>
        <s v="Sunderland (combined)"/>
        <s v="Surrey and Sussex (COLN quad)"/>
        <s v="Surrey and Sussex (combined)"/>
        <s v="Swindon - Great Western (BKK quad)"/>
        <s v="Swindon - Great Western (combined)"/>
        <s v="Tameside (BONO quad)"/>
        <s v="Tameside (combined)"/>
        <s v="Taunton - Musgrove Park (COLN quad)"/>
        <s v="Taunton - Musgrove Park (combined)"/>
        <s v="Torbay (BKK quad)"/>
        <s v="Torbay (combined)"/>
        <s v="University College London Hospitals (COLN quad)"/>
        <s v="University College London Hospitals (UCLH/Medway combined)"/>
        <s v="University Hospital Dorset (COLN quad)"/>
        <s v="University Hospital Dorset (combined)"/>
        <s v="University Hospital Lewisham (BKK quad)"/>
        <s v="University Hospital Lewisham (KG combined)"/>
        <s v="University Hospitals Birmingham (BKK quad)"/>
        <s v="University Hospitals Birmingham (combined)"/>
        <s v="Walsall (BKK quad)"/>
        <s v="Walsall (combined)"/>
        <s v="Warrington (BONO quad)"/>
        <s v="Warrington (combined)"/>
        <s v="West Hertfordshire (BKK quad)"/>
        <s v="West Hertfordshire (combined)"/>
        <s v="West Suffolk (CaNN combined)"/>
        <s v="West Suffolk (COLN quad)"/>
        <s v="Western Sussex - St Richard's (COLN quad)"/>
        <s v="Western Sussex - St Richard's (combined)"/>
        <s v="Western Sussex - Worthing (COLN quad)"/>
        <s v="Western Sussex - Worthing (combined)"/>
        <s v="Weston (combined)"/>
        <s v="Wexham Park (COLN quad)"/>
        <s v="Wexham Park (KG combined)"/>
        <s v="Whittington (BKK quad)"/>
        <s v="Whittington (UCLH/Medway combined)"/>
        <s v="Wigan and Leigh (BONO quad)"/>
        <s v="Wigan and Leigh (combined)"/>
        <s v="Wirral (BONO quad)"/>
        <s v="Wirral (combined)"/>
        <s v="Wolverhampton - New Cross (BKK quad)"/>
        <s v="Wolverhampton - New Cross (combined)"/>
        <s v="Worcester - Alexandra (BKK quad)"/>
        <s v="Worcester - Alexandra (combined)"/>
        <s v="Worcester Acute (BKK quad)"/>
        <s v="Worcester Acute (combined)"/>
        <s v="Wye Valley - Hereford (BKK quad)"/>
        <s v="Wye Valley - Hereford (combined)"/>
        <s v="Yeovil (COLN quad)"/>
        <s v="Yeovil (combined)"/>
        <s v="York - Scarborough (combined)"/>
        <s v="York - Scarborough (quad)"/>
        <s v="York (combined)"/>
        <s v="York (quad)"/>
        <m/>
        <s v="South Warwickshire (combined) - twins only" u="1"/>
        <s v="Bournemouth and Poole (combined)" u="1"/>
        <s v="Bournemouth and Poole (COLN quad)" u="1"/>
        <s v="North Kent Pathology Service (UCLH/Medway combined)" u="1"/>
        <s v="Croydon (Wolfson/Sheffield quad)" u="1"/>
        <s v="BHRUT (KG KG combined)" u="1"/>
        <s v="East Kent (KG KG combined)" u="1"/>
        <s v="Epsom (KG KG combined)" u="1"/>
        <s v="Homerton (KG KG combined)" u="1"/>
        <s v="Royal Free London (KG KG combined)" u="1"/>
        <s v="St George's (KG KG combined)" u="1"/>
        <s v="St Helier (KG KG combined)" u="1"/>
        <s v="Bournemouth (combined)" u="1"/>
        <s v="Poole (combined)" u="1"/>
        <s v="East Sussex (combined)" u="1"/>
        <s v="East Sussex (COLN quad)" u="1"/>
        <s v="Royal Free - Barnet and Chase (BKK quad)" u="1"/>
        <s v="Royal Free (BKK quad)" u="1"/>
        <s v="Royal Free - Barnet and Chase (combined)" u="1"/>
        <s v="Royal Free (combined)" u="1"/>
        <s v="North Middlesex (KG KG combined)" u="1"/>
        <s v="Burton (combined) - twins only" u="1"/>
        <s v="Ealing (combined)" u="1"/>
        <s v="Burton (BKK quad)" u="1"/>
        <s v="Ealing (BKK quad)" u="1"/>
        <s v="Berkshire (combined)" u="1"/>
        <s v="Oxford - Horton (combined)" u="1"/>
        <s v="Oxford - John Radcliffe (combined)" u="1"/>
        <s v="Berkshire (COLN quad)" u="1"/>
        <s v="North Hampshire (COLN quad)" u="1"/>
        <s v="Oxford - Horton (COLN quad)" u="1"/>
        <s v="Oxford - John Radcliffe (COLN quad)" u="1"/>
        <s v="Royal Hampshire (COLN quad)" u="1"/>
        <s v="Derby (BKK quad)" u="1"/>
        <s v="King's College - Princess Royal (combined)" u="1"/>
        <s v="Barnsley (Wolfson/Sheffield quad)" u="1"/>
        <s v="Chesterfield (Wolfson/Sheffield quad)" u="1"/>
        <s v="Doncaster and Bassetlaw (Wolfson/Sheffield quad)" u="1"/>
        <s v="Hull and Castle Hill (Wolfson/Sheffield quad)" u="1"/>
        <s v="Northern Lincolnshire - Grimsby (Wolfson/Sheffield quad)" u="1"/>
        <s v="Northern Lincolnshire - Scunthorpe (Wolfson/Sheffield quad)" u="1"/>
        <s v="Rotherham (Wolfson/Sheffield quad)" u="1"/>
        <s v="Sheffield (Wolfson/Sheffield quad)" u="1"/>
        <s v="York - Scarborough (Wolfson/Sheffield quad)" u="1"/>
        <s v="York (Wolfson/Sheffield quad)" u="1"/>
        <s v="Bridgewater (combined)" u="1"/>
        <s v="Pennine - Fairfield (combined)" u="1"/>
        <s v="Bridgewater (BONO quad)" u="1"/>
        <s v="Pennine - Fairfield (BONO quad)" u="1"/>
        <s v="Weston (COLN quad)" u="1"/>
        <s v="Barts - Newham (combined)" u="1"/>
        <s v="Barts - Royal London (combined)" u="1"/>
        <s v="Barts - Whipps Cross (combined)" u="1"/>
        <s v="Queen Elizabeth London (combined)" u="1"/>
        <s v="St George's - Queen Mary's (combined)" u="1"/>
        <s v="University Hospital Lewisham (combined)" u="1"/>
        <s v="Ashford and St Peter's (Wolfson/Sheffield quad)" u="1"/>
        <s v="Barts - Newham (Wolfson/Sheffield quad)" u="1"/>
        <s v="Barts - Royal London (Wolfson/Sheffield quad)" u="1"/>
        <s v="Barts - Whipps Cross (Wolfson/Sheffield quad)" u="1"/>
        <s v="Basildon (Wolfson/Sheffield quad)" u="1"/>
        <s v="Bournemouth (Wolfson/Sheffield quad)" u="1"/>
        <s v="Brighton and Sussex - Princess Royal (Wolfson/Sheffield quad)" u="1"/>
        <s v="Colchester (Wolfson/Sheffield quad)" u="1"/>
        <s v="Dartford and Gravesham - Darent Valley (Wolfson/Sheffield quad)" u="1"/>
        <s v="Devon and Exeter (Wolfson/Sheffield quad)" u="1"/>
        <s v="East Cheshire - Macclesfield (Wolfson/Sheffield quad)" u="1"/>
        <s v="East Sussex (Wolfson/Sheffield quad)" u="1"/>
        <s v="Epsom (Wolfson/Sheffield quad)" u="1"/>
        <s v="Frimley Park (Wolfson/Sheffield quad)" u="1"/>
        <s v="Guy's and St Thomas' (Wolfson/Sheffield quad)" u="1"/>
        <s v="King's College - Princess Royal (Wolfson/Sheffield quad)" u="1"/>
        <s v="King's College (Wolfson/Sheffield quad)" u="1"/>
        <s v="Kingston (Wolfson/Sheffield quad)" u="1"/>
        <s v="Liverpool Women's (Wolfson/Sheffield quad)" u="1"/>
        <s v="Maidstone (Wolfson/Sheffield quad)" u="1"/>
        <s v="Medway Maritime (Wolfson/Sheffield quad)" u="1"/>
        <s v="Mid Cheshire - Leighton (Wolfson/Sheffield quad)" u="1"/>
        <s v="Mid Essex (Wolfson/Sheffield quad)" u="1"/>
        <s v="Pembury (Wolfson/Sheffield quad)" u="1"/>
        <s v="Plymouth - Derriford (Wolfson/Sheffield quad)" u="1"/>
        <s v="Poole (Wolfson/Sheffield quad)" u="1"/>
        <s v="Princess Alexandra (Wolfson/Sheffield quad)" u="1"/>
        <s v="Queen Elizabeth London (Wolfson/Sheffield quad)" u="1"/>
        <s v="Royal Free - Barnet and Chase (Wolfson/Sheffield quad)" u="1"/>
        <s v="Royal Free (Wolfson/Sheffield quad)" u="1"/>
        <s v="Royal Surrey (Wolfson/Sheffield quad)" u="1"/>
        <s v="Southend (Wolfson/Sheffield quad)" u="1"/>
        <s v="St George's - Queen Mary's (Wolfson/Sheffield quad)" u="1"/>
        <s v="St George's (Wolfson/Sheffield quad)" u="1"/>
        <s v="St Helier (Wolfson/Sheffield quad)" u="1"/>
        <s v="Surrey and Sussex (Wolfson/Sheffield quad)" u="1"/>
        <s v="Taunton - Musgrove Park (Wolfson/Sheffield quad)" u="1"/>
        <s v="University College London Hospitals (Wolfson/Sheffield quad)" u="1"/>
        <s v="University Hospital Lewisham (Wolfson/Sheffield quad)" u="1"/>
        <s v="Whittington (Wolfson/Sheffield quad)" u="1"/>
        <s v="Wirral (Wolfson/Sheffield quad)" u="1"/>
        <s v="Yeovil (Wolfson/Sheffield quad)" u="1"/>
        <s v="Queen Elizabeth King's Lynn - Norfolk (ANN combined)" u="1"/>
        <s v="Whittington (quad)" u="1"/>
        <s v="Pennine - North Manchester (BONO quad)" u="1"/>
        <s v="Chelsea and Westminster (BKK quad)" u="1"/>
        <s v="Northumbria (COLN quad)" u="1"/>
        <s v="Dartford and Gravesham - Darent Valley (quad)" u="1"/>
        <s v="Medway Maritime (quad)" u="1"/>
        <s v="Western Sussex - Worthing (quad)" u="1"/>
        <s v="Basildon (quad)" u="1"/>
        <s v="Gloucestershire (COLN quad)" u="1"/>
        <s v="Plymouth - Derriford (quad)" u="1"/>
        <s v="Warwick (combined)" u="1"/>
        <s v="Mid Essex (quad)" u="1"/>
        <s v="Chelsea and Westminster (combined)" u="1"/>
        <s v="Barts - Whipps Cross (quad)" u="1"/>
        <s v="Devon and Exeter (quad)" u="1"/>
        <s v="St George's (quad)" u="1"/>
        <s v="Peterborough (ANN combined)" u="1"/>
        <s v="West Suffolk (ANN combined)" u="1"/>
        <s v="Isle of Wight (quad)" u="1"/>
        <s v="Gloucestershire (combined)" u="1"/>
        <s v="Royal Hampshire (quad)" u="1"/>
        <s v="Wirral (quad)" u="1"/>
        <s v="Norfolk and Norwich (ANN combined)" u="1"/>
        <s v="Pennine - North Manchester (combined)" u="1"/>
        <s v="West Middlesex (combined)" u="1"/>
        <s v="Royal Surrey (quad)" u="1"/>
        <s v="Dorset (quad) - UP TO 30TH APRIL 2020" u="1"/>
        <s v="University Hospitals Birmingham - Heart of England (combined)" u="1"/>
        <s v="Maidstone (quad)" u="1"/>
        <s v="Queen Alexandra and St Mary's (quad)" u="1"/>
        <s v="Southend (quad)" u="1"/>
        <s v="Brighton and Sussex - Princess Royal (quad)" u="1"/>
        <s v="North Tees (combined)" u="1"/>
        <s v="East Sussex (quad)" u="1"/>
        <s v="Salisbury (quad)" u="1"/>
        <s v="Royal Free (quad)" u="1"/>
        <s v="Taunton - Musgrove Park (quad)" u="1"/>
        <s v="Liverpool Women's (quad)" u="1"/>
        <s v="Mid Cheshire - Leighton (quad)" u="1"/>
        <s v="Epsom (quad)" u="1"/>
        <s v="Croydon (quad)" u="1"/>
        <s v="King's College (quad)" u="1"/>
        <s v="Princess Alexandra (quad)" u="1"/>
        <s v="Ashford and St Peter's (quad)" u="1"/>
        <s v="James Paget (ANN combined)" u="1"/>
        <s v="University College London Hospitals (quad)" u="1"/>
        <s v="Yeovil (quad)" u="1"/>
        <s v="Poole (quad)" u="1"/>
        <s v="Hinchingbrooke (ANN combined)" u="1"/>
        <s v="Barts - Royal London (quad)" u="1"/>
        <s v="Kingston (quad)" u="1"/>
        <s v="Surrey and Sussex (quad)" u="1"/>
        <s v="University Hospital Lewisham (quad)" u="1"/>
        <s v="Warwick (BKK quad)" u="1"/>
        <s v="Frimley Park (quad)" u="1"/>
        <s v="Colchester (quad)" u="1"/>
        <s v="East Cheshire - Macclesfield (quad)" u="1"/>
        <s v="North Tees (COLN quad)" u="1"/>
        <s v="Ipswich (ANN combined)" u="1"/>
        <s v="Dorset (COLN quad) - FROM 1ST JUNE 2020" u="1"/>
        <s v="University Hospitals Birmingham - Heart of England (BKK quad)" u="1"/>
        <s v="West Middlesex (BKK quad)" u="1"/>
        <s v="Southampton (quad)" u="1"/>
        <s v="Barts - Newham (quad)" u="1"/>
        <s v="St George's - Queen Mary's (quad)" u="1"/>
        <s v="Cambridge - Rosie (ANN combined)" u="1"/>
        <s v="King's College - Princess Royal (quad)" u="1"/>
        <s v="North Hampshire (quad)" u="1"/>
        <s v="Royal Free - Barnet and Chase (quad)" u="1"/>
        <s v="Guy's and St Thomas' (quad)" u="1"/>
        <s v="Pembury (quad)" u="1"/>
        <s v="Northumbria (combined)" u="1"/>
        <s v="Western Sussex - St Richard's (quad)" u="1"/>
        <s v="Bournemouth (quad)" u="1"/>
        <s v="St Helier (quad)" u="1"/>
        <s v="Queen Elizabeth London (quad)" u="1"/>
      </sharedItems>
    </cacheField>
    <cacheField name="Laboratory" numFmtId="0">
      <sharedItems containsBlank="1"/>
    </cacheField>
    <cacheField name="Number" numFmtId="0">
      <sharedItems containsString="0" containsBlank="1" containsNumber="1" containsInteger="1" minValue="1" maxValue="58"/>
    </cacheField>
    <cacheField name="Formula" numFmtId="0">
      <sharedItems containsBlank="1"/>
    </cacheField>
    <cacheField name="Network" numFmtId="0">
      <sharedItems containsBlank="1"/>
    </cacheField>
    <cacheField name="Type" numFmtId="0">
      <sharedItems containsBlank="1"/>
    </cacheField>
    <cacheField name="Type+Network" numFmtId="0">
      <sharedItems containsBlank="1"/>
    </cacheField>
    <cacheField name="Maternity Service" numFmtId="0">
      <sharedItems containsBlank="1" count="186">
        <s v="Airedale NHS Foundation Trust"/>
        <s v="Ashford and St Peter's Hospitals NHS Foundation Trust"/>
        <s v="Barnsley Hospital NHS Foundation Trust"/>
        <s v="Barts Health NHS Trust (Newham)"/>
        <s v="Barts Health NHS Trust (Royal London)"/>
        <s v="Barts Health NHS Trust (Whipps Cross)"/>
        <s v="Mid and South Essex NHS Foundation Trust (Basildon)"/>
        <s v="Royal United Hospitals Bath NHS Foundation Trust"/>
        <s v="Bedfordshire Hospitals NHS Foundation Trust (Bedford)"/>
        <s v="Barking, Havering and Redbridge University Hospitals NHS Trust"/>
        <s v="Birmingham Women's and Children's NHS Foundation Trust"/>
        <s v="East Lancashire Hospitals NHS Trust"/>
        <s v="Blackpool Teaching Hospitals NHS Foundation Trust"/>
        <s v="Bolton NHS Foundation Trust"/>
        <s v="Bradford Teaching Hospitals NHS Foundation Trust"/>
        <s v="University Hospitals Sussex NHS Foundation Trust (East)"/>
        <s v="University Hospitals of Derby and Burton NHS Foundation Trust (Burton)"/>
        <s v="Calderdale and Huddersfield NHS Foundation Trust"/>
        <s v="Cambridge University Hospitals NHS Foundation Trust"/>
        <s v="Chelsea and Westminster Hospital NHS Foundation Trust"/>
        <s v="Chelsea and Westminster Hospital NHS Foundation Trust (West Middlesex)"/>
        <s v="Countess of Chester Hospital NHS Foundation Trust"/>
        <s v="Chesterfield Royal Hospital NHS Foundation Trust"/>
        <s v="East Suffolk and North Essex NHS Foundation Trust (Colchester)"/>
        <s v="Royal Cornwall Hospitals NHS Trust"/>
        <s v="University Hospitals Coventry and Warwickshire NHS Trust"/>
        <s v="Croydon Health Services NHS Trust"/>
        <s v="Dartford and Gravesham NHS Trust"/>
        <s v="University Hospitals of Derby and Burton NHS Foundation Trust (Derby)"/>
        <s v="Royal Devon University Healthcare NHS Foundation Trust (East)"/>
        <s v="Doncaster and Bassetlaw Teaching Hospitals NHS Foundation Trust"/>
        <s v="Dorset County Hospital NHS Foundation Trust"/>
        <s v="The Dudley Group NHS Foundation Trust"/>
        <s v="County Durham and Darlington NHS Foundation Trust"/>
        <s v="East and North Hertfordshire NHS Trust"/>
        <s v="East Cheshire NHS Trust"/>
        <s v="East Kent Hospitals University NHS Foundation Trust"/>
        <s v="East Sussex Healthcare NHS Trust"/>
        <s v="Epsom and St Helier University Hospitals NHS Trust (Epsom)"/>
        <s v="Frimley Health NHS Foundation Trust (Frimley)"/>
        <s v="Gateshead Health NHS Foundation Trust"/>
        <s v="George Eliot Hospital NHS Trust"/>
        <s v="Gloucestershire Hospitals NHS Foundation Trust"/>
        <s v="Guy's and St Thomas' NHS Foundation Trust"/>
        <s v="Harrogate and District NHS Foundation Trust"/>
        <s v="The Hillingdon Hospitals NHS Foundation Trust"/>
        <s v="North West Anglia NHS Foundation Trust (Hinchingbrooke)"/>
        <s v="Homerton Healthcare NHS Foundation Trust"/>
        <s v="Hull University Teaching Hospitals NHS Trust"/>
        <s v="Imperial College Healthcare NHS Trust (QCCH)"/>
        <s v="Imperial College Healthcare NHS Trust (St Mary's)"/>
        <s v="East Suffolk and North Essex NHS Foundation Trust (Ipswich)"/>
        <s v="Isle of Wight NHS Trust"/>
        <s v="James Paget University Hospitals NHS Foundation Trust"/>
        <s v="Kettering General Hospital NHS Foundation Trust"/>
        <s v="King's College Hospital NHS Foundation Trust"/>
        <s v="Kingston and Richmond NHS Foundation Trust"/>
        <s v="Lancashire Teaching Hospitals NHS Foundation Trust"/>
        <s v="Leeds Teaching Hospitals NHS Trust"/>
        <s v="University Hospitals of Leicester NHS Trust"/>
        <s v="United Lincolnshire Teaching Hospitals NHS Trust"/>
        <s v="Liverpool Women's NHS Foundation Trust"/>
        <s v="Bedfordshire Hospitals NHS Foundation Trust (Luton and Dunstable)"/>
        <s v="Maidstone and Tunbridge Wells NHS Trust"/>
        <s v="Manchester University NHS Foundation Trust"/>
        <s v="Medway NHS Foundation Trust"/>
        <s v="Mid Cheshire Hospitals NHS Foundation Trust"/>
        <s v="Mid and South Essex NHS Foundation Trust (Broomfield)"/>
        <s v="Mid Yorkshire Teaching NHS Trust"/>
        <s v="Milton Keynes University Hospital NHS Foundation Trust"/>
        <s v="University Hospitals of Morecambe Bay NHS Foundation Trust"/>
        <s v="The Newcastle Upon Tyne Hospitals NHS Foundation Trust"/>
        <s v="Norfolk and Norwich University Hospitals NHS Foundation Trust"/>
        <s v="North Cumbria Integrated Care NHS Foundation Trust"/>
        <s v="Royal Devon University Healthcare NHS Foundation Trust (North)"/>
        <s v="Hampshire Hospitals NHS Foundation Trust"/>
        <s v="Royal Free London NHS Foundation Trust (North Middlesex Hospital)"/>
        <s v="University Hospitals of North Midlands NHS Trust"/>
        <s v="North Tees and Hartlepool NHS Foundation Trust"/>
        <s v="London North West University Healthcare NHS Trust"/>
        <s v="Northampton General Hospital NHS Trust"/>
        <s v="Northern Lincolnshire and Goole NHS Foundation Trust"/>
        <s v="Northumbria Healthcare NHS Foundation Trust"/>
        <s v="Nottingham University Hospitals NHS Trust"/>
        <s v="Oxford University Hospitals NHS Foundation Trust"/>
        <s v="Northern Care Alliance NHS Foundation Trust"/>
        <s v="North West Anglia NHS Foundation Trust (Peterborough)"/>
        <s v="University Hospitals Plymouth NHS Trust"/>
        <s v="The Princess Alexandra Hospital NHS Trust"/>
        <s v="Portsmouth Hospitals University NHS Trust"/>
        <s v="The Queen Elizabeth Hospital King's Lynn NHS Foundation Trust"/>
        <s v="Lewisham and Greenwich NHS Trust (QEH)"/>
        <s v="The Rotherham NHS Foundation Trust"/>
        <s v="Royal Berkshire NHS Foundation Trust"/>
        <s v="Royal Free London NHS Foundation Trust (Barnet Hospital)"/>
        <s v="Royal Free London NHS Foundation Trust (Royal Free Hospital)"/>
        <s v="Royal Surrey County Hospital NHS Foundation Trust"/>
        <s v="Salisbury NHS Foundation Trust"/>
        <s v="Sandwell and West Birmingham Hospitals NHS Trust"/>
        <s v="Sheffield Teaching Hospitals NHS Foundation Trust"/>
        <s v="Sherwood Forest Hospitals NHS Foundation Trust"/>
        <s v="The Shrewsbury and Telford Hospital NHS Trust"/>
        <s v="South Tees Hospitals NHS Foundation Trust"/>
        <s v="South Tyneside and Sunderland NHS Foundation Trust"/>
        <s v="South Warwickshire University NHS Foundation Trust"/>
        <s v="University Hospital Southampton NHS Foundation Trust"/>
        <s v="Mid and South Essex NHS Foundation Trust (Southend)"/>
        <s v="North Bristol NHS Trust"/>
        <s v="Mersey and West Lancashire Teaching Hospitals NHS Trust (Southport)"/>
        <s v="St George's University Hospitals NHS Foundation Trust"/>
        <s v="Mersey and West Lancashire Teaching Hospitals NHS Trust (St Helens)"/>
        <s v="Epsom and St Helier University Hospitals NHS Trust (St Helier)"/>
        <s v="University Hospitals Bristol and Weston NHS Foundation Trust"/>
        <s v="Stockport NHS Foundation Trust"/>
        <s v="Buckinghamshire Healthcare NHS Trust"/>
        <s v="Surrey and Sussex Healthcare NHS Trust"/>
        <s v="Great Western Hospitals NHS Foundation Trust"/>
        <s v="Tameside and Glossop Integrated Care NHS Foundation Trust"/>
        <s v="Somerset NHS Foundation Trust (Somerset)"/>
        <s v="Torbay and South Devon NHS Foundation Trust"/>
        <s v="University College London Hospitals NHS Foundation Trust"/>
        <s v="University Hospitals Dorset NHS Foundation Trust"/>
        <s v="Lewisham and Greenwich NHS Trust (Lewisham)"/>
        <s v="University Hospitals Birmingham NHS Foundation Trust"/>
        <s v="Walsall Healthcare NHS Trust"/>
        <s v="Warrington and Halton Teaching Hospitals NHS Foundation Trust"/>
        <s v="West Hertfordshire Teaching Hospitals NHS Trust"/>
        <s v="West Suffolk NHS Foundation Trust"/>
        <s v="University Hospitals Sussex NHS Foundation Trust (West)"/>
        <s v="Frimley Health NHS Foundation Trust (Wexham)"/>
        <s v="Whittington Health NHS Trust"/>
        <s v="Wrightington, Wigan and Leigh NHS Foundation Trust"/>
        <s v="Wirral University Teaching Hospital NHS Foundation Trust"/>
        <s v="The Royal Wolverhampton NHS Trust"/>
        <s v="Worcestershire Acute Hospitals NHS Trust"/>
        <s v="Wye Valley NHS Trust"/>
        <s v="Somerset NHS Foundation Trust (Yeovil)"/>
        <s v="York and Scarborough Teaching Hospitals NHS Foundation Trust"/>
        <m/>
        <s v="Royal Free London NHS Foundation Trust (Barnet Hospital) " u="1"/>
        <s v="Royal Free London NHS Foundation Trust (Royal Free Hospital) " u="1"/>
        <s v="Royal Free London NHS Foundation Trust (North Middlesex Hospital) " u="1"/>
        <s v="Royal Free London NHS Foundation Trust (Barnet)" u="1"/>
        <s v="Royal Free London NHS Foundation Trust" u="1"/>
        <s v="North Middlesex University Hospital" u="1"/>
        <s v="North Middlesex University Hospital NHS Trust" u="1"/>
        <s v="South Warwickshire NHS Foundation Trust" u="1"/>
        <s v="West Hertfordshire Hospitals NHS Trust" u="1"/>
        <s v="Homerton University Hospital NHS Foundation Trust" u="1"/>
        <s v="King's College Hospital NHS Foundation Trust (PRUH)" u="1"/>
        <s v="United Lincolnshire Hospitals NHS Trust" u="1"/>
        <s v="Bridgewater Community Healthcare NHS Foundation Trust" u="1"/>
        <s v="Manchester University NHS Foundation Trust (North)" u="1"/>
        <s v="Manchester University NHS Foundation Trust (St Mary's)" u="1"/>
        <s v="Manchester University NHS Foundation Trust (South)" u="1"/>
        <s v="Northern Care Alliance NHS Group" u="1"/>
        <s v="Southport and Ormskirk Hospital NHS Trust" u="1"/>
        <s v="St Helens and Knowsley Teaching Hospitals NHS Trust" u="1"/>
        <s v="University Hospitals Dorset NHS Foundation Trust (Bournemouth)" u="1"/>
        <s v="Royal Devon and Exeter NHS Foundation Trust" u="1"/>
        <s v="Northern Devon Healthcare NHS Trust" u="1"/>
        <s v="University Hospitals Dorset NHS Foundation Trust (Poole)" u="1"/>
        <s v="Somerset NHS Foundation Trust" u="1"/>
        <s v="Yeovil District Hospital NHS Foundation Trust" u="1"/>
        <s v="Mid Yorkshire Hospitals NHS Trust" u="1"/>
        <s v="Kingston Hospital NHS Foundation Trust" u="1"/>
        <s v="Southend University Hospital NHS Foundation Trust" u="1"/>
        <s v="Luton and Dunstable University Hospital NHS Foundation Trust" u="1"/>
        <s v="Pennine Acute Hospitals NHS Trust" u="1"/>
        <s v="University College London Hospitals" u="1"/>
        <s v="Poole Hospital NHS Foundation Trust" u="1"/>
        <s v="Weston Area Health NHS Trust" u="1"/>
        <s v="Mid Essex Hospital Services NHS Trust" u="1"/>
        <s v="York Teaching Hospital NHS Foundation Trust" u="1"/>
        <s v="University Hospitals Coventry and Warwickshire" u="1"/>
        <s v="Brighton and Sussex University Hospitals NHS Trust" u="1"/>
        <s v="North Cumbria University Hospitals NHS Trust" u="1"/>
        <s v="Warrington and Halton Hospitals NHS Foundation Trust" u="1"/>
        <s v="The Royal Bournemouth and Christchurch Hospitals NHS Foundation Trust" u="1"/>
        <s v="Basildon and Thurrock University Hospitals NHS Foundation Trust" u="1"/>
        <s v="Taunton and Somerset NHS Foundation Trust" u="1"/>
        <s v="Bedford Hospital NHS Trust" u="1"/>
        <s v="University Hospitals Bristol NHS Foundation Trust" u="1"/>
        <s v="Western Sussex Hospitals NHS Foundation Trust" u="1"/>
        <s v="Shrewsbury and Telford Hospital NHS Trust" u="1"/>
        <s v="Portsmouth Hospitals NHS Trus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">
  <r>
    <s v="St James (Leeds)7"/>
    <x v="0"/>
    <s v="St James (Leeds)"/>
    <n v="7"/>
    <s v="St James (Leeds)7"/>
    <s v="COLN"/>
    <s v="Quad"/>
    <s v="COLN quad"/>
    <x v="0"/>
  </r>
  <r>
    <s v="St James (Leeds)1"/>
    <x v="1"/>
    <s v="St James (Leeds)"/>
    <n v="1"/>
    <s v="St James (Leeds)1"/>
    <m/>
    <s v="Combined"/>
    <s v="Combined"/>
    <x v="0"/>
  </r>
  <r>
    <s v="John Radcliffe (Oxford)13"/>
    <x v="2"/>
    <s v="John Radcliffe (Oxford)"/>
    <n v="13"/>
    <s v="John Radcliffe (Oxford)13"/>
    <s v="COLN"/>
    <s v="Quad"/>
    <s v="COLN quad"/>
    <x v="1"/>
  </r>
  <r>
    <s v="John Radcliffe (Oxford)1"/>
    <x v="3"/>
    <s v="John Radcliffe (Oxford)"/>
    <n v="1"/>
    <s v="John Radcliffe (Oxford)1"/>
    <m/>
    <s v="Combined"/>
    <s v="Combined"/>
    <x v="1"/>
  </r>
  <r>
    <s v="Northern General (Sheffield)1"/>
    <x v="4"/>
    <s v="Northern General (Sheffield)"/>
    <n v="1"/>
    <s v="Northern General (Sheffield)1"/>
    <m/>
    <s v="Combined"/>
    <s v="Combined"/>
    <x v="2"/>
  </r>
  <r>
    <s v="St James (Leeds)13"/>
    <x v="5"/>
    <s v="St James (Leeds)"/>
    <n v="13"/>
    <s v="St James (Leeds)13"/>
    <m/>
    <s v="Quad"/>
    <s v="Quad"/>
    <x v="2"/>
  </r>
  <r>
    <s v="King George (Barking, Havering, Redbridge)13"/>
    <x v="6"/>
    <s v="King George (Barking, Havering, Redbridge)"/>
    <n v="13"/>
    <s v="King George (Barking, Havering, Redbridge)13"/>
    <s v="BKK"/>
    <s v="Quad"/>
    <s v="BKK quad"/>
    <x v="3"/>
  </r>
  <r>
    <s v="King George (Barking, Havering, Redbridge)1"/>
    <x v="7"/>
    <s v="King George (Barking, Havering, Redbridge)"/>
    <n v="1"/>
    <s v="King George (Barking, Havering, Redbridge)1"/>
    <s v="KG"/>
    <s v="Combined"/>
    <s v="KG combined"/>
    <x v="3"/>
  </r>
  <r>
    <s v="King George (Barking, Havering, Redbridge)14"/>
    <x v="8"/>
    <s v="King George (Barking, Havering, Redbridge)"/>
    <n v="14"/>
    <s v="King George (Barking, Havering, Redbridge)14"/>
    <s v="BKK"/>
    <s v="Quad"/>
    <s v="BKK quad"/>
    <x v="4"/>
  </r>
  <r>
    <s v="King George (Barking, Havering, Redbridge)2"/>
    <x v="9"/>
    <s v="King George (Barking, Havering, Redbridge)"/>
    <n v="2"/>
    <s v="King George (Barking, Havering, Redbridge)2"/>
    <s v="KG"/>
    <s v="Combined"/>
    <s v="KG combined"/>
    <x v="4"/>
  </r>
  <r>
    <s v="King George (Barking, Havering, Redbridge)15"/>
    <x v="10"/>
    <s v="King George (Barking, Havering, Redbridge)"/>
    <n v="15"/>
    <s v="King George (Barking, Havering, Redbridge)15"/>
    <s v="BKK"/>
    <s v="Quad"/>
    <s v="BKK quad"/>
    <x v="5"/>
  </r>
  <r>
    <s v="King George (Barking, Havering, Redbridge)3"/>
    <x v="11"/>
    <s v="King George (Barking, Havering, Redbridge)"/>
    <n v="3"/>
    <s v="King George (Barking, Havering, Redbridge)3"/>
    <s v="KG"/>
    <s v="Combined"/>
    <s v="KG combined"/>
    <x v="5"/>
  </r>
  <r>
    <s v="King George (Barking, Havering, Redbridge)16"/>
    <x v="12"/>
    <s v="King George (Barking, Havering, Redbridge)"/>
    <n v="16"/>
    <s v="King George (Barking, Havering, Redbridge)16"/>
    <s v="BKK"/>
    <s v="Quad"/>
    <s v="BKK quad"/>
    <x v="6"/>
  </r>
  <r>
    <s v="Broomfield (Mid Essex)1"/>
    <x v="13"/>
    <s v="Broomfield (Mid Essex)"/>
    <n v="1"/>
    <s v="Broomfield (Mid Essex)1"/>
    <m/>
    <s v="Combined"/>
    <s v="Combined"/>
    <x v="6"/>
  </r>
  <r>
    <s v="Royal Victoria Infirmary (Newcastle)25"/>
    <x v="14"/>
    <s v="Royal Victoria Infirmary (Newcastle)"/>
    <n v="25"/>
    <s v="Royal Victoria Infirmary (Newcastle)25"/>
    <s v="COLN"/>
    <s v="Quad"/>
    <s v="COLN quad"/>
    <x v="7"/>
  </r>
  <r>
    <s v="Southmead (North Bristol)1"/>
    <x v="15"/>
    <s v="Southmead (North Bristol)"/>
    <n v="1"/>
    <s v="Southmead (North Bristol)1"/>
    <m/>
    <s v="Combined"/>
    <s v="Combined"/>
    <x v="7"/>
  </r>
  <r>
    <s v="Birmingham Women's and Children's29"/>
    <x v="16"/>
    <s v="Birmingham Women's and Children's"/>
    <n v="29"/>
    <s v="Birmingham Women's and Children's29"/>
    <s v="BKK"/>
    <s v="Quad"/>
    <s v="BKK quad"/>
    <x v="8"/>
  </r>
  <r>
    <s v="Birmingham Women's and Children's1"/>
    <x v="17"/>
    <s v="Birmingham Women's and Children's"/>
    <n v="1"/>
    <s v="Birmingham Women's and Children's1"/>
    <m/>
    <s v="Combined"/>
    <s v="Combined"/>
    <x v="8"/>
  </r>
  <r>
    <s v="King George (Barking, Havering, Redbridge)17"/>
    <x v="18"/>
    <s v="King George (Barking, Havering, Redbridge)"/>
    <n v="17"/>
    <s v="King George (Barking, Havering, Redbridge)17"/>
    <s v="BKK"/>
    <s v="Quad"/>
    <s v="BKK quad"/>
    <x v="9"/>
  </r>
  <r>
    <s v="King George (Barking, Havering, Redbridge)4"/>
    <x v="19"/>
    <s v="King George (Barking, Havering, Redbridge)"/>
    <n v="4"/>
    <s v="King George (Barking, Havering, Redbridge)4"/>
    <s v="KG"/>
    <s v="Combined"/>
    <s v="KG combined"/>
    <x v="9"/>
  </r>
  <r>
    <s v="Birmingham Women's and Children's30"/>
    <x v="20"/>
    <s v="Birmingham Women's and Children's"/>
    <n v="30"/>
    <s v="Birmingham Women's and Children's30"/>
    <s v="BKK"/>
    <s v="Quad"/>
    <s v="BKK quad"/>
    <x v="10"/>
  </r>
  <r>
    <s v="Birmingham Women's and Children's2"/>
    <x v="21"/>
    <s v="Birmingham Women's and Children's"/>
    <n v="2"/>
    <s v="Birmingham Women's and Children's2"/>
    <m/>
    <s v="Combined"/>
    <s v="Combined"/>
    <x v="10"/>
  </r>
  <r>
    <s v="Royal Bolton20"/>
    <x v="22"/>
    <s v="Royal Bolton"/>
    <n v="20"/>
    <s v="Royal Bolton20"/>
    <s v="BONO"/>
    <s v="Quad"/>
    <s v="BONO quad"/>
    <x v="11"/>
  </r>
  <r>
    <s v="Royal Bolton1"/>
    <x v="23"/>
    <s v="Royal Bolton"/>
    <n v="1"/>
    <s v="Royal Bolton1"/>
    <m/>
    <s v="Combined"/>
    <s v="Combined"/>
    <x v="11"/>
  </r>
  <r>
    <s v="Royal Bolton21"/>
    <x v="24"/>
    <s v="Royal Bolton"/>
    <n v="21"/>
    <s v="Royal Bolton21"/>
    <s v="BONO"/>
    <s v="Quad"/>
    <s v="BONO quad"/>
    <x v="12"/>
  </r>
  <r>
    <s v="Royal Bolton2"/>
    <x v="25"/>
    <s v="Royal Bolton"/>
    <n v="2"/>
    <s v="Royal Bolton2"/>
    <m/>
    <s v="Combined"/>
    <s v="Combined"/>
    <x v="12"/>
  </r>
  <r>
    <s v="Royal Bolton22"/>
    <x v="26"/>
    <s v="Royal Bolton"/>
    <n v="22"/>
    <s v="Royal Bolton22"/>
    <s v="BONO"/>
    <s v="Quad"/>
    <s v="BONO quad"/>
    <x v="13"/>
  </r>
  <r>
    <s v="Royal Bolton3"/>
    <x v="27"/>
    <s v="Royal Bolton"/>
    <n v="3"/>
    <s v="Royal Bolton3"/>
    <m/>
    <s v="Combined"/>
    <s v="Combined"/>
    <x v="13"/>
  </r>
  <r>
    <s v="St James (Leeds)8"/>
    <x v="28"/>
    <s v="St James (Leeds)"/>
    <n v="8"/>
    <s v="St James (Leeds)8"/>
    <s v="COLN"/>
    <s v="Quad"/>
    <s v="COLN quad"/>
    <x v="14"/>
  </r>
  <r>
    <s v="St James (Leeds)2"/>
    <x v="29"/>
    <s v="St James (Leeds)"/>
    <n v="2"/>
    <s v="St James (Leeds)2"/>
    <m/>
    <s v="Combined"/>
    <s v="Combined"/>
    <x v="14"/>
  </r>
  <r>
    <s v="John Radcliffe (Oxford)14"/>
    <x v="30"/>
    <s v="John Radcliffe (Oxford)"/>
    <n v="14"/>
    <s v="John Radcliffe (Oxford)14"/>
    <s v="COLN"/>
    <s v="Quad"/>
    <s v="COLN quad"/>
    <x v="15"/>
  </r>
  <r>
    <s v="Brighton and Sussex1"/>
    <x v="31"/>
    <s v="Brighton and Sussex"/>
    <n v="1"/>
    <s v="Brighton and Sussex1"/>
    <s v="KG"/>
    <s v="Combined"/>
    <s v="KG combined"/>
    <x v="15"/>
  </r>
  <r>
    <s v="Royal Bolton23"/>
    <x v="32"/>
    <s v="Royal Bolton"/>
    <n v="23"/>
    <s v="Royal Bolton23"/>
    <s v="BONO"/>
    <s v="Quad"/>
    <s v="BONO quad"/>
    <x v="11"/>
  </r>
  <r>
    <s v="Royal Bolton4"/>
    <x v="33"/>
    <s v="Royal Bolton"/>
    <n v="4"/>
    <s v="Royal Bolton4"/>
    <m/>
    <s v="Combined"/>
    <s v="Combined"/>
    <x v="11"/>
  </r>
  <r>
    <s v="Nottingham7"/>
    <x v="34"/>
    <s v="Nottingham"/>
    <n v="7"/>
    <s v="Nottingham7"/>
    <s v="BONO"/>
    <s v="Quad"/>
    <s v="BONO quad"/>
    <x v="16"/>
  </r>
  <r>
    <s v="Nottingham1"/>
    <x v="35"/>
    <s v="Nottingham"/>
    <n v="1"/>
    <s v="Nottingham1"/>
    <m/>
    <s v="Combined"/>
    <s v="Combined"/>
    <x v="16"/>
  </r>
  <r>
    <s v="St James (Leeds)9"/>
    <x v="36"/>
    <s v="St James (Leeds)"/>
    <n v="9"/>
    <s v="St James (Leeds)9"/>
    <s v="COLN"/>
    <s v="Quad"/>
    <s v="COLN quad"/>
    <x v="17"/>
  </r>
  <r>
    <s v="St James (Leeds)3"/>
    <x v="37"/>
    <s v="St James (Leeds)"/>
    <n v="3"/>
    <s v="St James (Leeds)3"/>
    <m/>
    <s v="Combined"/>
    <s v="Combined"/>
    <x v="17"/>
  </r>
  <r>
    <s v="Addenbrookes (Cambridge)1"/>
    <x v="38"/>
    <s v="Addenbrookes (Cambridge)"/>
    <n v="1"/>
    <s v="Addenbrookes (Cambridge)1"/>
    <s v="CaNN"/>
    <s v="Combined"/>
    <s v="CaNN combined"/>
    <x v="18"/>
  </r>
  <r>
    <s v="Addenbrookes (Cambridge)6"/>
    <x v="39"/>
    <s v="Addenbrookes (Cambridge)"/>
    <n v="6"/>
    <s v="Addenbrookes (Cambridge)6"/>
    <s v="COLN"/>
    <s v="Quad"/>
    <s v="COLN quad"/>
    <x v="18"/>
  </r>
  <r>
    <s v="Birmingham Women's and Children's31"/>
    <x v="40"/>
    <s v="Birmingham Women's and Children's"/>
    <n v="31"/>
    <s v="Birmingham Women's and Children's31"/>
    <s v="BKK"/>
    <s v="Quad"/>
    <s v="BKK quad"/>
    <x v="19"/>
  </r>
  <r>
    <s v="Birmingham Women's and Children's3"/>
    <x v="41"/>
    <s v="Birmingham Women's and Children's"/>
    <n v="3"/>
    <s v="Birmingham Women's and Children's3"/>
    <m/>
    <s v="Combined"/>
    <s v="Combined"/>
    <x v="19"/>
  </r>
  <r>
    <s v="Birmingham Women's and Children's32"/>
    <x v="42"/>
    <s v="Birmingham Women's and Children's"/>
    <n v="32"/>
    <s v="Birmingham Women's and Children's32"/>
    <s v="BKK"/>
    <s v="Quad"/>
    <s v="BKK quad"/>
    <x v="20"/>
  </r>
  <r>
    <s v="Birmingham Women's and Children's4"/>
    <x v="43"/>
    <s v="Birmingham Women's and Children's"/>
    <n v="4"/>
    <s v="Birmingham Women's and Children's4"/>
    <m/>
    <s v="Combined"/>
    <s v="Combined"/>
    <x v="20"/>
  </r>
  <r>
    <s v="Royal Bolton24"/>
    <x v="44"/>
    <s v="Royal Bolton"/>
    <n v="24"/>
    <s v="Royal Bolton24"/>
    <s v="BONO"/>
    <s v="Quad"/>
    <s v="BONO quad"/>
    <x v="21"/>
  </r>
  <r>
    <s v="Royal Bolton5"/>
    <x v="45"/>
    <s v="Royal Bolton"/>
    <n v="5"/>
    <s v="Royal Bolton5"/>
    <m/>
    <s v="Combined"/>
    <s v="Combined"/>
    <x v="21"/>
  </r>
  <r>
    <s v="Northern General (Sheffield)2"/>
    <x v="46"/>
    <s v="Northern General (Sheffield)"/>
    <n v="2"/>
    <s v="Northern General (Sheffield)2"/>
    <m/>
    <s v="Combined"/>
    <s v="Combined"/>
    <x v="22"/>
  </r>
  <r>
    <s v="St James (Leeds)14"/>
    <x v="47"/>
    <s v="St James (Leeds)"/>
    <n v="14"/>
    <s v="St James (Leeds)14"/>
    <m/>
    <s v="Quad"/>
    <s v="Quad"/>
    <x v="22"/>
  </r>
  <r>
    <s v="King George (Barking, Havering, Redbridge)18"/>
    <x v="48"/>
    <s v="King George (Barking, Havering, Redbridge)"/>
    <n v="18"/>
    <s v="King George (Barking, Havering, Redbridge)18"/>
    <s v="BKK"/>
    <s v="Quad"/>
    <s v="BKK quad"/>
    <x v="23"/>
  </r>
  <r>
    <s v="Broomfield (Mid Essex)2"/>
    <x v="49"/>
    <s v="Broomfield (Mid Essex)"/>
    <n v="2"/>
    <s v="Broomfield (Mid Essex)2"/>
    <m/>
    <s v="Combined"/>
    <s v="Combined"/>
    <x v="23"/>
  </r>
  <r>
    <s v="Addenbrookes (Cambridge)14"/>
    <x v="50"/>
    <s v="Addenbrookes (Cambridge)"/>
    <n v="14"/>
    <s v="Addenbrookes (Cambridge)14"/>
    <s v="COLN"/>
    <s v="Quad"/>
    <s v="COLN quad"/>
    <x v="24"/>
  </r>
  <r>
    <s v="Royal Devon and Exeter1"/>
    <x v="51"/>
    <s v="Royal Devon and Exeter"/>
    <n v="1"/>
    <s v="Royal Devon and Exeter1"/>
    <m/>
    <s v="Combined"/>
    <s v="Combined"/>
    <x v="24"/>
  </r>
  <r>
    <s v="University Hospital Coventry4"/>
    <x v="52"/>
    <s v="University Hospital Coventry"/>
    <n v="4"/>
    <s v="University Hospital Coventry4"/>
    <s v="BKK"/>
    <s v="Quad"/>
    <s v="BKK quad"/>
    <x v="25"/>
  </r>
  <r>
    <s v="University Hospital Coventry1"/>
    <x v="53"/>
    <s v="University Hospital Coventry"/>
    <n v="1"/>
    <s v="University Hospital Coventry1"/>
    <m/>
    <s v="Combined"/>
    <s v="Combined"/>
    <x v="25"/>
  </r>
  <r>
    <s v="Birmingham Women's and Children's5"/>
    <x v="54"/>
    <s v="Birmingham Women's and Children's"/>
    <n v="5"/>
    <s v="Birmingham Women's and Children's5"/>
    <m/>
    <s v="Combined"/>
    <s v="Combined"/>
    <x v="25"/>
  </r>
  <r>
    <s v="Birmingham Women's and Children's33"/>
    <x v="55"/>
    <s v="Birmingham Women's and Children's"/>
    <n v="33"/>
    <s v="Birmingham Women's and Children's33"/>
    <s v="BKK"/>
    <s v="Quad"/>
    <s v="BKK quad"/>
    <x v="26"/>
  </r>
  <r>
    <s v="Birmingham Women's and Children's6"/>
    <x v="56"/>
    <s v="Birmingham Women's and Children's"/>
    <n v="6"/>
    <s v="Birmingham Women's and Children's6"/>
    <m/>
    <s v="Combined"/>
    <s v="Combined"/>
    <x v="26"/>
  </r>
  <r>
    <s v="John Radcliffe (Oxford)15"/>
    <x v="57"/>
    <s v="John Radcliffe (Oxford)"/>
    <n v="15"/>
    <s v="John Radcliffe (Oxford)15"/>
    <s v="COLN"/>
    <s v="Quad"/>
    <s v="COLN quad"/>
    <x v="27"/>
  </r>
  <r>
    <s v="John Radcliffe (Oxford)2"/>
    <x v="58"/>
    <s v="John Radcliffe (Oxford)"/>
    <n v="2"/>
    <s v="John Radcliffe (Oxford)2"/>
    <m/>
    <s v="Combined"/>
    <s v="Combined"/>
    <x v="27"/>
  </r>
  <r>
    <s v="Nottingham8"/>
    <x v="59"/>
    <s v="Nottingham"/>
    <n v="8"/>
    <s v="Nottingham8"/>
    <s v="BONO"/>
    <s v="Quad"/>
    <s v="BONO quad"/>
    <x v="28"/>
  </r>
  <r>
    <s v="Nottingham2"/>
    <x v="60"/>
    <s v="Nottingham"/>
    <n v="2"/>
    <s v="Nottingham2"/>
    <m/>
    <s v="Combined"/>
    <s v="Combined"/>
    <x v="28"/>
  </r>
  <r>
    <s v="Royal Victoria Infirmary (Newcastle)26"/>
    <x v="61"/>
    <s v="Royal Victoria Infirmary (Newcastle)"/>
    <n v="26"/>
    <s v="Royal Victoria Infirmary (Newcastle)26"/>
    <s v="COLN"/>
    <s v="Quad"/>
    <s v="COLN quad"/>
    <x v="29"/>
  </r>
  <r>
    <s v="Royal Devon and Exeter2"/>
    <x v="62"/>
    <s v="Royal Devon and Exeter"/>
    <n v="2"/>
    <s v="Royal Devon and Exeter2"/>
    <m/>
    <s v="Combined"/>
    <s v="Combined"/>
    <x v="29"/>
  </r>
  <r>
    <s v="Northern General (Sheffield)3"/>
    <x v="63"/>
    <s v="Northern General (Sheffield)"/>
    <n v="3"/>
    <s v="Northern General (Sheffield)3"/>
    <m/>
    <s v="Combined"/>
    <s v="Combined"/>
    <x v="30"/>
  </r>
  <r>
    <s v="St James (Leeds)15"/>
    <x v="64"/>
    <s v="St James (Leeds)"/>
    <n v="15"/>
    <s v="St James (Leeds)15"/>
    <m/>
    <s v="Quad"/>
    <s v="Quad"/>
    <x v="30"/>
  </r>
  <r>
    <s v="Royal Victoria Infirmary (Newcastle)27"/>
    <x v="65"/>
    <s v="Royal Victoria Infirmary (Newcastle)"/>
    <n v="27"/>
    <s v="Royal Victoria Infirmary (Newcastle)27"/>
    <s v="COLN"/>
    <s v="Quad"/>
    <s v="COLN quad"/>
    <x v="31"/>
  </r>
  <r>
    <s v="Royal Devon and Exeter3"/>
    <x v="66"/>
    <s v="Royal Devon and Exeter"/>
    <n v="3"/>
    <s v="Royal Devon and Exeter3"/>
    <m/>
    <s v="Combined"/>
    <s v="Combined"/>
    <x v="31"/>
  </r>
  <r>
    <s v="Birmingham Women's and Children's34"/>
    <x v="67"/>
    <s v="Birmingham Women's and Children's"/>
    <n v="34"/>
    <s v="Birmingham Women's and Children's34"/>
    <s v="BKK"/>
    <s v="Quad"/>
    <s v="BKK quad"/>
    <x v="32"/>
  </r>
  <r>
    <s v="Birmingham Women's and Children's7"/>
    <x v="68"/>
    <s v="Birmingham Women's and Children's"/>
    <n v="7"/>
    <s v="Birmingham Women's and Children's7"/>
    <m/>
    <s v="Combined"/>
    <s v="Combined"/>
    <x v="32"/>
  </r>
  <r>
    <s v="Royal Victoria Infirmary (Newcastle)28"/>
    <x v="69"/>
    <s v="Royal Victoria Infirmary (Newcastle)"/>
    <n v="28"/>
    <s v="Royal Victoria Infirmary (Newcastle)28"/>
    <s v="COLN"/>
    <s v="Quad"/>
    <s v="COLN quad"/>
    <x v="33"/>
  </r>
  <r>
    <s v="Royal Victoria Infirmary (Newcastle)1"/>
    <x v="70"/>
    <s v="Royal Victoria Infirmary (Newcastle)"/>
    <n v="1"/>
    <s v="Royal Victoria Infirmary (Newcastle)1"/>
    <m/>
    <s v="Combined"/>
    <s v="Combined"/>
    <x v="33"/>
  </r>
  <r>
    <s v="Royal Victoria Infirmary (Newcastle)29"/>
    <x v="71"/>
    <s v="Royal Victoria Infirmary (Newcastle)"/>
    <n v="29"/>
    <s v="Royal Victoria Infirmary (Newcastle)29"/>
    <s v="COLN"/>
    <s v="Quad"/>
    <s v="COLN quad"/>
    <x v="33"/>
  </r>
  <r>
    <s v="Royal Victoria Infirmary (Newcastle)2"/>
    <x v="72"/>
    <s v="Royal Victoria Infirmary (Newcastle)"/>
    <n v="2"/>
    <s v="Royal Victoria Infirmary (Newcastle)2"/>
    <m/>
    <s v="Combined"/>
    <s v="Combined"/>
    <x v="33"/>
  </r>
  <r>
    <s v="Royal Victoria Infirmary (Newcastle)30"/>
    <x v="73"/>
    <s v="Royal Victoria Infirmary (Newcastle)"/>
    <n v="30"/>
    <s v="Royal Victoria Infirmary (Newcastle)30"/>
    <s v="COLN"/>
    <s v="Quad"/>
    <s v="COLN quad"/>
    <x v="33"/>
  </r>
  <r>
    <s v="Royal Victoria Infirmary (Newcastle)3"/>
    <x v="74"/>
    <s v="Royal Victoria Infirmary (Newcastle)"/>
    <n v="3"/>
    <s v="Royal Victoria Infirmary (Newcastle)3"/>
    <m/>
    <s v="Combined"/>
    <s v="Combined"/>
    <x v="33"/>
  </r>
  <r>
    <s v="Royal Victoria Infirmary (Newcastle)31"/>
    <x v="75"/>
    <s v="Royal Victoria Infirmary (Newcastle)"/>
    <n v="31"/>
    <s v="Royal Victoria Infirmary (Newcastle)31"/>
    <s v="COLN"/>
    <s v="Quad"/>
    <s v="COLN quad"/>
    <x v="33"/>
  </r>
  <r>
    <s v="Royal Victoria Infirmary (Newcastle)4"/>
    <x v="76"/>
    <s v="Royal Victoria Infirmary (Newcastle)"/>
    <n v="4"/>
    <s v="Royal Victoria Infirmary (Newcastle)4"/>
    <m/>
    <s v="Combined"/>
    <s v="Combined"/>
    <x v="33"/>
  </r>
  <r>
    <s v="Birmingham Women's and Children's35"/>
    <x v="77"/>
    <s v="Birmingham Women's and Children's"/>
    <n v="35"/>
    <s v="Birmingham Women's and Children's35"/>
    <s v="BKK"/>
    <s v="Quad"/>
    <s v="BKK quad"/>
    <x v="34"/>
  </r>
  <r>
    <s v="Birmingham Women's and Children's8"/>
    <x v="78"/>
    <s v="Birmingham Women's and Children's"/>
    <n v="8"/>
    <s v="Birmingham Women's and Children's8"/>
    <m/>
    <s v="Combined"/>
    <s v="Combined"/>
    <x v="34"/>
  </r>
  <r>
    <s v="Birmingham Women's and Children's36"/>
    <x v="79"/>
    <s v="Birmingham Women's and Children's"/>
    <n v="36"/>
    <s v="Birmingham Women's and Children's36"/>
    <s v="BKK"/>
    <s v="Quad"/>
    <s v="BKK quad"/>
    <x v="35"/>
  </r>
  <r>
    <s v="Birmingham Women's and Children's9"/>
    <x v="80"/>
    <s v="Birmingham Women's and Children's"/>
    <n v="9"/>
    <s v="Birmingham Women's and Children's9"/>
    <m/>
    <s v="Combined"/>
    <s v="Combined"/>
    <x v="35"/>
  </r>
  <r>
    <s v="King George (Barking, Havering, Redbridge)19"/>
    <x v="81"/>
    <s v="King George (Barking, Havering, Redbridge)"/>
    <n v="19"/>
    <s v="King George (Barking, Havering, Redbridge)19"/>
    <s v="BKK"/>
    <s v="Quad"/>
    <s v="BKK quad"/>
    <x v="36"/>
  </r>
  <r>
    <s v="King George (Barking, Havering, Redbridge)5"/>
    <x v="82"/>
    <s v="King George (Barking, Havering, Redbridge)"/>
    <n v="5"/>
    <s v="King George (Barking, Havering, Redbridge)5"/>
    <s v="KG"/>
    <s v="Combined"/>
    <s v="KG combined"/>
    <x v="36"/>
  </r>
  <r>
    <s v="John Radcliffe (Oxford)16"/>
    <x v="83"/>
    <s v="John Radcliffe (Oxford)"/>
    <n v="16"/>
    <s v="John Radcliffe (Oxford)16"/>
    <s v="COLN"/>
    <s v="Quad"/>
    <s v="COLN quad"/>
    <x v="37"/>
  </r>
  <r>
    <s v="John Radcliffe (Oxford)17"/>
    <x v="84"/>
    <s v="John Radcliffe (Oxford)"/>
    <n v="17"/>
    <s v="John Radcliffe (Oxford)17"/>
    <s v="COLN"/>
    <s v="Quad"/>
    <s v="COLN quad"/>
    <x v="37"/>
  </r>
  <r>
    <s v="John Radcliffe (Oxford)3"/>
    <x v="85"/>
    <s v="John Radcliffe (Oxford)"/>
    <n v="3"/>
    <s v="John Radcliffe (Oxford)3"/>
    <m/>
    <s v="Combined"/>
    <s v="Combined"/>
    <x v="37"/>
  </r>
  <r>
    <s v="John Radcliffe (Oxford)4"/>
    <x v="86"/>
    <s v="John Radcliffe (Oxford)"/>
    <n v="4"/>
    <s v="John Radcliffe (Oxford)4"/>
    <m/>
    <s v="Combined"/>
    <s v="Combined"/>
    <x v="37"/>
  </r>
  <r>
    <s v="King George (Barking, Havering, Redbridge)20"/>
    <x v="87"/>
    <s v="King George (Barking, Havering, Redbridge)"/>
    <n v="20"/>
    <s v="King George (Barking, Havering, Redbridge)20"/>
    <s v="BKK"/>
    <s v="Quad"/>
    <s v="BKK quad"/>
    <x v="38"/>
  </r>
  <r>
    <s v="King George (Barking, Havering, Redbridge)6"/>
    <x v="88"/>
    <s v="King George (Barking, Havering, Redbridge)"/>
    <n v="6"/>
    <s v="King George (Barking, Havering, Redbridge)6"/>
    <s v="KG"/>
    <s v="Combined"/>
    <s v="KG combined"/>
    <x v="38"/>
  </r>
  <r>
    <s v="John Radcliffe (Oxford)18"/>
    <x v="89"/>
    <s v="John Radcliffe (Oxford)"/>
    <n v="18"/>
    <s v="John Radcliffe (Oxford)18"/>
    <s v="COLN"/>
    <s v="Quad"/>
    <s v="COLN quad"/>
    <x v="39"/>
  </r>
  <r>
    <s v="John Radcliffe (Oxford)5"/>
    <x v="90"/>
    <s v="John Radcliffe (Oxford)"/>
    <n v="5"/>
    <s v="John Radcliffe (Oxford)5"/>
    <m/>
    <s v="Combined"/>
    <s v="Combined"/>
    <x v="39"/>
  </r>
  <r>
    <s v="Royal Victoria Infirmary (Newcastle)32"/>
    <x v="91"/>
    <s v="Royal Victoria Infirmary (Newcastle)"/>
    <n v="32"/>
    <s v="Royal Victoria Infirmary (Newcastle)32"/>
    <s v="COLN"/>
    <s v="Quad"/>
    <s v="COLN quad"/>
    <x v="40"/>
  </r>
  <r>
    <s v="Royal Victoria Infirmary (Newcastle)5"/>
    <x v="92"/>
    <s v="Royal Victoria Infirmary (Newcastle)"/>
    <n v="5"/>
    <s v="Royal Victoria Infirmary (Newcastle)5"/>
    <m/>
    <s v="Combined"/>
    <s v="Combined"/>
    <x v="40"/>
  </r>
  <r>
    <s v="University Hospital Coventry5"/>
    <x v="93"/>
    <s v="University Hospital Coventry"/>
    <n v="5"/>
    <s v="University Hospital Coventry5"/>
    <s v="BKK"/>
    <s v="Quad"/>
    <s v="BKK quad"/>
    <x v="41"/>
  </r>
  <r>
    <s v="University Hospital Coventry2"/>
    <x v="94"/>
    <s v="University Hospital Coventry"/>
    <n v="2"/>
    <s v="University Hospital Coventry2"/>
    <m/>
    <s v="Combined"/>
    <s v="Combined"/>
    <x v="41"/>
  </r>
  <r>
    <s v="Royal Victoria Infirmary (Newcastle)33"/>
    <x v="95"/>
    <s v="Royal Victoria Infirmary (Newcastle)"/>
    <n v="33"/>
    <s v="Royal Victoria Infirmary (Newcastle)33"/>
    <s v="COLN"/>
    <s v="Quad"/>
    <s v="COLN quad"/>
    <x v="42"/>
  </r>
  <r>
    <s v="Royal Victoria Infirmary (Newcastle)6"/>
    <x v="96"/>
    <s v="Royal Victoria Infirmary (Newcastle)"/>
    <n v="6"/>
    <s v="Royal Victoria Infirmary (Newcastle)6"/>
    <m/>
    <s v="Combined"/>
    <s v="Combined"/>
    <x v="42"/>
  </r>
  <r>
    <s v="Royal Victoria Infirmary (Newcastle)34"/>
    <x v="97"/>
    <s v="Royal Victoria Infirmary (Newcastle)"/>
    <n v="34"/>
    <s v="Royal Victoria Infirmary (Newcastle)34"/>
    <s v="COLN"/>
    <s v="Quad"/>
    <s v="COLN quad"/>
    <x v="42"/>
  </r>
  <r>
    <s v="Royal Victoria Infirmary (Newcastle)7"/>
    <x v="98"/>
    <s v="Royal Victoria Infirmary (Newcastle)"/>
    <n v="7"/>
    <s v="Royal Victoria Infirmary (Newcastle)7"/>
    <m/>
    <s v="Combined"/>
    <s v="Combined"/>
    <x v="42"/>
  </r>
  <r>
    <s v="King George (Barking, Havering, Redbridge)21"/>
    <x v="99"/>
    <s v="King George (Barking, Havering, Redbridge)"/>
    <n v="21"/>
    <s v="King George (Barking, Havering, Redbridge)21"/>
    <s v="BKK"/>
    <s v="Quad"/>
    <s v="BKK quad"/>
    <x v="43"/>
  </r>
  <r>
    <s v="Guy's and St Thomas'1"/>
    <x v="100"/>
    <s v="Guy's and St Thomas'"/>
    <n v="1"/>
    <s v="Guy's and St Thomas'1"/>
    <s v="KG"/>
    <s v="Combined"/>
    <s v="KG combined"/>
    <x v="43"/>
  </r>
  <r>
    <s v="St James (Leeds)10"/>
    <x v="101"/>
    <s v="St James (Leeds)"/>
    <n v="10"/>
    <s v="St James (Leeds)10"/>
    <s v="COLN"/>
    <s v="Quad"/>
    <s v="COLN quad"/>
    <x v="44"/>
  </r>
  <r>
    <s v="St James (Leeds)4"/>
    <x v="102"/>
    <s v="St James (Leeds)"/>
    <n v="4"/>
    <s v="St James (Leeds)4"/>
    <m/>
    <s v="Combined"/>
    <s v="Combined"/>
    <x v="44"/>
  </r>
  <r>
    <s v="Birmingham Women's and Children's37"/>
    <x v="103"/>
    <s v="Birmingham Women's and Children's"/>
    <n v="37"/>
    <s v="Birmingham Women's and Children's37"/>
    <s v="BKK"/>
    <s v="Quad"/>
    <s v="BKK quad"/>
    <x v="45"/>
  </r>
  <r>
    <s v="Birmingham Women's and Children's10"/>
    <x v="104"/>
    <s v="Birmingham Women's and Children's"/>
    <n v="10"/>
    <s v="Birmingham Women's and Children's10"/>
    <m/>
    <s v="Combined"/>
    <s v="Combined"/>
    <x v="45"/>
  </r>
  <r>
    <s v="Addenbrookes (Cambridge)2"/>
    <x v="105"/>
    <s v="Addenbrookes (Cambridge)"/>
    <n v="2"/>
    <s v="Addenbrookes (Cambridge)2"/>
    <s v="CaNN"/>
    <s v="Combined"/>
    <s v="CaNN combined"/>
    <x v="46"/>
  </r>
  <r>
    <s v="Addenbrookes (Cambridge)7"/>
    <x v="106"/>
    <s v="Addenbrookes (Cambridge)"/>
    <n v="7"/>
    <s v="Addenbrookes (Cambridge)7"/>
    <s v="COLN"/>
    <s v="Quad"/>
    <s v="COLN quad"/>
    <x v="46"/>
  </r>
  <r>
    <s v="King George (Barking, Havering, Redbridge)22"/>
    <x v="107"/>
    <s v="King George (Barking, Havering, Redbridge)"/>
    <n v="22"/>
    <s v="King George (Barking, Havering, Redbridge)22"/>
    <s v="BKK"/>
    <s v="Quad"/>
    <s v="BKK quad"/>
    <x v="47"/>
  </r>
  <r>
    <s v="King George (Barking, Havering, Redbridge)7"/>
    <x v="108"/>
    <s v="King George (Barking, Havering, Redbridge)"/>
    <n v="7"/>
    <s v="King George (Barking, Havering, Redbridge)7"/>
    <s v="KG"/>
    <s v="Combined"/>
    <s v="KG combined"/>
    <x v="47"/>
  </r>
  <r>
    <s v="Northern General (Sheffield)4"/>
    <x v="109"/>
    <s v="Northern General (Sheffield)"/>
    <n v="4"/>
    <s v="Northern General (Sheffield)4"/>
    <m/>
    <s v="Combined"/>
    <s v="Combined"/>
    <x v="48"/>
  </r>
  <r>
    <s v="St James (Leeds)16"/>
    <x v="110"/>
    <s v="St James (Leeds)"/>
    <n v="16"/>
    <s v="St James (Leeds)16"/>
    <m/>
    <s v="Quad"/>
    <s v="Quad"/>
    <x v="48"/>
  </r>
  <r>
    <s v="Birmingham Women's and Children's38"/>
    <x v="111"/>
    <s v="Birmingham Women's and Children's"/>
    <n v="38"/>
    <s v="Birmingham Women's and Children's38"/>
    <s v="BKK"/>
    <s v="Quad"/>
    <s v="BKK quad"/>
    <x v="49"/>
  </r>
  <r>
    <s v="Birmingham Women's and Children's11"/>
    <x v="112"/>
    <s v="Birmingham Women's and Children's"/>
    <n v="11"/>
    <s v="Birmingham Women's and Children's11"/>
    <m/>
    <s v="Combined"/>
    <s v="Combined"/>
    <x v="49"/>
  </r>
  <r>
    <s v="Birmingham Women's and Children's39"/>
    <x v="113"/>
    <s v="Birmingham Women's and Children's"/>
    <n v="39"/>
    <s v="Birmingham Women's and Children's39"/>
    <s v="BKK"/>
    <s v="Quad"/>
    <s v="BKK quad"/>
    <x v="50"/>
  </r>
  <r>
    <s v="Birmingham Women's and Children's12"/>
    <x v="114"/>
    <s v="Birmingham Women's and Children's"/>
    <n v="12"/>
    <s v="Birmingham Women's and Children's12"/>
    <m/>
    <s v="Combined"/>
    <s v="Combined"/>
    <x v="50"/>
  </r>
  <r>
    <s v="Addenbrookes (Cambridge)3"/>
    <x v="115"/>
    <s v="Addenbrookes (Cambridge)"/>
    <n v="3"/>
    <s v="Addenbrookes (Cambridge)3"/>
    <s v="CaNN"/>
    <s v="Combined"/>
    <s v="CaNN combined"/>
    <x v="51"/>
  </r>
  <r>
    <s v="Addenbrookes (Cambridge)8"/>
    <x v="116"/>
    <s v="Addenbrookes (Cambridge)"/>
    <n v="8"/>
    <s v="Addenbrookes (Cambridge)8"/>
    <s v="COLN"/>
    <s v="Quad"/>
    <s v="COLN quad"/>
    <x v="51"/>
  </r>
  <r>
    <s v="John Radcliffe (Oxford)19"/>
    <x v="117"/>
    <s v="John Radcliffe (Oxford)"/>
    <n v="19"/>
    <s v="John Radcliffe (Oxford)19"/>
    <s v="COLN"/>
    <s v="Quad"/>
    <s v="COLN quad"/>
    <x v="52"/>
  </r>
  <r>
    <s v="Queen Alexandra (Portsmouth)1"/>
    <x v="118"/>
    <s v="Queen Alexandra (Portsmouth)"/>
    <n v="1"/>
    <s v="Queen Alexandra (Portsmouth)1"/>
    <m/>
    <s v="Combined"/>
    <s v="Combined"/>
    <x v="52"/>
  </r>
  <r>
    <s v="Norfolk and Norwich1"/>
    <x v="119"/>
    <s v="Norfolk and Norwich"/>
    <n v="1"/>
    <s v="Norfolk and Norwich1"/>
    <s v="CaNN"/>
    <s v="Combined"/>
    <s v="CaNN combined"/>
    <x v="53"/>
  </r>
  <r>
    <s v="Addenbrookes (Cambridge)9"/>
    <x v="120"/>
    <s v="Addenbrookes (Cambridge)"/>
    <n v="9"/>
    <s v="Addenbrookes (Cambridge)9"/>
    <s v="COLN"/>
    <s v="Quad"/>
    <s v="COLN quad"/>
    <x v="53"/>
  </r>
  <r>
    <s v="Kettering5"/>
    <x v="121"/>
    <s v="Kettering"/>
    <n v="5"/>
    <s v="Kettering5"/>
    <s v="BKK"/>
    <s v="Quad"/>
    <s v="BKK quad"/>
    <x v="54"/>
  </r>
  <r>
    <s v="Kettering1"/>
    <x v="122"/>
    <s v="Kettering"/>
    <n v="1"/>
    <s v="Kettering1"/>
    <m/>
    <s v="Combined"/>
    <s v="Combined"/>
    <x v="54"/>
  </r>
  <r>
    <s v="Birmingham Women's and Children's40"/>
    <x v="123"/>
    <s v="Birmingham Women's and Children's"/>
    <n v="40"/>
    <s v="Birmingham Women's and Children's40"/>
    <s v="BKK"/>
    <s v="Quad"/>
    <s v="BKK quad"/>
    <x v="55"/>
  </r>
  <r>
    <s v="Kings College1"/>
    <x v="124"/>
    <s v="Kings College"/>
    <n v="1"/>
    <s v="Kings College1"/>
    <m/>
    <s v="Combined"/>
    <s v="Combined"/>
    <x v="55"/>
  </r>
  <r>
    <s v="Birmingham Women's and Children's41"/>
    <x v="125"/>
    <s v="Birmingham Women's and Children's"/>
    <n v="41"/>
    <s v="Birmingham Women's and Children's41"/>
    <s v="BKK"/>
    <s v="Quad"/>
    <s v="BKK quad"/>
    <x v="56"/>
  </r>
  <r>
    <s v="Birmingham Women's and Children's13"/>
    <x v="126"/>
    <s v="Birmingham Women's and Children's"/>
    <n v="13"/>
    <s v="Birmingham Women's and Children's13"/>
    <m/>
    <s v="Combined"/>
    <s v="Combined"/>
    <x v="56"/>
  </r>
  <r>
    <s v="Royal Bolton25"/>
    <x v="127"/>
    <s v="Royal Bolton"/>
    <n v="25"/>
    <s v="Royal Bolton25"/>
    <s v="BONO"/>
    <s v="Quad"/>
    <s v="BONO quad"/>
    <x v="57"/>
  </r>
  <r>
    <s v="Royal Bolton6"/>
    <x v="128"/>
    <s v="Royal Bolton"/>
    <n v="6"/>
    <s v="Royal Bolton6"/>
    <m/>
    <s v="Combined"/>
    <s v="Combined"/>
    <x v="57"/>
  </r>
  <r>
    <s v="St James (Leeds)11"/>
    <x v="129"/>
    <s v="St James (Leeds)"/>
    <n v="11"/>
    <s v="St James (Leeds)11"/>
    <s v="COLN"/>
    <s v="Quad"/>
    <s v="COLN quad"/>
    <x v="58"/>
  </r>
  <r>
    <s v="St James (Leeds)5"/>
    <x v="130"/>
    <s v="St James (Leeds)"/>
    <n v="5"/>
    <s v="St James (Leeds)5"/>
    <m/>
    <s v="Combined"/>
    <s v="Combined"/>
    <x v="58"/>
  </r>
  <r>
    <s v="Kettering6"/>
    <x v="131"/>
    <s v="Kettering"/>
    <n v="6"/>
    <s v="Kettering6"/>
    <s v="BKK"/>
    <s v="Quad"/>
    <s v="BKK quad"/>
    <x v="59"/>
  </r>
  <r>
    <s v="Kettering2"/>
    <x v="132"/>
    <s v="Kettering"/>
    <n v="2"/>
    <s v="Kettering2"/>
    <m/>
    <s v="Combined"/>
    <s v="Combined"/>
    <x v="59"/>
  </r>
  <r>
    <s v="Nottingham9"/>
    <x v="133"/>
    <s v="Nottingham"/>
    <n v="9"/>
    <s v="Nottingham9"/>
    <s v="BONO"/>
    <s v="Quad"/>
    <s v="BONO quad"/>
    <x v="60"/>
  </r>
  <r>
    <s v="Nottingham3"/>
    <x v="134"/>
    <s v="Nottingham"/>
    <n v="3"/>
    <s v="Nottingham3"/>
    <m/>
    <s v="Combined"/>
    <s v="Combined"/>
    <x v="60"/>
  </r>
  <r>
    <s v="Nottingham10"/>
    <x v="135"/>
    <s v="Nottingham"/>
    <n v="10"/>
    <s v="Nottingham10"/>
    <s v="BONO"/>
    <s v="Quad"/>
    <s v="BONO quad"/>
    <x v="60"/>
  </r>
  <r>
    <s v="Nottingham4"/>
    <x v="136"/>
    <s v="Nottingham"/>
    <n v="4"/>
    <s v="Nottingham4"/>
    <m/>
    <s v="Combined"/>
    <s v="Combined"/>
    <x v="60"/>
  </r>
  <r>
    <s v="Birmingham Women's and Children's42"/>
    <x v="137"/>
    <s v="Birmingham Women's and Children's"/>
    <n v="42"/>
    <s v="Birmingham Women's and Children's42"/>
    <s v="BKK"/>
    <s v="Quad"/>
    <s v="BKK quad"/>
    <x v="61"/>
  </r>
  <r>
    <s v="Birmingham Women's and Children's14"/>
    <x v="138"/>
    <s v="Birmingham Women's and Children's"/>
    <n v="14"/>
    <s v="Birmingham Women's and Children's14"/>
    <m/>
    <s v="Combined"/>
    <s v="Combined"/>
    <x v="61"/>
  </r>
  <r>
    <s v="Birmingham Women's and Children's43"/>
    <x v="139"/>
    <s v="Birmingham Women's and Children's"/>
    <n v="43"/>
    <s v="Birmingham Women's and Children's43"/>
    <s v="BKK"/>
    <s v="Quad"/>
    <s v="BKK quad"/>
    <x v="62"/>
  </r>
  <r>
    <s v="Birmingham Women's and Children's15"/>
    <x v="140"/>
    <s v="Birmingham Women's and Children's"/>
    <n v="15"/>
    <s v="Birmingham Women's and Children's15"/>
    <m/>
    <s v="Combined"/>
    <s v="Combined"/>
    <x v="62"/>
  </r>
  <r>
    <s v="John Radcliffe (Oxford)20"/>
    <x v="141"/>
    <s v="John Radcliffe (Oxford)"/>
    <n v="20"/>
    <s v="John Radcliffe (Oxford)20"/>
    <s v="COLN"/>
    <s v="Quad"/>
    <s v="COLN quad"/>
    <x v="63"/>
  </r>
  <r>
    <s v="John Radcliffe (Oxford)6"/>
    <x v="142"/>
    <s v="John Radcliffe (Oxford)"/>
    <n v="6"/>
    <s v="John Radcliffe (Oxford)6"/>
    <m/>
    <s v="Combined"/>
    <s v="Combined"/>
    <x v="63"/>
  </r>
  <r>
    <s v="Royal Bolton7"/>
    <x v="143"/>
    <s v="Royal Bolton"/>
    <n v="7"/>
    <s v="Royal Bolton7"/>
    <m/>
    <s v="Combined"/>
    <s v="Combined"/>
    <x v="64"/>
  </r>
  <r>
    <s v="Royal Bolton26"/>
    <x v="144"/>
    <s v="Royal Bolton"/>
    <n v="26"/>
    <s v="Royal Bolton26"/>
    <s v="BONO"/>
    <s v="Quad"/>
    <s v="BONO quad"/>
    <x v="64"/>
  </r>
  <r>
    <s v="Royal Bolton27"/>
    <x v="145"/>
    <s v="Royal Bolton"/>
    <n v="27"/>
    <s v="Royal Bolton27"/>
    <s v="BONO"/>
    <s v="Quad"/>
    <s v="BONO quad"/>
    <x v="64"/>
  </r>
  <r>
    <s v="Royal Bolton8"/>
    <x v="146"/>
    <s v="Royal Bolton"/>
    <n v="8"/>
    <s v="Royal Bolton8"/>
    <m/>
    <s v="Combined"/>
    <s v="Combined"/>
    <x v="64"/>
  </r>
  <r>
    <s v="Royal Bolton28"/>
    <x v="147"/>
    <s v="Royal Bolton"/>
    <n v="28"/>
    <s v="Royal Bolton28"/>
    <s v="BONO"/>
    <s v="Quad"/>
    <s v="BONO quad"/>
    <x v="64"/>
  </r>
  <r>
    <s v="Royal Bolton9"/>
    <x v="148"/>
    <s v="Royal Bolton"/>
    <n v="9"/>
    <s v="Royal Bolton9"/>
    <m/>
    <s v="Combined"/>
    <s v="Combined"/>
    <x v="64"/>
  </r>
  <r>
    <s v="John Radcliffe (Oxford)21"/>
    <x v="149"/>
    <s v="John Radcliffe (Oxford)"/>
    <n v="21"/>
    <s v="John Radcliffe (Oxford)21"/>
    <s v="COLN"/>
    <s v="Quad"/>
    <s v="COLN quad"/>
    <x v="65"/>
  </r>
  <r>
    <s v="University College London1"/>
    <x v="150"/>
    <s v="University College London"/>
    <n v="1"/>
    <s v="University College London1"/>
    <s v="UCLH/Medway"/>
    <s v="Combined"/>
    <s v="UCLH/Medway - Combined"/>
    <x v="65"/>
  </r>
  <r>
    <s v="Birmingham Women's and Children's44"/>
    <x v="151"/>
    <s v="Birmingham Women's and Children's"/>
    <n v="44"/>
    <s v="Birmingham Women's and Children's44"/>
    <s v="BKK"/>
    <s v="Quad"/>
    <s v="BKK quad"/>
    <x v="66"/>
  </r>
  <r>
    <s v="Birmingham Women's and Children's16"/>
    <x v="152"/>
    <s v="Birmingham Women's and Children's"/>
    <n v="16"/>
    <s v="Birmingham Women's and Children's16"/>
    <m/>
    <s v="Combined"/>
    <s v="Combined"/>
    <x v="66"/>
  </r>
  <r>
    <s v="King George (Barking, Havering, Redbridge)23"/>
    <x v="153"/>
    <s v="King George (Barking, Havering, Redbridge)"/>
    <n v="23"/>
    <s v="King George (Barking, Havering, Redbridge)23"/>
    <s v="BKK"/>
    <s v="Quad"/>
    <s v="BKK quad"/>
    <x v="67"/>
  </r>
  <r>
    <s v="Broomfield (Mid Essex)3"/>
    <x v="154"/>
    <s v="Broomfield (Mid Essex)"/>
    <n v="3"/>
    <s v="Broomfield (Mid Essex)3"/>
    <m/>
    <s v="Combined"/>
    <s v="Combined"/>
    <x v="67"/>
  </r>
  <r>
    <s v="St James (Leeds)12"/>
    <x v="155"/>
    <s v="St James (Leeds)"/>
    <n v="12"/>
    <s v="St James (Leeds)12"/>
    <s v="COLN"/>
    <s v="Quad"/>
    <s v="COLN quad"/>
    <x v="68"/>
  </r>
  <r>
    <s v="St James (Leeds)6"/>
    <x v="156"/>
    <s v="St James (Leeds)"/>
    <n v="6"/>
    <s v="St James (Leeds)6"/>
    <m/>
    <s v="Combined"/>
    <s v="Combined"/>
    <x v="68"/>
  </r>
  <r>
    <s v="John Radcliffe (Oxford)22"/>
    <x v="157"/>
    <s v="John Radcliffe (Oxford)"/>
    <n v="22"/>
    <s v="John Radcliffe (Oxford)22"/>
    <s v="COLN"/>
    <s v="Quad"/>
    <s v="COLN quad"/>
    <x v="69"/>
  </r>
  <r>
    <s v="John Radcliffe (Oxford)7"/>
    <x v="158"/>
    <s v="John Radcliffe (Oxford)"/>
    <n v="7"/>
    <s v="John Radcliffe (Oxford)7"/>
    <m/>
    <s v="Combined"/>
    <s v="Combined"/>
    <x v="69"/>
  </r>
  <r>
    <s v="Royal Victoria Infirmary (Newcastle)35"/>
    <x v="159"/>
    <s v="Royal Victoria Infirmary (Newcastle)"/>
    <n v="35"/>
    <s v="Royal Victoria Infirmary (Newcastle)35"/>
    <s v="COLN"/>
    <s v="Quad"/>
    <s v="COLN quad"/>
    <x v="70"/>
  </r>
  <r>
    <s v="Royal Victoria Infirmary (Newcastle)8"/>
    <x v="160"/>
    <s v="Royal Victoria Infirmary (Newcastle)"/>
    <n v="8"/>
    <s v="Royal Victoria Infirmary (Newcastle)8"/>
    <m/>
    <s v="Combined"/>
    <s v="Combined"/>
    <x v="70"/>
  </r>
  <r>
    <s v="Royal Victoria Infirmary (Newcastle)36"/>
    <x v="161"/>
    <s v="Royal Victoria Infirmary (Newcastle)"/>
    <n v="36"/>
    <s v="Royal Victoria Infirmary (Newcastle)36"/>
    <s v="COLN"/>
    <s v="Quad"/>
    <s v="COLN quad"/>
    <x v="70"/>
  </r>
  <r>
    <s v="Royal Victoria Infirmary (Newcastle)9"/>
    <x v="162"/>
    <s v="Royal Victoria Infirmary (Newcastle)"/>
    <n v="9"/>
    <s v="Royal Victoria Infirmary (Newcastle)9"/>
    <m/>
    <s v="Combined"/>
    <s v="Combined"/>
    <x v="70"/>
  </r>
  <r>
    <s v="Royal Victoria Infirmary (Newcastle)37"/>
    <x v="163"/>
    <s v="Royal Victoria Infirmary (Newcastle)"/>
    <n v="37"/>
    <s v="Royal Victoria Infirmary (Newcastle)37"/>
    <s v="COLN"/>
    <s v="Quad"/>
    <s v="COLN quad"/>
    <x v="70"/>
  </r>
  <r>
    <s v="Royal Victoria Infirmary (Newcastle)10"/>
    <x v="164"/>
    <s v="Royal Victoria Infirmary (Newcastle)"/>
    <n v="10"/>
    <s v="Royal Victoria Infirmary (Newcastle)10"/>
    <m/>
    <s v="Combined"/>
    <s v="Combined"/>
    <x v="70"/>
  </r>
  <r>
    <s v="Royal Victoria Infirmary (Newcastle)38"/>
    <x v="165"/>
    <s v="Royal Victoria Infirmary (Newcastle)"/>
    <n v="38"/>
    <s v="Royal Victoria Infirmary (Newcastle)38"/>
    <s v="COLN"/>
    <s v="Quad"/>
    <s v="COLN quad"/>
    <x v="71"/>
  </r>
  <r>
    <s v="Royal Victoria Infirmary (Newcastle)11"/>
    <x v="166"/>
    <s v="Royal Victoria Infirmary (Newcastle)"/>
    <n v="11"/>
    <s v="Royal Victoria Infirmary (Newcastle)11"/>
    <m/>
    <s v="Combined"/>
    <s v="Combined"/>
    <x v="71"/>
  </r>
  <r>
    <s v="Norfolk and Norwich2"/>
    <x v="167"/>
    <s v="Norfolk and Norwich"/>
    <n v="2"/>
    <s v="Norfolk and Norwich2"/>
    <s v="CaNN"/>
    <s v="Combined"/>
    <s v="CaNN combined"/>
    <x v="72"/>
  </r>
  <r>
    <s v="Addenbrookes (Cambridge)10"/>
    <x v="168"/>
    <s v="Addenbrookes (Cambridge)"/>
    <n v="10"/>
    <s v="Addenbrookes (Cambridge)10"/>
    <s v="COLN"/>
    <s v="Quad"/>
    <s v="COLN quad"/>
    <x v="72"/>
  </r>
  <r>
    <s v="Royal Victoria Infirmary (Newcastle)39"/>
    <x v="169"/>
    <s v="Royal Victoria Infirmary (Newcastle)"/>
    <n v="39"/>
    <s v="Royal Victoria Infirmary (Newcastle)39"/>
    <s v="COLN"/>
    <s v="Quad"/>
    <s v="COLN quad"/>
    <x v="73"/>
  </r>
  <r>
    <s v="Royal Victoria Infirmary (Newcastle)12"/>
    <x v="170"/>
    <s v="Royal Victoria Infirmary (Newcastle)"/>
    <n v="12"/>
    <s v="Royal Victoria Infirmary (Newcastle)12"/>
    <m/>
    <s v="Combined"/>
    <s v="Combined"/>
    <x v="73"/>
  </r>
  <r>
    <s v="Royal Victoria Infirmary (Newcastle)40"/>
    <x v="171"/>
    <s v="Royal Victoria Infirmary (Newcastle)"/>
    <n v="40"/>
    <s v="Royal Victoria Infirmary (Newcastle)40"/>
    <s v="COLN"/>
    <s v="Quad"/>
    <s v="COLN quad"/>
    <x v="73"/>
  </r>
  <r>
    <s v="Royal Victoria Infirmary (Newcastle)13"/>
    <x v="172"/>
    <s v="Royal Victoria Infirmary (Newcastle)"/>
    <n v="13"/>
    <s v="Royal Victoria Infirmary (Newcastle)13"/>
    <m/>
    <s v="Combined"/>
    <s v="Combined"/>
    <x v="73"/>
  </r>
  <r>
    <s v="Royal Victoria Infirmary (Newcastle)41"/>
    <x v="173"/>
    <s v="Royal Victoria Infirmary (Newcastle)"/>
    <n v="41"/>
    <s v="Royal Victoria Infirmary (Newcastle)41"/>
    <s v="COLN"/>
    <s v="Quad"/>
    <s v="COLN quad"/>
    <x v="74"/>
  </r>
  <r>
    <s v="Royal Devon and Exeter4"/>
    <x v="174"/>
    <s v="Royal Devon and Exeter"/>
    <n v="4"/>
    <s v="Royal Devon and Exeter4"/>
    <m/>
    <s v="Combined"/>
    <s v="Combined"/>
    <x v="74"/>
  </r>
  <r>
    <s v="Queen Alexandra (Portsmouth)2"/>
    <x v="175"/>
    <s v="Queen Alexandra (Portsmouth)"/>
    <n v="2"/>
    <s v="Queen Alexandra (Portsmouth)2"/>
    <m/>
    <s v="Combined"/>
    <s v="Combined"/>
    <x v="75"/>
  </r>
  <r>
    <s v="John Radcliffe (Oxford)23"/>
    <x v="176"/>
    <s v="John Radcliffe (Oxford)"/>
    <n v="23"/>
    <s v="John Radcliffe (Oxford)23"/>
    <s v="COLN"/>
    <s v="Quad"/>
    <s v="COLN quad"/>
    <x v="75"/>
  </r>
  <r>
    <s v="King George (Barking, Havering, Redbridge)24"/>
    <x v="177"/>
    <s v="King George (Barking, Havering, Redbridge)"/>
    <n v="24"/>
    <s v="King George (Barking, Havering, Redbridge)24"/>
    <s v="BKK"/>
    <s v="Quad"/>
    <s v="BKK quad"/>
    <x v="76"/>
  </r>
  <r>
    <s v="King George (Barking, Havering, Redbridge)8"/>
    <x v="178"/>
    <s v="King George (Barking, Havering, Redbridge)"/>
    <n v="8"/>
    <s v="King George (Barking, Havering, Redbridge)8"/>
    <s v="KG"/>
    <s v="Combined"/>
    <s v="KG combined"/>
    <x v="76"/>
  </r>
  <r>
    <s v="Royal Bolton29"/>
    <x v="179"/>
    <s v="Royal Bolton"/>
    <n v="29"/>
    <s v="Royal Bolton29"/>
    <s v="BONO"/>
    <s v="Quad"/>
    <s v="BONO quad"/>
    <x v="77"/>
  </r>
  <r>
    <s v="Royal Bolton10"/>
    <x v="180"/>
    <s v="Royal Bolton"/>
    <n v="10"/>
    <s v="Royal Bolton10"/>
    <m/>
    <s v="Combined"/>
    <s v="Combined"/>
    <x v="77"/>
  </r>
  <r>
    <s v="Royal Victoria Infirmary (Newcastle)42"/>
    <x v="181"/>
    <s v="Royal Victoria Infirmary (Newcastle)"/>
    <n v="42"/>
    <s v="Royal Victoria Infirmary (Newcastle)42"/>
    <s v="COLN"/>
    <s v="Quad"/>
    <s v="COLN quad"/>
    <x v="78"/>
  </r>
  <r>
    <s v="Royal Victoria Infirmary (Newcastle)14"/>
    <x v="182"/>
    <s v="Royal Victoria Infirmary (Newcastle)"/>
    <n v="14"/>
    <s v="Royal Victoria Infirmary (Newcastle)14"/>
    <m/>
    <s v="Combined"/>
    <s v="Combined"/>
    <x v="78"/>
  </r>
  <r>
    <s v="Royal Victoria Infirmary (Newcastle)43"/>
    <x v="183"/>
    <s v="Royal Victoria Infirmary (Newcastle)"/>
    <n v="43"/>
    <s v="Royal Victoria Infirmary (Newcastle)43"/>
    <s v="COLN"/>
    <s v="Quad"/>
    <s v="COLN quad"/>
    <x v="78"/>
  </r>
  <r>
    <s v="Royal Victoria Infirmary (Newcastle)15"/>
    <x v="184"/>
    <s v="Royal Victoria Infirmary (Newcastle)"/>
    <n v="15"/>
    <s v="Royal Victoria Infirmary (Newcastle)15"/>
    <m/>
    <s v="Combined"/>
    <s v="Combined"/>
    <x v="78"/>
  </r>
  <r>
    <s v="Birmingham Women's and Children's45"/>
    <x v="185"/>
    <s v="Birmingham Women's and Children's"/>
    <n v="45"/>
    <s v="Birmingham Women's and Children's45"/>
    <s v="BKK"/>
    <s v="Quad"/>
    <s v="BKK quad"/>
    <x v="79"/>
  </r>
  <r>
    <s v="Birmingham Women's and Children's17"/>
    <x v="186"/>
    <s v="Birmingham Women's and Children's"/>
    <n v="17"/>
    <s v="Birmingham Women's and Children's17"/>
    <m/>
    <s v="Combined"/>
    <s v="Combined"/>
    <x v="79"/>
  </r>
  <r>
    <s v="Kettering7"/>
    <x v="187"/>
    <s v="Kettering"/>
    <n v="7"/>
    <s v="Kettering7"/>
    <s v="BKK"/>
    <s v="Quad"/>
    <s v="BKK quad"/>
    <x v="80"/>
  </r>
  <r>
    <s v="Kettering3"/>
    <x v="188"/>
    <s v="Kettering"/>
    <n v="3"/>
    <s v="Kettering3"/>
    <m/>
    <s v="Combined"/>
    <s v="Combined"/>
    <x v="80"/>
  </r>
  <r>
    <s v="Northern General (Sheffield)5"/>
    <x v="189"/>
    <s v="Northern General (Sheffield)"/>
    <n v="5"/>
    <s v="Northern General (Sheffield)5"/>
    <m/>
    <s v="Combined"/>
    <s v="Combined"/>
    <x v="81"/>
  </r>
  <r>
    <s v="St James (Leeds)17"/>
    <x v="190"/>
    <s v="St James (Leeds)"/>
    <n v="17"/>
    <s v="St James (Leeds)17"/>
    <m/>
    <s v="Quad"/>
    <s v="Quad"/>
    <x v="81"/>
  </r>
  <r>
    <s v="Northern General (Sheffield)6"/>
    <x v="191"/>
    <s v="Northern General (Sheffield)"/>
    <n v="6"/>
    <s v="Northern General (Sheffield)6"/>
    <m/>
    <s v="Combined"/>
    <s v="Combined"/>
    <x v="81"/>
  </r>
  <r>
    <s v="St James (Leeds)18"/>
    <x v="192"/>
    <s v="St James (Leeds)"/>
    <n v="18"/>
    <s v="St James (Leeds)18"/>
    <m/>
    <s v="Quad"/>
    <s v="Quad"/>
    <x v="81"/>
  </r>
  <r>
    <s v="Royal Victoria Infirmary (Newcastle)44"/>
    <x v="193"/>
    <s v="Royal Victoria Infirmary (Newcastle)"/>
    <n v="44"/>
    <s v="Royal Victoria Infirmary (Newcastle)44"/>
    <s v="COLN"/>
    <s v="Quad"/>
    <s v="COLN quad"/>
    <x v="82"/>
  </r>
  <r>
    <s v="Royal Victoria Infirmary (Newcastle)16"/>
    <x v="194"/>
    <s v="Royal Victoria Infirmary (Newcastle)"/>
    <n v="16"/>
    <s v="Royal Victoria Infirmary (Newcastle)16"/>
    <m/>
    <s v="Combined"/>
    <s v="Combined"/>
    <x v="82"/>
  </r>
  <r>
    <s v="Royal Victoria Infirmary (Newcastle)45"/>
    <x v="195"/>
    <s v="Royal Victoria Infirmary (Newcastle)"/>
    <n v="45"/>
    <s v="Royal Victoria Infirmary (Newcastle)45"/>
    <s v="COLN"/>
    <s v="Quad"/>
    <s v="COLN quad"/>
    <x v="82"/>
  </r>
  <r>
    <s v="Royal Victoria Infirmary (Newcastle)17"/>
    <x v="196"/>
    <s v="Royal Victoria Infirmary (Newcastle)"/>
    <n v="17"/>
    <s v="Royal Victoria Infirmary (Newcastle)17"/>
    <m/>
    <s v="Combined"/>
    <s v="Combined"/>
    <x v="82"/>
  </r>
  <r>
    <s v="Royal Victoria Infirmary (Newcastle)46"/>
    <x v="197"/>
    <s v="Royal Victoria Infirmary (Newcastle)"/>
    <n v="46"/>
    <s v="Royal Victoria Infirmary (Newcastle)46"/>
    <s v="COLN"/>
    <s v="Quad"/>
    <s v="COLN quad"/>
    <x v="82"/>
  </r>
  <r>
    <s v="Royal Victoria Infirmary (Newcastle)18"/>
    <x v="198"/>
    <s v="Royal Victoria Infirmary (Newcastle)"/>
    <n v="18"/>
    <s v="Royal Victoria Infirmary (Newcastle)18"/>
    <m/>
    <s v="Combined"/>
    <s v="Combined"/>
    <x v="82"/>
  </r>
  <r>
    <s v="Royal Victoria Infirmary (Newcastle)47"/>
    <x v="199"/>
    <s v="Royal Victoria Infirmary (Newcastle)"/>
    <n v="47"/>
    <s v="Royal Victoria Infirmary (Newcastle)47"/>
    <s v="COLN"/>
    <s v="Quad"/>
    <s v="COLN quad"/>
    <x v="82"/>
  </r>
  <r>
    <s v="Royal Victoria Infirmary (Newcastle)19"/>
    <x v="200"/>
    <s v="Royal Victoria Infirmary (Newcastle)"/>
    <n v="19"/>
    <s v="Royal Victoria Infirmary (Newcastle)19"/>
    <m/>
    <s v="Combined"/>
    <s v="Combined"/>
    <x v="82"/>
  </r>
  <r>
    <s v="Royal Victoria Infirmary (Newcastle)48"/>
    <x v="201"/>
    <s v="Royal Victoria Infirmary (Newcastle)"/>
    <n v="48"/>
    <s v="Royal Victoria Infirmary (Newcastle)48"/>
    <s v="COLN"/>
    <s v="Quad"/>
    <s v="COLN quad"/>
    <x v="82"/>
  </r>
  <r>
    <s v="Royal Victoria Infirmary (Newcastle)20"/>
    <x v="202"/>
    <s v="Royal Victoria Infirmary (Newcastle)"/>
    <n v="20"/>
    <s v="Royal Victoria Infirmary (Newcastle)20"/>
    <m/>
    <s v="Combined"/>
    <s v="Combined"/>
    <x v="82"/>
  </r>
  <r>
    <s v="Nottingham11"/>
    <x v="203"/>
    <s v="Nottingham"/>
    <n v="11"/>
    <s v="Nottingham11"/>
    <s v="BONO"/>
    <s v="Quad"/>
    <s v="BONO quad"/>
    <x v="83"/>
  </r>
  <r>
    <s v="Nottingham5"/>
    <x v="204"/>
    <s v="Nottingham"/>
    <n v="5"/>
    <s v="Nottingham5"/>
    <m/>
    <s v="Combined"/>
    <s v="Combined"/>
    <x v="83"/>
  </r>
  <r>
    <s v="John Radcliffe (Oxford)24"/>
    <x v="205"/>
    <s v="John Radcliffe (Oxford)"/>
    <n v="24"/>
    <s v="John Radcliffe (Oxford)24"/>
    <s v="COLN"/>
    <s v="Quad"/>
    <s v="COLN quad"/>
    <x v="84"/>
  </r>
  <r>
    <s v="John Radcliffe (Oxford)8"/>
    <x v="206"/>
    <s v="John Radcliffe (Oxford)"/>
    <n v="8"/>
    <s v="John Radcliffe (Oxford)8"/>
    <m/>
    <s v="Combined"/>
    <s v="Combined"/>
    <x v="84"/>
  </r>
  <r>
    <s v="John Radcliffe (Oxford)25"/>
    <x v="207"/>
    <s v="John Radcliffe (Oxford)"/>
    <n v="25"/>
    <s v="John Radcliffe (Oxford)25"/>
    <s v="COLN"/>
    <s v="Quad"/>
    <s v="COLN quad"/>
    <x v="63"/>
  </r>
  <r>
    <s v="John Radcliffe (Oxford)9"/>
    <x v="208"/>
    <s v="John Radcliffe (Oxford)"/>
    <n v="9"/>
    <s v="John Radcliffe (Oxford)9"/>
    <m/>
    <s v="Combined"/>
    <s v="Combined"/>
    <x v="63"/>
  </r>
  <r>
    <s v="Royal Bolton30"/>
    <x v="209"/>
    <s v="Royal Bolton"/>
    <n v="30"/>
    <s v="Royal Bolton30"/>
    <s v="BONO"/>
    <s v="Quad"/>
    <s v="BONO quad"/>
    <x v="85"/>
  </r>
  <r>
    <s v="Royal Bolton11"/>
    <x v="210"/>
    <s v="Royal Bolton"/>
    <n v="11"/>
    <s v="Royal Bolton11"/>
    <m/>
    <s v="Combined"/>
    <s v="Combined"/>
    <x v="85"/>
  </r>
  <r>
    <s v="Royal Bolton31"/>
    <x v="211"/>
    <s v="Royal Bolton"/>
    <n v="31"/>
    <s v="Royal Bolton31"/>
    <s v="BONO"/>
    <s v="Quad"/>
    <s v="BONO quad"/>
    <x v="85"/>
  </r>
  <r>
    <s v="Royal Bolton12"/>
    <x v="212"/>
    <s v="Royal Bolton"/>
    <n v="12"/>
    <s v="Royal Bolton12"/>
    <m/>
    <s v="Combined"/>
    <s v="Combined"/>
    <x v="85"/>
  </r>
  <r>
    <s v="Addenbrookes (Cambridge)4"/>
    <x v="213"/>
    <s v="Addenbrookes (Cambridge)"/>
    <n v="4"/>
    <s v="Addenbrookes (Cambridge)4"/>
    <s v="CaNN"/>
    <s v="Combined"/>
    <s v="CaNN combined"/>
    <x v="86"/>
  </r>
  <r>
    <s v="Addenbrookes (Cambridge)11"/>
    <x v="214"/>
    <s v="Addenbrookes (Cambridge)"/>
    <n v="11"/>
    <s v="Addenbrookes (Cambridge)11"/>
    <s v="COLN"/>
    <s v="Quad"/>
    <s v="COLN quad"/>
    <x v="86"/>
  </r>
  <r>
    <s v="Royal Victoria Infirmary (Newcastle)49"/>
    <x v="215"/>
    <s v="Royal Victoria Infirmary (Newcastle)"/>
    <n v="49"/>
    <s v="Royal Victoria Infirmary (Newcastle)49"/>
    <s v="COLN"/>
    <s v="Quad"/>
    <s v="COLN quad"/>
    <x v="87"/>
  </r>
  <r>
    <s v="Royal Devon and Exeter5"/>
    <x v="216"/>
    <s v="Royal Devon and Exeter"/>
    <n v="5"/>
    <s v="Royal Devon and Exeter5"/>
    <m/>
    <s v="Combined"/>
    <s v="Combined"/>
    <x v="87"/>
  </r>
  <r>
    <s v="King George (Barking, Havering, Redbridge)25"/>
    <x v="217"/>
    <s v="King George (Barking, Havering, Redbridge)"/>
    <n v="25"/>
    <s v="King George (Barking, Havering, Redbridge)25"/>
    <s v="BKK"/>
    <s v="Quad"/>
    <s v="BKK quad"/>
    <x v="88"/>
  </r>
  <r>
    <s v="Broomfield (Mid Essex)4"/>
    <x v="218"/>
    <s v="Broomfield (Mid Essex)"/>
    <n v="4"/>
    <s v="Broomfield (Mid Essex)4"/>
    <m/>
    <s v="Combined"/>
    <s v="Combined"/>
    <x v="88"/>
  </r>
  <r>
    <s v="John Radcliffe (Oxford)26"/>
    <x v="219"/>
    <s v="John Radcliffe (Oxford)"/>
    <n v="26"/>
    <s v="John Radcliffe (Oxford)26"/>
    <s v="COLN"/>
    <s v="Quad"/>
    <s v="COLN quad"/>
    <x v="89"/>
  </r>
  <r>
    <s v="Queen Alexandra (Portsmouth)3"/>
    <x v="220"/>
    <s v="Queen Alexandra (Portsmouth)"/>
    <n v="3"/>
    <s v="Queen Alexandra (Portsmouth)3"/>
    <m/>
    <s v="Combined"/>
    <s v="Combined"/>
    <x v="89"/>
  </r>
  <r>
    <s v="Norfolk and Norwich3"/>
    <x v="221"/>
    <s v="Norfolk and Norwich"/>
    <n v="3"/>
    <s v="Norfolk and Norwich3"/>
    <s v="CaNN"/>
    <s v="Combined"/>
    <s v="CaNN combined"/>
    <x v="90"/>
  </r>
  <r>
    <s v="Addenbrookes (Cambridge)12"/>
    <x v="222"/>
    <s v="Addenbrookes (Cambridge)"/>
    <n v="12"/>
    <s v="Addenbrookes (Cambridge)12"/>
    <s v="COLN"/>
    <s v="Quad"/>
    <s v="COLN quad"/>
    <x v="90"/>
  </r>
  <r>
    <s v="King George (Barking, Havering, Redbridge)26"/>
    <x v="223"/>
    <s v="King George (Barking, Havering, Redbridge)"/>
    <n v="26"/>
    <s v="King George (Barking, Havering, Redbridge)26"/>
    <s v="BKK"/>
    <s v="Quad"/>
    <s v="BKK quad"/>
    <x v="91"/>
  </r>
  <r>
    <s v="King George (Barking, Havering, Redbridge)9"/>
    <x v="224"/>
    <s v="King George (Barking, Havering, Redbridge)"/>
    <n v="9"/>
    <s v="King George (Barking, Havering, Redbridge)9"/>
    <s v="KG"/>
    <s v="Combined"/>
    <s v="KG combined"/>
    <x v="91"/>
  </r>
  <r>
    <s v="Northern General (Sheffield)7"/>
    <x v="225"/>
    <s v="Northern General (Sheffield)"/>
    <n v="7"/>
    <s v="Northern General (Sheffield)7"/>
    <m/>
    <s v="Combined"/>
    <s v="Combined"/>
    <x v="92"/>
  </r>
  <r>
    <s v="St James (Leeds)19"/>
    <x v="226"/>
    <s v="St James (Leeds)"/>
    <n v="19"/>
    <s v="St James (Leeds)19"/>
    <m/>
    <s v="Quad"/>
    <s v="Quad"/>
    <x v="92"/>
  </r>
  <r>
    <s v="John Radcliffe (Oxford)27"/>
    <x v="227"/>
    <s v="John Radcliffe (Oxford)"/>
    <n v="27"/>
    <s v="John Radcliffe (Oxford)27"/>
    <s v="COLN"/>
    <s v="Quad"/>
    <s v="COLN quad"/>
    <x v="93"/>
  </r>
  <r>
    <s v="John Radcliffe (Oxford)10"/>
    <x v="228"/>
    <s v="John Radcliffe (Oxford)"/>
    <n v="10"/>
    <s v="John Radcliffe (Oxford)10"/>
    <m/>
    <s v="Combined"/>
    <s v="Combined"/>
    <x v="93"/>
  </r>
  <r>
    <s v="Birmingham Women's and Children's46"/>
    <x v="229"/>
    <s v="Birmingham Women's and Children's"/>
    <n v="46"/>
    <s v="Birmingham Women's and Children's46"/>
    <s v="BKK"/>
    <s v="Quad"/>
    <s v="BKK quad"/>
    <x v="94"/>
  </r>
  <r>
    <s v="Birmingham Women's and Children's18"/>
    <x v="230"/>
    <s v="Birmingham Women's and Children's"/>
    <n v="18"/>
    <s v="Birmingham Women's and Children's18"/>
    <m/>
    <s v="Combined"/>
    <s v="Combined"/>
    <x v="94"/>
  </r>
  <r>
    <s v="Birmingham Women's and Children's47"/>
    <x v="231"/>
    <s v="Birmingham Women's and Children's"/>
    <n v="47"/>
    <s v="Birmingham Women's and Children's47"/>
    <s v="BKK"/>
    <s v="Quad"/>
    <s v="BKK quad"/>
    <x v="95"/>
  </r>
  <r>
    <s v="Birmingham Women's and Children's19"/>
    <x v="232"/>
    <s v="Birmingham Women's and Children's"/>
    <n v="19"/>
    <s v="Birmingham Women's and Children's19"/>
    <m/>
    <s v="Combined"/>
    <s v="Combined"/>
    <x v="95"/>
  </r>
  <r>
    <s v="Queen Alexandra (Portsmouth)4"/>
    <x v="233"/>
    <s v="Queen Alexandra (Portsmouth)"/>
    <n v="4"/>
    <s v="Queen Alexandra (Portsmouth)4"/>
    <m/>
    <s v="Combined"/>
    <s v="Combined"/>
    <x v="75"/>
  </r>
  <r>
    <s v="John Radcliffe (Oxford)28"/>
    <x v="234"/>
    <s v="John Radcliffe (Oxford)"/>
    <n v="28"/>
    <s v="John Radcliffe (Oxford)28"/>
    <s v="COLN"/>
    <s v="Quad"/>
    <s v="COLN quad"/>
    <x v="96"/>
  </r>
  <r>
    <s v="Royal Devon and Exeter6"/>
    <x v="235"/>
    <s v="Royal Devon and Exeter"/>
    <n v="6"/>
    <s v="Royal Devon and Exeter6"/>
    <m/>
    <s v="Combined"/>
    <s v="Combined"/>
    <x v="96"/>
  </r>
  <r>
    <s v="John Radcliffe (Oxford)29"/>
    <x v="236"/>
    <s v="John Radcliffe (Oxford)"/>
    <n v="29"/>
    <s v="John Radcliffe (Oxford)29"/>
    <s v="COLN"/>
    <s v="Quad"/>
    <s v="COLN quad"/>
    <x v="97"/>
  </r>
  <r>
    <s v="Queen Alexandra (Portsmouth)5"/>
    <x v="237"/>
    <s v="Queen Alexandra (Portsmouth)"/>
    <n v="5"/>
    <s v="Queen Alexandra (Portsmouth)5"/>
    <m/>
    <s v="Combined"/>
    <s v="Combined"/>
    <x v="97"/>
  </r>
  <r>
    <s v="Birmingham Women's and Children's48"/>
    <x v="238"/>
    <s v="Birmingham Women's and Children's"/>
    <n v="48"/>
    <s v="Birmingham Women's and Children's48"/>
    <s v="BKK"/>
    <s v="Quad"/>
    <s v="BKK quad"/>
    <x v="98"/>
  </r>
  <r>
    <s v="Birmingham Women's and Children's20"/>
    <x v="239"/>
    <s v="Birmingham Women's and Children's"/>
    <n v="20"/>
    <s v="Birmingham Women's and Children's20"/>
    <m/>
    <s v="Combined"/>
    <s v="Combined"/>
    <x v="98"/>
  </r>
  <r>
    <s v="Northern General (Sheffield)8"/>
    <x v="240"/>
    <s v="Northern General (Sheffield)"/>
    <n v="8"/>
    <s v="Northern General (Sheffield)8"/>
    <m/>
    <s v="Combined"/>
    <s v="Combined"/>
    <x v="99"/>
  </r>
  <r>
    <s v="St James (Leeds)20"/>
    <x v="241"/>
    <s v="St James (Leeds)"/>
    <n v="20"/>
    <s v="St James (Leeds)20"/>
    <m/>
    <s v="Quad"/>
    <s v="Quad"/>
    <x v="99"/>
  </r>
  <r>
    <s v="Nottingham12"/>
    <x v="242"/>
    <s v="Nottingham"/>
    <n v="12"/>
    <s v="Nottingham12"/>
    <s v="BONO"/>
    <s v="Quad"/>
    <s v="BONO quad"/>
    <x v="100"/>
  </r>
  <r>
    <s v="Nottingham6"/>
    <x v="243"/>
    <s v="Nottingham"/>
    <n v="6"/>
    <s v="Nottingham6"/>
    <m/>
    <s v="Combined"/>
    <s v="Combined"/>
    <x v="100"/>
  </r>
  <r>
    <s v="Birmingham Women's and Children's49"/>
    <x v="244"/>
    <s v="Birmingham Women's and Children's"/>
    <n v="49"/>
    <s v="Birmingham Women's and Children's49"/>
    <s v="BKK"/>
    <s v="Quad"/>
    <s v="BKK quad"/>
    <x v="101"/>
  </r>
  <r>
    <s v="Birmingham Women's and Children's21"/>
    <x v="245"/>
    <s v="Birmingham Women's and Children's"/>
    <n v="21"/>
    <s v="Birmingham Women's and Children's21"/>
    <m/>
    <s v="Combined"/>
    <s v="Combined"/>
    <x v="101"/>
  </r>
  <r>
    <s v="Royal Victoria Infirmary (Newcastle)50"/>
    <x v="246"/>
    <s v="Royal Victoria Infirmary (Newcastle)"/>
    <n v="50"/>
    <s v="Royal Victoria Infirmary (Newcastle)50"/>
    <s v="COLN"/>
    <s v="Quad"/>
    <s v="COLN quad"/>
    <x v="102"/>
  </r>
  <r>
    <s v="Royal Victoria Infirmary (Newcastle)21"/>
    <x v="247"/>
    <s v="Royal Victoria Infirmary (Newcastle)"/>
    <n v="21"/>
    <s v="Royal Victoria Infirmary (Newcastle)21"/>
    <m/>
    <s v="Combined"/>
    <s v="Combined"/>
    <x v="102"/>
  </r>
  <r>
    <s v="Royal Victoria Infirmary (Newcastle)51"/>
    <x v="248"/>
    <s v="Royal Victoria Infirmary (Newcastle)"/>
    <n v="51"/>
    <s v="Royal Victoria Infirmary (Newcastle)51"/>
    <s v="COLN"/>
    <s v="Quad"/>
    <s v="COLN quad"/>
    <x v="102"/>
  </r>
  <r>
    <s v="Royal Victoria Infirmary (Newcastle)22"/>
    <x v="249"/>
    <s v="Royal Victoria Infirmary (Newcastle)"/>
    <n v="22"/>
    <s v="Royal Victoria Infirmary (Newcastle)22"/>
    <m/>
    <s v="Combined"/>
    <s v="Combined"/>
    <x v="102"/>
  </r>
  <r>
    <s v="Royal Victoria Infirmary (Newcastle)52"/>
    <x v="250"/>
    <s v="Royal Victoria Infirmary (Newcastle)"/>
    <n v="52"/>
    <s v="Royal Victoria Infirmary (Newcastle)52"/>
    <s v="COLN"/>
    <s v="Quad"/>
    <s v="COLN quad"/>
    <x v="103"/>
  </r>
  <r>
    <s v="Royal Victoria Infirmary (Newcastle)23"/>
    <x v="251"/>
    <s v="Royal Victoria Infirmary (Newcastle)"/>
    <n v="23"/>
    <s v="Royal Victoria Infirmary (Newcastle)23"/>
    <m/>
    <s v="Combined"/>
    <s v="Combined"/>
    <x v="103"/>
  </r>
  <r>
    <s v="University Hospital Coventry6"/>
    <x v="252"/>
    <s v="University Hospital Coventry"/>
    <n v="6"/>
    <s v="University Hospital Coventry6"/>
    <s v="BKK"/>
    <s v="Quad"/>
    <s v="BKK quad"/>
    <x v="104"/>
  </r>
  <r>
    <s v="University Hospital Coventry3"/>
    <x v="253"/>
    <s v="University Hospital Coventry"/>
    <n v="3"/>
    <s v="University Hospital Coventry3"/>
    <m/>
    <s v="Combined"/>
    <s v="Combined"/>
    <x v="104"/>
  </r>
  <r>
    <s v="John Radcliffe (Oxford)30"/>
    <x v="254"/>
    <s v="John Radcliffe (Oxford)"/>
    <n v="30"/>
    <s v="John Radcliffe (Oxford)30"/>
    <s v="COLN"/>
    <s v="Quad"/>
    <s v="COLN quad"/>
    <x v="105"/>
  </r>
  <r>
    <s v="Queen Alexandra (Portsmouth)6"/>
    <x v="255"/>
    <s v="Queen Alexandra (Portsmouth)"/>
    <n v="6"/>
    <s v="Queen Alexandra (Portsmouth)6"/>
    <m/>
    <s v="Combined"/>
    <s v="Combined"/>
    <x v="105"/>
  </r>
  <r>
    <s v="King George (Barking, Havering, Redbridge)27"/>
    <x v="256"/>
    <s v="King George (Barking, Havering, Redbridge)"/>
    <n v="27"/>
    <s v="King George (Barking, Havering, Redbridge)27"/>
    <s v="BKK"/>
    <s v="Quad"/>
    <s v="BKK quad"/>
    <x v="106"/>
  </r>
  <r>
    <s v="Broomfield (Mid Essex)5"/>
    <x v="257"/>
    <s v="Broomfield (Mid Essex)"/>
    <n v="5"/>
    <s v="Broomfield (Mid Essex)5"/>
    <m/>
    <s v="Combined"/>
    <s v="Combined"/>
    <x v="106"/>
  </r>
  <r>
    <s v="Royal Victoria Infirmary (Newcastle)53"/>
    <x v="258"/>
    <s v="Royal Victoria Infirmary (Newcastle)"/>
    <n v="53"/>
    <s v="Royal Victoria Infirmary (Newcastle)53"/>
    <s v="COLN"/>
    <s v="Quad"/>
    <s v="COLN quad"/>
    <x v="107"/>
  </r>
  <r>
    <s v="Southmead (North Bristol)2"/>
    <x v="259"/>
    <s v="Southmead (North Bristol)"/>
    <n v="2"/>
    <s v="Southmead (North Bristol)2"/>
    <m/>
    <s v="Combined"/>
    <s v="Combined"/>
    <x v="107"/>
  </r>
  <r>
    <s v="Royal Bolton32"/>
    <x v="260"/>
    <s v="Royal Bolton"/>
    <n v="32"/>
    <s v="Royal Bolton32"/>
    <s v="BONO"/>
    <s v="Quad"/>
    <s v="BONO quad"/>
    <x v="108"/>
  </r>
  <r>
    <s v="Royal Bolton13"/>
    <x v="261"/>
    <s v="Royal Bolton"/>
    <n v="13"/>
    <s v="Royal Bolton13"/>
    <m/>
    <s v="Combined"/>
    <s v="Combined"/>
    <x v="108"/>
  </r>
  <r>
    <s v="King George (Barking, Havering, Redbridge)28"/>
    <x v="262"/>
    <s v="King George (Barking, Havering, Redbridge)"/>
    <n v="28"/>
    <s v="King George (Barking, Havering, Redbridge)28"/>
    <s v="BKK"/>
    <s v="Quad"/>
    <s v="BKK quad"/>
    <x v="109"/>
  </r>
  <r>
    <s v="King George (Barking, Havering, Redbridge)10"/>
    <x v="263"/>
    <s v="King George (Barking, Havering, Redbridge)"/>
    <n v="10"/>
    <s v="King George (Barking, Havering, Redbridge)10"/>
    <s v="KG"/>
    <s v="Combined"/>
    <s v="KG combined"/>
    <x v="109"/>
  </r>
  <r>
    <s v="Royal Bolton33"/>
    <x v="264"/>
    <s v="Royal Bolton"/>
    <n v="33"/>
    <s v="Royal Bolton33"/>
    <s v="BONO"/>
    <s v="Quad"/>
    <s v="BONO quad"/>
    <x v="110"/>
  </r>
  <r>
    <s v="Royal Bolton14"/>
    <x v="265"/>
    <s v="Royal Bolton"/>
    <n v="14"/>
    <s v="Royal Bolton14"/>
    <m/>
    <s v="Combined"/>
    <s v="Combined"/>
    <x v="110"/>
  </r>
  <r>
    <s v="King George (Barking, Havering, Redbridge)29"/>
    <x v="266"/>
    <s v="King George (Barking, Havering, Redbridge)"/>
    <n v="29"/>
    <s v="King George (Barking, Havering, Redbridge)29"/>
    <s v="BKK"/>
    <s v="Quad"/>
    <s v="BKK quad"/>
    <x v="111"/>
  </r>
  <r>
    <s v="King George (Barking, Havering, Redbridge)11"/>
    <x v="267"/>
    <s v="King George (Barking, Havering, Redbridge)"/>
    <n v="11"/>
    <s v="King George (Barking, Havering, Redbridge)11"/>
    <s v="KG"/>
    <s v="Combined"/>
    <s v="KG combined"/>
    <x v="111"/>
  </r>
  <r>
    <s v="Royal Victoria Infirmary (Newcastle)54"/>
    <x v="268"/>
    <s v="Royal Victoria Infirmary (Newcastle)"/>
    <n v="54"/>
    <s v="Royal Victoria Infirmary (Newcastle)54"/>
    <s v="COLN"/>
    <s v="Quad"/>
    <s v="COLN quad"/>
    <x v="112"/>
  </r>
  <r>
    <s v="Southmead (North Bristol)3"/>
    <x v="269"/>
    <s v="Southmead (North Bristol)"/>
    <n v="3"/>
    <s v="Southmead (North Bristol)3"/>
    <m/>
    <s v="Combined"/>
    <s v="Combined"/>
    <x v="112"/>
  </r>
  <r>
    <s v="Royal Bolton34"/>
    <x v="270"/>
    <s v="Royal Bolton"/>
    <n v="34"/>
    <s v="Royal Bolton34"/>
    <s v="BONO"/>
    <s v="Quad"/>
    <s v="BONO quad"/>
    <x v="113"/>
  </r>
  <r>
    <s v="Royal Bolton15"/>
    <x v="271"/>
    <s v="Royal Bolton"/>
    <n v="15"/>
    <s v="Royal Bolton15"/>
    <m/>
    <s v="Combined"/>
    <s v="Combined"/>
    <x v="113"/>
  </r>
  <r>
    <s v="John Radcliffe (Oxford)31"/>
    <x v="272"/>
    <s v="John Radcliffe (Oxford)"/>
    <n v="31"/>
    <s v="John Radcliffe (Oxford)31"/>
    <s v="COLN"/>
    <s v="Quad"/>
    <s v="COLN quad"/>
    <x v="114"/>
  </r>
  <r>
    <s v="John Radcliffe (Oxford)11"/>
    <x v="273"/>
    <s v="John Radcliffe (Oxford)"/>
    <n v="11"/>
    <s v="John Radcliffe (Oxford)11"/>
    <m/>
    <s v="Combined"/>
    <s v="Combined"/>
    <x v="114"/>
  </r>
  <r>
    <s v="Royal Victoria Infirmary (Newcastle)55"/>
    <x v="274"/>
    <s v="Royal Victoria Infirmary (Newcastle)"/>
    <n v="55"/>
    <s v="Royal Victoria Infirmary (Newcastle)55"/>
    <s v="COLN"/>
    <s v="Quad"/>
    <s v="COLN quad"/>
    <x v="103"/>
  </r>
  <r>
    <s v="Royal Victoria Infirmary (Newcastle)24"/>
    <x v="275"/>
    <s v="Royal Victoria Infirmary (Newcastle)"/>
    <n v="24"/>
    <s v="Royal Victoria Infirmary (Newcastle)24"/>
    <m/>
    <s v="Combined"/>
    <s v="Combined"/>
    <x v="103"/>
  </r>
  <r>
    <s v="John Radcliffe (Oxford)32"/>
    <x v="276"/>
    <s v="John Radcliffe (Oxford)"/>
    <n v="32"/>
    <s v="John Radcliffe (Oxford)32"/>
    <s v="COLN"/>
    <s v="Quad"/>
    <s v="COLN quad"/>
    <x v="115"/>
  </r>
  <r>
    <s v="John Radcliffe (Oxford)12"/>
    <x v="277"/>
    <s v="John Radcliffe (Oxford)"/>
    <n v="12"/>
    <s v="John Radcliffe (Oxford)12"/>
    <m/>
    <s v="Combined"/>
    <s v="Combined"/>
    <x v="115"/>
  </r>
  <r>
    <s v="Kettering8"/>
    <x v="278"/>
    <s v="Kettering"/>
    <n v="8"/>
    <s v="Kettering8"/>
    <s v="BKK"/>
    <s v="Quad"/>
    <s v="BKK quad"/>
    <x v="116"/>
  </r>
  <r>
    <s v="Kettering4"/>
    <x v="279"/>
    <s v="Kettering"/>
    <n v="4"/>
    <s v="Kettering4"/>
    <m/>
    <s v="Combined"/>
    <s v="Combined"/>
    <x v="116"/>
  </r>
  <r>
    <s v="Royal Bolton35"/>
    <x v="280"/>
    <s v="Royal Bolton"/>
    <n v="35"/>
    <s v="Royal Bolton35"/>
    <s v="BONO"/>
    <s v="Quad"/>
    <s v="BONO quad"/>
    <x v="117"/>
  </r>
  <r>
    <s v="Royal Bolton16"/>
    <x v="281"/>
    <s v="Royal Bolton"/>
    <n v="16"/>
    <s v="Royal Bolton16"/>
    <m/>
    <s v="Combined"/>
    <s v="Combined"/>
    <x v="117"/>
  </r>
  <r>
    <s v="John Radcliffe (Oxford)33"/>
    <x v="282"/>
    <s v="John Radcliffe (Oxford)"/>
    <n v="33"/>
    <s v="John Radcliffe (Oxford)33"/>
    <s v="COLN"/>
    <s v="Quad"/>
    <s v="COLN quad"/>
    <x v="118"/>
  </r>
  <r>
    <s v="Royal Devon and Exeter7"/>
    <x v="283"/>
    <s v="Royal Devon and Exeter"/>
    <n v="7"/>
    <s v="Royal Devon and Exeter7"/>
    <m/>
    <s v="Combined"/>
    <s v="Combined"/>
    <x v="118"/>
  </r>
  <r>
    <s v="Birmingham Women's and Children's50"/>
    <x v="284"/>
    <s v="Birmingham Women's and Children's"/>
    <n v="50"/>
    <s v="Birmingham Women's and Children's50"/>
    <s v="BKK"/>
    <s v="Quad"/>
    <s v="BKK quad"/>
    <x v="119"/>
  </r>
  <r>
    <s v="Royal Devon and Exeter8"/>
    <x v="285"/>
    <s v="Royal Devon and Exeter"/>
    <n v="8"/>
    <s v="Royal Devon and Exeter8"/>
    <m/>
    <s v="Combined"/>
    <s v="Combined"/>
    <x v="119"/>
  </r>
  <r>
    <s v="John Radcliffe (Oxford)34"/>
    <x v="286"/>
    <s v="John Radcliffe (Oxford)"/>
    <n v="34"/>
    <s v="John Radcliffe (Oxford)34"/>
    <s v="COLN"/>
    <s v="Quad"/>
    <s v="COLN quad"/>
    <x v="120"/>
  </r>
  <r>
    <s v="University College London2"/>
    <x v="287"/>
    <s v="University College London"/>
    <n v="2"/>
    <s v="University College London2"/>
    <s v="UCLH/Medway"/>
    <s v="Combined"/>
    <s v="UCLH/Medway - Combined"/>
    <x v="120"/>
  </r>
  <r>
    <s v="Royal Victoria Infirmary (Newcastle)56"/>
    <x v="288"/>
    <s v="Royal Victoria Infirmary (Newcastle)"/>
    <n v="56"/>
    <s v="Royal Victoria Infirmary (Newcastle)56"/>
    <s v="COLN"/>
    <s v="Quad"/>
    <s v="COLN quad"/>
    <x v="121"/>
  </r>
  <r>
    <s v="Royal Devon and Exeter9"/>
    <x v="289"/>
    <s v="Royal Devon and Exeter"/>
    <n v="9"/>
    <s v="Royal Devon and Exeter9"/>
    <m/>
    <s v="Combined"/>
    <s v="Combined"/>
    <x v="121"/>
  </r>
  <r>
    <s v="King George (Barking, Havering, Redbridge)30"/>
    <x v="290"/>
    <s v="King George (Barking, Havering, Redbridge)"/>
    <n v="30"/>
    <s v="King George (Barking, Havering, Redbridge)30"/>
    <s v="BKK"/>
    <s v="Quad"/>
    <s v="BKK quad"/>
    <x v="122"/>
  </r>
  <r>
    <s v="King George (Barking, Havering, Redbridge)12"/>
    <x v="291"/>
    <s v="King George (Barking, Havering, Redbridge)"/>
    <n v="12"/>
    <s v="King George (Barking, Havering, Redbridge)12"/>
    <s v="KG"/>
    <s v="Combined"/>
    <s v="KG combined"/>
    <x v="122"/>
  </r>
  <r>
    <s v="Birmingham Women's and Children's51"/>
    <x v="292"/>
    <s v="Birmingham Women's and Children's"/>
    <n v="51"/>
    <s v="Birmingham Women's and Children's51"/>
    <s v="BKK"/>
    <s v="Quad"/>
    <s v="BKK quad"/>
    <x v="123"/>
  </r>
  <r>
    <s v="Birmingham Women's and Children's22"/>
    <x v="293"/>
    <s v="Birmingham Women's and Children's"/>
    <n v="22"/>
    <s v="Birmingham Women's and Children's22"/>
    <m/>
    <s v="Combined"/>
    <s v="Combined"/>
    <x v="123"/>
  </r>
  <r>
    <s v="Birmingham Women's and Children's52"/>
    <x v="294"/>
    <s v="Birmingham Women's and Children's"/>
    <n v="52"/>
    <s v="Birmingham Women's and Children's52"/>
    <s v="BKK"/>
    <s v="Quad"/>
    <s v="BKK quad"/>
    <x v="124"/>
  </r>
  <r>
    <s v="Birmingham Women's and Children's23"/>
    <x v="295"/>
    <s v="Birmingham Women's and Children's"/>
    <n v="23"/>
    <s v="Birmingham Women's and Children's23"/>
    <m/>
    <s v="Combined"/>
    <s v="Combined"/>
    <x v="124"/>
  </r>
  <r>
    <s v="Royal Bolton36"/>
    <x v="296"/>
    <s v="Royal Bolton"/>
    <n v="36"/>
    <s v="Royal Bolton36"/>
    <s v="BONO"/>
    <s v="Quad"/>
    <s v="BONO quad"/>
    <x v="125"/>
  </r>
  <r>
    <s v="Royal Bolton17"/>
    <x v="297"/>
    <s v="Royal Bolton"/>
    <n v="17"/>
    <s v="Royal Bolton17"/>
    <m/>
    <s v="Combined"/>
    <s v="Combined"/>
    <x v="125"/>
  </r>
  <r>
    <s v="Birmingham Women's and Children's53"/>
    <x v="298"/>
    <s v="Birmingham Women's and Children's"/>
    <n v="53"/>
    <s v="Birmingham Women's and Children's53"/>
    <s v="BKK"/>
    <s v="Quad"/>
    <s v="BKK quad"/>
    <x v="126"/>
  </r>
  <r>
    <s v="Birmingham Women's and Children's24"/>
    <x v="299"/>
    <s v="Birmingham Women's and Children's"/>
    <n v="24"/>
    <s v="Birmingham Women's and Children's24"/>
    <m/>
    <s v="Combined"/>
    <s v="Combined"/>
    <x v="126"/>
  </r>
  <r>
    <s v="Addenbrookes (Cambridge)5"/>
    <x v="300"/>
    <s v="Addenbrookes (Cambridge)"/>
    <n v="5"/>
    <s v="Addenbrookes (Cambridge)5"/>
    <s v="CaNN"/>
    <s v="Combined"/>
    <s v="CaNN combined"/>
    <x v="127"/>
  </r>
  <r>
    <s v="Addenbrookes (Cambridge)13"/>
    <x v="301"/>
    <s v="Addenbrookes (Cambridge)"/>
    <n v="13"/>
    <s v="Addenbrookes (Cambridge)13"/>
    <s v="COLN"/>
    <s v="Quad"/>
    <s v="COLN quad"/>
    <x v="127"/>
  </r>
  <r>
    <s v="John Radcliffe (Oxford)35"/>
    <x v="302"/>
    <s v="John Radcliffe (Oxford)"/>
    <n v="35"/>
    <s v="John Radcliffe (Oxford)35"/>
    <s v="COLN"/>
    <s v="Quad"/>
    <s v="COLN quad"/>
    <x v="128"/>
  </r>
  <r>
    <s v="Queen Alexandra (Portsmouth)7"/>
    <x v="303"/>
    <s v="Queen Alexandra (Portsmouth)"/>
    <n v="7"/>
    <s v="Queen Alexandra (Portsmouth)7"/>
    <m/>
    <s v="Combined"/>
    <s v="Combined"/>
    <x v="128"/>
  </r>
  <r>
    <s v="John Radcliffe (Oxford)36"/>
    <x v="304"/>
    <s v="John Radcliffe (Oxford)"/>
    <n v="36"/>
    <s v="John Radcliffe (Oxford)36"/>
    <s v="COLN"/>
    <s v="Quad"/>
    <s v="COLN quad"/>
    <x v="128"/>
  </r>
  <r>
    <s v="Queen Alexandra (Portsmouth)8"/>
    <x v="305"/>
    <s v="Queen Alexandra (Portsmouth)"/>
    <n v="8"/>
    <s v="Queen Alexandra (Portsmouth)8"/>
    <m/>
    <s v="Combined"/>
    <s v="Combined"/>
    <x v="128"/>
  </r>
  <r>
    <s v="Southmead (North Bristol)4"/>
    <x v="306"/>
    <s v="Southmead (North Bristol)"/>
    <n v="4"/>
    <s v="Southmead (North Bristol)4"/>
    <m/>
    <s v="Combined"/>
    <s v="Combined"/>
    <x v="112"/>
  </r>
  <r>
    <s v="John Radcliffe (Oxford)37"/>
    <x v="307"/>
    <s v="John Radcliffe (Oxford)"/>
    <n v="37"/>
    <s v="John Radcliffe (Oxford)37"/>
    <s v="COLN"/>
    <s v="Quad"/>
    <s v="COLN quad"/>
    <x v="129"/>
  </r>
  <r>
    <s v="Wexham Park1"/>
    <x v="308"/>
    <s v="Wexham Park"/>
    <n v="1"/>
    <s v="Wexham Park1"/>
    <s v="KG"/>
    <s v="Combined"/>
    <s v="KG combined"/>
    <x v="129"/>
  </r>
  <r>
    <s v="Birmingham Women's and Children's54"/>
    <x v="309"/>
    <s v="Birmingham Women's and Children's"/>
    <n v="54"/>
    <s v="Birmingham Women's and Children's54"/>
    <s v="BKK"/>
    <s v="Quad"/>
    <s v="BKK quad"/>
    <x v="130"/>
  </r>
  <r>
    <s v="University College London3"/>
    <x v="310"/>
    <s v="University College London"/>
    <n v="3"/>
    <s v="University College London3"/>
    <s v="UCLH/Medway"/>
    <s v="Combined"/>
    <s v="UCLH/Medway - Combined"/>
    <x v="130"/>
  </r>
  <r>
    <s v="Royal Bolton37"/>
    <x v="311"/>
    <s v="Royal Bolton"/>
    <n v="37"/>
    <s v="Royal Bolton37"/>
    <s v="BONO"/>
    <s v="Quad"/>
    <s v="BONO quad"/>
    <x v="131"/>
  </r>
  <r>
    <s v="Royal Bolton18"/>
    <x v="312"/>
    <s v="Royal Bolton"/>
    <n v="18"/>
    <s v="Royal Bolton18"/>
    <m/>
    <s v="Combined"/>
    <s v="Combined"/>
    <x v="131"/>
  </r>
  <r>
    <s v="Royal Bolton38"/>
    <x v="313"/>
    <s v="Royal Bolton"/>
    <n v="38"/>
    <s v="Royal Bolton38"/>
    <s v="BONO"/>
    <s v="Quad"/>
    <s v="BONO quad"/>
    <x v="132"/>
  </r>
  <r>
    <s v="Royal Bolton19"/>
    <x v="314"/>
    <s v="Royal Bolton"/>
    <n v="19"/>
    <s v="Royal Bolton19"/>
    <m/>
    <s v="Combined"/>
    <s v="Combined"/>
    <x v="132"/>
  </r>
  <r>
    <s v="Birmingham Women's and Children's55"/>
    <x v="315"/>
    <s v="Birmingham Women's and Children's"/>
    <n v="55"/>
    <s v="Birmingham Women's and Children's55"/>
    <s v="BKK"/>
    <s v="Quad"/>
    <s v="BKK quad"/>
    <x v="133"/>
  </r>
  <r>
    <s v="Birmingham Women's and Children's25"/>
    <x v="316"/>
    <s v="Birmingham Women's and Children's"/>
    <n v="25"/>
    <s v="Birmingham Women's and Children's25"/>
    <m/>
    <s v="Combined"/>
    <s v="Combined"/>
    <x v="133"/>
  </r>
  <r>
    <s v="Birmingham Women's and Children's56"/>
    <x v="317"/>
    <s v="Birmingham Women's and Children's"/>
    <n v="56"/>
    <s v="Birmingham Women's and Children's56"/>
    <s v="BKK"/>
    <s v="Quad"/>
    <s v="BKK quad"/>
    <x v="134"/>
  </r>
  <r>
    <s v="Birmingham Women's and Children's26"/>
    <x v="318"/>
    <s v="Birmingham Women's and Children's"/>
    <n v="26"/>
    <s v="Birmingham Women's and Children's26"/>
    <m/>
    <s v="Combined"/>
    <s v="Combined"/>
    <x v="134"/>
  </r>
  <r>
    <s v="Birmingham Women's and Children's57"/>
    <x v="319"/>
    <s v="Birmingham Women's and Children's"/>
    <n v="57"/>
    <s v="Birmingham Women's and Children's57"/>
    <s v="BKK"/>
    <s v="Quad"/>
    <s v="BKK quad"/>
    <x v="134"/>
  </r>
  <r>
    <s v="Birmingham Women's and Children's27"/>
    <x v="320"/>
    <s v="Birmingham Women's and Children's"/>
    <n v="27"/>
    <s v="Birmingham Women's and Children's27"/>
    <m/>
    <s v="Combined"/>
    <s v="Combined"/>
    <x v="134"/>
  </r>
  <r>
    <s v="Birmingham Women's and Children's58"/>
    <x v="321"/>
    <s v="Birmingham Women's and Children's"/>
    <n v="58"/>
    <s v="Birmingham Women's and Children's58"/>
    <s v="BKK"/>
    <s v="Quad"/>
    <s v="BKK quad"/>
    <x v="135"/>
  </r>
  <r>
    <s v="Birmingham Women's and Children's28"/>
    <x v="322"/>
    <s v="Birmingham Women's and Children's"/>
    <n v="28"/>
    <s v="Birmingham Women's and Children's28"/>
    <m/>
    <s v="Combined"/>
    <s v="Combined"/>
    <x v="135"/>
  </r>
  <r>
    <s v="John Radcliffe (Oxford)38"/>
    <x v="323"/>
    <s v="John Radcliffe (Oxford)"/>
    <n v="38"/>
    <s v="John Radcliffe (Oxford)38"/>
    <s v="COLN"/>
    <s v="Quad"/>
    <s v="COLN quad"/>
    <x v="136"/>
  </r>
  <r>
    <s v="Royal Devon and Exeter10"/>
    <x v="324"/>
    <s v="Royal Devon and Exeter"/>
    <n v="10"/>
    <s v="Royal Devon and Exeter10"/>
    <m/>
    <s v="Combined"/>
    <s v="Combined"/>
    <x v="136"/>
  </r>
  <r>
    <s v="Northern General (Sheffield)9"/>
    <x v="325"/>
    <s v="Northern General (Sheffield)"/>
    <n v="9"/>
    <s v="Northern General (Sheffield)9"/>
    <m/>
    <s v="Combined"/>
    <s v="Combined"/>
    <x v="137"/>
  </r>
  <r>
    <s v="St James (Leeds)21"/>
    <x v="326"/>
    <s v="St James (Leeds)"/>
    <n v="21"/>
    <s v="St James (Leeds)21"/>
    <m/>
    <s v="Quad"/>
    <s v="Quad"/>
    <x v="137"/>
  </r>
  <r>
    <s v="Northern General (Sheffield)10"/>
    <x v="327"/>
    <s v="Northern General (Sheffield)"/>
    <n v="10"/>
    <s v="Northern General (Sheffield)10"/>
    <m/>
    <s v="Combined"/>
    <s v="Combined"/>
    <x v="137"/>
  </r>
  <r>
    <s v="St James (Leeds)22"/>
    <x v="328"/>
    <s v="St James (Leeds)"/>
    <n v="22"/>
    <s v="St James (Leeds)22"/>
    <m/>
    <s v="Quad"/>
    <s v="Quad"/>
    <x v="137"/>
  </r>
  <r>
    <m/>
    <x v="329"/>
    <m/>
    <m/>
    <m/>
    <m/>
    <m/>
    <m/>
    <x v="1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646349-4627-42E8-9F12-002A621ECB9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473" firstHeaderRow="1" firstDataRow="1" firstDataCol="1"/>
  <pivotFields count="9">
    <pivotField showAll="0"/>
    <pivotField axis="axisRow" showAll="0">
      <items count="506">
        <item x="0"/>
        <item x="1"/>
        <item x="3"/>
        <item m="1" x="472"/>
        <item x="4"/>
        <item x="5"/>
        <item m="1" x="380"/>
        <item m="1" x="492"/>
        <item m="1" x="381"/>
        <item m="1" x="478"/>
        <item m="1" x="382"/>
        <item m="1" x="442"/>
        <item x="13"/>
        <item m="1" x="436"/>
        <item x="14"/>
        <item x="15"/>
        <item x="16"/>
        <item x="17"/>
        <item m="1" x="358"/>
        <item m="1" x="355"/>
        <item x="18"/>
        <item x="19"/>
        <item x="20"/>
        <item x="21"/>
        <item x="22"/>
        <item x="23"/>
        <item x="24"/>
        <item x="25"/>
        <item x="26"/>
        <item x="27"/>
        <item m="1" x="342"/>
        <item m="1" x="502"/>
        <item x="28"/>
        <item x="29"/>
        <item m="1" x="377"/>
        <item m="1" x="375"/>
        <item x="31"/>
        <item m="1" x="460"/>
        <item x="32"/>
        <item x="33"/>
        <item m="1" x="353"/>
        <item x="35"/>
        <item x="36"/>
        <item x="37"/>
        <item m="1" x="494"/>
        <item x="39"/>
        <item m="1" x="431"/>
        <item m="1" x="441"/>
        <item x="44"/>
        <item x="45"/>
        <item x="46"/>
        <item x="47"/>
        <item x="49"/>
        <item m="1" x="484"/>
        <item x="50"/>
        <item x="51"/>
        <item x="52"/>
        <item x="53"/>
        <item x="56"/>
        <item m="1" x="469"/>
        <item x="58"/>
        <item m="1" x="433"/>
        <item m="1" x="363"/>
        <item x="60"/>
        <item x="62"/>
        <item m="1" x="443"/>
        <item x="63"/>
        <item x="64"/>
        <item m="1" x="488"/>
        <item x="66"/>
        <item m="1" x="455"/>
        <item x="67"/>
        <item x="68"/>
        <item x="69"/>
        <item x="70"/>
        <item x="71"/>
        <item x="72"/>
        <item x="73"/>
        <item x="74"/>
        <item x="75"/>
        <item x="76"/>
        <item m="1" x="354"/>
        <item m="1" x="352"/>
        <item x="77"/>
        <item x="78"/>
        <item x="80"/>
        <item m="1" x="485"/>
        <item x="81"/>
        <item x="82"/>
        <item m="1" x="344"/>
        <item m="1" x="462"/>
        <item x="88"/>
        <item m="1" x="468"/>
        <item x="90"/>
        <item m="1" x="483"/>
        <item x="91"/>
        <item x="92"/>
        <item x="93"/>
        <item x="94"/>
        <item m="1" x="437"/>
        <item m="1" x="448"/>
        <item x="100"/>
        <item m="1" x="498"/>
        <item x="101"/>
        <item x="102"/>
        <item x="103"/>
        <item x="104"/>
        <item m="1" x="477"/>
        <item x="106"/>
        <item x="107"/>
        <item x="108"/>
        <item x="109"/>
        <item x="110"/>
        <item x="111"/>
        <item x="112"/>
        <item x="113"/>
        <item x="114"/>
        <item m="1" x="487"/>
        <item x="116"/>
        <item x="118"/>
        <item m="1" x="447"/>
        <item m="1" x="473"/>
        <item x="120"/>
        <item x="121"/>
        <item x="122"/>
        <item m="1" x="364"/>
        <item m="1" x="495"/>
        <item x="124"/>
        <item m="1" x="470"/>
        <item x="126"/>
        <item m="1" x="479"/>
        <item x="127"/>
        <item x="128"/>
        <item x="129"/>
        <item x="130"/>
        <item x="131"/>
        <item x="132"/>
        <item x="133"/>
        <item x="134"/>
        <item x="135"/>
        <item x="136"/>
        <item x="138"/>
        <item m="1" x="466"/>
        <item x="139"/>
        <item x="140"/>
        <item x="142"/>
        <item m="1" x="457"/>
        <item x="145"/>
        <item x="146"/>
        <item x="147"/>
        <item x="148"/>
        <item m="1" x="434"/>
        <item x="150"/>
        <item x="152"/>
        <item m="1" x="467"/>
        <item x="154"/>
        <item m="1" x="440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m="1" x="451"/>
        <item x="168"/>
        <item x="169"/>
        <item x="170"/>
        <item x="171"/>
        <item x="172"/>
        <item x="173"/>
        <item x="174"/>
        <item x="175"/>
        <item m="1" x="496"/>
        <item x="177"/>
        <item x="178"/>
        <item x="179"/>
        <item x="180"/>
        <item m="1" x="486"/>
        <item m="1" x="461"/>
        <item x="185"/>
        <item x="186"/>
        <item x="187"/>
        <item x="188"/>
        <item x="189"/>
        <item x="190"/>
        <item x="191"/>
        <item x="192"/>
        <item m="1" x="432"/>
        <item m="1" x="500"/>
        <item x="203"/>
        <item x="204"/>
        <item m="1" x="360"/>
        <item m="1" x="356"/>
        <item m="1" x="361"/>
        <item m="1" x="357"/>
        <item x="208"/>
        <item m="1" x="499"/>
        <item m="1" x="378"/>
        <item m="1" x="376"/>
        <item m="1" x="430"/>
        <item m="1" x="452"/>
        <item x="209"/>
        <item x="210"/>
        <item x="211"/>
        <item x="212"/>
        <item m="1" x="445"/>
        <item x="214"/>
        <item x="216"/>
        <item m="1" x="438"/>
        <item m="1" x="343"/>
        <item m="1" x="476"/>
        <item x="218"/>
        <item m="1" x="471"/>
        <item x="220"/>
        <item m="1" x="458"/>
        <item m="1" x="428"/>
        <item x="222"/>
        <item m="1" x="383"/>
        <item m="1" x="504"/>
        <item x="225"/>
        <item x="226"/>
        <item m="1" x="348"/>
        <item m="1" x="497"/>
        <item m="1" x="349"/>
        <item m="1" x="464"/>
        <item x="233"/>
        <item m="1" x="449"/>
        <item x="235"/>
        <item m="1" x="454"/>
        <item x="237"/>
        <item m="1" x="463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5"/>
        <item m="1" x="491"/>
        <item x="257"/>
        <item m="1" x="459"/>
        <item x="258"/>
        <item x="259"/>
        <item x="260"/>
        <item x="261"/>
        <item m="1" x="384"/>
        <item m="1" x="493"/>
        <item x="263"/>
        <item m="1" x="444"/>
        <item x="264"/>
        <item x="265"/>
        <item x="267"/>
        <item m="1" x="503"/>
        <item x="268"/>
        <item x="269"/>
        <item x="270"/>
        <item x="271"/>
        <item x="272"/>
        <item x="273"/>
        <item x="274"/>
        <item x="275"/>
        <item x="277"/>
        <item m="1" x="480"/>
        <item x="278"/>
        <item x="279"/>
        <item x="280"/>
        <item x="281"/>
        <item x="283"/>
        <item m="1" x="465"/>
        <item x="284"/>
        <item x="285"/>
        <item m="1" x="474"/>
        <item x="287"/>
        <item m="1" x="385"/>
        <item m="1" x="481"/>
        <item m="1" x="489"/>
        <item m="1" x="456"/>
        <item x="292"/>
        <item x="293"/>
        <item x="294"/>
        <item x="295"/>
        <item x="296"/>
        <item x="297"/>
        <item m="1" x="482"/>
        <item m="1" x="439"/>
        <item x="298"/>
        <item x="299"/>
        <item m="1" x="490"/>
        <item m="1" x="453"/>
        <item m="1" x="446"/>
        <item x="301"/>
        <item x="303"/>
        <item m="1" x="501"/>
        <item x="305"/>
        <item m="1" x="435"/>
        <item m="1" x="379"/>
        <item x="306"/>
        <item x="307"/>
        <item x="308"/>
        <item m="1" x="429"/>
        <item x="310"/>
        <item x="311"/>
        <item x="312"/>
        <item x="314"/>
        <item m="1" x="450"/>
        <item x="315"/>
        <item x="316"/>
        <item x="317"/>
        <item x="318"/>
        <item x="319"/>
        <item x="320"/>
        <item x="321"/>
        <item x="322"/>
        <item x="324"/>
        <item m="1" x="475"/>
        <item x="325"/>
        <item x="326"/>
        <item x="327"/>
        <item x="328"/>
        <item x="329"/>
        <item x="38"/>
        <item x="105"/>
        <item x="115"/>
        <item x="213"/>
        <item x="300"/>
        <item m="1" x="351"/>
        <item x="41"/>
        <item x="43"/>
        <item x="54"/>
        <item m="1" x="330"/>
        <item x="40"/>
        <item x="42"/>
        <item x="252"/>
        <item x="117"/>
        <item m="1" x="359"/>
        <item x="219"/>
        <item m="1" x="362"/>
        <item x="236"/>
        <item x="254"/>
        <item x="302"/>
        <item x="304"/>
        <item x="119"/>
        <item x="167"/>
        <item x="221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x="143"/>
        <item x="144"/>
        <item x="96"/>
        <item x="98"/>
        <item x="182"/>
        <item x="184"/>
        <item x="194"/>
        <item x="196"/>
        <item x="198"/>
        <item x="200"/>
        <item x="202"/>
        <item x="65"/>
        <item x="95"/>
        <item x="97"/>
        <item x="181"/>
        <item x="183"/>
        <item x="193"/>
        <item x="195"/>
        <item x="197"/>
        <item x="199"/>
        <item x="201"/>
        <item x="253"/>
        <item m="1" x="386"/>
        <item m="1" x="387"/>
        <item m="1" x="388"/>
        <item m="1" x="389"/>
        <item m="1" x="390"/>
        <item m="1" x="391"/>
        <item m="1" x="392"/>
        <item m="1" x="393"/>
        <item m="1" x="334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x="79"/>
        <item x="123"/>
        <item x="125"/>
        <item x="137"/>
        <item x="151"/>
        <item m="1" x="346"/>
        <item m="1" x="347"/>
        <item x="309"/>
        <item x="206"/>
        <item x="228"/>
        <item x="2"/>
        <item x="30"/>
        <item x="57"/>
        <item m="1" x="345"/>
        <item x="89"/>
        <item x="141"/>
        <item x="149"/>
        <item x="176"/>
        <item x="205"/>
        <item x="207"/>
        <item x="227"/>
        <item x="234"/>
        <item x="276"/>
        <item x="282"/>
        <item x="286"/>
        <item x="323"/>
        <item x="7"/>
        <item x="9"/>
        <item x="11"/>
        <item m="1" x="335"/>
        <item m="1" x="336"/>
        <item m="1" x="337"/>
        <item m="1" x="338"/>
        <item m="1" x="350"/>
        <item x="224"/>
        <item m="1" x="340"/>
        <item m="1" x="341"/>
        <item x="291"/>
        <item x="6"/>
        <item x="8"/>
        <item x="10"/>
        <item x="12"/>
        <item x="48"/>
        <item x="87"/>
        <item x="99"/>
        <item x="153"/>
        <item x="217"/>
        <item x="223"/>
        <item x="256"/>
        <item x="262"/>
        <item x="266"/>
        <item x="290"/>
        <item x="34"/>
        <item x="59"/>
        <item x="313"/>
        <item m="1" x="332"/>
        <item x="61"/>
        <item x="215"/>
        <item m="1" x="339"/>
        <item x="231"/>
        <item x="230"/>
        <item x="232"/>
        <item x="229"/>
        <item x="85"/>
        <item x="86"/>
        <item x="83"/>
        <item x="84"/>
        <item x="55"/>
        <item m="1" x="331"/>
        <item m="1" x="333"/>
        <item x="288"/>
        <item x="28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87">
        <item x="0"/>
        <item x="1"/>
        <item x="9"/>
        <item x="2"/>
        <item x="3"/>
        <item x="4"/>
        <item x="5"/>
        <item m="1" x="179"/>
        <item m="1" x="181"/>
        <item x="10"/>
        <item x="12"/>
        <item x="13"/>
        <item x="14"/>
        <item m="1" x="151"/>
        <item m="1" x="175"/>
        <item x="114"/>
        <item x="17"/>
        <item x="18"/>
        <item x="19"/>
        <item x="20"/>
        <item x="22"/>
        <item x="21"/>
        <item x="33"/>
        <item x="26"/>
        <item x="27"/>
        <item x="30"/>
        <item x="31"/>
        <item x="34"/>
        <item x="35"/>
        <item x="36"/>
        <item x="11"/>
        <item x="23"/>
        <item x="51"/>
        <item x="37"/>
        <item x="38"/>
        <item x="111"/>
        <item x="39"/>
        <item x="129"/>
        <item x="40"/>
        <item x="41"/>
        <item x="42"/>
        <item x="116"/>
        <item x="43"/>
        <item x="75"/>
        <item x="44"/>
        <item m="1" x="148"/>
        <item x="48"/>
        <item x="49"/>
        <item x="50"/>
        <item x="52"/>
        <item x="53"/>
        <item x="54"/>
        <item x="55"/>
        <item m="1" x="149"/>
        <item m="1" x="165"/>
        <item x="57"/>
        <item x="58"/>
        <item x="122"/>
        <item x="91"/>
        <item x="61"/>
        <item x="79"/>
        <item m="1" x="167"/>
        <item x="63"/>
        <item m="1" x="154"/>
        <item m="1" x="153"/>
        <item x="65"/>
        <item x="66"/>
        <item m="1" x="172"/>
        <item m="1" x="164"/>
        <item x="69"/>
        <item x="72"/>
        <item x="107"/>
        <item m="1" x="176"/>
        <item m="1" x="145"/>
        <item x="78"/>
        <item x="46"/>
        <item x="86"/>
        <item x="80"/>
        <item m="1" x="160"/>
        <item x="81"/>
        <item x="82"/>
        <item x="83"/>
        <item x="84"/>
        <item m="1" x="168"/>
        <item m="1" x="170"/>
        <item m="1" x="185"/>
        <item x="93"/>
        <item x="24"/>
        <item m="1" x="159"/>
        <item m="1" x="143"/>
        <item m="1" x="142"/>
        <item x="96"/>
        <item x="7"/>
        <item x="97"/>
        <item x="98"/>
        <item x="99"/>
        <item x="100"/>
        <item m="1" x="184"/>
        <item x="102"/>
        <item x="103"/>
        <item m="1" x="146"/>
        <item m="1" x="166"/>
        <item m="1" x="156"/>
        <item x="109"/>
        <item m="1" x="157"/>
        <item x="113"/>
        <item x="115"/>
        <item x="117"/>
        <item m="1" x="180"/>
        <item x="32"/>
        <item x="45"/>
        <item x="71"/>
        <item x="88"/>
        <item x="90"/>
        <item x="92"/>
        <item m="1" x="178"/>
        <item x="133"/>
        <item x="119"/>
        <item m="1" x="150"/>
        <item m="1" x="169"/>
        <item x="120"/>
        <item x="105"/>
        <item x="123"/>
        <item m="1" x="182"/>
        <item m="1" x="174"/>
        <item x="25"/>
        <item x="16"/>
        <item x="28"/>
        <item x="59"/>
        <item x="70"/>
        <item x="77"/>
        <item x="87"/>
        <item x="124"/>
        <item m="1" x="177"/>
        <item m="1" x="147"/>
        <item x="127"/>
        <item m="1" x="183"/>
        <item m="1" x="171"/>
        <item x="130"/>
        <item x="132"/>
        <item x="134"/>
        <item x="131"/>
        <item x="135"/>
        <item m="1" x="163"/>
        <item m="1" x="173"/>
        <item x="138"/>
        <item x="8"/>
        <item x="62"/>
        <item x="101"/>
        <item x="15"/>
        <item x="6"/>
        <item x="67"/>
        <item x="106"/>
        <item x="89"/>
        <item x="128"/>
        <item x="137"/>
        <item m="1" x="152"/>
        <item m="1" x="155"/>
        <item x="125"/>
        <item m="1" x="158"/>
        <item m="1" x="161"/>
        <item m="1" x="162"/>
        <item x="73"/>
        <item x="112"/>
        <item x="56"/>
        <item x="104"/>
        <item x="126"/>
        <item x="118"/>
        <item x="136"/>
        <item x="47"/>
        <item x="60"/>
        <item x="64"/>
        <item x="85"/>
        <item x="108"/>
        <item x="110"/>
        <item x="121"/>
        <item x="29"/>
        <item x="74"/>
        <item x="68"/>
        <item m="1" x="144"/>
        <item m="1" x="139"/>
        <item m="1" x="140"/>
        <item m="1" x="141"/>
        <item x="76"/>
        <item x="94"/>
        <item x="95"/>
        <item t="default"/>
      </items>
    </pivotField>
  </pivotFields>
  <rowFields count="2">
    <field x="8"/>
    <field x="1"/>
  </rowFields>
  <rowItems count="470">
    <i>
      <x/>
    </i>
    <i r="1">
      <x/>
    </i>
    <i r="1">
      <x v="1"/>
    </i>
    <i>
      <x v="1"/>
    </i>
    <i r="1">
      <x v="2"/>
    </i>
    <i r="1">
      <x v="443"/>
    </i>
    <i>
      <x v="2"/>
    </i>
    <i r="1">
      <x v="20"/>
    </i>
    <i r="1">
      <x v="21"/>
    </i>
    <i>
      <x v="3"/>
    </i>
    <i r="1">
      <x v="4"/>
    </i>
    <i r="1">
      <x v="5"/>
    </i>
    <i>
      <x v="4"/>
    </i>
    <i r="1">
      <x v="459"/>
    </i>
    <i r="1">
      <x v="471"/>
    </i>
    <i>
      <x v="5"/>
    </i>
    <i r="1">
      <x v="460"/>
    </i>
    <i r="1">
      <x v="472"/>
    </i>
    <i>
      <x v="6"/>
    </i>
    <i r="1">
      <x v="461"/>
    </i>
    <i r="1">
      <x v="473"/>
    </i>
    <i>
      <x v="9"/>
    </i>
    <i r="1">
      <x v="22"/>
    </i>
    <i r="1">
      <x v="23"/>
    </i>
    <i>
      <x v="10"/>
    </i>
    <i r="1">
      <x v="26"/>
    </i>
    <i r="1">
      <x v="27"/>
    </i>
    <i>
      <x v="11"/>
    </i>
    <i r="1">
      <x v="28"/>
    </i>
    <i r="1">
      <x v="29"/>
    </i>
    <i>
      <x v="12"/>
    </i>
    <i r="1">
      <x v="32"/>
    </i>
    <i r="1">
      <x v="33"/>
    </i>
    <i>
      <x v="15"/>
    </i>
    <i r="1">
      <x v="271"/>
    </i>
    <i r="1">
      <x v="272"/>
    </i>
    <i>
      <x v="16"/>
    </i>
    <i r="1">
      <x v="42"/>
    </i>
    <i r="1">
      <x v="43"/>
    </i>
    <i>
      <x v="17"/>
    </i>
    <i r="1">
      <x v="45"/>
    </i>
    <i r="1">
      <x v="334"/>
    </i>
    <i>
      <x v="18"/>
    </i>
    <i r="1">
      <x v="340"/>
    </i>
    <i r="1">
      <x v="344"/>
    </i>
    <i>
      <x v="19"/>
    </i>
    <i r="1">
      <x v="341"/>
    </i>
    <i r="1">
      <x v="345"/>
    </i>
    <i>
      <x v="20"/>
    </i>
    <i r="1">
      <x v="50"/>
    </i>
    <i r="1">
      <x v="51"/>
    </i>
    <i>
      <x v="21"/>
    </i>
    <i r="1">
      <x v="48"/>
    </i>
    <i r="1">
      <x v="49"/>
    </i>
    <i>
      <x v="2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>
      <x v="23"/>
    </i>
    <i r="1">
      <x v="58"/>
    </i>
    <i r="1">
      <x v="500"/>
    </i>
    <i>
      <x v="24"/>
    </i>
    <i r="1">
      <x v="60"/>
    </i>
    <i r="1">
      <x v="445"/>
    </i>
    <i>
      <x v="25"/>
    </i>
    <i r="1">
      <x v="66"/>
    </i>
    <i r="1">
      <x v="67"/>
    </i>
    <i>
      <x v="26"/>
    </i>
    <i r="1">
      <x v="69"/>
    </i>
    <i r="1">
      <x v="379"/>
    </i>
    <i>
      <x v="27"/>
    </i>
    <i r="1">
      <x v="83"/>
    </i>
    <i r="1">
      <x v="84"/>
    </i>
    <i>
      <x v="28"/>
    </i>
    <i r="1">
      <x v="85"/>
    </i>
    <i r="1">
      <x v="433"/>
    </i>
    <i>
      <x v="29"/>
    </i>
    <i r="1">
      <x v="87"/>
    </i>
    <i r="1">
      <x v="88"/>
    </i>
    <i>
      <x v="30"/>
    </i>
    <i r="1">
      <x v="24"/>
    </i>
    <i r="1">
      <x v="25"/>
    </i>
    <i r="1">
      <x v="38"/>
    </i>
    <i r="1">
      <x v="39"/>
    </i>
    <i>
      <x v="31"/>
    </i>
    <i r="1">
      <x v="52"/>
    </i>
    <i r="1">
      <x v="475"/>
    </i>
    <i>
      <x v="32"/>
    </i>
    <i r="1">
      <x v="118"/>
    </i>
    <i r="1">
      <x v="336"/>
    </i>
    <i>
      <x v="33"/>
    </i>
    <i r="1">
      <x v="496"/>
    </i>
    <i r="1">
      <x v="497"/>
    </i>
    <i r="1">
      <x v="498"/>
    </i>
    <i r="1">
      <x v="499"/>
    </i>
    <i>
      <x v="34"/>
    </i>
    <i r="1">
      <x v="91"/>
    </i>
    <i r="1">
      <x v="476"/>
    </i>
    <i>
      <x v="35"/>
    </i>
    <i r="1">
      <x v="265"/>
    </i>
    <i r="1">
      <x v="483"/>
    </i>
    <i>
      <x v="36"/>
    </i>
    <i r="1">
      <x v="93"/>
    </i>
    <i r="1">
      <x v="447"/>
    </i>
    <i>
      <x v="37"/>
    </i>
    <i r="1">
      <x v="311"/>
    </i>
    <i r="1">
      <x v="312"/>
    </i>
    <i>
      <x v="38"/>
    </i>
    <i r="1">
      <x v="95"/>
    </i>
    <i r="1">
      <x v="96"/>
    </i>
    <i>
      <x v="39"/>
    </i>
    <i r="1">
      <x v="97"/>
    </i>
    <i r="1">
      <x v="98"/>
    </i>
    <i>
      <x v="40"/>
    </i>
    <i r="1">
      <x v="370"/>
    </i>
    <i r="1">
      <x v="371"/>
    </i>
    <i r="1">
      <x v="380"/>
    </i>
    <i r="1">
      <x v="381"/>
    </i>
    <i>
      <x v="41"/>
    </i>
    <i r="1">
      <x v="277"/>
    </i>
    <i r="1">
      <x v="278"/>
    </i>
    <i>
      <x v="42"/>
    </i>
    <i r="1">
      <x v="101"/>
    </i>
    <i r="1">
      <x v="477"/>
    </i>
    <i>
      <x v="43"/>
    </i>
    <i r="1">
      <x v="177"/>
    </i>
    <i r="1">
      <x v="231"/>
    </i>
    <i r="1">
      <x v="450"/>
    </i>
    <i>
      <x v="44"/>
    </i>
    <i r="1">
      <x v="103"/>
    </i>
    <i r="1">
      <x v="104"/>
    </i>
    <i>
      <x v="46"/>
    </i>
    <i r="1">
      <x v="111"/>
    </i>
    <i r="1">
      <x v="112"/>
    </i>
    <i>
      <x v="47"/>
    </i>
    <i r="1">
      <x v="113"/>
    </i>
    <i r="1">
      <x v="114"/>
    </i>
    <i>
      <x v="48"/>
    </i>
    <i r="1">
      <x v="115"/>
    </i>
    <i r="1">
      <x v="116"/>
    </i>
    <i>
      <x v="49"/>
    </i>
    <i r="1">
      <x v="119"/>
    </i>
    <i r="1">
      <x v="347"/>
    </i>
    <i>
      <x v="50"/>
    </i>
    <i r="1">
      <x v="122"/>
    </i>
    <i r="1">
      <x v="355"/>
    </i>
    <i>
      <x v="51"/>
    </i>
    <i r="1">
      <x v="123"/>
    </i>
    <i r="1">
      <x v="124"/>
    </i>
    <i>
      <x v="52"/>
    </i>
    <i r="1">
      <x v="127"/>
    </i>
    <i r="1">
      <x v="434"/>
    </i>
    <i>
      <x v="55"/>
    </i>
    <i r="1">
      <x v="131"/>
    </i>
    <i r="1">
      <x v="132"/>
    </i>
    <i>
      <x v="56"/>
    </i>
    <i r="1">
      <x v="133"/>
    </i>
    <i r="1">
      <x v="134"/>
    </i>
    <i>
      <x v="57"/>
    </i>
    <i r="1">
      <x v="470"/>
    </i>
    <i r="1">
      <x v="484"/>
    </i>
    <i>
      <x v="58"/>
    </i>
    <i r="1">
      <x v="467"/>
    </i>
    <i r="1">
      <x v="480"/>
    </i>
    <i>
      <x v="59"/>
    </i>
    <i r="1">
      <x v="141"/>
    </i>
    <i r="1">
      <x v="436"/>
    </i>
    <i>
      <x v="60"/>
    </i>
    <i r="1">
      <x v="185"/>
    </i>
    <i r="1">
      <x v="186"/>
    </i>
    <i>
      <x v="62"/>
    </i>
    <i r="1">
      <x v="145"/>
    </i>
    <i r="1">
      <x v="201"/>
    </i>
    <i r="1">
      <x v="448"/>
    </i>
    <i r="1">
      <x v="452"/>
    </i>
    <i>
      <x v="65"/>
    </i>
    <i r="1">
      <x v="152"/>
    </i>
    <i r="1">
      <x v="449"/>
    </i>
    <i>
      <x v="66"/>
    </i>
    <i r="1">
      <x v="153"/>
    </i>
    <i r="1">
      <x v="437"/>
    </i>
    <i>
      <x v="69"/>
    </i>
    <i r="1">
      <x v="159"/>
    </i>
    <i r="1">
      <x v="160"/>
    </i>
    <i>
      <x v="70"/>
    </i>
    <i r="1">
      <x v="170"/>
    </i>
    <i r="1">
      <x v="356"/>
    </i>
    <i>
      <x v="71"/>
    </i>
    <i r="1">
      <x v="255"/>
    </i>
    <i r="1">
      <x v="256"/>
    </i>
    <i>
      <x v="74"/>
    </i>
    <i r="1">
      <x v="372"/>
    </i>
    <i r="1">
      <x v="373"/>
    </i>
    <i r="1">
      <x v="382"/>
    </i>
    <i r="1">
      <x v="383"/>
    </i>
    <i>
      <x v="75"/>
    </i>
    <i r="1">
      <x v="108"/>
    </i>
    <i r="1">
      <x v="335"/>
    </i>
    <i>
      <x v="76"/>
    </i>
    <i r="1">
      <x v="212"/>
    </i>
    <i r="1">
      <x v="337"/>
    </i>
    <i>
      <x v="77"/>
    </i>
    <i r="1">
      <x v="187"/>
    </i>
    <i r="1">
      <x v="188"/>
    </i>
    <i>
      <x v="79"/>
    </i>
    <i r="1">
      <x v="189"/>
    </i>
    <i r="1">
      <x v="190"/>
    </i>
    <i r="1">
      <x v="191"/>
    </i>
    <i r="1">
      <x v="192"/>
    </i>
    <i>
      <x v="80"/>
    </i>
    <i r="1">
      <x v="374"/>
    </i>
    <i r="1">
      <x v="375"/>
    </i>
    <i r="1">
      <x v="376"/>
    </i>
    <i r="1">
      <x v="377"/>
    </i>
    <i r="1">
      <x v="378"/>
    </i>
    <i r="1">
      <x v="384"/>
    </i>
    <i r="1">
      <x v="385"/>
    </i>
    <i r="1">
      <x v="386"/>
    </i>
    <i r="1">
      <x v="387"/>
    </i>
    <i r="1">
      <x v="388"/>
    </i>
    <i>
      <x v="81"/>
    </i>
    <i r="1">
      <x v="195"/>
    </i>
    <i r="1">
      <x v="196"/>
    </i>
    <i>
      <x v="82"/>
    </i>
    <i r="1">
      <x v="441"/>
    </i>
    <i r="1">
      <x v="451"/>
    </i>
    <i>
      <x v="86"/>
    </i>
    <i r="1">
      <x v="442"/>
    </i>
    <i r="1">
      <x v="453"/>
    </i>
    <i>
      <x v="87"/>
    </i>
    <i r="1">
      <x v="54"/>
    </i>
    <i r="1">
      <x v="55"/>
    </i>
    <i>
      <x v="91"/>
    </i>
    <i r="1">
      <x v="233"/>
    </i>
    <i r="1">
      <x v="454"/>
    </i>
    <i>
      <x v="92"/>
    </i>
    <i r="1">
      <x v="14"/>
    </i>
    <i r="1">
      <x v="15"/>
    </i>
    <i>
      <x v="93"/>
    </i>
    <i r="1">
      <x v="235"/>
    </i>
    <i r="1">
      <x v="351"/>
    </i>
    <i>
      <x v="94"/>
    </i>
    <i r="1">
      <x v="237"/>
    </i>
    <i r="1">
      <x v="238"/>
    </i>
    <i>
      <x v="95"/>
    </i>
    <i r="1">
      <x v="239"/>
    </i>
    <i r="1">
      <x v="240"/>
    </i>
    <i>
      <x v="96"/>
    </i>
    <i r="1">
      <x v="241"/>
    </i>
    <i r="1">
      <x v="242"/>
    </i>
    <i>
      <x v="98"/>
    </i>
    <i r="1">
      <x v="245"/>
    </i>
    <i r="1">
      <x v="246"/>
    </i>
    <i r="1">
      <x v="247"/>
    </i>
    <i r="1">
      <x v="248"/>
    </i>
    <i>
      <x v="99"/>
    </i>
    <i r="1">
      <x v="249"/>
    </i>
    <i r="1">
      <x v="250"/>
    </i>
    <i r="1">
      <x v="273"/>
    </i>
    <i r="1">
      <x v="274"/>
    </i>
    <i>
      <x v="103"/>
    </i>
    <i r="1">
      <x v="261"/>
    </i>
    <i r="1">
      <x v="482"/>
    </i>
    <i>
      <x v="105"/>
    </i>
    <i r="1">
      <x v="269"/>
    </i>
    <i r="1">
      <x v="270"/>
    </i>
    <i>
      <x v="106"/>
    </i>
    <i r="1">
      <x v="275"/>
    </i>
    <i r="1">
      <x v="455"/>
    </i>
    <i>
      <x v="107"/>
    </i>
    <i r="1">
      <x v="279"/>
    </i>
    <i r="1">
      <x v="280"/>
    </i>
    <i>
      <x v="109"/>
    </i>
    <i r="1">
      <x v="71"/>
    </i>
    <i r="1">
      <x v="72"/>
    </i>
    <i>
      <x v="110"/>
    </i>
    <i r="1">
      <x v="105"/>
    </i>
    <i r="1">
      <x v="106"/>
    </i>
    <i>
      <x v="111"/>
    </i>
    <i r="1">
      <x v="167"/>
    </i>
    <i r="1">
      <x v="168"/>
    </i>
    <i>
      <x v="112"/>
    </i>
    <i r="1">
      <x v="217"/>
    </i>
    <i r="1">
      <x v="479"/>
    </i>
    <i>
      <x v="113"/>
    </i>
    <i r="1">
      <x v="222"/>
    </i>
    <i r="1">
      <x v="357"/>
    </i>
    <i>
      <x v="114"/>
    </i>
    <i r="1">
      <x v="225"/>
    </i>
    <i r="1">
      <x v="226"/>
    </i>
    <i>
      <x v="116"/>
    </i>
    <i r="1">
      <x v="319"/>
    </i>
    <i r="1">
      <x v="320"/>
    </i>
    <i>
      <x v="117"/>
    </i>
    <i r="1">
      <x v="283"/>
    </i>
    <i r="1">
      <x v="284"/>
    </i>
    <i>
      <x v="120"/>
    </i>
    <i r="1">
      <x v="286"/>
    </i>
    <i r="1">
      <x v="457"/>
    </i>
    <i>
      <x v="121"/>
    </i>
    <i r="1">
      <x v="251"/>
    </i>
    <i r="1">
      <x v="352"/>
    </i>
    <i>
      <x v="122"/>
    </i>
    <i r="1">
      <x v="291"/>
    </i>
    <i r="1">
      <x v="292"/>
    </i>
    <i>
      <x v="125"/>
    </i>
    <i r="1">
      <x v="56"/>
    </i>
    <i r="1">
      <x v="57"/>
    </i>
    <i r="1">
      <x v="342"/>
    </i>
    <i>
      <x v="126"/>
    </i>
    <i r="1">
      <x v="41"/>
    </i>
    <i r="1">
      <x v="485"/>
    </i>
    <i>
      <x v="127"/>
    </i>
    <i r="1">
      <x v="63"/>
    </i>
    <i r="1">
      <x v="486"/>
    </i>
    <i>
      <x v="128"/>
    </i>
    <i r="1">
      <x v="135"/>
    </i>
    <i r="1">
      <x v="136"/>
    </i>
    <i>
      <x v="129"/>
    </i>
    <i r="1">
      <x v="161"/>
    </i>
    <i r="1">
      <x v="162"/>
    </i>
    <i r="1">
      <x v="163"/>
    </i>
    <i r="1">
      <x v="164"/>
    </i>
    <i r="1">
      <x v="165"/>
    </i>
    <i r="1">
      <x v="166"/>
    </i>
    <i>
      <x v="130"/>
    </i>
    <i r="1">
      <x v="181"/>
    </i>
    <i r="1">
      <x v="182"/>
    </i>
    <i>
      <x v="131"/>
    </i>
    <i r="1">
      <x v="213"/>
    </i>
    <i r="1">
      <x v="490"/>
    </i>
    <i>
      <x v="132"/>
    </i>
    <i r="1">
      <x v="293"/>
    </i>
    <i r="1">
      <x v="294"/>
    </i>
    <i>
      <x v="135"/>
    </i>
    <i r="1">
      <x v="304"/>
    </i>
    <i r="1">
      <x v="338"/>
    </i>
    <i>
      <x v="138"/>
    </i>
    <i r="1">
      <x v="314"/>
    </i>
    <i r="1">
      <x v="440"/>
    </i>
    <i>
      <x v="139"/>
    </i>
    <i r="1">
      <x v="317"/>
    </i>
    <i r="1">
      <x v="487"/>
    </i>
    <i>
      <x v="140"/>
    </i>
    <i r="1">
      <x v="321"/>
    </i>
    <i r="1">
      <x v="322"/>
    </i>
    <i r="1">
      <x v="323"/>
    </i>
    <i r="1">
      <x v="324"/>
    </i>
    <i>
      <x v="141"/>
    </i>
    <i r="1">
      <x v="315"/>
    </i>
    <i r="1">
      <x v="316"/>
    </i>
    <i>
      <x v="142"/>
    </i>
    <i r="1">
      <x v="325"/>
    </i>
    <i r="1">
      <x v="326"/>
    </i>
    <i>
      <x v="145"/>
    </i>
    <i r="1">
      <x v="333"/>
    </i>
    <i>
      <x v="146"/>
    </i>
    <i r="1">
      <x v="16"/>
    </i>
    <i r="1">
      <x v="17"/>
    </i>
    <i>
      <x v="147"/>
    </i>
    <i r="1">
      <x v="143"/>
    </i>
    <i r="1">
      <x v="144"/>
    </i>
    <i>
      <x v="148"/>
    </i>
    <i r="1">
      <x v="243"/>
    </i>
    <i r="1">
      <x v="244"/>
    </i>
    <i>
      <x v="149"/>
    </i>
    <i r="1">
      <x v="36"/>
    </i>
    <i r="1">
      <x v="444"/>
    </i>
    <i>
      <x v="150"/>
    </i>
    <i r="1">
      <x v="12"/>
    </i>
    <i r="1">
      <x v="474"/>
    </i>
    <i>
      <x v="151"/>
    </i>
    <i r="1">
      <x v="155"/>
    </i>
    <i r="1">
      <x v="478"/>
    </i>
    <i>
      <x v="152"/>
    </i>
    <i r="1">
      <x v="253"/>
    </i>
    <i r="1">
      <x v="481"/>
    </i>
    <i>
      <x v="153"/>
    </i>
    <i r="1">
      <x v="219"/>
    </i>
    <i r="1">
      <x v="349"/>
    </i>
    <i>
      <x v="154"/>
    </i>
    <i r="1">
      <x v="305"/>
    </i>
    <i r="1">
      <x v="307"/>
    </i>
    <i r="1">
      <x v="353"/>
    </i>
    <i r="1">
      <x v="354"/>
    </i>
    <i>
      <x v="155"/>
    </i>
    <i r="1">
      <x v="329"/>
    </i>
    <i r="1">
      <x v="330"/>
    </i>
    <i r="1">
      <x v="331"/>
    </i>
    <i r="1">
      <x v="332"/>
    </i>
    <i>
      <x v="158"/>
    </i>
    <i r="1">
      <x v="295"/>
    </i>
    <i r="1">
      <x v="296"/>
    </i>
    <i>
      <x v="162"/>
    </i>
    <i r="1">
      <x v="171"/>
    </i>
    <i r="1">
      <x v="172"/>
    </i>
    <i r="1">
      <x v="173"/>
    </i>
    <i r="1">
      <x v="174"/>
    </i>
    <i>
      <x v="163"/>
    </i>
    <i r="1">
      <x v="267"/>
    </i>
    <i r="1">
      <x v="268"/>
    </i>
    <i r="1">
      <x v="310"/>
    </i>
    <i>
      <x v="164"/>
    </i>
    <i r="1">
      <x v="129"/>
    </i>
    <i r="1">
      <x v="435"/>
    </i>
    <i>
      <x v="165"/>
    </i>
    <i r="1">
      <x v="346"/>
    </i>
    <i r="1">
      <x v="389"/>
    </i>
    <i>
      <x v="166"/>
    </i>
    <i r="1">
      <x v="299"/>
    </i>
    <i r="1">
      <x v="300"/>
    </i>
    <i>
      <x v="167"/>
    </i>
    <i r="1">
      <x v="281"/>
    </i>
    <i r="1">
      <x v="456"/>
    </i>
    <i>
      <x v="168"/>
    </i>
    <i r="1">
      <x v="327"/>
    </i>
    <i r="1">
      <x v="458"/>
    </i>
    <i>
      <x v="169"/>
    </i>
    <i r="1">
      <x v="109"/>
    </i>
    <i r="1">
      <x v="110"/>
    </i>
    <i>
      <x v="170"/>
    </i>
    <i r="1">
      <x v="137"/>
    </i>
    <i r="1">
      <x v="138"/>
    </i>
    <i r="1">
      <x v="139"/>
    </i>
    <i r="1">
      <x v="140"/>
    </i>
    <i>
      <x v="171"/>
    </i>
    <i r="1">
      <x v="147"/>
    </i>
    <i r="1">
      <x v="148"/>
    </i>
    <i r="1">
      <x v="149"/>
    </i>
    <i r="1">
      <x v="150"/>
    </i>
    <i r="1">
      <x v="368"/>
    </i>
    <i r="1">
      <x v="369"/>
    </i>
    <i>
      <x v="172"/>
    </i>
    <i r="1">
      <x v="207"/>
    </i>
    <i r="1">
      <x v="208"/>
    </i>
    <i r="1">
      <x v="209"/>
    </i>
    <i r="1">
      <x v="210"/>
    </i>
    <i>
      <x v="173"/>
    </i>
    <i r="1">
      <x v="257"/>
    </i>
    <i r="1">
      <x v="258"/>
    </i>
    <i>
      <x v="174"/>
    </i>
    <i r="1">
      <x v="263"/>
    </i>
    <i r="1">
      <x v="264"/>
    </i>
    <i>
      <x v="175"/>
    </i>
    <i r="1">
      <x v="503"/>
    </i>
    <i r="1">
      <x v="504"/>
    </i>
    <i>
      <x v="176"/>
    </i>
    <i r="1">
      <x v="64"/>
    </i>
    <i r="1">
      <x v="489"/>
    </i>
    <i>
      <x v="177"/>
    </i>
    <i r="1">
      <x v="175"/>
    </i>
    <i r="1">
      <x v="176"/>
    </i>
    <i>
      <x v="178"/>
    </i>
    <i r="1">
      <x v="157"/>
    </i>
    <i r="1">
      <x v="158"/>
    </i>
    <i>
      <x v="183"/>
    </i>
    <i r="1">
      <x v="179"/>
    </i>
    <i r="1">
      <x v="180"/>
    </i>
    <i>
      <x v="184"/>
    </i>
    <i r="1">
      <x v="493"/>
    </i>
    <i r="1">
      <x v="495"/>
    </i>
    <i>
      <x v="185"/>
    </i>
    <i r="1">
      <x v="492"/>
    </i>
    <i r="1">
      <x v="49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PHE">
      <a:dk1>
        <a:sysClr val="windowText" lastClr="000000"/>
      </a:dk1>
      <a:lt1>
        <a:sysClr val="window" lastClr="FFFFFF"/>
      </a:lt1>
      <a:dk2>
        <a:srgbClr val="00AE9E"/>
      </a:dk2>
      <a:lt2>
        <a:srgbClr val="98002E"/>
      </a:lt2>
      <a:accent1>
        <a:srgbClr val="11175E"/>
      </a:accent1>
      <a:accent2>
        <a:srgbClr val="D2D1B6"/>
      </a:accent2>
      <a:accent3>
        <a:srgbClr val="A0C4DA"/>
      </a:accent3>
      <a:accent4>
        <a:srgbClr val="F9A25E"/>
      </a:accent4>
      <a:accent5>
        <a:srgbClr val="EEB111"/>
      </a:accent5>
      <a:accent6>
        <a:srgbClr val="00B274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gland.screeningdata@nhs.net" TargetMode="External"/><Relationship Id="rId1" Type="http://schemas.openxmlformats.org/officeDocument/2006/relationships/hyperlink" Target="mailto:england.screeningdata@nhs.net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8002E"/>
    <pageSetUpPr fitToPage="1"/>
  </sheetPr>
  <dimension ref="A1:WVN66"/>
  <sheetViews>
    <sheetView tabSelected="1" zoomScaleNormal="100" workbookViewId="0"/>
  </sheetViews>
  <sheetFormatPr defaultColWidth="0" defaultRowHeight="12.75" customHeight="1" zeroHeight="1" x14ac:dyDescent="0.2"/>
  <cols>
    <col min="1" max="1" width="4" style="1" customWidth="1"/>
    <col min="2" max="2" width="8.7109375" style="27" customWidth="1"/>
    <col min="3" max="3" width="25.7109375" style="1" customWidth="1"/>
    <col min="4" max="4" width="46.42578125" style="1" customWidth="1"/>
    <col min="5" max="5" width="65.7109375" style="1" customWidth="1"/>
    <col min="6" max="6" width="3.85546875" style="1" customWidth="1"/>
    <col min="7" max="256" width="8.85546875" style="1" hidden="1" customWidth="1"/>
    <col min="257" max="257" width="2.5703125" style="1" hidden="1" customWidth="1"/>
    <col min="258" max="258" width="8.7109375" style="1" hidden="1" customWidth="1"/>
    <col min="259" max="259" width="25.7109375" style="1" hidden="1" customWidth="1"/>
    <col min="260" max="260" width="46.42578125" style="1" hidden="1" customWidth="1"/>
    <col min="261" max="261" width="59.85546875" style="1" hidden="1" customWidth="1"/>
    <col min="262" max="262" width="2.5703125" style="1" hidden="1" customWidth="1"/>
    <col min="263" max="512" width="0" style="1" hidden="1"/>
    <col min="513" max="513" width="2.5703125" style="1" hidden="1" customWidth="1"/>
    <col min="514" max="514" width="8.7109375" style="1" hidden="1" customWidth="1"/>
    <col min="515" max="515" width="25.7109375" style="1" hidden="1" customWidth="1"/>
    <col min="516" max="516" width="46.42578125" style="1" hidden="1" customWidth="1"/>
    <col min="517" max="517" width="59.85546875" style="1" hidden="1" customWidth="1"/>
    <col min="518" max="518" width="2.5703125" style="1" hidden="1" customWidth="1"/>
    <col min="519" max="768" width="0" style="1" hidden="1"/>
    <col min="769" max="769" width="2.5703125" style="1" hidden="1" customWidth="1"/>
    <col min="770" max="770" width="8.7109375" style="1" hidden="1" customWidth="1"/>
    <col min="771" max="771" width="25.7109375" style="1" hidden="1" customWidth="1"/>
    <col min="772" max="772" width="46.42578125" style="1" hidden="1" customWidth="1"/>
    <col min="773" max="773" width="59.85546875" style="1" hidden="1" customWidth="1"/>
    <col min="774" max="774" width="2.5703125" style="1" hidden="1" customWidth="1"/>
    <col min="775" max="1024" width="0" style="1" hidden="1"/>
    <col min="1025" max="1025" width="2.5703125" style="1" hidden="1" customWidth="1"/>
    <col min="1026" max="1026" width="8.7109375" style="1" hidden="1" customWidth="1"/>
    <col min="1027" max="1027" width="25.7109375" style="1" hidden="1" customWidth="1"/>
    <col min="1028" max="1028" width="46.42578125" style="1" hidden="1" customWidth="1"/>
    <col min="1029" max="1029" width="59.85546875" style="1" hidden="1" customWidth="1"/>
    <col min="1030" max="1030" width="2.5703125" style="1" hidden="1" customWidth="1"/>
    <col min="1031" max="1280" width="0" style="1" hidden="1"/>
    <col min="1281" max="1281" width="2.5703125" style="1" hidden="1" customWidth="1"/>
    <col min="1282" max="1282" width="8.7109375" style="1" hidden="1" customWidth="1"/>
    <col min="1283" max="1283" width="25.7109375" style="1" hidden="1" customWidth="1"/>
    <col min="1284" max="1284" width="46.42578125" style="1" hidden="1" customWidth="1"/>
    <col min="1285" max="1285" width="59.85546875" style="1" hidden="1" customWidth="1"/>
    <col min="1286" max="1286" width="2.5703125" style="1" hidden="1" customWidth="1"/>
    <col min="1287" max="1536" width="0" style="1" hidden="1"/>
    <col min="1537" max="1537" width="2.5703125" style="1" hidden="1" customWidth="1"/>
    <col min="1538" max="1538" width="8.7109375" style="1" hidden="1" customWidth="1"/>
    <col min="1539" max="1539" width="25.7109375" style="1" hidden="1" customWidth="1"/>
    <col min="1540" max="1540" width="46.42578125" style="1" hidden="1" customWidth="1"/>
    <col min="1541" max="1541" width="59.85546875" style="1" hidden="1" customWidth="1"/>
    <col min="1542" max="1542" width="2.5703125" style="1" hidden="1" customWidth="1"/>
    <col min="1543" max="1792" width="0" style="1" hidden="1"/>
    <col min="1793" max="1793" width="2.5703125" style="1" hidden="1" customWidth="1"/>
    <col min="1794" max="1794" width="8.7109375" style="1" hidden="1" customWidth="1"/>
    <col min="1795" max="1795" width="25.7109375" style="1" hidden="1" customWidth="1"/>
    <col min="1796" max="1796" width="46.42578125" style="1" hidden="1" customWidth="1"/>
    <col min="1797" max="1797" width="59.85546875" style="1" hidden="1" customWidth="1"/>
    <col min="1798" max="1798" width="2.5703125" style="1" hidden="1" customWidth="1"/>
    <col min="1799" max="2048" width="0" style="1" hidden="1"/>
    <col min="2049" max="2049" width="2.5703125" style="1" hidden="1" customWidth="1"/>
    <col min="2050" max="2050" width="8.7109375" style="1" hidden="1" customWidth="1"/>
    <col min="2051" max="2051" width="25.7109375" style="1" hidden="1" customWidth="1"/>
    <col min="2052" max="2052" width="46.42578125" style="1" hidden="1" customWidth="1"/>
    <col min="2053" max="2053" width="59.85546875" style="1" hidden="1" customWidth="1"/>
    <col min="2054" max="2054" width="2.5703125" style="1" hidden="1" customWidth="1"/>
    <col min="2055" max="2304" width="0" style="1" hidden="1"/>
    <col min="2305" max="2305" width="2.5703125" style="1" hidden="1" customWidth="1"/>
    <col min="2306" max="2306" width="8.7109375" style="1" hidden="1" customWidth="1"/>
    <col min="2307" max="2307" width="25.7109375" style="1" hidden="1" customWidth="1"/>
    <col min="2308" max="2308" width="46.42578125" style="1" hidden="1" customWidth="1"/>
    <col min="2309" max="2309" width="59.85546875" style="1" hidden="1" customWidth="1"/>
    <col min="2310" max="2310" width="2.5703125" style="1" hidden="1" customWidth="1"/>
    <col min="2311" max="2560" width="0" style="1" hidden="1"/>
    <col min="2561" max="2561" width="2.5703125" style="1" hidden="1" customWidth="1"/>
    <col min="2562" max="2562" width="8.7109375" style="1" hidden="1" customWidth="1"/>
    <col min="2563" max="2563" width="25.7109375" style="1" hidden="1" customWidth="1"/>
    <col min="2564" max="2564" width="46.42578125" style="1" hidden="1" customWidth="1"/>
    <col min="2565" max="2565" width="59.85546875" style="1" hidden="1" customWidth="1"/>
    <col min="2566" max="2566" width="2.5703125" style="1" hidden="1" customWidth="1"/>
    <col min="2567" max="2816" width="0" style="1" hidden="1"/>
    <col min="2817" max="2817" width="2.5703125" style="1" hidden="1" customWidth="1"/>
    <col min="2818" max="2818" width="8.7109375" style="1" hidden="1" customWidth="1"/>
    <col min="2819" max="2819" width="25.7109375" style="1" hidden="1" customWidth="1"/>
    <col min="2820" max="2820" width="46.42578125" style="1" hidden="1" customWidth="1"/>
    <col min="2821" max="2821" width="59.85546875" style="1" hidden="1" customWidth="1"/>
    <col min="2822" max="2822" width="2.5703125" style="1" hidden="1" customWidth="1"/>
    <col min="2823" max="3072" width="0" style="1" hidden="1"/>
    <col min="3073" max="3073" width="2.5703125" style="1" hidden="1" customWidth="1"/>
    <col min="3074" max="3074" width="8.7109375" style="1" hidden="1" customWidth="1"/>
    <col min="3075" max="3075" width="25.7109375" style="1" hidden="1" customWidth="1"/>
    <col min="3076" max="3076" width="46.42578125" style="1" hidden="1" customWidth="1"/>
    <col min="3077" max="3077" width="59.85546875" style="1" hidden="1" customWidth="1"/>
    <col min="3078" max="3078" width="2.5703125" style="1" hidden="1" customWidth="1"/>
    <col min="3079" max="3328" width="0" style="1" hidden="1"/>
    <col min="3329" max="3329" width="2.5703125" style="1" hidden="1" customWidth="1"/>
    <col min="3330" max="3330" width="8.7109375" style="1" hidden="1" customWidth="1"/>
    <col min="3331" max="3331" width="25.7109375" style="1" hidden="1" customWidth="1"/>
    <col min="3332" max="3332" width="46.42578125" style="1" hidden="1" customWidth="1"/>
    <col min="3333" max="3333" width="59.85546875" style="1" hidden="1" customWidth="1"/>
    <col min="3334" max="3334" width="2.5703125" style="1" hidden="1" customWidth="1"/>
    <col min="3335" max="3584" width="0" style="1" hidden="1"/>
    <col min="3585" max="3585" width="2.5703125" style="1" hidden="1" customWidth="1"/>
    <col min="3586" max="3586" width="8.7109375" style="1" hidden="1" customWidth="1"/>
    <col min="3587" max="3587" width="25.7109375" style="1" hidden="1" customWidth="1"/>
    <col min="3588" max="3588" width="46.42578125" style="1" hidden="1" customWidth="1"/>
    <col min="3589" max="3589" width="59.85546875" style="1" hidden="1" customWidth="1"/>
    <col min="3590" max="3590" width="2.5703125" style="1" hidden="1" customWidth="1"/>
    <col min="3591" max="3840" width="0" style="1" hidden="1"/>
    <col min="3841" max="3841" width="2.5703125" style="1" hidden="1" customWidth="1"/>
    <col min="3842" max="3842" width="8.7109375" style="1" hidden="1" customWidth="1"/>
    <col min="3843" max="3843" width="25.7109375" style="1" hidden="1" customWidth="1"/>
    <col min="3844" max="3844" width="46.42578125" style="1" hidden="1" customWidth="1"/>
    <col min="3845" max="3845" width="59.85546875" style="1" hidden="1" customWidth="1"/>
    <col min="3846" max="3846" width="2.5703125" style="1" hidden="1" customWidth="1"/>
    <col min="3847" max="4096" width="0" style="1" hidden="1"/>
    <col min="4097" max="4097" width="2.5703125" style="1" hidden="1" customWidth="1"/>
    <col min="4098" max="4098" width="8.7109375" style="1" hidden="1" customWidth="1"/>
    <col min="4099" max="4099" width="25.7109375" style="1" hidden="1" customWidth="1"/>
    <col min="4100" max="4100" width="46.42578125" style="1" hidden="1" customWidth="1"/>
    <col min="4101" max="4101" width="59.85546875" style="1" hidden="1" customWidth="1"/>
    <col min="4102" max="4102" width="2.5703125" style="1" hidden="1" customWidth="1"/>
    <col min="4103" max="4352" width="0" style="1" hidden="1"/>
    <col min="4353" max="4353" width="2.5703125" style="1" hidden="1" customWidth="1"/>
    <col min="4354" max="4354" width="8.7109375" style="1" hidden="1" customWidth="1"/>
    <col min="4355" max="4355" width="25.7109375" style="1" hidden="1" customWidth="1"/>
    <col min="4356" max="4356" width="46.42578125" style="1" hidden="1" customWidth="1"/>
    <col min="4357" max="4357" width="59.85546875" style="1" hidden="1" customWidth="1"/>
    <col min="4358" max="4358" width="2.5703125" style="1" hidden="1" customWidth="1"/>
    <col min="4359" max="4608" width="0" style="1" hidden="1"/>
    <col min="4609" max="4609" width="2.5703125" style="1" hidden="1" customWidth="1"/>
    <col min="4610" max="4610" width="8.7109375" style="1" hidden="1" customWidth="1"/>
    <col min="4611" max="4611" width="25.7109375" style="1" hidden="1" customWidth="1"/>
    <col min="4612" max="4612" width="46.42578125" style="1" hidden="1" customWidth="1"/>
    <col min="4613" max="4613" width="59.85546875" style="1" hidden="1" customWidth="1"/>
    <col min="4614" max="4614" width="2.5703125" style="1" hidden="1" customWidth="1"/>
    <col min="4615" max="4864" width="0" style="1" hidden="1"/>
    <col min="4865" max="4865" width="2.5703125" style="1" hidden="1" customWidth="1"/>
    <col min="4866" max="4866" width="8.7109375" style="1" hidden="1" customWidth="1"/>
    <col min="4867" max="4867" width="25.7109375" style="1" hidden="1" customWidth="1"/>
    <col min="4868" max="4868" width="46.42578125" style="1" hidden="1" customWidth="1"/>
    <col min="4869" max="4869" width="59.85546875" style="1" hidden="1" customWidth="1"/>
    <col min="4870" max="4870" width="2.5703125" style="1" hidden="1" customWidth="1"/>
    <col min="4871" max="5120" width="0" style="1" hidden="1"/>
    <col min="5121" max="5121" width="2.5703125" style="1" hidden="1" customWidth="1"/>
    <col min="5122" max="5122" width="8.7109375" style="1" hidden="1" customWidth="1"/>
    <col min="5123" max="5123" width="25.7109375" style="1" hidden="1" customWidth="1"/>
    <col min="5124" max="5124" width="46.42578125" style="1" hidden="1" customWidth="1"/>
    <col min="5125" max="5125" width="59.85546875" style="1" hidden="1" customWidth="1"/>
    <col min="5126" max="5126" width="2.5703125" style="1" hidden="1" customWidth="1"/>
    <col min="5127" max="5376" width="0" style="1" hidden="1"/>
    <col min="5377" max="5377" width="2.5703125" style="1" hidden="1" customWidth="1"/>
    <col min="5378" max="5378" width="8.7109375" style="1" hidden="1" customWidth="1"/>
    <col min="5379" max="5379" width="25.7109375" style="1" hidden="1" customWidth="1"/>
    <col min="5380" max="5380" width="46.42578125" style="1" hidden="1" customWidth="1"/>
    <col min="5381" max="5381" width="59.85546875" style="1" hidden="1" customWidth="1"/>
    <col min="5382" max="5382" width="2.5703125" style="1" hidden="1" customWidth="1"/>
    <col min="5383" max="5632" width="0" style="1" hidden="1"/>
    <col min="5633" max="5633" width="2.5703125" style="1" hidden="1" customWidth="1"/>
    <col min="5634" max="5634" width="8.7109375" style="1" hidden="1" customWidth="1"/>
    <col min="5635" max="5635" width="25.7109375" style="1" hidden="1" customWidth="1"/>
    <col min="5636" max="5636" width="46.42578125" style="1" hidden="1" customWidth="1"/>
    <col min="5637" max="5637" width="59.85546875" style="1" hidden="1" customWidth="1"/>
    <col min="5638" max="5638" width="2.5703125" style="1" hidden="1" customWidth="1"/>
    <col min="5639" max="5888" width="0" style="1" hidden="1"/>
    <col min="5889" max="5889" width="2.5703125" style="1" hidden="1" customWidth="1"/>
    <col min="5890" max="5890" width="8.7109375" style="1" hidden="1" customWidth="1"/>
    <col min="5891" max="5891" width="25.7109375" style="1" hidden="1" customWidth="1"/>
    <col min="5892" max="5892" width="46.42578125" style="1" hidden="1" customWidth="1"/>
    <col min="5893" max="5893" width="59.85546875" style="1" hidden="1" customWidth="1"/>
    <col min="5894" max="5894" width="2.5703125" style="1" hidden="1" customWidth="1"/>
    <col min="5895" max="6144" width="0" style="1" hidden="1"/>
    <col min="6145" max="6145" width="2.5703125" style="1" hidden="1" customWidth="1"/>
    <col min="6146" max="6146" width="8.7109375" style="1" hidden="1" customWidth="1"/>
    <col min="6147" max="6147" width="25.7109375" style="1" hidden="1" customWidth="1"/>
    <col min="6148" max="6148" width="46.42578125" style="1" hidden="1" customWidth="1"/>
    <col min="6149" max="6149" width="59.85546875" style="1" hidden="1" customWidth="1"/>
    <col min="6150" max="6150" width="2.5703125" style="1" hidden="1" customWidth="1"/>
    <col min="6151" max="6400" width="0" style="1" hidden="1"/>
    <col min="6401" max="6401" width="2.5703125" style="1" hidden="1" customWidth="1"/>
    <col min="6402" max="6402" width="8.7109375" style="1" hidden="1" customWidth="1"/>
    <col min="6403" max="6403" width="25.7109375" style="1" hidden="1" customWidth="1"/>
    <col min="6404" max="6404" width="46.42578125" style="1" hidden="1" customWidth="1"/>
    <col min="6405" max="6405" width="59.85546875" style="1" hidden="1" customWidth="1"/>
    <col min="6406" max="6406" width="2.5703125" style="1" hidden="1" customWidth="1"/>
    <col min="6407" max="6656" width="0" style="1" hidden="1"/>
    <col min="6657" max="6657" width="2.5703125" style="1" hidden="1" customWidth="1"/>
    <col min="6658" max="6658" width="8.7109375" style="1" hidden="1" customWidth="1"/>
    <col min="6659" max="6659" width="25.7109375" style="1" hidden="1" customWidth="1"/>
    <col min="6660" max="6660" width="46.42578125" style="1" hidden="1" customWidth="1"/>
    <col min="6661" max="6661" width="59.85546875" style="1" hidden="1" customWidth="1"/>
    <col min="6662" max="6662" width="2.5703125" style="1" hidden="1" customWidth="1"/>
    <col min="6663" max="6912" width="0" style="1" hidden="1"/>
    <col min="6913" max="6913" width="2.5703125" style="1" hidden="1" customWidth="1"/>
    <col min="6914" max="6914" width="8.7109375" style="1" hidden="1" customWidth="1"/>
    <col min="6915" max="6915" width="25.7109375" style="1" hidden="1" customWidth="1"/>
    <col min="6916" max="6916" width="46.42578125" style="1" hidden="1" customWidth="1"/>
    <col min="6917" max="6917" width="59.85546875" style="1" hidden="1" customWidth="1"/>
    <col min="6918" max="6918" width="2.5703125" style="1" hidden="1" customWidth="1"/>
    <col min="6919" max="7168" width="0" style="1" hidden="1"/>
    <col min="7169" max="7169" width="2.5703125" style="1" hidden="1" customWidth="1"/>
    <col min="7170" max="7170" width="8.7109375" style="1" hidden="1" customWidth="1"/>
    <col min="7171" max="7171" width="25.7109375" style="1" hidden="1" customWidth="1"/>
    <col min="7172" max="7172" width="46.42578125" style="1" hidden="1" customWidth="1"/>
    <col min="7173" max="7173" width="59.85546875" style="1" hidden="1" customWidth="1"/>
    <col min="7174" max="7174" width="2.5703125" style="1" hidden="1" customWidth="1"/>
    <col min="7175" max="7424" width="0" style="1" hidden="1"/>
    <col min="7425" max="7425" width="2.5703125" style="1" hidden="1" customWidth="1"/>
    <col min="7426" max="7426" width="8.7109375" style="1" hidden="1" customWidth="1"/>
    <col min="7427" max="7427" width="25.7109375" style="1" hidden="1" customWidth="1"/>
    <col min="7428" max="7428" width="46.42578125" style="1" hidden="1" customWidth="1"/>
    <col min="7429" max="7429" width="59.85546875" style="1" hidden="1" customWidth="1"/>
    <col min="7430" max="7430" width="2.5703125" style="1" hidden="1" customWidth="1"/>
    <col min="7431" max="7680" width="0" style="1" hidden="1"/>
    <col min="7681" max="7681" width="2.5703125" style="1" hidden="1" customWidth="1"/>
    <col min="7682" max="7682" width="8.7109375" style="1" hidden="1" customWidth="1"/>
    <col min="7683" max="7683" width="25.7109375" style="1" hidden="1" customWidth="1"/>
    <col min="7684" max="7684" width="46.42578125" style="1" hidden="1" customWidth="1"/>
    <col min="7685" max="7685" width="59.85546875" style="1" hidden="1" customWidth="1"/>
    <col min="7686" max="7686" width="2.5703125" style="1" hidden="1" customWidth="1"/>
    <col min="7687" max="7936" width="0" style="1" hidden="1"/>
    <col min="7937" max="7937" width="2.5703125" style="1" hidden="1" customWidth="1"/>
    <col min="7938" max="7938" width="8.7109375" style="1" hidden="1" customWidth="1"/>
    <col min="7939" max="7939" width="25.7109375" style="1" hidden="1" customWidth="1"/>
    <col min="7940" max="7940" width="46.42578125" style="1" hidden="1" customWidth="1"/>
    <col min="7941" max="7941" width="59.85546875" style="1" hidden="1" customWidth="1"/>
    <col min="7942" max="7942" width="2.5703125" style="1" hidden="1" customWidth="1"/>
    <col min="7943" max="8192" width="0" style="1" hidden="1"/>
    <col min="8193" max="8193" width="2.5703125" style="1" hidden="1" customWidth="1"/>
    <col min="8194" max="8194" width="8.7109375" style="1" hidden="1" customWidth="1"/>
    <col min="8195" max="8195" width="25.7109375" style="1" hidden="1" customWidth="1"/>
    <col min="8196" max="8196" width="46.42578125" style="1" hidden="1" customWidth="1"/>
    <col min="8197" max="8197" width="59.85546875" style="1" hidden="1" customWidth="1"/>
    <col min="8198" max="8198" width="2.5703125" style="1" hidden="1" customWidth="1"/>
    <col min="8199" max="8448" width="0" style="1" hidden="1"/>
    <col min="8449" max="8449" width="2.5703125" style="1" hidden="1" customWidth="1"/>
    <col min="8450" max="8450" width="8.7109375" style="1" hidden="1" customWidth="1"/>
    <col min="8451" max="8451" width="25.7109375" style="1" hidden="1" customWidth="1"/>
    <col min="8452" max="8452" width="46.42578125" style="1" hidden="1" customWidth="1"/>
    <col min="8453" max="8453" width="59.85546875" style="1" hidden="1" customWidth="1"/>
    <col min="8454" max="8454" width="2.5703125" style="1" hidden="1" customWidth="1"/>
    <col min="8455" max="8704" width="0" style="1" hidden="1"/>
    <col min="8705" max="8705" width="2.5703125" style="1" hidden="1" customWidth="1"/>
    <col min="8706" max="8706" width="8.7109375" style="1" hidden="1" customWidth="1"/>
    <col min="8707" max="8707" width="25.7109375" style="1" hidden="1" customWidth="1"/>
    <col min="8708" max="8708" width="46.42578125" style="1" hidden="1" customWidth="1"/>
    <col min="8709" max="8709" width="59.85546875" style="1" hidden="1" customWidth="1"/>
    <col min="8710" max="8710" width="2.5703125" style="1" hidden="1" customWidth="1"/>
    <col min="8711" max="8960" width="0" style="1" hidden="1"/>
    <col min="8961" max="8961" width="2.5703125" style="1" hidden="1" customWidth="1"/>
    <col min="8962" max="8962" width="8.7109375" style="1" hidden="1" customWidth="1"/>
    <col min="8963" max="8963" width="25.7109375" style="1" hidden="1" customWidth="1"/>
    <col min="8964" max="8964" width="46.42578125" style="1" hidden="1" customWidth="1"/>
    <col min="8965" max="8965" width="59.85546875" style="1" hidden="1" customWidth="1"/>
    <col min="8966" max="8966" width="2.5703125" style="1" hidden="1" customWidth="1"/>
    <col min="8967" max="9216" width="0" style="1" hidden="1"/>
    <col min="9217" max="9217" width="2.5703125" style="1" hidden="1" customWidth="1"/>
    <col min="9218" max="9218" width="8.7109375" style="1" hidden="1" customWidth="1"/>
    <col min="9219" max="9219" width="25.7109375" style="1" hidden="1" customWidth="1"/>
    <col min="9220" max="9220" width="46.42578125" style="1" hidden="1" customWidth="1"/>
    <col min="9221" max="9221" width="59.85546875" style="1" hidden="1" customWidth="1"/>
    <col min="9222" max="9222" width="2.5703125" style="1" hidden="1" customWidth="1"/>
    <col min="9223" max="9472" width="0" style="1" hidden="1"/>
    <col min="9473" max="9473" width="2.5703125" style="1" hidden="1" customWidth="1"/>
    <col min="9474" max="9474" width="8.7109375" style="1" hidden="1" customWidth="1"/>
    <col min="9475" max="9475" width="25.7109375" style="1" hidden="1" customWidth="1"/>
    <col min="9476" max="9476" width="46.42578125" style="1" hidden="1" customWidth="1"/>
    <col min="9477" max="9477" width="59.85546875" style="1" hidden="1" customWidth="1"/>
    <col min="9478" max="9478" width="2.5703125" style="1" hidden="1" customWidth="1"/>
    <col min="9479" max="9728" width="0" style="1" hidden="1"/>
    <col min="9729" max="9729" width="2.5703125" style="1" hidden="1" customWidth="1"/>
    <col min="9730" max="9730" width="8.7109375" style="1" hidden="1" customWidth="1"/>
    <col min="9731" max="9731" width="25.7109375" style="1" hidden="1" customWidth="1"/>
    <col min="9732" max="9732" width="46.42578125" style="1" hidden="1" customWidth="1"/>
    <col min="9733" max="9733" width="59.85546875" style="1" hidden="1" customWidth="1"/>
    <col min="9734" max="9734" width="2.5703125" style="1" hidden="1" customWidth="1"/>
    <col min="9735" max="9984" width="0" style="1" hidden="1"/>
    <col min="9985" max="9985" width="2.5703125" style="1" hidden="1" customWidth="1"/>
    <col min="9986" max="9986" width="8.7109375" style="1" hidden="1" customWidth="1"/>
    <col min="9987" max="9987" width="25.7109375" style="1" hidden="1" customWidth="1"/>
    <col min="9988" max="9988" width="46.42578125" style="1" hidden="1" customWidth="1"/>
    <col min="9989" max="9989" width="59.85546875" style="1" hidden="1" customWidth="1"/>
    <col min="9990" max="9990" width="2.5703125" style="1" hidden="1" customWidth="1"/>
    <col min="9991" max="10240" width="0" style="1" hidden="1"/>
    <col min="10241" max="10241" width="2.5703125" style="1" hidden="1" customWidth="1"/>
    <col min="10242" max="10242" width="8.7109375" style="1" hidden="1" customWidth="1"/>
    <col min="10243" max="10243" width="25.7109375" style="1" hidden="1" customWidth="1"/>
    <col min="10244" max="10244" width="46.42578125" style="1" hidden="1" customWidth="1"/>
    <col min="10245" max="10245" width="59.85546875" style="1" hidden="1" customWidth="1"/>
    <col min="10246" max="10246" width="2.5703125" style="1" hidden="1" customWidth="1"/>
    <col min="10247" max="10496" width="0" style="1" hidden="1"/>
    <col min="10497" max="10497" width="2.5703125" style="1" hidden="1" customWidth="1"/>
    <col min="10498" max="10498" width="8.7109375" style="1" hidden="1" customWidth="1"/>
    <col min="10499" max="10499" width="25.7109375" style="1" hidden="1" customWidth="1"/>
    <col min="10500" max="10500" width="46.42578125" style="1" hidden="1" customWidth="1"/>
    <col min="10501" max="10501" width="59.85546875" style="1" hidden="1" customWidth="1"/>
    <col min="10502" max="10502" width="2.5703125" style="1" hidden="1" customWidth="1"/>
    <col min="10503" max="10752" width="0" style="1" hidden="1"/>
    <col min="10753" max="10753" width="2.5703125" style="1" hidden="1" customWidth="1"/>
    <col min="10754" max="10754" width="8.7109375" style="1" hidden="1" customWidth="1"/>
    <col min="10755" max="10755" width="25.7109375" style="1" hidden="1" customWidth="1"/>
    <col min="10756" max="10756" width="46.42578125" style="1" hidden="1" customWidth="1"/>
    <col min="10757" max="10757" width="59.85546875" style="1" hidden="1" customWidth="1"/>
    <col min="10758" max="10758" width="2.5703125" style="1" hidden="1" customWidth="1"/>
    <col min="10759" max="11008" width="0" style="1" hidden="1"/>
    <col min="11009" max="11009" width="2.5703125" style="1" hidden="1" customWidth="1"/>
    <col min="11010" max="11010" width="8.7109375" style="1" hidden="1" customWidth="1"/>
    <col min="11011" max="11011" width="25.7109375" style="1" hidden="1" customWidth="1"/>
    <col min="11012" max="11012" width="46.42578125" style="1" hidden="1" customWidth="1"/>
    <col min="11013" max="11013" width="59.85546875" style="1" hidden="1" customWidth="1"/>
    <col min="11014" max="11014" width="2.5703125" style="1" hidden="1" customWidth="1"/>
    <col min="11015" max="11264" width="0" style="1" hidden="1"/>
    <col min="11265" max="11265" width="2.5703125" style="1" hidden="1" customWidth="1"/>
    <col min="11266" max="11266" width="8.7109375" style="1" hidden="1" customWidth="1"/>
    <col min="11267" max="11267" width="25.7109375" style="1" hidden="1" customWidth="1"/>
    <col min="11268" max="11268" width="46.42578125" style="1" hidden="1" customWidth="1"/>
    <col min="11269" max="11269" width="59.85546875" style="1" hidden="1" customWidth="1"/>
    <col min="11270" max="11270" width="2.5703125" style="1" hidden="1" customWidth="1"/>
    <col min="11271" max="11520" width="0" style="1" hidden="1"/>
    <col min="11521" max="11521" width="2.5703125" style="1" hidden="1" customWidth="1"/>
    <col min="11522" max="11522" width="8.7109375" style="1" hidden="1" customWidth="1"/>
    <col min="11523" max="11523" width="25.7109375" style="1" hidden="1" customWidth="1"/>
    <col min="11524" max="11524" width="46.42578125" style="1" hidden="1" customWidth="1"/>
    <col min="11525" max="11525" width="59.85546875" style="1" hidden="1" customWidth="1"/>
    <col min="11526" max="11526" width="2.5703125" style="1" hidden="1" customWidth="1"/>
    <col min="11527" max="11776" width="0" style="1" hidden="1"/>
    <col min="11777" max="11777" width="2.5703125" style="1" hidden="1" customWidth="1"/>
    <col min="11778" max="11778" width="8.7109375" style="1" hidden="1" customWidth="1"/>
    <col min="11779" max="11779" width="25.7109375" style="1" hidden="1" customWidth="1"/>
    <col min="11780" max="11780" width="46.42578125" style="1" hidden="1" customWidth="1"/>
    <col min="11781" max="11781" width="59.85546875" style="1" hidden="1" customWidth="1"/>
    <col min="11782" max="11782" width="2.5703125" style="1" hidden="1" customWidth="1"/>
    <col min="11783" max="12032" width="0" style="1" hidden="1"/>
    <col min="12033" max="12033" width="2.5703125" style="1" hidden="1" customWidth="1"/>
    <col min="12034" max="12034" width="8.7109375" style="1" hidden="1" customWidth="1"/>
    <col min="12035" max="12035" width="25.7109375" style="1" hidden="1" customWidth="1"/>
    <col min="12036" max="12036" width="46.42578125" style="1" hidden="1" customWidth="1"/>
    <col min="12037" max="12037" width="59.85546875" style="1" hidden="1" customWidth="1"/>
    <col min="12038" max="12038" width="2.5703125" style="1" hidden="1" customWidth="1"/>
    <col min="12039" max="12288" width="0" style="1" hidden="1"/>
    <col min="12289" max="12289" width="2.5703125" style="1" hidden="1" customWidth="1"/>
    <col min="12290" max="12290" width="8.7109375" style="1" hidden="1" customWidth="1"/>
    <col min="12291" max="12291" width="25.7109375" style="1" hidden="1" customWidth="1"/>
    <col min="12292" max="12292" width="46.42578125" style="1" hidden="1" customWidth="1"/>
    <col min="12293" max="12293" width="59.85546875" style="1" hidden="1" customWidth="1"/>
    <col min="12294" max="12294" width="2.5703125" style="1" hidden="1" customWidth="1"/>
    <col min="12295" max="12544" width="0" style="1" hidden="1"/>
    <col min="12545" max="12545" width="2.5703125" style="1" hidden="1" customWidth="1"/>
    <col min="12546" max="12546" width="8.7109375" style="1" hidden="1" customWidth="1"/>
    <col min="12547" max="12547" width="25.7109375" style="1" hidden="1" customWidth="1"/>
    <col min="12548" max="12548" width="46.42578125" style="1" hidden="1" customWidth="1"/>
    <col min="12549" max="12549" width="59.85546875" style="1" hidden="1" customWidth="1"/>
    <col min="12550" max="12550" width="2.5703125" style="1" hidden="1" customWidth="1"/>
    <col min="12551" max="12800" width="0" style="1" hidden="1"/>
    <col min="12801" max="12801" width="2.5703125" style="1" hidden="1" customWidth="1"/>
    <col min="12802" max="12802" width="8.7109375" style="1" hidden="1" customWidth="1"/>
    <col min="12803" max="12803" width="25.7109375" style="1" hidden="1" customWidth="1"/>
    <col min="12804" max="12804" width="46.42578125" style="1" hidden="1" customWidth="1"/>
    <col min="12805" max="12805" width="59.85546875" style="1" hidden="1" customWidth="1"/>
    <col min="12806" max="12806" width="2.5703125" style="1" hidden="1" customWidth="1"/>
    <col min="12807" max="13056" width="0" style="1" hidden="1"/>
    <col min="13057" max="13057" width="2.5703125" style="1" hidden="1" customWidth="1"/>
    <col min="13058" max="13058" width="8.7109375" style="1" hidden="1" customWidth="1"/>
    <col min="13059" max="13059" width="25.7109375" style="1" hidden="1" customWidth="1"/>
    <col min="13060" max="13060" width="46.42578125" style="1" hidden="1" customWidth="1"/>
    <col min="13061" max="13061" width="59.85546875" style="1" hidden="1" customWidth="1"/>
    <col min="13062" max="13062" width="2.5703125" style="1" hidden="1" customWidth="1"/>
    <col min="13063" max="13312" width="0" style="1" hidden="1"/>
    <col min="13313" max="13313" width="2.5703125" style="1" hidden="1" customWidth="1"/>
    <col min="13314" max="13314" width="8.7109375" style="1" hidden="1" customWidth="1"/>
    <col min="13315" max="13315" width="25.7109375" style="1" hidden="1" customWidth="1"/>
    <col min="13316" max="13316" width="46.42578125" style="1" hidden="1" customWidth="1"/>
    <col min="13317" max="13317" width="59.85546875" style="1" hidden="1" customWidth="1"/>
    <col min="13318" max="13318" width="2.5703125" style="1" hidden="1" customWidth="1"/>
    <col min="13319" max="13568" width="0" style="1" hidden="1"/>
    <col min="13569" max="13569" width="2.5703125" style="1" hidden="1" customWidth="1"/>
    <col min="13570" max="13570" width="8.7109375" style="1" hidden="1" customWidth="1"/>
    <col min="13571" max="13571" width="25.7109375" style="1" hidden="1" customWidth="1"/>
    <col min="13572" max="13572" width="46.42578125" style="1" hidden="1" customWidth="1"/>
    <col min="13573" max="13573" width="59.85546875" style="1" hidden="1" customWidth="1"/>
    <col min="13574" max="13574" width="2.5703125" style="1" hidden="1" customWidth="1"/>
    <col min="13575" max="13824" width="0" style="1" hidden="1"/>
    <col min="13825" max="13825" width="2.5703125" style="1" hidden="1" customWidth="1"/>
    <col min="13826" max="13826" width="8.7109375" style="1" hidden="1" customWidth="1"/>
    <col min="13827" max="13827" width="25.7109375" style="1" hidden="1" customWidth="1"/>
    <col min="13828" max="13828" width="46.42578125" style="1" hidden="1" customWidth="1"/>
    <col min="13829" max="13829" width="59.85546875" style="1" hidden="1" customWidth="1"/>
    <col min="13830" max="13830" width="2.5703125" style="1" hidden="1" customWidth="1"/>
    <col min="13831" max="14080" width="0" style="1" hidden="1"/>
    <col min="14081" max="14081" width="2.5703125" style="1" hidden="1" customWidth="1"/>
    <col min="14082" max="14082" width="8.7109375" style="1" hidden="1" customWidth="1"/>
    <col min="14083" max="14083" width="25.7109375" style="1" hidden="1" customWidth="1"/>
    <col min="14084" max="14084" width="46.42578125" style="1" hidden="1" customWidth="1"/>
    <col min="14085" max="14085" width="59.85546875" style="1" hidden="1" customWidth="1"/>
    <col min="14086" max="14086" width="2.5703125" style="1" hidden="1" customWidth="1"/>
    <col min="14087" max="14336" width="0" style="1" hidden="1"/>
    <col min="14337" max="14337" width="2.5703125" style="1" hidden="1" customWidth="1"/>
    <col min="14338" max="14338" width="8.7109375" style="1" hidden="1" customWidth="1"/>
    <col min="14339" max="14339" width="25.7109375" style="1" hidden="1" customWidth="1"/>
    <col min="14340" max="14340" width="46.42578125" style="1" hidden="1" customWidth="1"/>
    <col min="14341" max="14341" width="59.85546875" style="1" hidden="1" customWidth="1"/>
    <col min="14342" max="14342" width="2.5703125" style="1" hidden="1" customWidth="1"/>
    <col min="14343" max="14592" width="0" style="1" hidden="1"/>
    <col min="14593" max="14593" width="2.5703125" style="1" hidden="1" customWidth="1"/>
    <col min="14594" max="14594" width="8.7109375" style="1" hidden="1" customWidth="1"/>
    <col min="14595" max="14595" width="25.7109375" style="1" hidden="1" customWidth="1"/>
    <col min="14596" max="14596" width="46.42578125" style="1" hidden="1" customWidth="1"/>
    <col min="14597" max="14597" width="59.85546875" style="1" hidden="1" customWidth="1"/>
    <col min="14598" max="14598" width="2.5703125" style="1" hidden="1" customWidth="1"/>
    <col min="14599" max="14848" width="0" style="1" hidden="1"/>
    <col min="14849" max="14849" width="2.5703125" style="1" hidden="1" customWidth="1"/>
    <col min="14850" max="14850" width="8.7109375" style="1" hidden="1" customWidth="1"/>
    <col min="14851" max="14851" width="25.7109375" style="1" hidden="1" customWidth="1"/>
    <col min="14852" max="14852" width="46.42578125" style="1" hidden="1" customWidth="1"/>
    <col min="14853" max="14853" width="59.85546875" style="1" hidden="1" customWidth="1"/>
    <col min="14854" max="14854" width="2.5703125" style="1" hidden="1" customWidth="1"/>
    <col min="14855" max="15104" width="0" style="1" hidden="1"/>
    <col min="15105" max="15105" width="2.5703125" style="1" hidden="1" customWidth="1"/>
    <col min="15106" max="15106" width="8.7109375" style="1" hidden="1" customWidth="1"/>
    <col min="15107" max="15107" width="25.7109375" style="1" hidden="1" customWidth="1"/>
    <col min="15108" max="15108" width="46.42578125" style="1" hidden="1" customWidth="1"/>
    <col min="15109" max="15109" width="59.85546875" style="1" hidden="1" customWidth="1"/>
    <col min="15110" max="15110" width="2.5703125" style="1" hidden="1" customWidth="1"/>
    <col min="15111" max="15360" width="0" style="1" hidden="1"/>
    <col min="15361" max="15361" width="2.5703125" style="1" hidden="1" customWidth="1"/>
    <col min="15362" max="15362" width="8.7109375" style="1" hidden="1" customWidth="1"/>
    <col min="15363" max="15363" width="25.7109375" style="1" hidden="1" customWidth="1"/>
    <col min="15364" max="15364" width="46.42578125" style="1" hidden="1" customWidth="1"/>
    <col min="15365" max="15365" width="59.85546875" style="1" hidden="1" customWidth="1"/>
    <col min="15366" max="15366" width="2.5703125" style="1" hidden="1" customWidth="1"/>
    <col min="15367" max="15616" width="0" style="1" hidden="1"/>
    <col min="15617" max="15617" width="2.5703125" style="1" hidden="1" customWidth="1"/>
    <col min="15618" max="15618" width="8.7109375" style="1" hidden="1" customWidth="1"/>
    <col min="15619" max="15619" width="25.7109375" style="1" hidden="1" customWidth="1"/>
    <col min="15620" max="15620" width="46.42578125" style="1" hidden="1" customWidth="1"/>
    <col min="15621" max="15621" width="59.85546875" style="1" hidden="1" customWidth="1"/>
    <col min="15622" max="15622" width="2.5703125" style="1" hidden="1" customWidth="1"/>
    <col min="15623" max="15872" width="0" style="1" hidden="1"/>
    <col min="15873" max="15873" width="2.5703125" style="1" hidden="1" customWidth="1"/>
    <col min="15874" max="15874" width="8.7109375" style="1" hidden="1" customWidth="1"/>
    <col min="15875" max="15875" width="25.7109375" style="1" hidden="1" customWidth="1"/>
    <col min="15876" max="15876" width="46.42578125" style="1" hidden="1" customWidth="1"/>
    <col min="15877" max="15877" width="59.85546875" style="1" hidden="1" customWidth="1"/>
    <col min="15878" max="15878" width="2.5703125" style="1" hidden="1" customWidth="1"/>
    <col min="15879" max="16128" width="0" style="1" hidden="1"/>
    <col min="16129" max="16129" width="2.5703125" style="1" hidden="1" customWidth="1"/>
    <col min="16130" max="16130" width="8.7109375" style="1" hidden="1" customWidth="1"/>
    <col min="16131" max="16131" width="25.7109375" style="1" hidden="1" customWidth="1"/>
    <col min="16132" max="16132" width="46.42578125" style="1" hidden="1" customWidth="1"/>
    <col min="16133" max="16133" width="59.85546875" style="1" hidden="1" customWidth="1"/>
    <col min="16134" max="16134" width="2.5703125" style="1" hidden="1" customWidth="1"/>
    <col min="16135" max="16384" width="0" style="1" hidden="1"/>
  </cols>
  <sheetData>
    <row r="1" spans="1:5" x14ac:dyDescent="0.2">
      <c r="A1" s="96" t="s">
        <v>0</v>
      </c>
    </row>
    <row r="2" spans="1:5" ht="80.099999999999994" customHeight="1" thickBot="1" x14ac:dyDescent="0.25"/>
    <row r="3" spans="1:5" ht="43.5" customHeight="1" thickBot="1" x14ac:dyDescent="0.25">
      <c r="B3" s="136" t="s">
        <v>1</v>
      </c>
      <c r="C3" s="137"/>
      <c r="D3" s="137"/>
      <c r="E3" s="138"/>
    </row>
    <row r="4" spans="1:5" ht="60" customHeight="1" x14ac:dyDescent="0.2">
      <c r="B4" s="139" t="s">
        <v>2</v>
      </c>
      <c r="C4" s="139"/>
      <c r="D4" s="139"/>
      <c r="E4" s="139"/>
    </row>
    <row r="5" spans="1:5" ht="18" customHeight="1" x14ac:dyDescent="0.2">
      <c r="B5" s="140" t="s">
        <v>1140</v>
      </c>
      <c r="C5" s="140"/>
      <c r="D5" s="140"/>
      <c r="E5" s="140"/>
    </row>
    <row r="6" spans="1:5" ht="59.25" customHeight="1" x14ac:dyDescent="0.2">
      <c r="B6" s="141" t="s">
        <v>3</v>
      </c>
      <c r="C6" s="141"/>
      <c r="D6" s="141"/>
      <c r="E6" s="141"/>
    </row>
    <row r="7" spans="1:5" ht="15" thickBot="1" x14ac:dyDescent="0.25">
      <c r="C7" s="142"/>
      <c r="D7" s="142"/>
      <c r="E7" s="142"/>
    </row>
    <row r="8" spans="1:5" ht="30.95" customHeight="1" thickBot="1" x14ac:dyDescent="0.25">
      <c r="B8" s="128" t="s">
        <v>4</v>
      </c>
      <c r="C8" s="129"/>
      <c r="D8" s="129"/>
      <c r="E8" s="130"/>
    </row>
    <row r="9" spans="1:5" ht="13.5" customHeight="1" x14ac:dyDescent="0.2">
      <c r="B9" s="26"/>
      <c r="C9" s="22"/>
      <c r="D9" s="22"/>
      <c r="E9" s="22"/>
    </row>
    <row r="10" spans="1:5" ht="27" customHeight="1" x14ac:dyDescent="0.2">
      <c r="B10" s="131" t="s">
        <v>5</v>
      </c>
      <c r="C10" s="131"/>
      <c r="D10" s="131"/>
      <c r="E10" s="131"/>
    </row>
    <row r="11" spans="1:5" ht="27" customHeight="1" x14ac:dyDescent="0.2">
      <c r="B11" s="78" t="s">
        <v>6</v>
      </c>
      <c r="C11" s="37"/>
      <c r="D11" s="37"/>
      <c r="E11" s="37"/>
    </row>
    <row r="12" spans="1:5" ht="27" customHeight="1" x14ac:dyDescent="0.2">
      <c r="B12" s="143" t="s">
        <v>7</v>
      </c>
      <c r="C12" s="143"/>
      <c r="D12" s="143"/>
      <c r="E12" s="143"/>
    </row>
    <row r="13" spans="1:5" ht="30.75" customHeight="1" x14ac:dyDescent="0.2">
      <c r="B13" s="144" t="s">
        <v>8</v>
      </c>
      <c r="C13" s="144"/>
      <c r="D13" s="144"/>
      <c r="E13" s="144"/>
    </row>
    <row r="14" spans="1:5" ht="27" customHeight="1" x14ac:dyDescent="0.2">
      <c r="B14" s="37"/>
      <c r="C14" s="37"/>
      <c r="D14" s="37"/>
      <c r="E14" s="37"/>
    </row>
    <row r="15" spans="1:5" ht="20.45" customHeight="1" x14ac:dyDescent="0.2">
      <c r="B15" s="78" t="s">
        <v>9</v>
      </c>
      <c r="C15" s="30"/>
      <c r="D15" s="30"/>
      <c r="E15" s="30"/>
    </row>
    <row r="16" spans="1:5" ht="38.450000000000003" customHeight="1" x14ac:dyDescent="0.2">
      <c r="B16" s="134" t="s">
        <v>10</v>
      </c>
      <c r="C16" s="134"/>
      <c r="D16" s="134"/>
      <c r="E16" s="134"/>
    </row>
    <row r="17" spans="2:5" ht="16.149999999999999" customHeight="1" x14ac:dyDescent="0.2">
      <c r="B17" s="1"/>
      <c r="C17" s="31"/>
      <c r="D17" s="31"/>
      <c r="E17" s="30"/>
    </row>
    <row r="18" spans="2:5" ht="16.149999999999999" customHeight="1" x14ac:dyDescent="0.2">
      <c r="B18" s="32" t="s">
        <v>11</v>
      </c>
      <c r="C18" s="30"/>
      <c r="D18" s="30"/>
      <c r="E18" s="30"/>
    </row>
    <row r="19" spans="2:5" s="40" customFormat="1" ht="40.15" customHeight="1" x14ac:dyDescent="0.2">
      <c r="B19" s="135" t="s">
        <v>12</v>
      </c>
      <c r="C19" s="135"/>
      <c r="D19" s="135"/>
      <c r="E19" s="135"/>
    </row>
    <row r="20" spans="2:5" ht="16.149999999999999" customHeight="1" x14ac:dyDescent="0.2">
      <c r="B20" s="33" t="s">
        <v>13</v>
      </c>
      <c r="C20" s="34"/>
      <c r="D20" s="34"/>
      <c r="E20" s="34"/>
    </row>
    <row r="21" spans="2:5" ht="16.149999999999999" customHeight="1" x14ac:dyDescent="0.2">
      <c r="B21" s="33" t="s">
        <v>14</v>
      </c>
      <c r="C21" s="35"/>
      <c r="D21" s="36"/>
      <c r="E21" s="36"/>
    </row>
    <row r="22" spans="2:5" ht="16.149999999999999" customHeight="1" x14ac:dyDescent="0.2">
      <c r="B22" s="33" t="s">
        <v>15</v>
      </c>
      <c r="C22" s="34"/>
      <c r="D22" s="34"/>
      <c r="E22" s="34"/>
    </row>
    <row r="23" spans="2:5" ht="31.9" customHeight="1" x14ac:dyDescent="0.2">
      <c r="B23" s="132" t="s">
        <v>16</v>
      </c>
      <c r="C23" s="132"/>
      <c r="D23" s="132"/>
      <c r="E23" s="132"/>
    </row>
    <row r="24" spans="2:5" ht="37.15" customHeight="1" x14ac:dyDescent="0.2">
      <c r="B24" s="132" t="s">
        <v>17</v>
      </c>
      <c r="C24" s="132"/>
      <c r="D24" s="132"/>
      <c r="E24" s="132"/>
    </row>
    <row r="25" spans="2:5" ht="15.6" customHeight="1" x14ac:dyDescent="0.2">
      <c r="B25" s="76"/>
      <c r="C25" s="79" t="s">
        <v>18</v>
      </c>
      <c r="D25" s="76"/>
      <c r="E25" s="76"/>
    </row>
    <row r="26" spans="2:5" ht="15.6" customHeight="1" x14ac:dyDescent="0.2">
      <c r="B26" s="76"/>
      <c r="C26" s="77" t="s">
        <v>19</v>
      </c>
      <c r="D26" s="76"/>
      <c r="E26" s="76"/>
    </row>
    <row r="27" spans="2:5" ht="15.6" customHeight="1" x14ac:dyDescent="0.2">
      <c r="B27" s="76"/>
      <c r="C27" s="77" t="s">
        <v>20</v>
      </c>
      <c r="D27" s="76"/>
      <c r="E27" s="76"/>
    </row>
    <row r="28" spans="2:5" ht="15.6" customHeight="1" x14ac:dyDescent="0.2">
      <c r="B28" s="76"/>
      <c r="C28" s="77" t="s">
        <v>21</v>
      </c>
      <c r="D28" s="76"/>
      <c r="E28" s="76"/>
    </row>
    <row r="29" spans="2:5" ht="15.6" customHeight="1" x14ac:dyDescent="0.2">
      <c r="B29" s="76"/>
      <c r="C29" s="77" t="s">
        <v>22</v>
      </c>
      <c r="D29" s="76"/>
      <c r="E29" s="76"/>
    </row>
    <row r="30" spans="2:5" ht="15.6" customHeight="1" x14ac:dyDescent="0.2">
      <c r="B30" s="76"/>
      <c r="C30" s="77" t="s">
        <v>23</v>
      </c>
      <c r="D30" s="76"/>
      <c r="E30" s="76"/>
    </row>
    <row r="31" spans="2:5" ht="15.6" customHeight="1" x14ac:dyDescent="0.2">
      <c r="B31" s="76"/>
      <c r="C31" s="77" t="s">
        <v>24</v>
      </c>
      <c r="D31" s="76"/>
      <c r="E31" s="76"/>
    </row>
    <row r="32" spans="2:5" ht="15.6" customHeight="1" x14ac:dyDescent="0.2">
      <c r="B32" s="76"/>
      <c r="C32" s="77" t="s">
        <v>25</v>
      </c>
      <c r="D32" s="76"/>
      <c r="E32" s="76"/>
    </row>
    <row r="33" spans="2:5" ht="15.6" customHeight="1" x14ac:dyDescent="0.2">
      <c r="B33" s="76"/>
      <c r="C33" s="77" t="s">
        <v>26</v>
      </c>
      <c r="D33" s="76"/>
      <c r="E33" s="76"/>
    </row>
    <row r="34" spans="2:5" ht="15.6" customHeight="1" x14ac:dyDescent="0.2">
      <c r="B34" s="76"/>
      <c r="C34" s="77" t="s">
        <v>27</v>
      </c>
      <c r="D34" s="76"/>
      <c r="E34" s="76"/>
    </row>
    <row r="35" spans="2:5" ht="15.6" customHeight="1" x14ac:dyDescent="0.2">
      <c r="B35" s="76"/>
      <c r="C35" s="77" t="s">
        <v>28</v>
      </c>
      <c r="D35" s="76"/>
      <c r="E35" s="76"/>
    </row>
    <row r="36" spans="2:5" ht="15.6" customHeight="1" x14ac:dyDescent="0.2">
      <c r="B36" s="76"/>
      <c r="C36" s="77" t="s">
        <v>29</v>
      </c>
      <c r="D36" s="76"/>
      <c r="E36" s="76"/>
    </row>
    <row r="37" spans="2:5" ht="15.6" customHeight="1" x14ac:dyDescent="0.2">
      <c r="B37" s="76"/>
      <c r="C37" s="77" t="s">
        <v>30</v>
      </c>
      <c r="D37" s="76"/>
      <c r="E37" s="76"/>
    </row>
    <row r="38" spans="2:5" ht="15.6" customHeight="1" x14ac:dyDescent="0.2">
      <c r="B38" s="76"/>
      <c r="C38" s="77" t="s">
        <v>31</v>
      </c>
      <c r="D38" s="76"/>
      <c r="E38" s="76"/>
    </row>
    <row r="39" spans="2:5" ht="15.6" customHeight="1" x14ac:dyDescent="0.2">
      <c r="B39" s="76"/>
      <c r="C39" s="77" t="s">
        <v>32</v>
      </c>
      <c r="D39" s="76"/>
      <c r="E39" s="76"/>
    </row>
    <row r="40" spans="2:5" ht="15" x14ac:dyDescent="0.2">
      <c r="B40" s="76"/>
      <c r="C40" s="76"/>
      <c r="D40" s="76"/>
      <c r="E40" s="76"/>
    </row>
    <row r="41" spans="2:5" ht="24" customHeight="1" x14ac:dyDescent="0.2">
      <c r="B41" s="78" t="s">
        <v>33</v>
      </c>
      <c r="C41" s="37"/>
      <c r="D41" s="37"/>
      <c r="E41" s="37"/>
    </row>
    <row r="42" spans="2:5" ht="18" customHeight="1" x14ac:dyDescent="0.25">
      <c r="B42" s="39" t="s">
        <v>34</v>
      </c>
      <c r="C42" s="37"/>
      <c r="D42" s="37"/>
      <c r="E42" s="37"/>
    </row>
    <row r="43" spans="2:5" ht="18" customHeight="1" x14ac:dyDescent="0.2">
      <c r="B43" s="33" t="s">
        <v>35</v>
      </c>
      <c r="C43" s="37"/>
      <c r="D43" s="37"/>
      <c r="E43" s="37"/>
    </row>
    <row r="44" spans="2:5" ht="18" customHeight="1" x14ac:dyDescent="0.2">
      <c r="B44" s="33" t="s">
        <v>36</v>
      </c>
      <c r="C44" s="37"/>
      <c r="D44" s="37"/>
      <c r="E44" s="37"/>
    </row>
    <row r="45" spans="2:5" ht="39" customHeight="1" x14ac:dyDescent="0.2">
      <c r="B45" s="133" t="s">
        <v>37</v>
      </c>
      <c r="C45" s="133"/>
      <c r="D45" s="133"/>
      <c r="E45" s="133"/>
    </row>
    <row r="46" spans="2:5" ht="18" customHeight="1" x14ac:dyDescent="0.2">
      <c r="B46" s="33" t="s">
        <v>38</v>
      </c>
      <c r="C46" s="37"/>
      <c r="D46" s="37"/>
      <c r="E46" s="37"/>
    </row>
    <row r="47" spans="2:5" ht="39" customHeight="1" x14ac:dyDescent="0.2">
      <c r="B47" s="132" t="s">
        <v>39</v>
      </c>
      <c r="C47" s="132"/>
      <c r="D47" s="132"/>
      <c r="E47" s="132"/>
    </row>
    <row r="48" spans="2:5" ht="18" customHeight="1" x14ac:dyDescent="0.2">
      <c r="B48" s="33" t="s">
        <v>40</v>
      </c>
      <c r="C48" s="37"/>
      <c r="D48" s="37"/>
      <c r="E48" s="37"/>
    </row>
    <row r="49" spans="2:5" ht="16.149999999999999" customHeight="1" thickBot="1" x14ac:dyDescent="0.25">
      <c r="B49" s="38"/>
      <c r="C49" s="37"/>
      <c r="D49" s="37"/>
      <c r="E49" s="37"/>
    </row>
    <row r="50" spans="2:5" ht="30.95" customHeight="1" thickBot="1" x14ac:dyDescent="0.25">
      <c r="B50" s="128" t="s">
        <v>41</v>
      </c>
      <c r="C50" s="129"/>
      <c r="D50" s="129"/>
      <c r="E50" s="130"/>
    </row>
    <row r="51" spans="2:5" ht="13.5" customHeight="1" x14ac:dyDescent="0.2">
      <c r="B51" s="28"/>
      <c r="C51" s="23"/>
      <c r="D51" s="23"/>
      <c r="E51" s="24"/>
    </row>
    <row r="52" spans="2:5" ht="25.15" customHeight="1" x14ac:dyDescent="0.2">
      <c r="B52" s="28"/>
      <c r="C52" s="146" t="s">
        <v>42</v>
      </c>
      <c r="D52" s="146"/>
      <c r="E52" s="146"/>
    </row>
    <row r="53" spans="2:5" ht="25.15" customHeight="1" x14ac:dyDescent="0.2">
      <c r="B53" s="28"/>
      <c r="C53" s="145" t="s">
        <v>43</v>
      </c>
      <c r="D53" s="145"/>
      <c r="E53" s="87" t="s">
        <v>44</v>
      </c>
    </row>
    <row r="54" spans="2:5" ht="25.15" customHeight="1" x14ac:dyDescent="0.2">
      <c r="B54" s="28"/>
      <c r="C54" s="145" t="s">
        <v>45</v>
      </c>
      <c r="D54" s="145"/>
      <c r="E54" s="87" t="s">
        <v>44</v>
      </c>
    </row>
    <row r="55" spans="2:5" ht="13.5" customHeight="1" x14ac:dyDescent="0.2">
      <c r="B55" s="28"/>
      <c r="C55" s="23"/>
      <c r="D55" s="23"/>
      <c r="E55" s="24"/>
    </row>
    <row r="56" spans="2:5" ht="14.25" x14ac:dyDescent="0.2">
      <c r="B56" s="29"/>
      <c r="C56" s="21"/>
      <c r="D56" s="21"/>
      <c r="E56" s="21"/>
    </row>
    <row r="57" spans="2:5" ht="14.25" x14ac:dyDescent="0.2">
      <c r="C57" s="21"/>
      <c r="D57" s="21"/>
      <c r="E57" s="25" t="s">
        <v>1141</v>
      </c>
    </row>
    <row r="58" spans="2:5" ht="14.25" x14ac:dyDescent="0.2">
      <c r="C58" s="21"/>
      <c r="D58" s="21"/>
    </row>
    <row r="59" spans="2:5" hidden="1" x14ac:dyDescent="0.2"/>
    <row r="60" spans="2:5" hidden="1" x14ac:dyDescent="0.2"/>
    <row r="61" spans="2:5" hidden="1" x14ac:dyDescent="0.2"/>
    <row r="62" spans="2:5" hidden="1" x14ac:dyDescent="0.2"/>
    <row r="63" spans="2:5" hidden="1" x14ac:dyDescent="0.2"/>
    <row r="64" spans="2:5" hidden="1" x14ac:dyDescent="0.2"/>
    <row r="65" hidden="1" x14ac:dyDescent="0.2"/>
    <row r="66" hidden="1" x14ac:dyDescent="0.2"/>
  </sheetData>
  <sheetProtection algorithmName="SHA-512" hashValue="7rXv7cJc0fwXgEWjWspiQpBRCRdt18juH7rcSYbGmJtl+IVLN0Z91BQ5mh7hSLKK6PBti6CKqmDR7GnaGnqUYA==" saltValue="JfieVFYw/usZYDb4DdBItA==" spinCount="100000" sheet="1" formatCells="0" formatColumns="0" formatRows="0"/>
  <mergeCells count="19">
    <mergeCell ref="C53:D53"/>
    <mergeCell ref="C54:D54"/>
    <mergeCell ref="B50:E50"/>
    <mergeCell ref="C52:E52"/>
    <mergeCell ref="B3:E3"/>
    <mergeCell ref="B4:E4"/>
    <mergeCell ref="B5:E5"/>
    <mergeCell ref="B6:E6"/>
    <mergeCell ref="C7:E7"/>
    <mergeCell ref="B8:E8"/>
    <mergeCell ref="B10:E10"/>
    <mergeCell ref="B47:E47"/>
    <mergeCell ref="B45:E45"/>
    <mergeCell ref="B16:E16"/>
    <mergeCell ref="B19:E19"/>
    <mergeCell ref="B23:E23"/>
    <mergeCell ref="B12:E12"/>
    <mergeCell ref="B13:E13"/>
    <mergeCell ref="B24:E24"/>
  </mergeCells>
  <hyperlinks>
    <hyperlink ref="B15" location="'FA4'!A1" display="FA4" xr:uid="{055B6F26-F290-497E-B847-342C574C2E8D}"/>
    <hyperlink ref="B41" location="'Request form specified fields'!A1" display="Request form specified fields" xr:uid="{94C7F619-051B-4164-B810-A745170EBB48}"/>
    <hyperlink ref="E53" r:id="rId1" xr:uid="{A31630CC-D496-439A-BD76-788FB770D57E}"/>
    <hyperlink ref="E54" r:id="rId2" xr:uid="{85096A12-9CEA-4CB8-B77F-14FB7AAF9D67}"/>
    <hyperlink ref="B11" location="'Sign off sheet'!A1" display="Sign off sheet" xr:uid="{B7E2F68F-C346-48F4-822A-8E24821E06B5}"/>
  </hyperlinks>
  <pageMargins left="0.7" right="0.7" top="0.75" bottom="0.75" header="0.3" footer="0.3"/>
  <pageSetup paperSize="9" scale="5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AE7C-9357-4074-888F-261E9771F87D}">
  <sheetPr codeName="Sheet8">
    <tabColor rgb="FF005EB8"/>
  </sheetPr>
  <dimension ref="A1:XFC50"/>
  <sheetViews>
    <sheetView workbookViewId="0"/>
  </sheetViews>
  <sheetFormatPr defaultColWidth="0" defaultRowHeight="12.75" zeroHeight="1" x14ac:dyDescent="0.2"/>
  <cols>
    <col min="1" max="1" width="7.28515625" style="1" customWidth="1"/>
    <col min="2" max="2" width="53.5703125" style="1" customWidth="1"/>
    <col min="3" max="3" width="41.5703125" style="1" customWidth="1"/>
    <col min="4" max="4" width="10.42578125" style="1" customWidth="1"/>
    <col min="5" max="5" width="10.7109375" style="1" customWidth="1"/>
    <col min="6" max="16383" width="10" style="1" hidden="1"/>
    <col min="16384" max="16384" width="8.85546875" style="1" hidden="1"/>
  </cols>
  <sheetData>
    <row r="1" spans="1:29" ht="13.5" thickBot="1" x14ac:dyDescent="0.25">
      <c r="A1" s="54"/>
      <c r="B1" s="54"/>
      <c r="C1" s="54"/>
      <c r="D1" s="54"/>
      <c r="E1" s="54"/>
      <c r="F1" s="54"/>
      <c r="G1" s="54"/>
      <c r="H1" s="54"/>
      <c r="I1" s="127"/>
      <c r="J1" s="54"/>
      <c r="K1" s="54"/>
      <c r="L1" s="54"/>
    </row>
    <row r="2" spans="1:29" ht="20.25" x14ac:dyDescent="0.2">
      <c r="A2" s="54"/>
      <c r="B2" s="98" t="s">
        <v>46</v>
      </c>
      <c r="C2" s="99"/>
      <c r="D2" s="99"/>
      <c r="E2" s="99"/>
      <c r="F2" s="99"/>
      <c r="H2" s="99"/>
      <c r="I2" s="96"/>
      <c r="J2" s="99"/>
      <c r="K2" s="99"/>
      <c r="L2" s="99"/>
      <c r="M2" s="100"/>
      <c r="N2" s="101"/>
    </row>
    <row r="3" spans="1:29" ht="20.25" x14ac:dyDescent="0.2">
      <c r="A3" s="54"/>
      <c r="B3" s="98"/>
      <c r="C3" s="99"/>
      <c r="D3" s="99"/>
      <c r="E3" s="99"/>
      <c r="F3" s="99"/>
      <c r="H3" s="99"/>
      <c r="J3" s="99"/>
      <c r="K3" s="99"/>
      <c r="L3" s="99"/>
      <c r="M3" s="21"/>
      <c r="N3" s="102"/>
    </row>
    <row r="4" spans="1:29" ht="20.25" x14ac:dyDescent="0.2">
      <c r="A4" s="54"/>
      <c r="B4" s="103" t="str">
        <f>IF(COUNTBLANK(C20:C23)+COUNTBLANK(C11:C11)+COUNTBLANK(C14:C17)=0,"","Do not submit until template is complete")</f>
        <v>Do not submit until template is complete</v>
      </c>
      <c r="C4" s="99"/>
      <c r="D4" s="99"/>
      <c r="E4" s="99"/>
      <c r="F4" s="99"/>
      <c r="G4" s="88"/>
      <c r="H4" s="99"/>
      <c r="J4" s="99"/>
      <c r="K4" s="99"/>
      <c r="L4" s="99"/>
      <c r="M4" s="21"/>
      <c r="N4" s="102"/>
    </row>
    <row r="5" spans="1:29" ht="20.25" x14ac:dyDescent="0.2">
      <c r="A5" s="54"/>
      <c r="B5" s="103"/>
      <c r="C5" s="99"/>
      <c r="D5" s="99"/>
      <c r="E5" s="99"/>
      <c r="F5" s="99"/>
      <c r="G5" s="88"/>
      <c r="H5" s="99"/>
      <c r="J5" s="99"/>
      <c r="K5" s="99"/>
      <c r="L5" s="99"/>
      <c r="M5" s="21"/>
      <c r="N5" s="102"/>
    </row>
    <row r="6" spans="1:29" ht="20.25" x14ac:dyDescent="0.2">
      <c r="A6" s="54"/>
      <c r="B6" s="98"/>
      <c r="C6" s="99"/>
      <c r="D6" s="99"/>
      <c r="E6" s="99"/>
      <c r="F6" s="99"/>
      <c r="G6" s="88"/>
      <c r="H6" s="99"/>
      <c r="J6" s="99"/>
      <c r="K6" s="99"/>
      <c r="L6" s="99"/>
      <c r="M6" s="21"/>
      <c r="N6" s="102"/>
    </row>
    <row r="7" spans="1:29" ht="20.25" x14ac:dyDescent="0.2">
      <c r="A7" s="54"/>
      <c r="B7" s="104" t="s">
        <v>47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21"/>
      <c r="N7" s="105"/>
    </row>
    <row r="8" spans="1:29" x14ac:dyDescent="0.2"/>
    <row r="9" spans="1:29" ht="15" x14ac:dyDescent="0.2">
      <c r="B9" s="106" t="s">
        <v>48</v>
      </c>
      <c r="C9" s="147" t="s">
        <v>1142</v>
      </c>
      <c r="D9" s="148"/>
    </row>
    <row r="10" spans="1:29" ht="15" x14ac:dyDescent="0.2">
      <c r="B10" s="107"/>
    </row>
    <row r="11" spans="1:29" ht="15" customHeight="1" x14ac:dyDescent="0.2">
      <c r="B11" s="108" t="s">
        <v>49</v>
      </c>
      <c r="C11" s="149"/>
      <c r="D11" s="150"/>
    </row>
    <row r="12" spans="1:29" ht="15" x14ac:dyDescent="0.2">
      <c r="B12" s="109"/>
      <c r="F12" s="110"/>
      <c r="G12" s="110"/>
      <c r="H12" s="111"/>
    </row>
    <row r="13" spans="1:29" ht="15" customHeight="1" x14ac:dyDescent="0.2">
      <c r="B13" s="112" t="s">
        <v>50</v>
      </c>
      <c r="C13" s="113"/>
      <c r="F13" s="114"/>
      <c r="G13" s="114"/>
    </row>
    <row r="14" spans="1:29" ht="14.25" x14ac:dyDescent="0.2">
      <c r="B14" s="115" t="s">
        <v>51</v>
      </c>
      <c r="C14" s="151"/>
      <c r="D14" s="152"/>
      <c r="F14" s="114"/>
      <c r="G14" s="114"/>
    </row>
    <row r="15" spans="1:29" ht="14.25" x14ac:dyDescent="0.2">
      <c r="B15" s="116" t="s">
        <v>52</v>
      </c>
      <c r="C15" s="153"/>
      <c r="D15" s="154"/>
      <c r="F15" s="114"/>
      <c r="G15" s="114"/>
    </row>
    <row r="16" spans="1:29" ht="14.25" x14ac:dyDescent="0.2">
      <c r="B16" s="116" t="s">
        <v>53</v>
      </c>
      <c r="C16" s="153"/>
      <c r="D16" s="154"/>
      <c r="AC16" s="1" t="s">
        <v>54</v>
      </c>
    </row>
    <row r="17" spans="2:29" ht="14.25" x14ac:dyDescent="0.2">
      <c r="B17" s="117" t="s">
        <v>55</v>
      </c>
      <c r="C17" s="155"/>
      <c r="D17" s="156"/>
      <c r="AC17" s="1" t="s">
        <v>56</v>
      </c>
    </row>
    <row r="18" spans="2:29" x14ac:dyDescent="0.2"/>
    <row r="19" spans="2:29" ht="15" x14ac:dyDescent="0.2">
      <c r="B19" s="112" t="s">
        <v>57</v>
      </c>
      <c r="C19" s="113"/>
    </row>
    <row r="20" spans="2:29" ht="14.25" x14ac:dyDescent="0.2">
      <c r="B20" s="115" t="s">
        <v>51</v>
      </c>
      <c r="C20" s="151"/>
      <c r="D20" s="152"/>
    </row>
    <row r="21" spans="2:29" ht="14.25" x14ac:dyDescent="0.2">
      <c r="B21" s="116" t="s">
        <v>52</v>
      </c>
      <c r="C21" s="153"/>
      <c r="D21" s="154"/>
    </row>
    <row r="22" spans="2:29" ht="14.25" x14ac:dyDescent="0.2">
      <c r="B22" s="116" t="s">
        <v>53</v>
      </c>
      <c r="C22" s="153"/>
      <c r="D22" s="154"/>
    </row>
    <row r="23" spans="2:29" ht="14.25" x14ac:dyDescent="0.2">
      <c r="B23" s="117" t="s">
        <v>55</v>
      </c>
      <c r="C23" s="155"/>
      <c r="D23" s="156"/>
    </row>
    <row r="24" spans="2:29" x14ac:dyDescent="0.2"/>
    <row r="25" spans="2:29" x14ac:dyDescent="0.2"/>
    <row r="26" spans="2:29" x14ac:dyDescent="0.2"/>
    <row r="27" spans="2:29" x14ac:dyDescent="0.2"/>
    <row r="28" spans="2:29" x14ac:dyDescent="0.2"/>
    <row r="29" spans="2:29" x14ac:dyDescent="0.2"/>
    <row r="30" spans="2:29" x14ac:dyDescent="0.2"/>
    <row r="31" spans="2:29" x14ac:dyDescent="0.2"/>
    <row r="32" spans="2:29" x14ac:dyDescent="0.2"/>
    <row r="33" s="1" customFormat="1" x14ac:dyDescent="0.2"/>
    <row r="34" s="1" customFormat="1" hidden="1" x14ac:dyDescent="0.2"/>
    <row r="35" s="1" customFormat="1" hidden="1" x14ac:dyDescent="0.2"/>
    <row r="36" s="1" customFormat="1" x14ac:dyDescent="0.2"/>
    <row r="37" s="1" customFormat="1" x14ac:dyDescent="0.2"/>
    <row r="38" s="1" customFormat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  <row r="44" s="1" customFormat="1" hidden="1" x14ac:dyDescent="0.2"/>
    <row r="45" s="1" customFormat="1" hidden="1" x14ac:dyDescent="0.2"/>
    <row r="46" s="1" customFormat="1" hidden="1" x14ac:dyDescent="0.2"/>
    <row r="47" s="1" customFormat="1" hidden="1" x14ac:dyDescent="0.2"/>
    <row r="48" s="1" customFormat="1" hidden="1" x14ac:dyDescent="0.2"/>
    <row r="49" s="1" customFormat="1" hidden="1" x14ac:dyDescent="0.2"/>
    <row r="50" s="1" customFormat="1" hidden="1" x14ac:dyDescent="0.2"/>
  </sheetData>
  <sheetProtection algorithmName="SHA-512" hashValue="aPwhcZYk9YS+aTAtvyco6Wax/q0DiiTzozsH3H+51LuFelSjO6Lgsaz9WkvRcYcMDSAskUBZV4Nhr/94Svma9A==" saltValue="FHmGHIJF5+4zQ05VI57rfg==" spinCount="100000" sheet="1" formatCells="0" formatColumns="0" formatRows="0"/>
  <mergeCells count="10">
    <mergeCell ref="C17:D17"/>
    <mergeCell ref="C20:D20"/>
    <mergeCell ref="C21:D21"/>
    <mergeCell ref="C22:D22"/>
    <mergeCell ref="C23:D23"/>
    <mergeCell ref="C9:D9"/>
    <mergeCell ref="C11:D11"/>
    <mergeCell ref="C14:D14"/>
    <mergeCell ref="C15:D15"/>
    <mergeCell ref="C16:D16"/>
  </mergeCells>
  <conditionalFormatting sqref="B20:C23">
    <cfRule type="expression" dxfId="11" priority="2" stopIfTrue="1">
      <formula>IF(B20="",TRUE,FALSE)</formula>
    </cfRule>
  </conditionalFormatting>
  <conditionalFormatting sqref="C11 B14:C17">
    <cfRule type="expression" dxfId="10" priority="3" stopIfTrue="1">
      <formula>IF(B11="",TRUE,FALSE)</formula>
    </cfRule>
  </conditionalFormatting>
  <hyperlinks>
    <hyperlink ref="B2" location="Guidance!A1" display="For instructions please see 'Guidance' worksheet (click this cell to view)" xr:uid="{F15E8D72-EDA1-453F-8F67-39C5658BDE1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FB8C64-317A-4803-8307-358E062DB540}">
          <x14:formula1>
            <xm:f>Options!$A$3:$A$24</xm:f>
          </x14:formula1>
          <xm:sqref>C11:D11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T81"/>
  <sheetViews>
    <sheetView topLeftCell="B1" zoomScale="70" zoomScaleNormal="70" workbookViewId="0">
      <selection activeCell="B1" sqref="B1"/>
    </sheetView>
  </sheetViews>
  <sheetFormatPr defaultColWidth="9.140625" defaultRowHeight="12.75" x14ac:dyDescent="0.2"/>
  <cols>
    <col min="1" max="1" width="3" style="54" hidden="1" customWidth="1"/>
    <col min="2" max="2" width="5.5703125" style="54" customWidth="1"/>
    <col min="3" max="5" width="16.7109375" style="54" customWidth="1"/>
    <col min="6" max="6" width="22" style="54" customWidth="1"/>
    <col min="7" max="7" width="24.7109375" style="54" customWidth="1"/>
    <col min="8" max="8" width="18.42578125" style="54" customWidth="1"/>
    <col min="9" max="9" width="21.42578125" style="54" customWidth="1"/>
    <col min="10" max="10" width="24.85546875" style="54" customWidth="1"/>
    <col min="11" max="11" width="30.7109375" style="54" customWidth="1"/>
    <col min="12" max="12" width="31.5703125" style="54" customWidth="1"/>
    <col min="13" max="13" width="21.28515625" style="54" customWidth="1"/>
    <col min="14" max="14" width="24.28515625" style="54" customWidth="1"/>
    <col min="15" max="15" width="16.140625" style="54" customWidth="1"/>
    <col min="16" max="19" width="15.7109375" style="54" customWidth="1"/>
    <col min="20" max="16384" width="9.140625" style="54"/>
  </cols>
  <sheetData>
    <row r="2" spans="2:20" ht="51" customHeight="1" x14ac:dyDescent="0.2">
      <c r="C2" s="181" t="s">
        <v>58</v>
      </c>
      <c r="D2" s="181"/>
      <c r="E2" s="181"/>
      <c r="F2" s="181"/>
      <c r="G2" s="181"/>
      <c r="H2" s="181"/>
      <c r="I2" s="181"/>
      <c r="J2" s="181"/>
      <c r="K2" s="88" t="str">
        <f>IF(COUNTBLANK(E4:E4)+COUNTBLANK(E5:E5)=0,"","Template is incomplete - do not submit until complete")</f>
        <v>Template is incomplete - do not submit until complete</v>
      </c>
      <c r="L2" s="55"/>
      <c r="M2" s="55"/>
    </row>
    <row r="4" spans="2:20" ht="39.950000000000003" customHeight="1" x14ac:dyDescent="0.2">
      <c r="C4" s="171" t="s">
        <v>49</v>
      </c>
      <c r="D4" s="172"/>
      <c r="E4" s="159" t="str">
        <f>IF('Sign off sheet'!$C$11="","",'Sign off sheet'!$C$11)</f>
        <v/>
      </c>
      <c r="F4" s="160"/>
      <c r="G4" s="161"/>
      <c r="H4" s="1"/>
      <c r="I4" s="1"/>
    </row>
    <row r="5" spans="2:20" ht="39.950000000000003" customHeight="1" x14ac:dyDescent="0.2">
      <c r="C5" s="171" t="s">
        <v>48</v>
      </c>
      <c r="D5" s="172"/>
      <c r="E5" s="159" t="str">
        <f>'Sign off sheet'!$C$9</f>
        <v>Q3 2025 to 2026 - 01 October to 31 December</v>
      </c>
      <c r="F5" s="160"/>
      <c r="G5" s="161"/>
      <c r="H5" s="1"/>
      <c r="I5" s="1"/>
    </row>
    <row r="6" spans="2:20" ht="18" customHeight="1" x14ac:dyDescent="0.2">
      <c r="C6" s="122"/>
      <c r="D6" s="122"/>
      <c r="E6" s="97"/>
      <c r="F6" s="119"/>
      <c r="G6" s="97"/>
      <c r="H6" s="1"/>
      <c r="I6" s="1"/>
    </row>
    <row r="7" spans="2:20" ht="39.950000000000003" customHeight="1" x14ac:dyDescent="0.2">
      <c r="C7" s="121" t="s">
        <v>59</v>
      </c>
      <c r="D7" s="159" t="s">
        <v>60</v>
      </c>
      <c r="E7" s="160"/>
      <c r="F7" s="123"/>
      <c r="G7" s="124" t="s">
        <v>61</v>
      </c>
      <c r="H7" s="159" t="s">
        <v>62</v>
      </c>
      <c r="I7" s="160"/>
      <c r="J7" s="119"/>
      <c r="K7" s="119"/>
      <c r="L7" s="119"/>
      <c r="M7" s="120"/>
      <c r="N7" s="118"/>
      <c r="O7" s="118"/>
    </row>
    <row r="9" spans="2:20" ht="36" customHeight="1" x14ac:dyDescent="0.2">
      <c r="C9" s="165" t="s">
        <v>63</v>
      </c>
      <c r="D9" s="166"/>
      <c r="E9" s="166"/>
      <c r="F9" s="167"/>
      <c r="G9" s="173" t="s">
        <v>64</v>
      </c>
      <c r="H9" s="162" t="s">
        <v>65</v>
      </c>
      <c r="I9" s="163"/>
      <c r="J9" s="163"/>
      <c r="K9" s="163"/>
      <c r="L9" s="164"/>
      <c r="M9" s="182" t="s">
        <v>66</v>
      </c>
      <c r="N9" s="182" t="s">
        <v>67</v>
      </c>
      <c r="O9" s="184" t="s">
        <v>68</v>
      </c>
      <c r="P9" s="186" t="s">
        <v>69</v>
      </c>
      <c r="Q9" s="187"/>
      <c r="R9" s="187"/>
      <c r="S9" s="187"/>
      <c r="T9" s="3"/>
    </row>
    <row r="10" spans="2:20" ht="123" customHeight="1" x14ac:dyDescent="0.2">
      <c r="C10" s="168"/>
      <c r="D10" s="169"/>
      <c r="E10" s="169"/>
      <c r="F10" s="170"/>
      <c r="G10" s="174"/>
      <c r="H10" s="42" t="s">
        <v>13</v>
      </c>
      <c r="I10" s="42" t="s">
        <v>70</v>
      </c>
      <c r="J10" s="42" t="s">
        <v>15</v>
      </c>
      <c r="K10" s="42" t="s">
        <v>71</v>
      </c>
      <c r="L10" s="42" t="s">
        <v>72</v>
      </c>
      <c r="M10" s="183"/>
      <c r="N10" s="183"/>
      <c r="O10" s="185"/>
      <c r="P10" s="188"/>
      <c r="Q10" s="189"/>
      <c r="R10" s="189"/>
      <c r="S10" s="189"/>
    </row>
    <row r="11" spans="2:20" ht="30.75" customHeight="1" x14ac:dyDescent="0.2">
      <c r="C11" s="175" t="s">
        <v>73</v>
      </c>
      <c r="D11" s="176"/>
      <c r="E11" s="176"/>
      <c r="F11" s="177"/>
      <c r="G11" s="43">
        <v>20</v>
      </c>
      <c r="H11" s="43">
        <v>0</v>
      </c>
      <c r="I11" s="43">
        <v>2</v>
      </c>
      <c r="J11" s="43">
        <v>3</v>
      </c>
      <c r="K11" s="43">
        <v>5</v>
      </c>
      <c r="L11" s="43">
        <v>10</v>
      </c>
      <c r="M11" s="7" t="str">
        <f>IF(SUM(H11:L11)=G11, "Yes", "No")</f>
        <v>Yes</v>
      </c>
      <c r="N11" s="56">
        <v>500</v>
      </c>
      <c r="O11" s="8">
        <f t="shared" ref="O11:O32" si="0">IF(OR(ISBLANK(N11),ISBLANK(N11),N11=0),"",G11/N11)</f>
        <v>0.04</v>
      </c>
      <c r="P11" s="190" t="s">
        <v>74</v>
      </c>
      <c r="Q11" s="190"/>
      <c r="R11" s="190"/>
      <c r="S11" s="190"/>
    </row>
    <row r="12" spans="2:20" ht="30.75" customHeight="1" x14ac:dyDescent="0.2">
      <c r="C12" s="178" t="s">
        <v>75</v>
      </c>
      <c r="D12" s="179"/>
      <c r="E12" s="179"/>
      <c r="F12" s="180"/>
      <c r="G12" s="44">
        <v>10</v>
      </c>
      <c r="H12" s="44">
        <v>1</v>
      </c>
      <c r="I12" s="44">
        <v>0</v>
      </c>
      <c r="J12" s="44">
        <v>2</v>
      </c>
      <c r="K12" s="44">
        <v>5</v>
      </c>
      <c r="L12" s="44">
        <v>3</v>
      </c>
      <c r="M12" s="9" t="str">
        <f>IF(SUM(H12:L12)=G12, "Yes", "No")</f>
        <v>No</v>
      </c>
      <c r="N12" s="57">
        <v>500</v>
      </c>
      <c r="O12" s="10">
        <f t="shared" si="0"/>
        <v>0.02</v>
      </c>
      <c r="P12" s="191"/>
      <c r="Q12" s="191"/>
      <c r="R12" s="191"/>
      <c r="S12" s="191"/>
    </row>
    <row r="13" spans="2:20" s="61" customFormat="1" ht="20.100000000000001" customHeight="1" x14ac:dyDescent="0.2">
      <c r="B13" s="66" t="str">
        <f>'Sign off sheet'!$C$11&amp;"1"</f>
        <v>1</v>
      </c>
      <c r="C13" s="157" t="str">
        <f>IFERROR(VLOOKUP(B13,MasterList!A:B,2,FALSE),"")</f>
        <v/>
      </c>
      <c r="D13" s="157"/>
      <c r="E13" s="157"/>
      <c r="F13" s="157"/>
      <c r="G13" s="58"/>
      <c r="H13" s="59"/>
      <c r="I13" s="59"/>
      <c r="J13" s="59"/>
      <c r="K13" s="59"/>
      <c r="L13" s="59"/>
      <c r="M13" s="46" t="str">
        <f>IF(SUM(H13:L13)=G13, "Yes", "No")</f>
        <v>Yes</v>
      </c>
      <c r="N13" s="60"/>
      <c r="O13" s="47" t="str">
        <f t="shared" si="0"/>
        <v/>
      </c>
      <c r="P13" s="192"/>
      <c r="Q13" s="192"/>
      <c r="R13" s="192"/>
      <c r="S13" s="192"/>
    </row>
    <row r="14" spans="2:20" ht="20.100000000000001" customHeight="1" x14ac:dyDescent="0.2">
      <c r="B14" s="67" t="str">
        <f>'Sign off sheet'!$C$11&amp;"2"</f>
        <v>2</v>
      </c>
      <c r="C14" s="157" t="str">
        <f>IFERROR(VLOOKUP(B14,MasterList!A:B,2,FALSE),"")</f>
        <v/>
      </c>
      <c r="D14" s="157"/>
      <c r="E14" s="157"/>
      <c r="F14" s="157"/>
      <c r="G14" s="63"/>
      <c r="H14" s="64"/>
      <c r="I14" s="64"/>
      <c r="J14" s="64"/>
      <c r="K14" s="64"/>
      <c r="L14" s="64"/>
      <c r="M14" s="2" t="str">
        <f t="shared" ref="M14:M32" si="1">IF(SUM(H14:L14)=G14, "Yes", "No")</f>
        <v>Yes</v>
      </c>
      <c r="N14" s="65"/>
      <c r="O14" s="41" t="str">
        <f t="shared" si="0"/>
        <v/>
      </c>
      <c r="P14" s="158"/>
      <c r="Q14" s="158"/>
      <c r="R14" s="158"/>
      <c r="S14" s="158"/>
    </row>
    <row r="15" spans="2:20" ht="20.100000000000001" customHeight="1" x14ac:dyDescent="0.2">
      <c r="B15" s="67" t="str">
        <f>'Sign off sheet'!$C$11&amp;"3"</f>
        <v>3</v>
      </c>
      <c r="C15" s="157" t="str">
        <f>IFERROR(VLOOKUP(B15,MasterList!A:B,2,FALSE),"")</f>
        <v/>
      </c>
      <c r="D15" s="157"/>
      <c r="E15" s="157"/>
      <c r="F15" s="157"/>
      <c r="G15" s="63"/>
      <c r="H15" s="64"/>
      <c r="I15" s="64"/>
      <c r="J15" s="64"/>
      <c r="K15" s="64"/>
      <c r="L15" s="64"/>
      <c r="M15" s="2" t="str">
        <f t="shared" si="1"/>
        <v>Yes</v>
      </c>
      <c r="N15" s="65"/>
      <c r="O15" s="41" t="str">
        <f t="shared" si="0"/>
        <v/>
      </c>
      <c r="P15" s="158"/>
      <c r="Q15" s="158"/>
      <c r="R15" s="158"/>
      <c r="S15" s="158"/>
    </row>
    <row r="16" spans="2:20" ht="20.100000000000001" customHeight="1" x14ac:dyDescent="0.2">
      <c r="B16" s="67" t="str">
        <f>'Sign off sheet'!$C$11&amp;"4"</f>
        <v>4</v>
      </c>
      <c r="C16" s="157" t="str">
        <f>IFERROR(VLOOKUP(B16,MasterList!A:B,2,FALSE),"")</f>
        <v/>
      </c>
      <c r="D16" s="157"/>
      <c r="E16" s="157"/>
      <c r="F16" s="157"/>
      <c r="G16" s="63"/>
      <c r="H16" s="64"/>
      <c r="I16" s="64"/>
      <c r="J16" s="64"/>
      <c r="K16" s="64"/>
      <c r="L16" s="64"/>
      <c r="M16" s="2" t="str">
        <f t="shared" si="1"/>
        <v>Yes</v>
      </c>
      <c r="N16" s="65"/>
      <c r="O16" s="41" t="str">
        <f t="shared" si="0"/>
        <v/>
      </c>
      <c r="P16" s="158"/>
      <c r="Q16" s="158"/>
      <c r="R16" s="158"/>
      <c r="S16" s="158"/>
    </row>
    <row r="17" spans="2:19" ht="20.100000000000001" customHeight="1" x14ac:dyDescent="0.2">
      <c r="B17" s="67" t="str">
        <f>'Sign off sheet'!$C$11&amp;"5"</f>
        <v>5</v>
      </c>
      <c r="C17" s="157" t="str">
        <f>IFERROR(VLOOKUP(B17,MasterList!A:B,2,FALSE),"")</f>
        <v/>
      </c>
      <c r="D17" s="157"/>
      <c r="E17" s="157"/>
      <c r="F17" s="157"/>
      <c r="G17" s="63"/>
      <c r="H17" s="64"/>
      <c r="I17" s="64"/>
      <c r="J17" s="64"/>
      <c r="K17" s="64"/>
      <c r="L17" s="64"/>
      <c r="M17" s="2" t="str">
        <f t="shared" si="1"/>
        <v>Yes</v>
      </c>
      <c r="N17" s="65"/>
      <c r="O17" s="41" t="str">
        <f t="shared" si="0"/>
        <v/>
      </c>
      <c r="P17" s="158"/>
      <c r="Q17" s="158"/>
      <c r="R17" s="158"/>
      <c r="S17" s="158"/>
    </row>
    <row r="18" spans="2:19" ht="19.899999999999999" customHeight="1" x14ac:dyDescent="0.2">
      <c r="B18" s="67" t="str">
        <f>'Sign off sheet'!$C$11&amp;"6"</f>
        <v>6</v>
      </c>
      <c r="C18" s="157" t="str">
        <f>IFERROR(VLOOKUP(B18,MasterList!A:B,2,FALSE),"")</f>
        <v/>
      </c>
      <c r="D18" s="157"/>
      <c r="E18" s="157"/>
      <c r="F18" s="157"/>
      <c r="G18" s="63"/>
      <c r="H18" s="64"/>
      <c r="I18" s="64"/>
      <c r="J18" s="64"/>
      <c r="K18" s="64"/>
      <c r="L18" s="64"/>
      <c r="M18" s="2" t="str">
        <f t="shared" si="1"/>
        <v>Yes</v>
      </c>
      <c r="N18" s="65"/>
      <c r="O18" s="41" t="str">
        <f t="shared" si="0"/>
        <v/>
      </c>
      <c r="P18" s="158"/>
      <c r="Q18" s="158"/>
      <c r="R18" s="158"/>
      <c r="S18" s="158"/>
    </row>
    <row r="19" spans="2:19" ht="19.899999999999999" customHeight="1" x14ac:dyDescent="0.2">
      <c r="B19" s="67" t="str">
        <f>'Sign off sheet'!$C$11&amp;"7"</f>
        <v>7</v>
      </c>
      <c r="C19" s="157" t="str">
        <f>IFERROR(VLOOKUP(B19,MasterList!A:B,2,FALSE),"")</f>
        <v/>
      </c>
      <c r="D19" s="157"/>
      <c r="E19" s="157"/>
      <c r="F19" s="157"/>
      <c r="G19" s="63"/>
      <c r="H19" s="64"/>
      <c r="I19" s="64"/>
      <c r="J19" s="64"/>
      <c r="K19" s="64"/>
      <c r="L19" s="64"/>
      <c r="M19" s="2" t="str">
        <f t="shared" si="1"/>
        <v>Yes</v>
      </c>
      <c r="N19" s="65"/>
      <c r="O19" s="41" t="str">
        <f t="shared" si="0"/>
        <v/>
      </c>
      <c r="P19" s="158"/>
      <c r="Q19" s="158"/>
      <c r="R19" s="158"/>
      <c r="S19" s="158"/>
    </row>
    <row r="20" spans="2:19" ht="19.899999999999999" customHeight="1" x14ac:dyDescent="0.2">
      <c r="B20" s="67" t="str">
        <f>'Sign off sheet'!$C$11&amp;"8"</f>
        <v>8</v>
      </c>
      <c r="C20" s="157" t="str">
        <f>IFERROR(VLOOKUP(B20,MasterList!A:B,2,FALSE),"")</f>
        <v/>
      </c>
      <c r="D20" s="157"/>
      <c r="E20" s="157"/>
      <c r="F20" s="157"/>
      <c r="G20" s="63"/>
      <c r="H20" s="64"/>
      <c r="I20" s="64"/>
      <c r="J20" s="64"/>
      <c r="K20" s="64"/>
      <c r="L20" s="64"/>
      <c r="M20" s="2" t="str">
        <f t="shared" si="1"/>
        <v>Yes</v>
      </c>
      <c r="N20" s="65"/>
      <c r="O20" s="41" t="str">
        <f t="shared" si="0"/>
        <v/>
      </c>
      <c r="P20" s="158"/>
      <c r="Q20" s="158"/>
      <c r="R20" s="158"/>
      <c r="S20" s="158"/>
    </row>
    <row r="21" spans="2:19" ht="19.899999999999999" customHeight="1" x14ac:dyDescent="0.2">
      <c r="B21" s="67" t="str">
        <f>'Sign off sheet'!$C$11&amp;"9"</f>
        <v>9</v>
      </c>
      <c r="C21" s="157" t="str">
        <f>IFERROR(VLOOKUP(B21,MasterList!A:B,2,FALSE),"")</f>
        <v/>
      </c>
      <c r="D21" s="157"/>
      <c r="E21" s="157"/>
      <c r="F21" s="157"/>
      <c r="G21" s="63"/>
      <c r="H21" s="64"/>
      <c r="I21" s="64"/>
      <c r="J21" s="64"/>
      <c r="K21" s="64"/>
      <c r="L21" s="64"/>
      <c r="M21" s="2" t="str">
        <f t="shared" si="1"/>
        <v>Yes</v>
      </c>
      <c r="N21" s="65"/>
      <c r="O21" s="41" t="str">
        <f t="shared" si="0"/>
        <v/>
      </c>
      <c r="P21" s="158"/>
      <c r="Q21" s="158"/>
      <c r="R21" s="158"/>
      <c r="S21" s="158"/>
    </row>
    <row r="22" spans="2:19" ht="19.899999999999999" customHeight="1" x14ac:dyDescent="0.2">
      <c r="B22" s="67" t="str">
        <f>'Sign off sheet'!$C$11&amp;"10"</f>
        <v>10</v>
      </c>
      <c r="C22" s="157" t="str">
        <f>IFERROR(VLOOKUP(B22,MasterList!A:B,2,FALSE),"")</f>
        <v/>
      </c>
      <c r="D22" s="157"/>
      <c r="E22" s="157"/>
      <c r="F22" s="157"/>
      <c r="G22" s="63"/>
      <c r="H22" s="64"/>
      <c r="I22" s="64"/>
      <c r="J22" s="64"/>
      <c r="K22" s="64"/>
      <c r="L22" s="64"/>
      <c r="M22" s="2" t="str">
        <f t="shared" si="1"/>
        <v>Yes</v>
      </c>
      <c r="N22" s="65"/>
      <c r="O22" s="41" t="str">
        <f t="shared" si="0"/>
        <v/>
      </c>
      <c r="P22" s="158"/>
      <c r="Q22" s="158"/>
      <c r="R22" s="158"/>
      <c r="S22" s="158"/>
    </row>
    <row r="23" spans="2:19" ht="19.899999999999999" customHeight="1" x14ac:dyDescent="0.2">
      <c r="B23" s="67" t="str">
        <f>'Sign off sheet'!$C$11&amp;"11"</f>
        <v>11</v>
      </c>
      <c r="C23" s="157" t="str">
        <f>IFERROR(VLOOKUP(B23,MasterList!A:B,2,FALSE),"")</f>
        <v/>
      </c>
      <c r="D23" s="157"/>
      <c r="E23" s="157"/>
      <c r="F23" s="157"/>
      <c r="G23" s="63"/>
      <c r="H23" s="64"/>
      <c r="I23" s="64"/>
      <c r="J23" s="64"/>
      <c r="K23" s="64"/>
      <c r="L23" s="64"/>
      <c r="M23" s="2" t="str">
        <f t="shared" si="1"/>
        <v>Yes</v>
      </c>
      <c r="N23" s="65"/>
      <c r="O23" s="41" t="str">
        <f t="shared" si="0"/>
        <v/>
      </c>
      <c r="P23" s="158"/>
      <c r="Q23" s="158"/>
      <c r="R23" s="158"/>
      <c r="S23" s="158"/>
    </row>
    <row r="24" spans="2:19" ht="19.899999999999999" customHeight="1" x14ac:dyDescent="0.2">
      <c r="B24" s="67" t="str">
        <f>'Sign off sheet'!$C$11&amp;"12"</f>
        <v>12</v>
      </c>
      <c r="C24" s="157" t="str">
        <f>IFERROR(VLOOKUP(B24,MasterList!A:B,2,FALSE),"")</f>
        <v/>
      </c>
      <c r="D24" s="157"/>
      <c r="E24" s="157"/>
      <c r="F24" s="157"/>
      <c r="G24" s="63"/>
      <c r="H24" s="64"/>
      <c r="I24" s="64"/>
      <c r="J24" s="64"/>
      <c r="K24" s="64"/>
      <c r="L24" s="64"/>
      <c r="M24" s="2" t="str">
        <f t="shared" si="1"/>
        <v>Yes</v>
      </c>
      <c r="N24" s="65"/>
      <c r="O24" s="41" t="str">
        <f t="shared" si="0"/>
        <v/>
      </c>
      <c r="P24" s="158"/>
      <c r="Q24" s="158"/>
      <c r="R24" s="158"/>
      <c r="S24" s="158"/>
    </row>
    <row r="25" spans="2:19" ht="19.899999999999999" customHeight="1" x14ac:dyDescent="0.2">
      <c r="B25" s="67" t="str">
        <f>'Sign off sheet'!$C$11&amp;"13"</f>
        <v>13</v>
      </c>
      <c r="C25" s="157" t="str">
        <f>IFERROR(VLOOKUP(B25,MasterList!A:B,2,FALSE),"")</f>
        <v/>
      </c>
      <c r="D25" s="157"/>
      <c r="E25" s="157"/>
      <c r="F25" s="157"/>
      <c r="G25" s="63"/>
      <c r="H25" s="64"/>
      <c r="I25" s="64"/>
      <c r="J25" s="64"/>
      <c r="K25" s="64"/>
      <c r="L25" s="64"/>
      <c r="M25" s="2" t="str">
        <f t="shared" si="1"/>
        <v>Yes</v>
      </c>
      <c r="N25" s="65"/>
      <c r="O25" s="41" t="str">
        <f t="shared" si="0"/>
        <v/>
      </c>
      <c r="P25" s="158"/>
      <c r="Q25" s="158"/>
      <c r="R25" s="158"/>
      <c r="S25" s="158"/>
    </row>
    <row r="26" spans="2:19" ht="19.899999999999999" customHeight="1" x14ac:dyDescent="0.2">
      <c r="B26" s="67" t="str">
        <f>'Sign off sheet'!$C$11&amp;"14"</f>
        <v>14</v>
      </c>
      <c r="C26" s="157" t="str">
        <f>IFERROR(VLOOKUP(B26,MasterList!A:B,2,FALSE),"")</f>
        <v/>
      </c>
      <c r="D26" s="157"/>
      <c r="E26" s="157"/>
      <c r="F26" s="157"/>
      <c r="G26" s="63"/>
      <c r="H26" s="64"/>
      <c r="I26" s="64"/>
      <c r="J26" s="64"/>
      <c r="K26" s="64"/>
      <c r="L26" s="64"/>
      <c r="M26" s="2" t="str">
        <f t="shared" si="1"/>
        <v>Yes</v>
      </c>
      <c r="N26" s="65"/>
      <c r="O26" s="41" t="str">
        <f t="shared" si="0"/>
        <v/>
      </c>
      <c r="P26" s="158"/>
      <c r="Q26" s="158"/>
      <c r="R26" s="158"/>
      <c r="S26" s="158"/>
    </row>
    <row r="27" spans="2:19" ht="19.899999999999999" customHeight="1" x14ac:dyDescent="0.2">
      <c r="B27" s="67" t="str">
        <f>'Sign off sheet'!$C$11&amp;"15"</f>
        <v>15</v>
      </c>
      <c r="C27" s="157" t="str">
        <f>IFERROR(VLOOKUP(B27,MasterList!A:B,2,FALSE),"")</f>
        <v/>
      </c>
      <c r="D27" s="157"/>
      <c r="E27" s="157"/>
      <c r="F27" s="157"/>
      <c r="G27" s="63"/>
      <c r="H27" s="64"/>
      <c r="I27" s="64"/>
      <c r="J27" s="64"/>
      <c r="K27" s="64"/>
      <c r="L27" s="64"/>
      <c r="M27" s="2" t="str">
        <f t="shared" si="1"/>
        <v>Yes</v>
      </c>
      <c r="N27" s="65"/>
      <c r="O27" s="41" t="str">
        <f t="shared" si="0"/>
        <v/>
      </c>
      <c r="P27" s="158"/>
      <c r="Q27" s="158"/>
      <c r="R27" s="158"/>
      <c r="S27" s="158"/>
    </row>
    <row r="28" spans="2:19" ht="19.899999999999999" customHeight="1" x14ac:dyDescent="0.2">
      <c r="B28" s="67" t="str">
        <f>'Sign off sheet'!$C$11&amp;"16"</f>
        <v>16</v>
      </c>
      <c r="C28" s="157" t="str">
        <f>IFERROR(VLOOKUP(B28,MasterList!A:B,2,FALSE),"")</f>
        <v/>
      </c>
      <c r="D28" s="157"/>
      <c r="E28" s="157"/>
      <c r="F28" s="157"/>
      <c r="G28" s="63"/>
      <c r="H28" s="64"/>
      <c r="I28" s="64"/>
      <c r="J28" s="64"/>
      <c r="K28" s="64"/>
      <c r="L28" s="64"/>
      <c r="M28" s="2" t="str">
        <f t="shared" si="1"/>
        <v>Yes</v>
      </c>
      <c r="N28" s="65"/>
      <c r="O28" s="41" t="str">
        <f t="shared" si="0"/>
        <v/>
      </c>
      <c r="P28" s="158"/>
      <c r="Q28" s="158"/>
      <c r="R28" s="158"/>
      <c r="S28" s="158"/>
    </row>
    <row r="29" spans="2:19" ht="19.899999999999999" customHeight="1" x14ac:dyDescent="0.2">
      <c r="B29" s="67" t="str">
        <f>'Sign off sheet'!$C$11&amp;"17"</f>
        <v>17</v>
      </c>
      <c r="C29" s="157" t="str">
        <f>IFERROR(VLOOKUP(B29,MasterList!A:B,2,FALSE),"")</f>
        <v/>
      </c>
      <c r="D29" s="157"/>
      <c r="E29" s="157"/>
      <c r="F29" s="157"/>
      <c r="G29" s="63"/>
      <c r="H29" s="64"/>
      <c r="I29" s="64"/>
      <c r="J29" s="64"/>
      <c r="K29" s="64"/>
      <c r="L29" s="64"/>
      <c r="M29" s="2" t="str">
        <f t="shared" si="1"/>
        <v>Yes</v>
      </c>
      <c r="N29" s="65"/>
      <c r="O29" s="41" t="str">
        <f t="shared" si="0"/>
        <v/>
      </c>
      <c r="P29" s="158"/>
      <c r="Q29" s="158"/>
      <c r="R29" s="158"/>
      <c r="S29" s="158"/>
    </row>
    <row r="30" spans="2:19" ht="19.899999999999999" customHeight="1" x14ac:dyDescent="0.2">
      <c r="B30" s="67" t="str">
        <f>'Sign off sheet'!$C$11&amp;"18"</f>
        <v>18</v>
      </c>
      <c r="C30" s="157" t="str">
        <f>IFERROR(VLOOKUP(B30,MasterList!A:B,2,FALSE),"")</f>
        <v/>
      </c>
      <c r="D30" s="157"/>
      <c r="E30" s="157"/>
      <c r="F30" s="157"/>
      <c r="G30" s="63"/>
      <c r="H30" s="64"/>
      <c r="I30" s="64"/>
      <c r="J30" s="64"/>
      <c r="K30" s="64"/>
      <c r="L30" s="64"/>
      <c r="M30" s="2" t="str">
        <f t="shared" si="1"/>
        <v>Yes</v>
      </c>
      <c r="N30" s="65"/>
      <c r="O30" s="41" t="str">
        <f t="shared" si="0"/>
        <v/>
      </c>
      <c r="P30" s="158"/>
      <c r="Q30" s="158"/>
      <c r="R30" s="158"/>
      <c r="S30" s="158"/>
    </row>
    <row r="31" spans="2:19" ht="19.899999999999999" customHeight="1" x14ac:dyDescent="0.2">
      <c r="B31" s="67" t="str">
        <f>'Sign off sheet'!$C$11&amp;"19"</f>
        <v>19</v>
      </c>
      <c r="C31" s="157" t="str">
        <f>IFERROR(VLOOKUP(B31,MasterList!A:B,2,FALSE),"")</f>
        <v/>
      </c>
      <c r="D31" s="157"/>
      <c r="E31" s="157"/>
      <c r="F31" s="157"/>
      <c r="G31" s="63"/>
      <c r="H31" s="64"/>
      <c r="I31" s="64"/>
      <c r="J31" s="64"/>
      <c r="K31" s="64"/>
      <c r="L31" s="64"/>
      <c r="M31" s="2" t="str">
        <f t="shared" si="1"/>
        <v>Yes</v>
      </c>
      <c r="N31" s="65"/>
      <c r="O31" s="41" t="str">
        <f t="shared" si="0"/>
        <v/>
      </c>
      <c r="P31" s="158"/>
      <c r="Q31" s="158"/>
      <c r="R31" s="158"/>
      <c r="S31" s="158"/>
    </row>
    <row r="32" spans="2:19" ht="19.899999999999999" customHeight="1" x14ac:dyDescent="0.2">
      <c r="B32" s="67" t="str">
        <f>'Sign off sheet'!$C$11&amp;"20"</f>
        <v>20</v>
      </c>
      <c r="C32" s="157" t="str">
        <f>IFERROR(VLOOKUP(B32,MasterList!A:B,2,FALSE),"")</f>
        <v/>
      </c>
      <c r="D32" s="157"/>
      <c r="E32" s="157"/>
      <c r="F32" s="157"/>
      <c r="G32" s="63"/>
      <c r="H32" s="64"/>
      <c r="I32" s="64"/>
      <c r="J32" s="64"/>
      <c r="K32" s="64"/>
      <c r="L32" s="64"/>
      <c r="M32" s="2" t="str">
        <f t="shared" si="1"/>
        <v>Yes</v>
      </c>
      <c r="N32" s="65"/>
      <c r="O32" s="41" t="str">
        <f t="shared" si="0"/>
        <v/>
      </c>
      <c r="P32" s="158"/>
      <c r="Q32" s="158"/>
      <c r="R32" s="158"/>
      <c r="S32" s="158"/>
    </row>
    <row r="33" spans="2:19" ht="19.899999999999999" customHeight="1" x14ac:dyDescent="0.2">
      <c r="B33" s="67" t="str">
        <f>'Sign off sheet'!$C$11&amp;"21"</f>
        <v>21</v>
      </c>
      <c r="C33" s="157" t="str">
        <f>IFERROR(VLOOKUP(B33,MasterList!A:B,2,FALSE),"")</f>
        <v/>
      </c>
      <c r="D33" s="157"/>
      <c r="E33" s="157"/>
      <c r="F33" s="157"/>
      <c r="G33" s="63"/>
      <c r="H33" s="64"/>
      <c r="I33" s="64"/>
      <c r="J33" s="64"/>
      <c r="K33" s="64"/>
      <c r="L33" s="64"/>
      <c r="M33" s="2" t="str">
        <f t="shared" ref="M33:M36" si="2">IF(SUM(H33:L33)=G33, "Yes", "No")</f>
        <v>Yes</v>
      </c>
      <c r="N33" s="65"/>
      <c r="O33" s="41" t="str">
        <f t="shared" ref="O33:O36" si="3">IF(OR(ISBLANK(N33),ISBLANK(N33),N33=0),"",G33/N33)</f>
        <v/>
      </c>
      <c r="P33" s="158"/>
      <c r="Q33" s="158"/>
      <c r="R33" s="158"/>
      <c r="S33" s="158"/>
    </row>
    <row r="34" spans="2:19" ht="19.899999999999999" customHeight="1" x14ac:dyDescent="0.2">
      <c r="B34" s="67" t="str">
        <f>'Sign off sheet'!$C$11&amp;"22"</f>
        <v>22</v>
      </c>
      <c r="C34" s="157" t="str">
        <f>IFERROR(VLOOKUP(B34,MasterList!A:B,2,FALSE),"")</f>
        <v/>
      </c>
      <c r="D34" s="157"/>
      <c r="E34" s="157"/>
      <c r="F34" s="157"/>
      <c r="G34" s="63"/>
      <c r="H34" s="64"/>
      <c r="I34" s="64"/>
      <c r="J34" s="64"/>
      <c r="K34" s="64"/>
      <c r="L34" s="64"/>
      <c r="M34" s="2" t="str">
        <f t="shared" si="2"/>
        <v>Yes</v>
      </c>
      <c r="N34" s="65"/>
      <c r="O34" s="41" t="str">
        <f t="shared" si="3"/>
        <v/>
      </c>
      <c r="P34" s="158"/>
      <c r="Q34" s="158"/>
      <c r="R34" s="158"/>
      <c r="S34" s="158"/>
    </row>
    <row r="35" spans="2:19" ht="19.899999999999999" customHeight="1" x14ac:dyDescent="0.2">
      <c r="B35" s="67" t="str">
        <f>'Sign off sheet'!$C$11&amp;"23"</f>
        <v>23</v>
      </c>
      <c r="C35" s="157" t="str">
        <f>IFERROR(VLOOKUP(B35,MasterList!A:B,2,FALSE),"")</f>
        <v/>
      </c>
      <c r="D35" s="157"/>
      <c r="E35" s="157"/>
      <c r="F35" s="157"/>
      <c r="G35" s="63"/>
      <c r="H35" s="64"/>
      <c r="I35" s="64"/>
      <c r="J35" s="64"/>
      <c r="K35" s="64"/>
      <c r="L35" s="64"/>
      <c r="M35" s="2" t="str">
        <f t="shared" si="2"/>
        <v>Yes</v>
      </c>
      <c r="N35" s="65"/>
      <c r="O35" s="41" t="str">
        <f t="shared" si="3"/>
        <v/>
      </c>
      <c r="P35" s="158"/>
      <c r="Q35" s="158"/>
      <c r="R35" s="158"/>
      <c r="S35" s="158"/>
    </row>
    <row r="36" spans="2:19" ht="19.899999999999999" customHeight="1" x14ac:dyDescent="0.2">
      <c r="B36" s="67" t="str">
        <f>'Sign off sheet'!$C$11&amp;"24"</f>
        <v>24</v>
      </c>
      <c r="C36" s="157" t="str">
        <f>IFERROR(VLOOKUP(B36,MasterList!A:B,2,FALSE),"")</f>
        <v/>
      </c>
      <c r="D36" s="157"/>
      <c r="E36" s="157"/>
      <c r="F36" s="157"/>
      <c r="G36" s="63"/>
      <c r="H36" s="64"/>
      <c r="I36" s="64"/>
      <c r="J36" s="64"/>
      <c r="K36" s="64"/>
      <c r="L36" s="64"/>
      <c r="M36" s="2" t="str">
        <f t="shared" si="2"/>
        <v>Yes</v>
      </c>
      <c r="N36" s="65"/>
      <c r="O36" s="41" t="str">
        <f t="shared" si="3"/>
        <v/>
      </c>
      <c r="P36" s="158"/>
      <c r="Q36" s="158"/>
      <c r="R36" s="158"/>
      <c r="S36" s="158"/>
    </row>
    <row r="37" spans="2:19" ht="19.899999999999999" customHeight="1" x14ac:dyDescent="0.2">
      <c r="B37" s="67" t="str">
        <f>'Sign off sheet'!$C$11&amp;"25"</f>
        <v>25</v>
      </c>
      <c r="C37" s="157" t="str">
        <f>IFERROR(VLOOKUP(B37,MasterList!A:B,2,FALSE),"")</f>
        <v/>
      </c>
      <c r="D37" s="157"/>
      <c r="E37" s="157"/>
      <c r="F37" s="157"/>
      <c r="G37" s="63"/>
      <c r="H37" s="64"/>
      <c r="I37" s="64"/>
      <c r="J37" s="64"/>
      <c r="K37" s="64"/>
      <c r="L37" s="64"/>
      <c r="M37" s="2" t="str">
        <f t="shared" ref="M37:M63" si="4">IF(SUM(H37:L37)=G37, "Yes", "No")</f>
        <v>Yes</v>
      </c>
      <c r="N37" s="65"/>
      <c r="O37" s="41" t="str">
        <f t="shared" ref="O37:O63" si="5">IF(OR(ISBLANK(N37),ISBLANK(N37),N37=0),"",G37/N37)</f>
        <v/>
      </c>
      <c r="P37" s="158"/>
      <c r="Q37" s="158"/>
      <c r="R37" s="158"/>
      <c r="S37" s="158"/>
    </row>
    <row r="38" spans="2:19" ht="19.899999999999999" customHeight="1" x14ac:dyDescent="0.2">
      <c r="B38" s="67" t="str">
        <f>'Sign off sheet'!$C$11&amp;"26"</f>
        <v>26</v>
      </c>
      <c r="C38" s="157" t="str">
        <f>IFERROR(VLOOKUP(B38,MasterList!A:B,2,FALSE),"")</f>
        <v/>
      </c>
      <c r="D38" s="157"/>
      <c r="E38" s="157"/>
      <c r="F38" s="157"/>
      <c r="G38" s="63"/>
      <c r="H38" s="64"/>
      <c r="I38" s="64"/>
      <c r="J38" s="64"/>
      <c r="K38" s="64"/>
      <c r="L38" s="64"/>
      <c r="M38" s="2" t="str">
        <f t="shared" si="4"/>
        <v>Yes</v>
      </c>
      <c r="N38" s="65"/>
      <c r="O38" s="41" t="str">
        <f t="shared" si="5"/>
        <v/>
      </c>
      <c r="P38" s="158"/>
      <c r="Q38" s="158"/>
      <c r="R38" s="158"/>
      <c r="S38" s="158"/>
    </row>
    <row r="39" spans="2:19" ht="19.899999999999999" customHeight="1" x14ac:dyDescent="0.2">
      <c r="B39" s="67" t="str">
        <f>'Sign off sheet'!$C$11&amp;"27"</f>
        <v>27</v>
      </c>
      <c r="C39" s="157" t="str">
        <f>IFERROR(VLOOKUP(B39,MasterList!A:B,2,FALSE),"")</f>
        <v/>
      </c>
      <c r="D39" s="157"/>
      <c r="E39" s="157"/>
      <c r="F39" s="157"/>
      <c r="G39" s="63"/>
      <c r="H39" s="64"/>
      <c r="I39" s="64"/>
      <c r="J39" s="64"/>
      <c r="K39" s="64"/>
      <c r="L39" s="64"/>
      <c r="M39" s="2" t="str">
        <f t="shared" si="4"/>
        <v>Yes</v>
      </c>
      <c r="N39" s="65"/>
      <c r="O39" s="41" t="str">
        <f t="shared" si="5"/>
        <v/>
      </c>
      <c r="P39" s="158"/>
      <c r="Q39" s="158"/>
      <c r="R39" s="158"/>
      <c r="S39" s="158"/>
    </row>
    <row r="40" spans="2:19" ht="19.899999999999999" customHeight="1" x14ac:dyDescent="0.2">
      <c r="B40" s="67" t="str">
        <f>'Sign off sheet'!$C$11&amp;"28"</f>
        <v>28</v>
      </c>
      <c r="C40" s="157" t="str">
        <f>IFERROR(VLOOKUP(B40,MasterList!A:B,2,FALSE),"")</f>
        <v/>
      </c>
      <c r="D40" s="157"/>
      <c r="E40" s="157"/>
      <c r="F40" s="157"/>
      <c r="G40" s="63"/>
      <c r="H40" s="64"/>
      <c r="I40" s="64"/>
      <c r="J40" s="64"/>
      <c r="K40" s="64"/>
      <c r="L40" s="64"/>
      <c r="M40" s="2" t="str">
        <f t="shared" si="4"/>
        <v>Yes</v>
      </c>
      <c r="N40" s="65"/>
      <c r="O40" s="41" t="str">
        <f t="shared" si="5"/>
        <v/>
      </c>
      <c r="P40" s="158"/>
      <c r="Q40" s="158"/>
      <c r="R40" s="158"/>
      <c r="S40" s="158"/>
    </row>
    <row r="41" spans="2:19" ht="19.899999999999999" customHeight="1" x14ac:dyDescent="0.2">
      <c r="B41" s="67" t="str">
        <f>'Sign off sheet'!$C$11&amp;"29"</f>
        <v>29</v>
      </c>
      <c r="C41" s="157" t="str">
        <f>IFERROR(VLOOKUP(B41,MasterList!A:B,2,FALSE),"")</f>
        <v/>
      </c>
      <c r="D41" s="157"/>
      <c r="E41" s="157"/>
      <c r="F41" s="157"/>
      <c r="G41" s="63"/>
      <c r="H41" s="64"/>
      <c r="I41" s="64"/>
      <c r="J41" s="64"/>
      <c r="K41" s="64"/>
      <c r="L41" s="64"/>
      <c r="M41" s="2" t="str">
        <f t="shared" si="4"/>
        <v>Yes</v>
      </c>
      <c r="N41" s="65"/>
      <c r="O41" s="41" t="str">
        <f t="shared" si="5"/>
        <v/>
      </c>
      <c r="P41" s="158"/>
      <c r="Q41" s="158"/>
      <c r="R41" s="158"/>
      <c r="S41" s="158"/>
    </row>
    <row r="42" spans="2:19" ht="19.899999999999999" customHeight="1" x14ac:dyDescent="0.2">
      <c r="B42" s="67" t="str">
        <f>'Sign off sheet'!$C$11&amp;"30"</f>
        <v>30</v>
      </c>
      <c r="C42" s="157" t="str">
        <f>IFERROR(VLOOKUP(B42,MasterList!A:B,2,FALSE),"")</f>
        <v/>
      </c>
      <c r="D42" s="157"/>
      <c r="E42" s="157"/>
      <c r="F42" s="157"/>
      <c r="G42" s="63"/>
      <c r="H42" s="64"/>
      <c r="I42" s="64"/>
      <c r="J42" s="64"/>
      <c r="K42" s="64"/>
      <c r="L42" s="64"/>
      <c r="M42" s="2" t="str">
        <f t="shared" si="4"/>
        <v>Yes</v>
      </c>
      <c r="N42" s="65"/>
      <c r="O42" s="41" t="str">
        <f t="shared" si="5"/>
        <v/>
      </c>
      <c r="P42" s="158"/>
      <c r="Q42" s="158"/>
      <c r="R42" s="158"/>
      <c r="S42" s="158"/>
    </row>
    <row r="43" spans="2:19" ht="19.899999999999999" customHeight="1" x14ac:dyDescent="0.2">
      <c r="B43" s="67" t="str">
        <f>'Sign off sheet'!$C$11&amp;"31"</f>
        <v>31</v>
      </c>
      <c r="C43" s="157" t="str">
        <f>IFERROR(VLOOKUP(B43,MasterList!A:B,2,FALSE),"")</f>
        <v/>
      </c>
      <c r="D43" s="157"/>
      <c r="E43" s="157"/>
      <c r="F43" s="157"/>
      <c r="G43" s="63"/>
      <c r="H43" s="64"/>
      <c r="I43" s="64"/>
      <c r="J43" s="64"/>
      <c r="K43" s="64"/>
      <c r="L43" s="64"/>
      <c r="M43" s="2" t="str">
        <f t="shared" si="4"/>
        <v>Yes</v>
      </c>
      <c r="N43" s="65"/>
      <c r="O43" s="41" t="str">
        <f t="shared" si="5"/>
        <v/>
      </c>
      <c r="P43" s="158"/>
      <c r="Q43" s="158"/>
      <c r="R43" s="158"/>
      <c r="S43" s="158"/>
    </row>
    <row r="44" spans="2:19" ht="19.899999999999999" customHeight="1" x14ac:dyDescent="0.2">
      <c r="B44" s="67" t="str">
        <f>'Sign off sheet'!$C$11&amp;"32"</f>
        <v>32</v>
      </c>
      <c r="C44" s="157" t="str">
        <f>IFERROR(VLOOKUP(B44,MasterList!A:B,2,FALSE),"")</f>
        <v/>
      </c>
      <c r="D44" s="157"/>
      <c r="E44" s="157"/>
      <c r="F44" s="157"/>
      <c r="G44" s="63"/>
      <c r="H44" s="64"/>
      <c r="I44" s="64"/>
      <c r="J44" s="64"/>
      <c r="K44" s="64"/>
      <c r="L44" s="64"/>
      <c r="M44" s="2" t="str">
        <f t="shared" si="4"/>
        <v>Yes</v>
      </c>
      <c r="N44" s="65"/>
      <c r="O44" s="41" t="str">
        <f t="shared" si="5"/>
        <v/>
      </c>
      <c r="P44" s="158"/>
      <c r="Q44" s="158"/>
      <c r="R44" s="158"/>
      <c r="S44" s="158"/>
    </row>
    <row r="45" spans="2:19" ht="19.899999999999999" customHeight="1" x14ac:dyDescent="0.2">
      <c r="B45" s="67" t="str">
        <f>'Sign off sheet'!$C$11&amp;"33"</f>
        <v>33</v>
      </c>
      <c r="C45" s="157" t="str">
        <f>IFERROR(VLOOKUP(B45,MasterList!A:B,2,FALSE),"")</f>
        <v/>
      </c>
      <c r="D45" s="157"/>
      <c r="E45" s="157"/>
      <c r="F45" s="157"/>
      <c r="G45" s="63"/>
      <c r="H45" s="64"/>
      <c r="I45" s="64"/>
      <c r="J45" s="64"/>
      <c r="K45" s="64"/>
      <c r="L45" s="64"/>
      <c r="M45" s="2" t="str">
        <f t="shared" si="4"/>
        <v>Yes</v>
      </c>
      <c r="N45" s="65"/>
      <c r="O45" s="41" t="str">
        <f t="shared" si="5"/>
        <v/>
      </c>
      <c r="P45" s="158"/>
      <c r="Q45" s="158"/>
      <c r="R45" s="158"/>
      <c r="S45" s="158"/>
    </row>
    <row r="46" spans="2:19" ht="19.899999999999999" customHeight="1" x14ac:dyDescent="0.2">
      <c r="B46" s="67" t="str">
        <f>'Sign off sheet'!$C$11&amp;"34"</f>
        <v>34</v>
      </c>
      <c r="C46" s="157" t="str">
        <f>IFERROR(VLOOKUP(B46,MasterList!A:B,2,FALSE),"")</f>
        <v/>
      </c>
      <c r="D46" s="157"/>
      <c r="E46" s="157"/>
      <c r="F46" s="157"/>
      <c r="G46" s="63"/>
      <c r="H46" s="64"/>
      <c r="I46" s="64"/>
      <c r="J46" s="64"/>
      <c r="K46" s="64"/>
      <c r="L46" s="64"/>
      <c r="M46" s="2" t="str">
        <f t="shared" si="4"/>
        <v>Yes</v>
      </c>
      <c r="N46" s="65"/>
      <c r="O46" s="41" t="str">
        <f t="shared" si="5"/>
        <v/>
      </c>
      <c r="P46" s="158"/>
      <c r="Q46" s="158"/>
      <c r="R46" s="158"/>
      <c r="S46" s="158"/>
    </row>
    <row r="47" spans="2:19" ht="19.899999999999999" customHeight="1" x14ac:dyDescent="0.2">
      <c r="B47" s="67" t="str">
        <f>'Sign off sheet'!$C$11&amp;"35"</f>
        <v>35</v>
      </c>
      <c r="C47" s="157" t="str">
        <f>IFERROR(VLOOKUP(B47,MasterList!A:B,2,FALSE),"")</f>
        <v/>
      </c>
      <c r="D47" s="157"/>
      <c r="E47" s="157"/>
      <c r="F47" s="157"/>
      <c r="G47" s="63"/>
      <c r="H47" s="64"/>
      <c r="I47" s="64"/>
      <c r="J47" s="64"/>
      <c r="K47" s="64"/>
      <c r="L47" s="64"/>
      <c r="M47" s="2" t="str">
        <f t="shared" si="4"/>
        <v>Yes</v>
      </c>
      <c r="N47" s="65"/>
      <c r="O47" s="41" t="str">
        <f t="shared" si="5"/>
        <v/>
      </c>
      <c r="P47" s="158"/>
      <c r="Q47" s="158"/>
      <c r="R47" s="158"/>
      <c r="S47" s="158"/>
    </row>
    <row r="48" spans="2:19" ht="19.899999999999999" customHeight="1" x14ac:dyDescent="0.2">
      <c r="B48" s="67" t="str">
        <f>'Sign off sheet'!$C$11&amp;"36"</f>
        <v>36</v>
      </c>
      <c r="C48" s="157" t="str">
        <f>IFERROR(VLOOKUP(B48,MasterList!A:B,2,FALSE),"")</f>
        <v/>
      </c>
      <c r="D48" s="157"/>
      <c r="E48" s="157"/>
      <c r="F48" s="157"/>
      <c r="G48" s="63"/>
      <c r="H48" s="64"/>
      <c r="I48" s="64"/>
      <c r="J48" s="64"/>
      <c r="K48" s="64"/>
      <c r="L48" s="64"/>
      <c r="M48" s="2" t="str">
        <f t="shared" si="4"/>
        <v>Yes</v>
      </c>
      <c r="N48" s="65"/>
      <c r="O48" s="41" t="str">
        <f t="shared" si="5"/>
        <v/>
      </c>
      <c r="P48" s="158"/>
      <c r="Q48" s="158"/>
      <c r="R48" s="158"/>
      <c r="S48" s="158"/>
    </row>
    <row r="49" spans="2:19" ht="19.899999999999999" customHeight="1" x14ac:dyDescent="0.2">
      <c r="B49" s="67" t="str">
        <f>'Sign off sheet'!$C$11&amp;"37"</f>
        <v>37</v>
      </c>
      <c r="C49" s="157" t="str">
        <f>IFERROR(VLOOKUP(B49,MasterList!A:B,2,FALSE),"")</f>
        <v/>
      </c>
      <c r="D49" s="157"/>
      <c r="E49" s="157"/>
      <c r="F49" s="157"/>
      <c r="G49" s="63"/>
      <c r="H49" s="64"/>
      <c r="I49" s="64"/>
      <c r="J49" s="64"/>
      <c r="K49" s="64"/>
      <c r="L49" s="64"/>
      <c r="M49" s="2" t="str">
        <f t="shared" si="4"/>
        <v>Yes</v>
      </c>
      <c r="N49" s="65"/>
      <c r="O49" s="41" t="str">
        <f t="shared" si="5"/>
        <v/>
      </c>
      <c r="P49" s="158"/>
      <c r="Q49" s="158"/>
      <c r="R49" s="158"/>
      <c r="S49" s="158"/>
    </row>
    <row r="50" spans="2:19" ht="19.899999999999999" customHeight="1" x14ac:dyDescent="0.2">
      <c r="B50" s="67" t="str">
        <f>'Sign off sheet'!$C$11&amp;"38"</f>
        <v>38</v>
      </c>
      <c r="C50" s="157" t="str">
        <f>IFERROR(VLOOKUP(B50,MasterList!A:B,2,FALSE),"")</f>
        <v/>
      </c>
      <c r="D50" s="157"/>
      <c r="E50" s="157"/>
      <c r="F50" s="157"/>
      <c r="G50" s="63"/>
      <c r="H50" s="64"/>
      <c r="I50" s="64"/>
      <c r="J50" s="64"/>
      <c r="K50" s="64"/>
      <c r="L50" s="64"/>
      <c r="M50" s="2" t="str">
        <f t="shared" si="4"/>
        <v>Yes</v>
      </c>
      <c r="N50" s="65"/>
      <c r="O50" s="41" t="str">
        <f t="shared" si="5"/>
        <v/>
      </c>
      <c r="P50" s="158"/>
      <c r="Q50" s="158"/>
      <c r="R50" s="158"/>
      <c r="S50" s="158"/>
    </row>
    <row r="51" spans="2:19" ht="19.899999999999999" customHeight="1" x14ac:dyDescent="0.2">
      <c r="B51" s="67" t="str">
        <f>'Sign off sheet'!$C$11&amp;"39"</f>
        <v>39</v>
      </c>
      <c r="C51" s="157" t="str">
        <f>IFERROR(VLOOKUP(B51,MasterList!A:B,2,FALSE),"")</f>
        <v/>
      </c>
      <c r="D51" s="157"/>
      <c r="E51" s="157"/>
      <c r="F51" s="157"/>
      <c r="G51" s="63"/>
      <c r="H51" s="64"/>
      <c r="I51" s="64"/>
      <c r="J51" s="64"/>
      <c r="K51" s="64"/>
      <c r="L51" s="64"/>
      <c r="M51" s="2" t="str">
        <f t="shared" si="4"/>
        <v>Yes</v>
      </c>
      <c r="N51" s="65"/>
      <c r="O51" s="41" t="str">
        <f t="shared" si="5"/>
        <v/>
      </c>
      <c r="P51" s="158"/>
      <c r="Q51" s="158"/>
      <c r="R51" s="158"/>
      <c r="S51" s="158"/>
    </row>
    <row r="52" spans="2:19" ht="19.899999999999999" customHeight="1" x14ac:dyDescent="0.2">
      <c r="B52" s="67" t="str">
        <f>'Sign off sheet'!$C$11&amp;"40"</f>
        <v>40</v>
      </c>
      <c r="C52" s="157" t="str">
        <f>IFERROR(VLOOKUP(B52,MasterList!A:B,2,FALSE),"")</f>
        <v/>
      </c>
      <c r="D52" s="157"/>
      <c r="E52" s="157"/>
      <c r="F52" s="157"/>
      <c r="G52" s="63"/>
      <c r="H52" s="64"/>
      <c r="I52" s="64"/>
      <c r="J52" s="64"/>
      <c r="K52" s="64"/>
      <c r="L52" s="64"/>
      <c r="M52" s="2" t="str">
        <f t="shared" si="4"/>
        <v>Yes</v>
      </c>
      <c r="N52" s="65"/>
      <c r="O52" s="41" t="str">
        <f t="shared" si="5"/>
        <v/>
      </c>
      <c r="P52" s="158"/>
      <c r="Q52" s="158"/>
      <c r="R52" s="158"/>
      <c r="S52" s="158"/>
    </row>
    <row r="53" spans="2:19" ht="19.899999999999999" customHeight="1" x14ac:dyDescent="0.2">
      <c r="B53" s="67" t="str">
        <f>'Sign off sheet'!$C$11&amp;"41"</f>
        <v>41</v>
      </c>
      <c r="C53" s="157" t="str">
        <f>IFERROR(VLOOKUP(B53,MasterList!A:B,2,FALSE),"")</f>
        <v/>
      </c>
      <c r="D53" s="157"/>
      <c r="E53" s="157"/>
      <c r="F53" s="157"/>
      <c r="G53" s="63"/>
      <c r="H53" s="64"/>
      <c r="I53" s="64"/>
      <c r="J53" s="64"/>
      <c r="K53" s="64"/>
      <c r="L53" s="64"/>
      <c r="M53" s="2" t="str">
        <f t="shared" si="4"/>
        <v>Yes</v>
      </c>
      <c r="N53" s="65"/>
      <c r="O53" s="41" t="str">
        <f t="shared" si="5"/>
        <v/>
      </c>
      <c r="P53" s="158"/>
      <c r="Q53" s="158"/>
      <c r="R53" s="158"/>
      <c r="S53" s="158"/>
    </row>
    <row r="54" spans="2:19" ht="19.899999999999999" customHeight="1" x14ac:dyDescent="0.2">
      <c r="B54" s="67" t="str">
        <f>'Sign off sheet'!$C$11&amp;"42"</f>
        <v>42</v>
      </c>
      <c r="C54" s="157" t="str">
        <f>IFERROR(VLOOKUP(B54,MasterList!A:B,2,FALSE),"")</f>
        <v/>
      </c>
      <c r="D54" s="157"/>
      <c r="E54" s="157"/>
      <c r="F54" s="157"/>
      <c r="G54" s="63"/>
      <c r="H54" s="64"/>
      <c r="I54" s="64"/>
      <c r="J54" s="64"/>
      <c r="K54" s="64"/>
      <c r="L54" s="64"/>
      <c r="M54" s="2" t="str">
        <f t="shared" si="4"/>
        <v>Yes</v>
      </c>
      <c r="N54" s="65"/>
      <c r="O54" s="41" t="str">
        <f t="shared" si="5"/>
        <v/>
      </c>
      <c r="P54" s="158"/>
      <c r="Q54" s="158"/>
      <c r="R54" s="158"/>
      <c r="S54" s="158"/>
    </row>
    <row r="55" spans="2:19" ht="19.899999999999999" customHeight="1" x14ac:dyDescent="0.2">
      <c r="B55" s="67" t="str">
        <f>'Sign off sheet'!$C$11&amp;"43"</f>
        <v>43</v>
      </c>
      <c r="C55" s="157" t="str">
        <f>IFERROR(VLOOKUP(B55,MasterList!A:B,2,FALSE),"")</f>
        <v/>
      </c>
      <c r="D55" s="157"/>
      <c r="E55" s="157"/>
      <c r="F55" s="157"/>
      <c r="G55" s="63"/>
      <c r="H55" s="64"/>
      <c r="I55" s="64"/>
      <c r="J55" s="64"/>
      <c r="K55" s="64"/>
      <c r="L55" s="64"/>
      <c r="M55" s="2" t="str">
        <f t="shared" si="4"/>
        <v>Yes</v>
      </c>
      <c r="N55" s="65"/>
      <c r="O55" s="41" t="str">
        <f t="shared" si="5"/>
        <v/>
      </c>
      <c r="P55" s="158"/>
      <c r="Q55" s="158"/>
      <c r="R55" s="158"/>
      <c r="S55" s="158"/>
    </row>
    <row r="56" spans="2:19" ht="19.899999999999999" customHeight="1" x14ac:dyDescent="0.2">
      <c r="B56" s="67" t="str">
        <f>'Sign off sheet'!$C$11&amp;"44"</f>
        <v>44</v>
      </c>
      <c r="C56" s="157" t="str">
        <f>IFERROR(VLOOKUP(B56,MasterList!A:B,2,FALSE),"")</f>
        <v/>
      </c>
      <c r="D56" s="157"/>
      <c r="E56" s="157"/>
      <c r="F56" s="157"/>
      <c r="G56" s="63"/>
      <c r="H56" s="64"/>
      <c r="I56" s="64"/>
      <c r="J56" s="64"/>
      <c r="K56" s="64"/>
      <c r="L56" s="64"/>
      <c r="M56" s="2" t="str">
        <f t="shared" si="4"/>
        <v>Yes</v>
      </c>
      <c r="N56" s="65"/>
      <c r="O56" s="41" t="str">
        <f t="shared" si="5"/>
        <v/>
      </c>
      <c r="P56" s="158"/>
      <c r="Q56" s="158"/>
      <c r="R56" s="158"/>
      <c r="S56" s="158"/>
    </row>
    <row r="57" spans="2:19" ht="19.899999999999999" customHeight="1" x14ac:dyDescent="0.2">
      <c r="B57" s="67" t="str">
        <f>'Sign off sheet'!$C$11&amp;"45"</f>
        <v>45</v>
      </c>
      <c r="C57" s="157" t="str">
        <f>IFERROR(VLOOKUP(B57,MasterList!A:B,2,FALSE),"")</f>
        <v/>
      </c>
      <c r="D57" s="157"/>
      <c r="E57" s="157"/>
      <c r="F57" s="157"/>
      <c r="G57" s="63"/>
      <c r="H57" s="64"/>
      <c r="I57" s="64"/>
      <c r="J57" s="64"/>
      <c r="K57" s="64"/>
      <c r="L57" s="64"/>
      <c r="M57" s="2" t="str">
        <f t="shared" si="4"/>
        <v>Yes</v>
      </c>
      <c r="N57" s="65"/>
      <c r="O57" s="41" t="str">
        <f t="shared" si="5"/>
        <v/>
      </c>
      <c r="P57" s="158"/>
      <c r="Q57" s="158"/>
      <c r="R57" s="158"/>
      <c r="S57" s="158"/>
    </row>
    <row r="58" spans="2:19" ht="19.899999999999999" customHeight="1" x14ac:dyDescent="0.2">
      <c r="B58" s="67" t="str">
        <f>'Sign off sheet'!$C$11&amp;"46"</f>
        <v>46</v>
      </c>
      <c r="C58" s="157" t="str">
        <f>IFERROR(VLOOKUP(B58,MasterList!A:B,2,FALSE),"")</f>
        <v/>
      </c>
      <c r="D58" s="157"/>
      <c r="E58" s="157"/>
      <c r="F58" s="157"/>
      <c r="G58" s="63"/>
      <c r="H58" s="64"/>
      <c r="I58" s="64"/>
      <c r="J58" s="64"/>
      <c r="K58" s="64"/>
      <c r="L58" s="64"/>
      <c r="M58" s="2" t="str">
        <f t="shared" si="4"/>
        <v>Yes</v>
      </c>
      <c r="N58" s="65"/>
      <c r="O58" s="41" t="str">
        <f t="shared" si="5"/>
        <v/>
      </c>
      <c r="P58" s="158"/>
      <c r="Q58" s="158"/>
      <c r="R58" s="158"/>
      <c r="S58" s="158"/>
    </row>
    <row r="59" spans="2:19" ht="19.899999999999999" customHeight="1" x14ac:dyDescent="0.2">
      <c r="B59" s="67" t="str">
        <f>'Sign off sheet'!$C$11&amp;"47"</f>
        <v>47</v>
      </c>
      <c r="C59" s="157" t="str">
        <f>IFERROR(VLOOKUP(B59,MasterList!A:B,2,FALSE),"")</f>
        <v/>
      </c>
      <c r="D59" s="157"/>
      <c r="E59" s="157"/>
      <c r="F59" s="157"/>
      <c r="G59" s="63"/>
      <c r="H59" s="64"/>
      <c r="I59" s="64"/>
      <c r="J59" s="64"/>
      <c r="K59" s="64"/>
      <c r="L59" s="64"/>
      <c r="M59" s="2" t="str">
        <f t="shared" si="4"/>
        <v>Yes</v>
      </c>
      <c r="N59" s="65"/>
      <c r="O59" s="41" t="str">
        <f t="shared" si="5"/>
        <v/>
      </c>
      <c r="P59" s="158"/>
      <c r="Q59" s="158"/>
      <c r="R59" s="158"/>
      <c r="S59" s="158"/>
    </row>
    <row r="60" spans="2:19" ht="19.899999999999999" customHeight="1" x14ac:dyDescent="0.2">
      <c r="B60" s="67" t="str">
        <f>'Sign off sheet'!$C$11&amp;"48"</f>
        <v>48</v>
      </c>
      <c r="C60" s="157" t="str">
        <f>IFERROR(VLOOKUP(B60,MasterList!A:B,2,FALSE),"")</f>
        <v/>
      </c>
      <c r="D60" s="157"/>
      <c r="E60" s="157"/>
      <c r="F60" s="157"/>
      <c r="G60" s="63"/>
      <c r="H60" s="64"/>
      <c r="I60" s="64"/>
      <c r="J60" s="64"/>
      <c r="K60" s="64"/>
      <c r="L60" s="64"/>
      <c r="M60" s="2" t="str">
        <f t="shared" si="4"/>
        <v>Yes</v>
      </c>
      <c r="N60" s="65"/>
      <c r="O60" s="41" t="str">
        <f t="shared" si="5"/>
        <v/>
      </c>
      <c r="P60" s="158"/>
      <c r="Q60" s="158"/>
      <c r="R60" s="158"/>
      <c r="S60" s="158"/>
    </row>
    <row r="61" spans="2:19" ht="19.899999999999999" customHeight="1" x14ac:dyDescent="0.2">
      <c r="B61" s="67" t="str">
        <f>'Sign off sheet'!$C$11&amp;"49"</f>
        <v>49</v>
      </c>
      <c r="C61" s="157" t="str">
        <f>IFERROR(VLOOKUP(B61,MasterList!A:B,2,FALSE),"")</f>
        <v/>
      </c>
      <c r="D61" s="157"/>
      <c r="E61" s="157"/>
      <c r="F61" s="157"/>
      <c r="G61" s="63"/>
      <c r="H61" s="64"/>
      <c r="I61" s="64"/>
      <c r="J61" s="64"/>
      <c r="K61" s="64"/>
      <c r="L61" s="64"/>
      <c r="M61" s="2" t="str">
        <f t="shared" si="4"/>
        <v>Yes</v>
      </c>
      <c r="N61" s="65"/>
      <c r="O61" s="41" t="str">
        <f t="shared" si="5"/>
        <v/>
      </c>
      <c r="P61" s="158"/>
      <c r="Q61" s="158"/>
      <c r="R61" s="158"/>
      <c r="S61" s="158"/>
    </row>
    <row r="62" spans="2:19" ht="19.899999999999999" customHeight="1" x14ac:dyDescent="0.2">
      <c r="B62" s="67" t="str">
        <f>'Sign off sheet'!$C$11&amp;"50"</f>
        <v>50</v>
      </c>
      <c r="C62" s="157" t="str">
        <f>IFERROR(VLOOKUP(B62,MasterList!A:B,2,FALSE),"")</f>
        <v/>
      </c>
      <c r="D62" s="157"/>
      <c r="E62" s="157"/>
      <c r="F62" s="157"/>
      <c r="G62" s="63"/>
      <c r="H62" s="64"/>
      <c r="I62" s="64"/>
      <c r="J62" s="64"/>
      <c r="K62" s="64"/>
      <c r="L62" s="64"/>
      <c r="M62" s="2" t="str">
        <f t="shared" si="4"/>
        <v>Yes</v>
      </c>
      <c r="N62" s="65"/>
      <c r="O62" s="41" t="str">
        <f t="shared" si="5"/>
        <v/>
      </c>
      <c r="P62" s="158"/>
      <c r="Q62" s="158"/>
      <c r="R62" s="158"/>
      <c r="S62" s="158"/>
    </row>
    <row r="63" spans="2:19" ht="19.899999999999999" customHeight="1" x14ac:dyDescent="0.2">
      <c r="B63" s="67" t="str">
        <f>'Sign off sheet'!$C$11&amp;"51"</f>
        <v>51</v>
      </c>
      <c r="C63" s="157" t="str">
        <f>IFERROR(VLOOKUP(B63,MasterList!A:B,2,FALSE),"")</f>
        <v/>
      </c>
      <c r="D63" s="157"/>
      <c r="E63" s="157"/>
      <c r="F63" s="157"/>
      <c r="G63" s="63"/>
      <c r="H63" s="64"/>
      <c r="I63" s="64"/>
      <c r="J63" s="64"/>
      <c r="K63" s="64"/>
      <c r="L63" s="64"/>
      <c r="M63" s="2" t="str">
        <f t="shared" si="4"/>
        <v>Yes</v>
      </c>
      <c r="N63" s="65"/>
      <c r="O63" s="41" t="str">
        <f t="shared" si="5"/>
        <v/>
      </c>
      <c r="P63" s="158"/>
      <c r="Q63" s="158"/>
      <c r="R63" s="158"/>
      <c r="S63" s="158"/>
    </row>
    <row r="64" spans="2:19" ht="19.899999999999999" customHeight="1" x14ac:dyDescent="0.2">
      <c r="B64" s="67" t="str">
        <f>'Sign off sheet'!$C$11&amp;"52"</f>
        <v>52</v>
      </c>
      <c r="C64" s="157" t="str">
        <f>IFERROR(VLOOKUP(B64,MasterList!A:B,2,FALSE),"")</f>
        <v/>
      </c>
      <c r="D64" s="157"/>
      <c r="E64" s="157"/>
      <c r="F64" s="157"/>
      <c r="G64" s="63"/>
      <c r="H64" s="64"/>
      <c r="I64" s="64"/>
      <c r="J64" s="64"/>
      <c r="K64" s="64"/>
      <c r="L64" s="64"/>
      <c r="M64" s="2" t="str">
        <f t="shared" ref="M64:M74" si="6">IF(SUM(H64:L64)=G64, "Yes", "No")</f>
        <v>Yes</v>
      </c>
      <c r="N64" s="65"/>
      <c r="O64" s="41" t="str">
        <f t="shared" ref="O64:O74" si="7">IF(OR(ISBLANK(N64),ISBLANK(N64),N64=0),"",G64/N64)</f>
        <v/>
      </c>
      <c r="P64" s="158"/>
      <c r="Q64" s="158"/>
      <c r="R64" s="158"/>
      <c r="S64" s="158"/>
    </row>
    <row r="65" spans="2:19" ht="19.899999999999999" customHeight="1" x14ac:dyDescent="0.2">
      <c r="B65" s="67" t="str">
        <f>'Sign off sheet'!$C$11&amp;"53"</f>
        <v>53</v>
      </c>
      <c r="C65" s="157" t="str">
        <f>IFERROR(VLOOKUP(B65,MasterList!A:B,2,FALSE),"")</f>
        <v/>
      </c>
      <c r="D65" s="157"/>
      <c r="E65" s="157"/>
      <c r="F65" s="157"/>
      <c r="G65" s="63"/>
      <c r="H65" s="64"/>
      <c r="I65" s="64"/>
      <c r="J65" s="64"/>
      <c r="K65" s="64"/>
      <c r="L65" s="64"/>
      <c r="M65" s="2" t="str">
        <f t="shared" si="6"/>
        <v>Yes</v>
      </c>
      <c r="N65" s="65"/>
      <c r="O65" s="41" t="str">
        <f t="shared" si="7"/>
        <v/>
      </c>
      <c r="P65" s="158"/>
      <c r="Q65" s="158"/>
      <c r="R65" s="158"/>
      <c r="S65" s="158"/>
    </row>
    <row r="66" spans="2:19" ht="19.899999999999999" customHeight="1" x14ac:dyDescent="0.2">
      <c r="B66" s="67" t="str">
        <f>'Sign off sheet'!$C$11&amp;"54"</f>
        <v>54</v>
      </c>
      <c r="C66" s="157" t="str">
        <f>IFERROR(VLOOKUP(B66,MasterList!A:B,2,FALSE),"")</f>
        <v/>
      </c>
      <c r="D66" s="157"/>
      <c r="E66" s="157"/>
      <c r="F66" s="157"/>
      <c r="G66" s="63"/>
      <c r="H66" s="64"/>
      <c r="I66" s="64"/>
      <c r="J66" s="64"/>
      <c r="K66" s="64"/>
      <c r="L66" s="64"/>
      <c r="M66" s="2" t="str">
        <f t="shared" si="6"/>
        <v>Yes</v>
      </c>
      <c r="N66" s="65"/>
      <c r="O66" s="41" t="str">
        <f t="shared" si="7"/>
        <v/>
      </c>
      <c r="P66" s="158"/>
      <c r="Q66" s="158"/>
      <c r="R66" s="158"/>
      <c r="S66" s="158"/>
    </row>
    <row r="67" spans="2:19" ht="19.899999999999999" customHeight="1" x14ac:dyDescent="0.2">
      <c r="B67" s="67" t="str">
        <f>'Sign off sheet'!$C$11&amp;"55"</f>
        <v>55</v>
      </c>
      <c r="C67" s="157" t="str">
        <f>IFERROR(VLOOKUP(B67,MasterList!A:B,2,FALSE),"")</f>
        <v/>
      </c>
      <c r="D67" s="157"/>
      <c r="E67" s="157"/>
      <c r="F67" s="157"/>
      <c r="G67" s="63"/>
      <c r="H67" s="64"/>
      <c r="I67" s="64"/>
      <c r="J67" s="64"/>
      <c r="K67" s="64"/>
      <c r="L67" s="64"/>
      <c r="M67" s="2" t="str">
        <f t="shared" si="6"/>
        <v>Yes</v>
      </c>
      <c r="N67" s="65"/>
      <c r="O67" s="41" t="str">
        <f t="shared" si="7"/>
        <v/>
      </c>
      <c r="P67" s="158"/>
      <c r="Q67" s="158"/>
      <c r="R67" s="158"/>
      <c r="S67" s="158"/>
    </row>
    <row r="68" spans="2:19" ht="19.899999999999999" customHeight="1" x14ac:dyDescent="0.2">
      <c r="B68" s="67" t="str">
        <f>'Sign off sheet'!$C$11&amp;"56"</f>
        <v>56</v>
      </c>
      <c r="C68" s="157" t="str">
        <f>IFERROR(VLOOKUP(B68,MasterList!A:B,2,FALSE),"")</f>
        <v/>
      </c>
      <c r="D68" s="157"/>
      <c r="E68" s="157"/>
      <c r="F68" s="157"/>
      <c r="G68" s="63"/>
      <c r="H68" s="64"/>
      <c r="I68" s="64"/>
      <c r="J68" s="64"/>
      <c r="K68" s="64"/>
      <c r="L68" s="64"/>
      <c r="M68" s="2" t="str">
        <f t="shared" si="6"/>
        <v>Yes</v>
      </c>
      <c r="N68" s="65"/>
      <c r="O68" s="41" t="str">
        <f t="shared" si="7"/>
        <v/>
      </c>
      <c r="P68" s="158"/>
      <c r="Q68" s="158"/>
      <c r="R68" s="158"/>
      <c r="S68" s="158"/>
    </row>
    <row r="69" spans="2:19" ht="19.899999999999999" customHeight="1" x14ac:dyDescent="0.2">
      <c r="B69" s="67" t="str">
        <f>'Sign off sheet'!$C$11&amp;"57"</f>
        <v>57</v>
      </c>
      <c r="C69" s="157" t="str">
        <f>IFERROR(VLOOKUP(B69,MasterList!A:B,2,FALSE),"")</f>
        <v/>
      </c>
      <c r="D69" s="157"/>
      <c r="E69" s="157"/>
      <c r="F69" s="157"/>
      <c r="G69" s="63"/>
      <c r="H69" s="64"/>
      <c r="I69" s="64"/>
      <c r="J69" s="64"/>
      <c r="K69" s="64"/>
      <c r="L69" s="64"/>
      <c r="M69" s="2" t="str">
        <f t="shared" si="6"/>
        <v>Yes</v>
      </c>
      <c r="N69" s="65"/>
      <c r="O69" s="41" t="str">
        <f t="shared" si="7"/>
        <v/>
      </c>
      <c r="P69" s="158"/>
      <c r="Q69" s="158"/>
      <c r="R69" s="158"/>
      <c r="S69" s="158"/>
    </row>
    <row r="70" spans="2:19" ht="19.899999999999999" customHeight="1" x14ac:dyDescent="0.2">
      <c r="B70" s="67" t="str">
        <f>'Sign off sheet'!$C$11&amp;"58"</f>
        <v>58</v>
      </c>
      <c r="C70" s="157" t="str">
        <f>IFERROR(VLOOKUP(B70,MasterList!A:B,2,FALSE),"")</f>
        <v/>
      </c>
      <c r="D70" s="157"/>
      <c r="E70" s="157"/>
      <c r="F70" s="157"/>
      <c r="G70" s="63"/>
      <c r="H70" s="64"/>
      <c r="I70" s="64"/>
      <c r="J70" s="64"/>
      <c r="K70" s="64"/>
      <c r="L70" s="64"/>
      <c r="M70" s="2" t="str">
        <f t="shared" si="6"/>
        <v>Yes</v>
      </c>
      <c r="N70" s="65"/>
      <c r="O70" s="41" t="str">
        <f t="shared" si="7"/>
        <v/>
      </c>
      <c r="P70" s="158"/>
      <c r="Q70" s="158"/>
      <c r="R70" s="158"/>
      <c r="S70" s="158"/>
    </row>
    <row r="71" spans="2:19" ht="19.899999999999999" customHeight="1" x14ac:dyDescent="0.2">
      <c r="B71" s="67" t="str">
        <f>'Sign off sheet'!$C$11&amp;"59"</f>
        <v>59</v>
      </c>
      <c r="C71" s="157" t="str">
        <f>IFERROR(VLOOKUP(B71,MasterList!A:B,2,FALSE),"")</f>
        <v/>
      </c>
      <c r="D71" s="157"/>
      <c r="E71" s="157"/>
      <c r="F71" s="157"/>
      <c r="G71" s="63"/>
      <c r="H71" s="64"/>
      <c r="I71" s="64"/>
      <c r="J71" s="64"/>
      <c r="K71" s="64"/>
      <c r="L71" s="64"/>
      <c r="M71" s="2" t="str">
        <f t="shared" si="6"/>
        <v>Yes</v>
      </c>
      <c r="N71" s="65"/>
      <c r="O71" s="41" t="str">
        <f t="shared" si="7"/>
        <v/>
      </c>
      <c r="P71" s="158"/>
      <c r="Q71" s="158"/>
      <c r="R71" s="158"/>
      <c r="S71" s="158"/>
    </row>
    <row r="72" spans="2:19" ht="19.899999999999999" customHeight="1" x14ac:dyDescent="0.2">
      <c r="B72" s="67" t="str">
        <f>'Sign off sheet'!$C$11&amp;"60"</f>
        <v>60</v>
      </c>
      <c r="C72" s="157" t="str">
        <f>IFERROR(VLOOKUP(B72,MasterList!A:B,2,FALSE),"")</f>
        <v/>
      </c>
      <c r="D72" s="157"/>
      <c r="E72" s="157"/>
      <c r="F72" s="157"/>
      <c r="G72" s="63"/>
      <c r="H72" s="64"/>
      <c r="I72" s="64"/>
      <c r="J72" s="64"/>
      <c r="K72" s="64"/>
      <c r="L72" s="64"/>
      <c r="M72" s="2" t="str">
        <f t="shared" si="6"/>
        <v>Yes</v>
      </c>
      <c r="N72" s="65"/>
      <c r="O72" s="41" t="str">
        <f t="shared" si="7"/>
        <v/>
      </c>
      <c r="P72" s="158"/>
      <c r="Q72" s="158"/>
      <c r="R72" s="158"/>
      <c r="S72" s="158"/>
    </row>
    <row r="73" spans="2:19" ht="19.899999999999999" customHeight="1" x14ac:dyDescent="0.2">
      <c r="B73" s="67" t="str">
        <f>'Sign off sheet'!$C$11&amp;"61"</f>
        <v>61</v>
      </c>
      <c r="C73" s="157" t="str">
        <f>IFERROR(VLOOKUP(B73,MasterList!A:B,2,FALSE),"")</f>
        <v/>
      </c>
      <c r="D73" s="157"/>
      <c r="E73" s="157"/>
      <c r="F73" s="157"/>
      <c r="G73" s="63"/>
      <c r="H73" s="64"/>
      <c r="I73" s="64"/>
      <c r="J73" s="64"/>
      <c r="K73" s="64"/>
      <c r="L73" s="64"/>
      <c r="M73" s="2" t="str">
        <f t="shared" si="6"/>
        <v>Yes</v>
      </c>
      <c r="N73" s="65"/>
      <c r="O73" s="41" t="str">
        <f t="shared" si="7"/>
        <v/>
      </c>
      <c r="P73" s="158"/>
      <c r="Q73" s="158"/>
      <c r="R73" s="158"/>
      <c r="S73" s="158"/>
    </row>
    <row r="74" spans="2:19" ht="19.899999999999999" customHeight="1" x14ac:dyDescent="0.2">
      <c r="B74" s="67" t="str">
        <f>'Sign off sheet'!$C$11&amp;"62"</f>
        <v>62</v>
      </c>
      <c r="C74" s="157" t="str">
        <f>IFERROR(VLOOKUP(B74,MasterList!A:B,2,FALSE),"")</f>
        <v/>
      </c>
      <c r="D74" s="157"/>
      <c r="E74" s="157"/>
      <c r="F74" s="157"/>
      <c r="G74" s="63"/>
      <c r="H74" s="64"/>
      <c r="I74" s="64"/>
      <c r="J74" s="64"/>
      <c r="K74" s="64"/>
      <c r="L74" s="64"/>
      <c r="M74" s="2" t="str">
        <f t="shared" si="6"/>
        <v>Yes</v>
      </c>
      <c r="N74" s="65"/>
      <c r="O74" s="41" t="str">
        <f t="shared" si="7"/>
        <v/>
      </c>
      <c r="P74" s="158"/>
      <c r="Q74" s="158"/>
      <c r="R74" s="158"/>
      <c r="S74" s="158"/>
    </row>
    <row r="75" spans="2:19" ht="19.899999999999999" customHeight="1" x14ac:dyDescent="0.2">
      <c r="B75" s="67" t="str">
        <f>'Sign off sheet'!$C$11&amp;"63"</f>
        <v>63</v>
      </c>
      <c r="C75" s="157" t="str">
        <f>IFERROR(VLOOKUP(B75,MasterList!A:B,2,FALSE),"")</f>
        <v/>
      </c>
      <c r="D75" s="157"/>
      <c r="E75" s="157"/>
      <c r="F75" s="157"/>
      <c r="G75" s="63"/>
      <c r="H75" s="64"/>
      <c r="I75" s="64"/>
      <c r="J75" s="64"/>
      <c r="K75" s="64"/>
      <c r="L75" s="64"/>
      <c r="M75" s="2" t="str">
        <f t="shared" ref="M75" si="8">IF(SUM(H75:L75)=G75, "Yes", "No")</f>
        <v>Yes</v>
      </c>
      <c r="N75" s="65"/>
      <c r="O75" s="41" t="str">
        <f t="shared" ref="O75" si="9">IF(OR(ISBLANK(N75),ISBLANK(N75),N75=0),"",G75/N75)</f>
        <v/>
      </c>
      <c r="P75" s="158"/>
      <c r="Q75" s="158"/>
      <c r="R75" s="158"/>
      <c r="S75" s="158"/>
    </row>
    <row r="76" spans="2:19" x14ac:dyDescent="0.2">
      <c r="B76" s="62"/>
    </row>
    <row r="77" spans="2:19" x14ac:dyDescent="0.2">
      <c r="B77" s="62"/>
    </row>
    <row r="78" spans="2:19" x14ac:dyDescent="0.2">
      <c r="B78" s="62"/>
    </row>
    <row r="79" spans="2:19" x14ac:dyDescent="0.2">
      <c r="B79" s="62"/>
    </row>
    <row r="80" spans="2:19" x14ac:dyDescent="0.2">
      <c r="B80" s="62"/>
    </row>
    <row r="81" spans="2:2" x14ac:dyDescent="0.2">
      <c r="B81" s="62"/>
    </row>
  </sheetData>
  <sheetProtection algorithmName="SHA-512" hashValue="wAoz6xNGUQCArMoyqdKdSmo9n2CEoRSJoFWcCHXJXBl85vqnyftq77HlBXjB0UJtYkZW/wV0U3kpQqrKfdLaqw==" saltValue="1sjKBGJR8Y8rdFTh3vr6qA==" spinCount="100000" sheet="1" formatCells="0" formatColumns="0" formatRows="0"/>
  <mergeCells count="144">
    <mergeCell ref="P31:S31"/>
    <mergeCell ref="P32:S32"/>
    <mergeCell ref="P25:S25"/>
    <mergeCell ref="P26:S26"/>
    <mergeCell ref="P27:S27"/>
    <mergeCell ref="P28:S28"/>
    <mergeCell ref="P29:S29"/>
    <mergeCell ref="P20:S20"/>
    <mergeCell ref="P21:S21"/>
    <mergeCell ref="P22:S22"/>
    <mergeCell ref="P23:S23"/>
    <mergeCell ref="P24:S24"/>
    <mergeCell ref="C23:F23"/>
    <mergeCell ref="C24:F24"/>
    <mergeCell ref="C33:F33"/>
    <mergeCell ref="C2:J2"/>
    <mergeCell ref="P33:S33"/>
    <mergeCell ref="M9:M10"/>
    <mergeCell ref="N9:N10"/>
    <mergeCell ref="O9:O10"/>
    <mergeCell ref="P9:S10"/>
    <mergeCell ref="P15:S15"/>
    <mergeCell ref="P16:S16"/>
    <mergeCell ref="P17:S17"/>
    <mergeCell ref="P18:S18"/>
    <mergeCell ref="D7:E7"/>
    <mergeCell ref="H7:I7"/>
    <mergeCell ref="C16:F16"/>
    <mergeCell ref="C17:F17"/>
    <mergeCell ref="C18:F18"/>
    <mergeCell ref="P19:S19"/>
    <mergeCell ref="P11:S11"/>
    <mergeCell ref="P12:S12"/>
    <mergeCell ref="P13:S13"/>
    <mergeCell ref="P14:S14"/>
    <mergeCell ref="P30:S30"/>
    <mergeCell ref="E4:G4"/>
    <mergeCell ref="E5:G5"/>
    <mergeCell ref="C31:F31"/>
    <mergeCell ref="H9:L9"/>
    <mergeCell ref="C9:F10"/>
    <mergeCell ref="C4:D4"/>
    <mergeCell ref="G9:G10"/>
    <mergeCell ref="C5:D5"/>
    <mergeCell ref="C32:F32"/>
    <mergeCell ref="C11:F11"/>
    <mergeCell ref="C12:F12"/>
    <mergeCell ref="C26:F26"/>
    <mergeCell ref="C27:F27"/>
    <mergeCell ref="C28:F28"/>
    <mergeCell ref="C29:F29"/>
    <mergeCell ref="C30:F30"/>
    <mergeCell ref="C13:F13"/>
    <mergeCell ref="C14:F14"/>
    <mergeCell ref="C15:F15"/>
    <mergeCell ref="C25:F25"/>
    <mergeCell ref="C19:F19"/>
    <mergeCell ref="C20:F20"/>
    <mergeCell ref="C21:F21"/>
    <mergeCell ref="C22:F22"/>
    <mergeCell ref="C37:F37"/>
    <mergeCell ref="P37:S37"/>
    <mergeCell ref="C38:F38"/>
    <mergeCell ref="P38:S38"/>
    <mergeCell ref="C39:F39"/>
    <mergeCell ref="P39:S39"/>
    <mergeCell ref="C34:F34"/>
    <mergeCell ref="C35:F35"/>
    <mergeCell ref="C36:F36"/>
    <mergeCell ref="P34:S34"/>
    <mergeCell ref="P35:S35"/>
    <mergeCell ref="P36:S36"/>
    <mergeCell ref="C43:F43"/>
    <mergeCell ref="P43:S43"/>
    <mergeCell ref="C44:F44"/>
    <mergeCell ref="P44:S44"/>
    <mergeCell ref="C45:F45"/>
    <mergeCell ref="P45:S45"/>
    <mergeCell ref="C40:F40"/>
    <mergeCell ref="P40:S40"/>
    <mergeCell ref="C41:F41"/>
    <mergeCell ref="P41:S41"/>
    <mergeCell ref="C42:F42"/>
    <mergeCell ref="P42:S42"/>
    <mergeCell ref="C49:F49"/>
    <mergeCell ref="P49:S49"/>
    <mergeCell ref="C50:F50"/>
    <mergeCell ref="P50:S50"/>
    <mergeCell ref="C51:F51"/>
    <mergeCell ref="P51:S51"/>
    <mergeCell ref="C46:F46"/>
    <mergeCell ref="P46:S46"/>
    <mergeCell ref="C47:F47"/>
    <mergeCell ref="P47:S47"/>
    <mergeCell ref="C48:F48"/>
    <mergeCell ref="P48:S48"/>
    <mergeCell ref="C55:F55"/>
    <mergeCell ref="P55:S55"/>
    <mergeCell ref="C56:F56"/>
    <mergeCell ref="P56:S56"/>
    <mergeCell ref="C57:F57"/>
    <mergeCell ref="P57:S57"/>
    <mergeCell ref="C52:F52"/>
    <mergeCell ref="P52:S52"/>
    <mergeCell ref="C53:F53"/>
    <mergeCell ref="P53:S53"/>
    <mergeCell ref="C54:F54"/>
    <mergeCell ref="P54:S54"/>
    <mergeCell ref="C61:F61"/>
    <mergeCell ref="P61:S61"/>
    <mergeCell ref="C62:F62"/>
    <mergeCell ref="P62:S62"/>
    <mergeCell ref="C63:F63"/>
    <mergeCell ref="P63:S63"/>
    <mergeCell ref="C58:F58"/>
    <mergeCell ref="P58:S58"/>
    <mergeCell ref="C59:F59"/>
    <mergeCell ref="P59:S59"/>
    <mergeCell ref="C60:F60"/>
    <mergeCell ref="P60:S60"/>
    <mergeCell ref="C67:F67"/>
    <mergeCell ref="P67:S67"/>
    <mergeCell ref="C68:F68"/>
    <mergeCell ref="P68:S68"/>
    <mergeCell ref="C69:F69"/>
    <mergeCell ref="P69:S69"/>
    <mergeCell ref="C64:F64"/>
    <mergeCell ref="P64:S64"/>
    <mergeCell ref="C65:F65"/>
    <mergeCell ref="P65:S65"/>
    <mergeCell ref="C66:F66"/>
    <mergeCell ref="P66:S66"/>
    <mergeCell ref="C75:F75"/>
    <mergeCell ref="P75:S75"/>
    <mergeCell ref="C73:F73"/>
    <mergeCell ref="P73:S73"/>
    <mergeCell ref="C74:F74"/>
    <mergeCell ref="P74:S74"/>
    <mergeCell ref="C70:F70"/>
    <mergeCell ref="P70:S70"/>
    <mergeCell ref="C71:F71"/>
    <mergeCell ref="P71:S71"/>
    <mergeCell ref="C72:F72"/>
    <mergeCell ref="P72:S72"/>
  </mergeCells>
  <phoneticPr fontId="38" type="noConversion"/>
  <conditionalFormatting sqref="M11:M75">
    <cfRule type="containsText" dxfId="9" priority="1" operator="containsText" text="Yes">
      <formula>NOT(ISERROR(SEARCH("Yes",M11)))</formula>
    </cfRule>
    <cfRule type="containsText" dxfId="8" priority="2" operator="containsText" text="No">
      <formula>NOT(ISERROR(SEARCH("No",M11)))</formula>
    </cfRule>
  </conditionalFormatting>
  <dataValidations count="1">
    <dataValidation type="whole" operator="greaterThanOrEqual" allowBlank="1" showInputMessage="1" showErrorMessage="1" errorTitle="Data Type Error" error="Please enter a whole number that is greater than or equal to zero." sqref="G13:L75 N13:N75" xr:uid="{9E4A1BFE-C73E-4C16-ADC9-35FFBAF7F54A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Options!$A$3:$A$24</xm:f>
          </x14:formula1>
          <xm:sqref>I7 E7:F7 E6:G6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U68"/>
  <sheetViews>
    <sheetView zoomScale="80" zoomScaleNormal="80" workbookViewId="0"/>
  </sheetViews>
  <sheetFormatPr defaultColWidth="9.140625" defaultRowHeight="12.75" x14ac:dyDescent="0.2"/>
  <cols>
    <col min="1" max="1" width="3.140625" style="54" customWidth="1"/>
    <col min="2" max="4" width="16.7109375" style="54" customWidth="1"/>
    <col min="5" max="5" width="22.85546875" style="54" customWidth="1"/>
    <col min="6" max="6" width="12.42578125" style="54" customWidth="1"/>
    <col min="7" max="11" width="12.7109375" style="54" customWidth="1"/>
    <col min="12" max="12" width="16.5703125" style="54" customWidth="1"/>
    <col min="13" max="13" width="22.42578125" style="54" customWidth="1"/>
    <col min="14" max="14" width="12.7109375" style="54" customWidth="1"/>
    <col min="15" max="15" width="23.5703125" style="54" customWidth="1"/>
    <col min="16" max="18" width="12.7109375" style="54" customWidth="1"/>
    <col min="19" max="19" width="27" style="54" customWidth="1"/>
    <col min="20" max="20" width="20" style="54" customWidth="1"/>
    <col min="21" max="21" width="64.28515625" style="54" customWidth="1"/>
    <col min="22" max="16384" width="9.140625" style="54"/>
  </cols>
  <sheetData>
    <row r="2" spans="2:21" ht="36.75" customHeight="1" x14ac:dyDescent="0.2">
      <c r="B2" s="195" t="s">
        <v>48</v>
      </c>
      <c r="C2" s="196"/>
      <c r="D2" s="197" t="str">
        <f>'FA4'!$E$5</f>
        <v>Q3 2025 to 2026 - 01 October to 31 December</v>
      </c>
      <c r="E2" s="198"/>
      <c r="F2" s="198"/>
      <c r="G2" s="199"/>
      <c r="J2" s="68"/>
      <c r="K2" s="68"/>
    </row>
    <row r="4" spans="2:21" ht="44.25" customHeight="1" x14ac:dyDescent="0.2">
      <c r="B4" s="200" t="s">
        <v>76</v>
      </c>
      <c r="C4" s="201"/>
      <c r="D4" s="201"/>
      <c r="E4" s="202"/>
      <c r="F4" s="208" t="s">
        <v>77</v>
      </c>
      <c r="G4" s="208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4" t="s">
        <v>78</v>
      </c>
      <c r="U4" s="206" t="s">
        <v>79</v>
      </c>
    </row>
    <row r="5" spans="2:21" ht="103.5" customHeight="1" x14ac:dyDescent="0.2">
      <c r="B5" s="174"/>
      <c r="C5" s="189"/>
      <c r="D5" s="189"/>
      <c r="E5" s="203"/>
      <c r="F5" s="73" t="s">
        <v>19</v>
      </c>
      <c r="G5" s="73" t="s">
        <v>20</v>
      </c>
      <c r="H5" s="73" t="s">
        <v>21</v>
      </c>
      <c r="I5" s="73" t="s">
        <v>22</v>
      </c>
      <c r="J5" s="73" t="s">
        <v>23</v>
      </c>
      <c r="K5" s="73" t="s">
        <v>24</v>
      </c>
      <c r="L5" s="73" t="s">
        <v>25</v>
      </c>
      <c r="M5" s="74" t="s">
        <v>26</v>
      </c>
      <c r="N5" s="73" t="s">
        <v>27</v>
      </c>
      <c r="O5" s="74" t="s">
        <v>28</v>
      </c>
      <c r="P5" s="73" t="s">
        <v>29</v>
      </c>
      <c r="Q5" s="73" t="s">
        <v>30</v>
      </c>
      <c r="R5" s="73" t="s">
        <v>31</v>
      </c>
      <c r="S5" s="75" t="s">
        <v>32</v>
      </c>
      <c r="T5" s="205"/>
      <c r="U5" s="207"/>
    </row>
    <row r="6" spans="2:21" ht="19.899999999999999" customHeight="1" x14ac:dyDescent="0.2">
      <c r="B6" s="193" t="str">
        <f>IF(ISBLANK('FA4'!C13),"",'FA4'!C13)</f>
        <v/>
      </c>
      <c r="C6" s="193"/>
      <c r="D6" s="193"/>
      <c r="E6" s="194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2:21" ht="19.899999999999999" customHeight="1" x14ac:dyDescent="0.2">
      <c r="B7" s="193" t="str">
        <f>IF(ISBLANK('FA4'!C14),"",'FA4'!C14)</f>
        <v/>
      </c>
      <c r="C7" s="193"/>
      <c r="D7" s="193"/>
      <c r="E7" s="19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70"/>
    </row>
    <row r="8" spans="2:21" ht="19.899999999999999" customHeight="1" x14ac:dyDescent="0.2">
      <c r="B8" s="193" t="str">
        <f>IF(ISBLANK('FA4'!C15),"",'FA4'!C15)</f>
        <v/>
      </c>
      <c r="C8" s="193"/>
      <c r="D8" s="193"/>
      <c r="E8" s="19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70"/>
    </row>
    <row r="9" spans="2:21" ht="19.899999999999999" customHeight="1" x14ac:dyDescent="0.2">
      <c r="B9" s="193" t="str">
        <f>IF(ISBLANK('FA4'!C16),"",'FA4'!C16)</f>
        <v/>
      </c>
      <c r="C9" s="193"/>
      <c r="D9" s="193"/>
      <c r="E9" s="19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70"/>
    </row>
    <row r="10" spans="2:21" ht="19.899999999999999" customHeight="1" x14ac:dyDescent="0.2">
      <c r="B10" s="193" t="str">
        <f>IF(ISBLANK('FA4'!C17),"",'FA4'!C17)</f>
        <v/>
      </c>
      <c r="C10" s="193"/>
      <c r="D10" s="193"/>
      <c r="E10" s="19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70"/>
    </row>
    <row r="11" spans="2:21" ht="19.899999999999999" customHeight="1" x14ac:dyDescent="0.2">
      <c r="B11" s="193" t="str">
        <f>IF(ISBLANK('FA4'!C18),"",'FA4'!C18)</f>
        <v/>
      </c>
      <c r="C11" s="193"/>
      <c r="D11" s="193"/>
      <c r="E11" s="19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70"/>
    </row>
    <row r="12" spans="2:21" ht="19.899999999999999" customHeight="1" x14ac:dyDescent="0.2">
      <c r="B12" s="193" t="str">
        <f>IF(ISBLANK('FA4'!C19),"",'FA4'!C19)</f>
        <v/>
      </c>
      <c r="C12" s="193"/>
      <c r="D12" s="193"/>
      <c r="E12" s="19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70"/>
    </row>
    <row r="13" spans="2:21" ht="19.899999999999999" customHeight="1" x14ac:dyDescent="0.2">
      <c r="B13" s="193" t="str">
        <f>IF(ISBLANK('FA4'!C20),"",'FA4'!C20)</f>
        <v/>
      </c>
      <c r="C13" s="193"/>
      <c r="D13" s="193"/>
      <c r="E13" s="19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</row>
    <row r="14" spans="2:21" ht="19.899999999999999" customHeight="1" x14ac:dyDescent="0.2">
      <c r="B14" s="193" t="str">
        <f>IF(ISBLANK('FA4'!C21),"",'FA4'!C21)</f>
        <v/>
      </c>
      <c r="C14" s="193"/>
      <c r="D14" s="193"/>
      <c r="E14" s="19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</row>
    <row r="15" spans="2:21" ht="19.899999999999999" customHeight="1" x14ac:dyDescent="0.2">
      <c r="B15" s="193" t="str">
        <f>IF(ISBLANK('FA4'!C22),"",'FA4'!C22)</f>
        <v/>
      </c>
      <c r="C15" s="193"/>
      <c r="D15" s="193"/>
      <c r="E15" s="19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</row>
    <row r="16" spans="2:21" ht="19.899999999999999" customHeight="1" x14ac:dyDescent="0.2">
      <c r="B16" s="193" t="str">
        <f>IF(ISBLANK('FA4'!C23),"",'FA4'!C23)</f>
        <v/>
      </c>
      <c r="C16" s="193"/>
      <c r="D16" s="193"/>
      <c r="E16" s="19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</row>
    <row r="17" spans="2:21" ht="19.899999999999999" customHeight="1" x14ac:dyDescent="0.2">
      <c r="B17" s="193" t="str">
        <f>IF(ISBLANK('FA4'!C24),"",'FA4'!C24)</f>
        <v/>
      </c>
      <c r="C17" s="193"/>
      <c r="D17" s="193"/>
      <c r="E17" s="19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</row>
    <row r="18" spans="2:21" ht="19.899999999999999" customHeight="1" x14ac:dyDescent="0.2">
      <c r="B18" s="193" t="str">
        <f>IF(ISBLANK('FA4'!C25),"",'FA4'!C25)</f>
        <v/>
      </c>
      <c r="C18" s="193"/>
      <c r="D18" s="193"/>
      <c r="E18" s="19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</row>
    <row r="19" spans="2:21" ht="19.899999999999999" customHeight="1" x14ac:dyDescent="0.2">
      <c r="B19" s="193" t="str">
        <f>IF(ISBLANK('FA4'!C26),"",'FA4'!C26)</f>
        <v/>
      </c>
      <c r="C19" s="193"/>
      <c r="D19" s="193"/>
      <c r="E19" s="19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</row>
    <row r="20" spans="2:21" ht="19.899999999999999" customHeight="1" x14ac:dyDescent="0.2">
      <c r="B20" s="193" t="str">
        <f>IF(ISBLANK('FA4'!C27),"",'FA4'!C27)</f>
        <v/>
      </c>
      <c r="C20" s="193"/>
      <c r="D20" s="193"/>
      <c r="E20" s="19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</row>
    <row r="21" spans="2:21" ht="19.899999999999999" customHeight="1" x14ac:dyDescent="0.2">
      <c r="B21" s="193" t="str">
        <f>IF(ISBLANK('FA4'!C28),"",'FA4'!C28)</f>
        <v/>
      </c>
      <c r="C21" s="193"/>
      <c r="D21" s="193"/>
      <c r="E21" s="19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</row>
    <row r="22" spans="2:21" ht="19.899999999999999" customHeight="1" x14ac:dyDescent="0.2">
      <c r="B22" s="193" t="str">
        <f>IF(ISBLANK('FA4'!C29),"",'FA4'!C29)</f>
        <v/>
      </c>
      <c r="C22" s="193"/>
      <c r="D22" s="193"/>
      <c r="E22" s="19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</row>
    <row r="23" spans="2:21" ht="19.899999999999999" customHeight="1" x14ac:dyDescent="0.2">
      <c r="B23" s="193" t="str">
        <f>IF(ISBLANK('FA4'!C30),"",'FA4'!C30)</f>
        <v/>
      </c>
      <c r="C23" s="193"/>
      <c r="D23" s="193"/>
      <c r="E23" s="19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</row>
    <row r="24" spans="2:21" ht="19.899999999999999" customHeight="1" x14ac:dyDescent="0.2">
      <c r="B24" s="193" t="str">
        <f>IF(ISBLANK('FA4'!C31),"",'FA4'!C31)</f>
        <v/>
      </c>
      <c r="C24" s="193"/>
      <c r="D24" s="193"/>
      <c r="E24" s="19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</row>
    <row r="25" spans="2:21" ht="19.899999999999999" customHeight="1" x14ac:dyDescent="0.2">
      <c r="B25" s="193" t="str">
        <f>IF(ISBLANK('FA4'!C32),"",'FA4'!C32)</f>
        <v/>
      </c>
      <c r="C25" s="193"/>
      <c r="D25" s="193"/>
      <c r="E25" s="19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</row>
    <row r="26" spans="2:21" ht="19.899999999999999" customHeight="1" x14ac:dyDescent="0.2">
      <c r="B26" s="193" t="str">
        <f>IF(ISBLANK('FA4'!C33),"",'FA4'!C33)</f>
        <v/>
      </c>
      <c r="C26" s="193"/>
      <c r="D26" s="193"/>
      <c r="E26" s="19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</row>
    <row r="27" spans="2:21" ht="19.899999999999999" customHeight="1" x14ac:dyDescent="0.2">
      <c r="B27" s="193" t="str">
        <f>IF(ISBLANK('FA4'!C34),"",'FA4'!C34)</f>
        <v/>
      </c>
      <c r="C27" s="193"/>
      <c r="D27" s="193"/>
      <c r="E27" s="19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</row>
    <row r="28" spans="2:21" ht="19.899999999999999" customHeight="1" x14ac:dyDescent="0.2">
      <c r="B28" s="193" t="str">
        <f>IF(ISBLANK('FA4'!C35),"",'FA4'!C35)</f>
        <v/>
      </c>
      <c r="C28" s="193"/>
      <c r="D28" s="193"/>
      <c r="E28" s="19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</row>
    <row r="29" spans="2:21" ht="19.899999999999999" customHeight="1" x14ac:dyDescent="0.2">
      <c r="B29" s="193" t="str">
        <f>IF(ISBLANK('FA4'!C36),"",'FA4'!C36)</f>
        <v/>
      </c>
      <c r="C29" s="193"/>
      <c r="D29" s="193"/>
      <c r="E29" s="19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</row>
    <row r="30" spans="2:21" ht="19.899999999999999" customHeight="1" x14ac:dyDescent="0.2">
      <c r="B30" s="193" t="str">
        <f>IF(ISBLANK('FA4'!C37),"",'FA4'!C37)</f>
        <v/>
      </c>
      <c r="C30" s="193"/>
      <c r="D30" s="193"/>
      <c r="E30" s="19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</row>
    <row r="31" spans="2:21" ht="19.899999999999999" customHeight="1" x14ac:dyDescent="0.2">
      <c r="B31" s="193" t="str">
        <f>IF(ISBLANK('FA4'!C38),"",'FA4'!C38)</f>
        <v/>
      </c>
      <c r="C31" s="193"/>
      <c r="D31" s="193"/>
      <c r="E31" s="19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</row>
    <row r="32" spans="2:21" ht="19.899999999999999" customHeight="1" x14ac:dyDescent="0.2">
      <c r="B32" s="193" t="str">
        <f>IF(ISBLANK('FA4'!C39),"",'FA4'!C39)</f>
        <v/>
      </c>
      <c r="C32" s="193"/>
      <c r="D32" s="193"/>
      <c r="E32" s="19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</row>
    <row r="33" spans="2:21" ht="19.899999999999999" customHeight="1" x14ac:dyDescent="0.2">
      <c r="B33" s="193" t="str">
        <f>IF(ISBLANK('FA4'!C40),"",'FA4'!C40)</f>
        <v/>
      </c>
      <c r="C33" s="193"/>
      <c r="D33" s="193"/>
      <c r="E33" s="19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</row>
    <row r="34" spans="2:21" ht="19.899999999999999" customHeight="1" x14ac:dyDescent="0.2">
      <c r="B34" s="193" t="str">
        <f>IF(ISBLANK('FA4'!C41),"",'FA4'!C41)</f>
        <v/>
      </c>
      <c r="C34" s="193"/>
      <c r="D34" s="193"/>
      <c r="E34" s="19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</row>
    <row r="35" spans="2:21" ht="19.899999999999999" customHeight="1" x14ac:dyDescent="0.2">
      <c r="B35" s="193" t="str">
        <f>IF(ISBLANK('FA4'!C42),"",'FA4'!C42)</f>
        <v/>
      </c>
      <c r="C35" s="193"/>
      <c r="D35" s="193"/>
      <c r="E35" s="19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</row>
    <row r="36" spans="2:21" ht="19.899999999999999" customHeight="1" x14ac:dyDescent="0.2">
      <c r="B36" s="193" t="str">
        <f>IF(ISBLANK('FA4'!C43),"",'FA4'!C43)</f>
        <v/>
      </c>
      <c r="C36" s="193"/>
      <c r="D36" s="193"/>
      <c r="E36" s="19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</row>
    <row r="37" spans="2:21" ht="19.899999999999999" customHeight="1" x14ac:dyDescent="0.2">
      <c r="B37" s="193" t="str">
        <f>IF(ISBLANK('FA4'!C44),"",'FA4'!C44)</f>
        <v/>
      </c>
      <c r="C37" s="193"/>
      <c r="D37" s="193"/>
      <c r="E37" s="19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</row>
    <row r="38" spans="2:21" ht="19.899999999999999" customHeight="1" x14ac:dyDescent="0.2">
      <c r="B38" s="193" t="str">
        <f>IF(ISBLANK('FA4'!C45),"",'FA4'!C45)</f>
        <v/>
      </c>
      <c r="C38" s="193"/>
      <c r="D38" s="193"/>
      <c r="E38" s="19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70"/>
    </row>
    <row r="39" spans="2:21" ht="19.899999999999999" customHeight="1" x14ac:dyDescent="0.2">
      <c r="B39" s="193" t="str">
        <f>IF(ISBLANK('FA4'!C46),"",'FA4'!C46)</f>
        <v/>
      </c>
      <c r="C39" s="193"/>
      <c r="D39" s="193"/>
      <c r="E39" s="19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70"/>
    </row>
    <row r="40" spans="2:21" ht="19.899999999999999" customHeight="1" x14ac:dyDescent="0.2">
      <c r="B40" s="193" t="str">
        <f>IF(ISBLANK('FA4'!C47),"",'FA4'!C47)</f>
        <v/>
      </c>
      <c r="C40" s="193"/>
      <c r="D40" s="193"/>
      <c r="E40" s="19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70"/>
    </row>
    <row r="41" spans="2:21" ht="19.899999999999999" customHeight="1" x14ac:dyDescent="0.2">
      <c r="B41" s="193" t="str">
        <f>IF(ISBLANK('FA4'!C48),"",'FA4'!C48)</f>
        <v/>
      </c>
      <c r="C41" s="193"/>
      <c r="D41" s="193"/>
      <c r="E41" s="19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70"/>
    </row>
    <row r="42" spans="2:21" ht="19.899999999999999" customHeight="1" x14ac:dyDescent="0.2">
      <c r="B42" s="193" t="str">
        <f>IF(ISBLANK('FA4'!C49),"",'FA4'!C49)</f>
        <v/>
      </c>
      <c r="C42" s="193"/>
      <c r="D42" s="193"/>
      <c r="E42" s="19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70"/>
    </row>
    <row r="43" spans="2:21" ht="19.899999999999999" customHeight="1" x14ac:dyDescent="0.2">
      <c r="B43" s="193" t="str">
        <f>IF(ISBLANK('FA4'!C50),"",'FA4'!C50)</f>
        <v/>
      </c>
      <c r="C43" s="193"/>
      <c r="D43" s="193"/>
      <c r="E43" s="19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70"/>
    </row>
    <row r="44" spans="2:21" ht="19.899999999999999" customHeight="1" x14ac:dyDescent="0.2">
      <c r="B44" s="193" t="str">
        <f>IF(ISBLANK('FA4'!C51),"",'FA4'!C51)</f>
        <v/>
      </c>
      <c r="C44" s="193"/>
      <c r="D44" s="193"/>
      <c r="E44" s="19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70"/>
    </row>
    <row r="45" spans="2:21" ht="19.899999999999999" customHeight="1" x14ac:dyDescent="0.2">
      <c r="B45" s="193" t="str">
        <f>IF(ISBLANK('FA4'!C52),"",'FA4'!C52)</f>
        <v/>
      </c>
      <c r="C45" s="193"/>
      <c r="D45" s="193"/>
      <c r="E45" s="19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70"/>
    </row>
    <row r="46" spans="2:21" ht="19.899999999999999" customHeight="1" x14ac:dyDescent="0.2">
      <c r="B46" s="193" t="str">
        <f>IF(ISBLANK('FA4'!C53),"",'FA4'!C53)</f>
        <v/>
      </c>
      <c r="C46" s="193"/>
      <c r="D46" s="193"/>
      <c r="E46" s="19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70"/>
    </row>
    <row r="47" spans="2:21" ht="19.899999999999999" customHeight="1" x14ac:dyDescent="0.2">
      <c r="B47" s="193" t="str">
        <f>IF(ISBLANK('FA4'!C54),"",'FA4'!C54)</f>
        <v/>
      </c>
      <c r="C47" s="193"/>
      <c r="D47" s="193"/>
      <c r="E47" s="19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70"/>
    </row>
    <row r="48" spans="2:21" ht="19.899999999999999" customHeight="1" x14ac:dyDescent="0.2">
      <c r="B48" s="193" t="str">
        <f>IF(ISBLANK('FA4'!C55),"",'FA4'!C55)</f>
        <v/>
      </c>
      <c r="C48" s="193"/>
      <c r="D48" s="193"/>
      <c r="E48" s="19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70"/>
    </row>
    <row r="49" spans="2:21" ht="19.899999999999999" customHeight="1" x14ac:dyDescent="0.2">
      <c r="B49" s="193" t="str">
        <f>IF(ISBLANK('FA4'!C56),"",'FA4'!C56)</f>
        <v/>
      </c>
      <c r="C49" s="193"/>
      <c r="D49" s="193"/>
      <c r="E49" s="19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70"/>
    </row>
    <row r="50" spans="2:21" ht="19.899999999999999" customHeight="1" x14ac:dyDescent="0.2">
      <c r="B50" s="193" t="str">
        <f>IF(ISBLANK('FA4'!C57),"",'FA4'!C57)</f>
        <v/>
      </c>
      <c r="C50" s="193"/>
      <c r="D50" s="193"/>
      <c r="E50" s="19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70"/>
    </row>
    <row r="51" spans="2:21" ht="19.899999999999999" customHeight="1" x14ac:dyDescent="0.2">
      <c r="B51" s="193" t="str">
        <f>IF(ISBLANK('FA4'!C58),"",'FA4'!C58)</f>
        <v/>
      </c>
      <c r="C51" s="193"/>
      <c r="D51" s="193"/>
      <c r="E51" s="19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70"/>
    </row>
    <row r="52" spans="2:21" ht="19.899999999999999" customHeight="1" x14ac:dyDescent="0.2">
      <c r="B52" s="193" t="str">
        <f>IF(ISBLANK('FA4'!C59),"",'FA4'!C59)</f>
        <v/>
      </c>
      <c r="C52" s="193"/>
      <c r="D52" s="193"/>
      <c r="E52" s="19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70"/>
    </row>
    <row r="53" spans="2:21" ht="19.899999999999999" customHeight="1" x14ac:dyDescent="0.2">
      <c r="B53" s="193" t="str">
        <f>IF(ISBLANK('FA4'!C60),"",'FA4'!C60)</f>
        <v/>
      </c>
      <c r="C53" s="193"/>
      <c r="D53" s="193"/>
      <c r="E53" s="19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70"/>
    </row>
    <row r="54" spans="2:21" ht="19.899999999999999" customHeight="1" x14ac:dyDescent="0.2">
      <c r="B54" s="193" t="str">
        <f>IF(ISBLANK('FA4'!C61),"",'FA4'!C61)</f>
        <v/>
      </c>
      <c r="C54" s="193"/>
      <c r="D54" s="193"/>
      <c r="E54" s="19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70"/>
    </row>
    <row r="55" spans="2:21" ht="19.899999999999999" customHeight="1" x14ac:dyDescent="0.2">
      <c r="B55" s="193" t="str">
        <f>IF(ISBLANK('FA4'!C62),"",'FA4'!C62)</f>
        <v/>
      </c>
      <c r="C55" s="193"/>
      <c r="D55" s="193"/>
      <c r="E55" s="19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70"/>
    </row>
    <row r="56" spans="2:21" ht="19.899999999999999" customHeight="1" x14ac:dyDescent="0.2">
      <c r="B56" s="193" t="str">
        <f>IF(ISBLANK('FA4'!C63),"",'FA4'!C63)</f>
        <v/>
      </c>
      <c r="C56" s="193"/>
      <c r="D56" s="193"/>
      <c r="E56" s="19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70"/>
    </row>
    <row r="57" spans="2:21" ht="19.899999999999999" customHeight="1" x14ac:dyDescent="0.2">
      <c r="B57" s="193" t="str">
        <f>IF(ISBLANK('FA4'!C64),"",'FA4'!C64)</f>
        <v/>
      </c>
      <c r="C57" s="193"/>
      <c r="D57" s="193"/>
      <c r="E57" s="19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70"/>
    </row>
    <row r="58" spans="2:21" ht="19.899999999999999" customHeight="1" x14ac:dyDescent="0.2">
      <c r="B58" s="193" t="str">
        <f>IF(ISBLANK('FA4'!C65),"",'FA4'!C65)</f>
        <v/>
      </c>
      <c r="C58" s="193"/>
      <c r="D58" s="193"/>
      <c r="E58" s="19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70"/>
    </row>
    <row r="59" spans="2:21" ht="19.899999999999999" customHeight="1" x14ac:dyDescent="0.2">
      <c r="B59" s="193" t="str">
        <f>IF(ISBLANK('FA4'!C66),"",'FA4'!C66)</f>
        <v/>
      </c>
      <c r="C59" s="193"/>
      <c r="D59" s="193"/>
      <c r="E59" s="19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70"/>
    </row>
    <row r="60" spans="2:21" ht="19.899999999999999" customHeight="1" x14ac:dyDescent="0.2">
      <c r="B60" s="193" t="str">
        <f>IF(ISBLANK('FA4'!C67),"",'FA4'!C67)</f>
        <v/>
      </c>
      <c r="C60" s="193"/>
      <c r="D60" s="193"/>
      <c r="E60" s="19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70"/>
    </row>
    <row r="61" spans="2:21" ht="19.899999999999999" customHeight="1" x14ac:dyDescent="0.2">
      <c r="B61" s="193" t="str">
        <f>IF(ISBLANK('FA4'!C68),"",'FA4'!C68)</f>
        <v/>
      </c>
      <c r="C61" s="193"/>
      <c r="D61" s="193"/>
      <c r="E61" s="19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70"/>
    </row>
    <row r="62" spans="2:21" ht="19.899999999999999" customHeight="1" x14ac:dyDescent="0.2">
      <c r="B62" s="193" t="str">
        <f>IF(ISBLANK('FA4'!C69),"",'FA4'!C69)</f>
        <v/>
      </c>
      <c r="C62" s="193"/>
      <c r="D62" s="193"/>
      <c r="E62" s="19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70"/>
    </row>
    <row r="63" spans="2:21" ht="19.899999999999999" customHeight="1" x14ac:dyDescent="0.2">
      <c r="B63" s="193" t="str">
        <f>IF(ISBLANK('FA4'!C70),"",'FA4'!C70)</f>
        <v/>
      </c>
      <c r="C63" s="193"/>
      <c r="D63" s="193"/>
      <c r="E63" s="19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70"/>
    </row>
    <row r="64" spans="2:21" ht="19.899999999999999" customHeight="1" x14ac:dyDescent="0.2">
      <c r="B64" s="193" t="str">
        <f>IF(ISBLANK('FA4'!C71),"",'FA4'!C71)</f>
        <v/>
      </c>
      <c r="C64" s="193"/>
      <c r="D64" s="193"/>
      <c r="E64" s="19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70"/>
    </row>
    <row r="65" spans="2:21" ht="19.899999999999999" customHeight="1" x14ac:dyDescent="0.2">
      <c r="B65" s="193" t="str">
        <f>IF(ISBLANK('FA4'!C72),"",'FA4'!C72)</f>
        <v/>
      </c>
      <c r="C65" s="193"/>
      <c r="D65" s="193"/>
      <c r="E65" s="19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70"/>
    </row>
    <row r="66" spans="2:21" ht="19.899999999999999" customHeight="1" x14ac:dyDescent="0.2">
      <c r="B66" s="193" t="str">
        <f>IF(ISBLANK('FA4'!C73),"",'FA4'!C73)</f>
        <v/>
      </c>
      <c r="C66" s="193"/>
      <c r="D66" s="193"/>
      <c r="E66" s="19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70"/>
    </row>
    <row r="67" spans="2:21" ht="19.899999999999999" customHeight="1" x14ac:dyDescent="0.2">
      <c r="B67" s="193" t="str">
        <f>IF(ISBLANK('FA4'!C74),"",'FA4'!C74)</f>
        <v/>
      </c>
      <c r="C67" s="193"/>
      <c r="D67" s="193"/>
      <c r="E67" s="19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70"/>
    </row>
    <row r="68" spans="2:21" ht="19.899999999999999" customHeight="1" x14ac:dyDescent="0.2">
      <c r="B68" s="193" t="str">
        <f>IF(ISBLANK('FA4'!C75),"",'FA4'!C75)</f>
        <v/>
      </c>
      <c r="C68" s="193"/>
      <c r="D68" s="193"/>
      <c r="E68" s="19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70"/>
    </row>
  </sheetData>
  <sheetProtection algorithmName="SHA-512" hashValue="1woQPSo6UevF4gxWcYQx0Akl2XRGsT0w9RyzsCFek72hgen+mDJPI8ju8Z3o/2C3h6BDOmnPnkrzZEDczMDjRw==" saltValue="MRDbCZOOxNUEr70gxr3c1Q==" spinCount="100000" sheet="1" formatCells="0" formatColumns="0" formatRows="0"/>
  <mergeCells count="69">
    <mergeCell ref="T4:T5"/>
    <mergeCell ref="U4:U5"/>
    <mergeCell ref="F4:S4"/>
    <mergeCell ref="B23:E23"/>
    <mergeCell ref="B24:E24"/>
    <mergeCell ref="B25:E25"/>
    <mergeCell ref="B4:E5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2:C2"/>
    <mergeCell ref="B22:E22"/>
    <mergeCell ref="B6:E6"/>
    <mergeCell ref="B7:E7"/>
    <mergeCell ref="B8:E8"/>
    <mergeCell ref="B9:E9"/>
    <mergeCell ref="B15:E15"/>
    <mergeCell ref="D2:G2"/>
    <mergeCell ref="B30:E30"/>
    <mergeCell ref="B31:E31"/>
    <mergeCell ref="B32:E32"/>
    <mergeCell ref="B26:E26"/>
    <mergeCell ref="B27:E27"/>
    <mergeCell ref="B28:E28"/>
    <mergeCell ref="B29:E29"/>
    <mergeCell ref="B36:E36"/>
    <mergeCell ref="B37:E37"/>
    <mergeCell ref="B38:E38"/>
    <mergeCell ref="B33:E33"/>
    <mergeCell ref="B34:E34"/>
    <mergeCell ref="B35:E35"/>
    <mergeCell ref="B42:E42"/>
    <mergeCell ref="B43:E43"/>
    <mergeCell ref="B44:E44"/>
    <mergeCell ref="B39:E39"/>
    <mergeCell ref="B40:E40"/>
    <mergeCell ref="B41:E41"/>
    <mergeCell ref="B48:E48"/>
    <mergeCell ref="B49:E49"/>
    <mergeCell ref="B50:E50"/>
    <mergeCell ref="B45:E45"/>
    <mergeCell ref="B46:E46"/>
    <mergeCell ref="B47:E47"/>
    <mergeCell ref="B54:E54"/>
    <mergeCell ref="B55:E55"/>
    <mergeCell ref="B56:E56"/>
    <mergeCell ref="B51:E51"/>
    <mergeCell ref="B52:E52"/>
    <mergeCell ref="B53:E53"/>
    <mergeCell ref="B60:E60"/>
    <mergeCell ref="B61:E61"/>
    <mergeCell ref="B62:E62"/>
    <mergeCell ref="B57:E57"/>
    <mergeCell ref="B58:E58"/>
    <mergeCell ref="B59:E59"/>
    <mergeCell ref="B68:E68"/>
    <mergeCell ref="B66:E66"/>
    <mergeCell ref="B67:E67"/>
    <mergeCell ref="B63:E63"/>
    <mergeCell ref="B64:E64"/>
    <mergeCell ref="B65:E65"/>
  </mergeCells>
  <conditionalFormatting sqref="B6:B68">
    <cfRule type="expression" dxfId="7" priority="1" stopIfTrue="1">
      <formula>IF($I6="",FALSE,IF($I6&gt;=#REF!,TRUE,FALSE))</formula>
    </cfRule>
    <cfRule type="expression" dxfId="6" priority="2" stopIfTrue="1">
      <formula>IF($I6&gt;=#REF!,IF($I6&lt;#REF!,TRUE,FALSE),FALSE)</formula>
    </cfRule>
    <cfRule type="expression" dxfId="5" priority="3" stopIfTrue="1">
      <formula>IF($I6="",FALSE,IF($I6&lt;#REF!,TRUE))</formula>
    </cfRule>
  </conditionalFormatting>
  <dataValidations count="1">
    <dataValidation type="whole" operator="greaterThanOrEqual" allowBlank="1" showInputMessage="1" showErrorMessage="1" errorTitle="Data Type Error" error="Please enter a whole number that is greater than or equal to zero." sqref="F6:T68" xr:uid="{9707164E-6C87-4C98-8FBC-E8E8288855C4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58F1-117A-44FC-87DC-EE986045F1F6}">
  <sheetPr codeName="Sheet9">
    <tabColor theme="4" tint="0.39997558519241921"/>
  </sheetPr>
  <dimension ref="A1:AW64"/>
  <sheetViews>
    <sheetView topLeftCell="P1" workbookViewId="0">
      <selection activeCell="AF1" sqref="AF1"/>
    </sheetView>
  </sheetViews>
  <sheetFormatPr defaultColWidth="29.42578125" defaultRowHeight="12.75" x14ac:dyDescent="0.2"/>
  <cols>
    <col min="5" max="5" width="39.28515625" customWidth="1"/>
    <col min="6" max="6" width="51.85546875" customWidth="1"/>
    <col min="7" max="7" width="26.140625" customWidth="1"/>
    <col min="9" max="9" width="29.42578125" customWidth="1"/>
    <col min="10" max="10" width="15.5703125" bestFit="1" customWidth="1"/>
    <col min="11" max="11" width="7.85546875" bestFit="1" customWidth="1"/>
    <col min="12" max="19" width="7.85546875" customWidth="1"/>
    <col min="20" max="20" width="10.5703125" bestFit="1" customWidth="1"/>
    <col min="21" max="21" width="12.7109375" bestFit="1" customWidth="1"/>
    <col min="22" max="22" width="22.42578125" bestFit="1" customWidth="1"/>
    <col min="23" max="23" width="17.28515625" bestFit="1" customWidth="1"/>
    <col min="24" max="24" width="17.42578125" bestFit="1" customWidth="1"/>
    <col min="25" max="25" width="13.85546875" bestFit="1" customWidth="1"/>
    <col min="26" max="26" width="26.85546875" bestFit="1" customWidth="1"/>
    <col min="27" max="27" width="29.85546875" bestFit="1" customWidth="1"/>
    <col min="28" max="28" width="17" bestFit="1" customWidth="1"/>
    <col min="29" max="29" width="20.5703125" bestFit="1" customWidth="1"/>
    <col min="30" max="30" width="13.85546875" bestFit="1" customWidth="1"/>
    <col min="31" max="31" width="14.140625" bestFit="1" customWidth="1"/>
    <col min="32" max="32" width="16.5703125" bestFit="1" customWidth="1"/>
    <col min="33" max="33" width="11" bestFit="1" customWidth="1"/>
    <col min="34" max="34" width="11.85546875" bestFit="1" customWidth="1"/>
    <col min="35" max="35" width="16.85546875" bestFit="1" customWidth="1"/>
    <col min="36" max="36" width="16.7109375" bestFit="1" customWidth="1"/>
    <col min="37" max="37" width="17.28515625" bestFit="1" customWidth="1"/>
    <col min="38" max="38" width="23.42578125" bestFit="1" customWidth="1"/>
    <col min="40" max="41" width="15.28515625" bestFit="1" customWidth="1"/>
    <col min="44" max="44" width="27.140625" bestFit="1" customWidth="1"/>
    <col min="45" max="45" width="22.7109375" bestFit="1" customWidth="1"/>
    <col min="46" max="46" width="19.42578125" bestFit="1" customWidth="1"/>
    <col min="47" max="47" width="21.7109375" bestFit="1" customWidth="1"/>
    <col min="48" max="48" width="20.140625" bestFit="1" customWidth="1"/>
    <col min="49" max="49" width="33.42578125" customWidth="1"/>
  </cols>
  <sheetData>
    <row r="1" spans="1:49" s="126" customFormat="1" ht="48.75" customHeight="1" x14ac:dyDescent="0.2">
      <c r="A1" s="125" t="s">
        <v>80</v>
      </c>
      <c r="B1" s="125" t="s">
        <v>81</v>
      </c>
      <c r="C1" s="125" t="s">
        <v>82</v>
      </c>
      <c r="D1" s="125" t="s">
        <v>83</v>
      </c>
      <c r="E1" s="125" t="s">
        <v>84</v>
      </c>
      <c r="F1" s="125" t="s">
        <v>85</v>
      </c>
      <c r="G1" s="125" t="s">
        <v>86</v>
      </c>
      <c r="H1" s="125" t="s">
        <v>87</v>
      </c>
      <c r="I1" s="125" t="s">
        <v>88</v>
      </c>
      <c r="J1" s="125" t="s">
        <v>89</v>
      </c>
      <c r="K1" s="125" t="s">
        <v>90</v>
      </c>
      <c r="L1" s="125" t="s">
        <v>91</v>
      </c>
      <c r="M1" s="125" t="s">
        <v>92</v>
      </c>
      <c r="N1" s="125" t="s">
        <v>93</v>
      </c>
      <c r="O1" s="125" t="s">
        <v>94</v>
      </c>
      <c r="P1" s="125" t="s">
        <v>95</v>
      </c>
      <c r="Q1" s="125" t="s">
        <v>96</v>
      </c>
      <c r="R1" s="125" t="s">
        <v>97</v>
      </c>
      <c r="S1" s="125" t="s">
        <v>98</v>
      </c>
      <c r="T1" s="125" t="s">
        <v>99</v>
      </c>
      <c r="U1" s="125" t="s">
        <v>100</v>
      </c>
      <c r="V1" s="125" t="s">
        <v>101</v>
      </c>
      <c r="W1" s="125" t="s">
        <v>102</v>
      </c>
      <c r="X1" s="125" t="s">
        <v>103</v>
      </c>
      <c r="Y1" s="125" t="s">
        <v>104</v>
      </c>
      <c r="Z1" s="125" t="s">
        <v>105</v>
      </c>
      <c r="AA1" s="125" t="s">
        <v>106</v>
      </c>
      <c r="AB1" s="125" t="s">
        <v>107</v>
      </c>
      <c r="AC1" s="125" t="s">
        <v>108</v>
      </c>
      <c r="AD1" s="125" t="s">
        <v>109</v>
      </c>
      <c r="AE1" s="125" t="s">
        <v>110</v>
      </c>
      <c r="AF1" s="125" t="s">
        <v>111</v>
      </c>
      <c r="AG1" s="125" t="s">
        <v>112</v>
      </c>
      <c r="AH1" s="125" t="s">
        <v>113</v>
      </c>
      <c r="AI1" s="125" t="s">
        <v>114</v>
      </c>
      <c r="AJ1" s="125" t="s">
        <v>115</v>
      </c>
      <c r="AK1" s="125" t="s">
        <v>116</v>
      </c>
      <c r="AL1" s="125" t="s">
        <v>117</v>
      </c>
      <c r="AM1" s="125" t="s">
        <v>118</v>
      </c>
      <c r="AN1" s="125" t="s">
        <v>119</v>
      </c>
      <c r="AO1" s="125" t="s">
        <v>120</v>
      </c>
      <c r="AP1" s="125" t="s">
        <v>121</v>
      </c>
      <c r="AQ1" s="125" t="s">
        <v>122</v>
      </c>
      <c r="AR1" s="125" t="s">
        <v>123</v>
      </c>
      <c r="AS1" s="125" t="s">
        <v>124</v>
      </c>
      <c r="AT1" s="125" t="s">
        <v>125</v>
      </c>
      <c r="AU1" s="125" t="s">
        <v>126</v>
      </c>
      <c r="AV1" s="125" t="s">
        <v>127</v>
      </c>
      <c r="AW1" s="125" t="s">
        <v>128</v>
      </c>
    </row>
    <row r="2" spans="1:49" x14ac:dyDescent="0.2">
      <c r="A2" s="95" t="str">
        <f t="shared" ref="A2:A33" si="0">IF($E2="","","FA4")</f>
        <v/>
      </c>
      <c r="B2" s="95" t="str">
        <f t="shared" ref="B2:B33" si="1">IF($E2="","","test: inadequate samples for T21/T18/T13 screening")</f>
        <v/>
      </c>
      <c r="C2" s="95" t="str">
        <f>IF($E2="","",IF('FA4'!$E$4="", "", 'FA4'!$E$4))</f>
        <v/>
      </c>
      <c r="D2" s="95" t="str">
        <f>IF(B2="","",INDEX(MasterList!$H:$H,MATCH(DataSheet!$E2,MasterList!$B:$B,0)))</f>
        <v/>
      </c>
      <c r="E2" s="95" t="str">
        <f>IF('FA4'!$C13="", "", 'FA4'!$C13)</f>
        <v/>
      </c>
      <c r="F2" s="95" t="str">
        <f>IF(B2="","",INDEX(MasterList!$I:$I,MATCH(DataSheet!$E2,MasterList!$B:$B,0)))</f>
        <v/>
      </c>
      <c r="G2" s="95" t="str">
        <f>IF(B2="","",INDEX(MasterList!$J:$J,MATCH(DataSheet!$E2,MasterList!$B:$B,0)))</f>
        <v/>
      </c>
      <c r="H2" s="95" t="str">
        <f>IF(E2="","",INDEX(MasterList!$G:$G,MATCH(DataSheet!$E2,MasterList!$B:$B,0)))</f>
        <v/>
      </c>
      <c r="I2" s="95" t="str">
        <f>IF(E2="","",IF('FA4'!$E$5="", "", 'FA4'!$E$5))</f>
        <v/>
      </c>
      <c r="J2" s="95" t="str">
        <f>IF($C2="", "", "2025/26")</f>
        <v/>
      </c>
      <c r="K2" s="95" t="str">
        <f>IF(E2="","",LEFT(I2,2))</f>
        <v/>
      </c>
      <c r="L2" s="95" t="str">
        <f>IF($E2="","",IF('Sign off sheet'!$C$14="","",'Sign off sheet'!$C$14))</f>
        <v/>
      </c>
      <c r="M2" s="95" t="str">
        <f>IF($E2="","",IF('Sign off sheet'!$C$15="","",'Sign off sheet'!$C$15))</f>
        <v/>
      </c>
      <c r="N2" s="95" t="str">
        <f>IF($E2="","",IF('Sign off sheet'!$C$16="","",'Sign off sheet'!$C$16))</f>
        <v/>
      </c>
      <c r="O2" s="95" t="str">
        <f>IF($E2="","",IF('Sign off sheet'!$C$17="","",'Sign off sheet'!$C$17))</f>
        <v/>
      </c>
      <c r="P2" s="95" t="str">
        <f>IF($E2="","",IF('Sign off sheet'!$C$20="","",'Sign off sheet'!$C$20))</f>
        <v/>
      </c>
      <c r="Q2" s="95" t="str">
        <f>IF($E2="","",IF('Sign off sheet'!$C$21="","",'Sign off sheet'!$C$21))</f>
        <v/>
      </c>
      <c r="R2" s="95" t="str">
        <f>IF($E2="","",IF('Sign off sheet'!$C$22="","",'Sign off sheet'!$C$22))</f>
        <v/>
      </c>
      <c r="S2" s="95" t="str">
        <f>IF($E2="","",IF('Sign off sheet'!$C$23="","",'Sign off sheet'!$C$23))</f>
        <v/>
      </c>
      <c r="T2" s="95" t="str">
        <f>IF('FA4'!$G13="", "", 'FA4'!$G13)</f>
        <v/>
      </c>
      <c r="U2" s="95" t="str">
        <f>IF('FA4'!$N13="", "", 'FA4'!$N13)</f>
        <v/>
      </c>
      <c r="V2" s="95" t="str">
        <f>IF(E2="","",IF('FA4'!$M13="", "", 'FA4'!$M13))</f>
        <v/>
      </c>
      <c r="W2" s="95" t="str">
        <f>IF(E2="","",IF('FA4'!$P13="", "", 'FA4'!$P13))</f>
        <v/>
      </c>
      <c r="X2" s="95" t="str">
        <f>IF('FA4'!$H13="", "", 'FA4'!$H13)</f>
        <v/>
      </c>
      <c r="Y2" s="95" t="str">
        <f>IF('FA4'!$I13="", "", 'FA4'!$I13)</f>
        <v/>
      </c>
      <c r="Z2" s="95" t="str">
        <f>IF('FA4'!$J13="", "", 'FA4'!$J13)</f>
        <v/>
      </c>
      <c r="AA2" s="95" t="str">
        <f>IF('FA4'!$K13="", "", 'FA4'!$K13)</f>
        <v/>
      </c>
      <c r="AB2" s="95" t="str">
        <f>IF('FA4'!$L13="", "", 'FA4'!$L13)</f>
        <v/>
      </c>
      <c r="AC2" s="95" t="str">
        <f>IF('Request form specified fields'!$F6="", "", 'Request form specified fields'!$F6)</f>
        <v/>
      </c>
      <c r="AD2" s="95" t="str">
        <f>IF('Request form specified fields'!$G6="", "", 'Request form specified fields'!$G6)</f>
        <v/>
      </c>
      <c r="AE2" s="95" t="str">
        <f>IF('Request form specified fields'!$H6="", "", 'Request form specified fields'!$H6)</f>
        <v/>
      </c>
      <c r="AF2" s="95" t="str">
        <f>IF('Request form specified fields'!$I6="", "", 'Request form specified fields'!$I6)</f>
        <v/>
      </c>
      <c r="AG2" s="95" t="str">
        <f>IF('Request form specified fields'!$J6="", "", 'Request form specified fields'!$J6)</f>
        <v/>
      </c>
      <c r="AH2" s="95" t="str">
        <f>IF('Request form specified fields'!$K6="", "", 'Request form specified fields'!$K6)</f>
        <v/>
      </c>
      <c r="AI2" s="95" t="str">
        <f>IF('Request form specified fields'!$L6="", "", 'Request form specified fields'!$L6)</f>
        <v/>
      </c>
      <c r="AJ2" s="95" t="str">
        <f>IF('Request form specified fields'!$M6="", "", 'Request form specified fields'!$M6)</f>
        <v/>
      </c>
      <c r="AK2" s="95" t="str">
        <f>IF('Request form specified fields'!$N6="", "", 'Request form specified fields'!$N6)</f>
        <v/>
      </c>
      <c r="AL2" s="95" t="str">
        <f>IF('Request form specified fields'!$O6="", "", 'Request form specified fields'!$O6)</f>
        <v/>
      </c>
      <c r="AM2" s="95" t="str">
        <f>IF('Request form specified fields'!$P6="", "", 'Request form specified fields'!$P6)</f>
        <v/>
      </c>
      <c r="AN2" s="95" t="str">
        <f>IF('Request form specified fields'!$Q6="", "", 'Request form specified fields'!$Q6)</f>
        <v/>
      </c>
      <c r="AO2" s="95" t="str">
        <f>IF('Request form specified fields'!$R6="", "", 'Request form specified fields'!$R6)</f>
        <v/>
      </c>
      <c r="AP2" s="95" t="str">
        <f>IF('Request form specified fields'!$S6="", "", 'Request form specified fields'!$S6)</f>
        <v/>
      </c>
      <c r="AQ2" s="95" t="str">
        <f>IF('Request form specified fields'!$T6="", "", 'Request form specified fields'!$T6)</f>
        <v/>
      </c>
      <c r="AR2" s="95" t="str">
        <f>IF('Request form specified fields'!$U6="", "", 'Request form specified fields'!$U6)</f>
        <v/>
      </c>
      <c r="AS2" s="94" t="str">
        <f>IF(E2="","",IFERROR(IF('Sign off sheet'!$C$11="",FALSE,TRUE),FALSE))</f>
        <v/>
      </c>
      <c r="AT2" s="94" t="str">
        <f>IF(E2="","",IFERROR(IF('FA4'!$G13="",FALSE,TRUE),FALSE))</f>
        <v/>
      </c>
      <c r="AU2" s="94" t="str">
        <f>IF(E2="","",IFERROR(IF('FA4'!$N13="",FALSE,TRUE),FALSE))</f>
        <v/>
      </c>
      <c r="AV2" s="94" t="str">
        <f>IF(E2="","",IFERROR(IF(T2&gt;U2,FALSE,TRUE),FALSE))</f>
        <v/>
      </c>
      <c r="AW2" s="94" t="str">
        <f>IF($E2="","",IFERROR(IF('Sign off sheet'!$C$20="",FALSE,TRUE),FALSE))</f>
        <v/>
      </c>
    </row>
    <row r="3" spans="1:49" x14ac:dyDescent="0.2">
      <c r="A3" s="95" t="str">
        <f t="shared" si="0"/>
        <v/>
      </c>
      <c r="B3" s="95" t="str">
        <f t="shared" si="1"/>
        <v/>
      </c>
      <c r="C3" s="95" t="str">
        <f>IF($E3="","",IF('FA4'!$E$4="", "", 'FA4'!$E$4))</f>
        <v/>
      </c>
      <c r="D3" s="95" t="str">
        <f>IF(B3="","",INDEX(MasterList!$H:$H,MATCH(DataSheet!$E3,MasterList!$B:$B,0)))</f>
        <v/>
      </c>
      <c r="E3" s="95" t="str">
        <f>IF('FA4'!$C14="", "", 'FA4'!$C14)</f>
        <v/>
      </c>
      <c r="F3" s="95" t="str">
        <f>IF(B3="","",INDEX(MasterList!$I:$I,MATCH(DataSheet!$E3,MasterList!$B:$B,0)))</f>
        <v/>
      </c>
      <c r="G3" s="95" t="str">
        <f>IF(B3="","",INDEX(MasterList!$J:$J,MATCH(DataSheet!$E3,MasterList!$B:$B,0)))</f>
        <v/>
      </c>
      <c r="H3" s="95" t="str">
        <f>IF(E3="","",INDEX(MasterList!G:G,MATCH(DataSheet!E3,MasterList!B:B,0)))</f>
        <v/>
      </c>
      <c r="I3" s="95" t="str">
        <f>IF(E3="","",IF('FA4'!$E$5="", "", 'FA4'!$E$5))</f>
        <v/>
      </c>
      <c r="J3" s="95" t="str">
        <f>IF($C3="", "", "2025/26")</f>
        <v/>
      </c>
      <c r="K3" s="95" t="str">
        <f t="shared" ref="K3:K33" si="2">IF(E3="","",LEFT(I3,2))</f>
        <v/>
      </c>
      <c r="L3" s="95" t="str">
        <f>IF($E3="","",IF('Sign off sheet'!$C$14="","",'Sign off sheet'!$C$14))</f>
        <v/>
      </c>
      <c r="M3" s="95" t="str">
        <f>IF($E3="","",IF('Sign off sheet'!$C$15="","",'Sign off sheet'!$C$15))</f>
        <v/>
      </c>
      <c r="N3" s="95" t="str">
        <f>IF($E3="","",IF('Sign off sheet'!$C$16="","",'Sign off sheet'!$C$16))</f>
        <v/>
      </c>
      <c r="O3" s="95" t="str">
        <f>IF($E3="","",IF('Sign off sheet'!$C$17="","",'Sign off sheet'!$C$17))</f>
        <v/>
      </c>
      <c r="P3" s="95" t="str">
        <f>IF($E3="","",IF('Sign off sheet'!$C$20="","",'Sign off sheet'!$C$20))</f>
        <v/>
      </c>
      <c r="Q3" s="95" t="str">
        <f>IF($E3="","",IF('Sign off sheet'!$C$21="","",'Sign off sheet'!$C$21))</f>
        <v/>
      </c>
      <c r="R3" s="95" t="str">
        <f>IF($E3="","",IF('Sign off sheet'!$C$22="","",'Sign off sheet'!$C$22))</f>
        <v/>
      </c>
      <c r="S3" s="95" t="str">
        <f>IF($E3="","",IF('Sign off sheet'!$C$23="","",'Sign off sheet'!$C$23))</f>
        <v/>
      </c>
      <c r="T3" s="95" t="str">
        <f>IF('FA4'!$G14="", "", 'FA4'!$G14)</f>
        <v/>
      </c>
      <c r="U3" s="95" t="str">
        <f>IF('FA4'!$N14="", "", 'FA4'!$N14)</f>
        <v/>
      </c>
      <c r="V3" s="95" t="str">
        <f>IF(E3="","",IF('FA4'!$M14="", "", 'FA4'!$M14))</f>
        <v/>
      </c>
      <c r="W3" s="95" t="str">
        <f>IF(E3="","",IF('FA4'!$P14="", "", 'FA4'!$P14))</f>
        <v/>
      </c>
      <c r="X3" s="95" t="str">
        <f>IF('FA4'!$H14="", "", 'FA4'!$H14)</f>
        <v/>
      </c>
      <c r="Y3" s="95" t="str">
        <f>IF('FA4'!$I14="", "", 'FA4'!$I14)</f>
        <v/>
      </c>
      <c r="Z3" s="95" t="str">
        <f>IF('FA4'!$J14="", "", 'FA4'!$J14)</f>
        <v/>
      </c>
      <c r="AA3" s="95" t="str">
        <f>IF('FA4'!$K14="", "", 'FA4'!$K14)</f>
        <v/>
      </c>
      <c r="AB3" s="95" t="str">
        <f>IF('FA4'!$L14="", "", 'FA4'!$L14)</f>
        <v/>
      </c>
      <c r="AC3" s="95" t="str">
        <f>IF('Request form specified fields'!$F7="", "", 'Request form specified fields'!$F7)</f>
        <v/>
      </c>
      <c r="AD3" s="95" t="str">
        <f>IF('Request form specified fields'!$G7="", "", 'Request form specified fields'!$G7)</f>
        <v/>
      </c>
      <c r="AE3" s="95" t="str">
        <f>IF('Request form specified fields'!$H7="", "", 'Request form specified fields'!$H7)</f>
        <v/>
      </c>
      <c r="AF3" s="95" t="str">
        <f>IF('Request form specified fields'!$I7="", "", 'Request form specified fields'!$I7)</f>
        <v/>
      </c>
      <c r="AG3" s="95" t="str">
        <f>IF('Request form specified fields'!$J7="", "", 'Request form specified fields'!$J7)</f>
        <v/>
      </c>
      <c r="AH3" s="95" t="str">
        <f>IF('Request form specified fields'!$K7="", "", 'Request form specified fields'!$K7)</f>
        <v/>
      </c>
      <c r="AI3" s="95" t="str">
        <f>IF('Request form specified fields'!$L7="", "", 'Request form specified fields'!$L7)</f>
        <v/>
      </c>
      <c r="AJ3" s="95" t="str">
        <f>IF('Request form specified fields'!$M7="", "", 'Request form specified fields'!$M7)</f>
        <v/>
      </c>
      <c r="AK3" s="95" t="str">
        <f>IF('Request form specified fields'!$N7="", "", 'Request form specified fields'!$N7)</f>
        <v/>
      </c>
      <c r="AL3" s="95" t="str">
        <f>IF('Request form specified fields'!$O7="", "", 'Request form specified fields'!$O7)</f>
        <v/>
      </c>
      <c r="AM3" s="95" t="str">
        <f>IF('Request form specified fields'!$P7="", "", 'Request form specified fields'!$P7)</f>
        <v/>
      </c>
      <c r="AN3" s="95" t="str">
        <f>IF('Request form specified fields'!$Q7="", "", 'Request form specified fields'!$Q7)</f>
        <v/>
      </c>
      <c r="AO3" s="95" t="str">
        <f>IF('Request form specified fields'!$R7="", "", 'Request form specified fields'!$R7)</f>
        <v/>
      </c>
      <c r="AP3" s="95" t="str">
        <f>IF('Request form specified fields'!$S7="", "", 'Request form specified fields'!$S7)</f>
        <v/>
      </c>
      <c r="AQ3" s="95" t="str">
        <f>IF('Request form specified fields'!$T7="", "", 'Request form specified fields'!$T7)</f>
        <v/>
      </c>
      <c r="AR3" s="95" t="str">
        <f>IF('Request form specified fields'!$U7="", "", 'Request form specified fields'!$U7)</f>
        <v/>
      </c>
      <c r="AS3" s="94" t="str">
        <f>IF(E3="","",IFERROR(IF('Sign off sheet'!$C$11="",FALSE,TRUE),FALSE))</f>
        <v/>
      </c>
      <c r="AT3" s="94" t="str">
        <f>IF(E3="","",IFERROR(IF('FA4'!$G14="",FALSE,TRUE),FALSE))</f>
        <v/>
      </c>
      <c r="AU3" s="94" t="str">
        <f>IF(E3="","",IFERROR(IF('FA4'!$N14="",FALSE,TRUE),FALSE))</f>
        <v/>
      </c>
      <c r="AV3" s="94" t="str">
        <f t="shared" ref="AV3:AV64" si="3">IF(E3="","",IFERROR(IF(T3&gt;U3,FALSE,TRUE),FALSE))</f>
        <v/>
      </c>
      <c r="AW3" s="94" t="str">
        <f>IF($E3="","",IFERROR(IF('Sign off sheet'!$C$20="",FALSE,TRUE),FALSE))</f>
        <v/>
      </c>
    </row>
    <row r="4" spans="1:49" x14ac:dyDescent="0.2">
      <c r="A4" s="95" t="str">
        <f t="shared" si="0"/>
        <v/>
      </c>
      <c r="B4" s="95" t="str">
        <f t="shared" si="1"/>
        <v/>
      </c>
      <c r="C4" s="95" t="str">
        <f>IF($E4="","",IF('FA4'!$E$4="", "", 'FA4'!$E$4))</f>
        <v/>
      </c>
      <c r="D4" s="95" t="str">
        <f>IF(B4="","",INDEX(MasterList!$H:$H,MATCH(DataSheet!$E4,MasterList!$B:$B,0)))</f>
        <v/>
      </c>
      <c r="E4" s="95" t="str">
        <f>IF('FA4'!$C15="", "", 'FA4'!$C15)</f>
        <v/>
      </c>
      <c r="F4" s="95" t="str">
        <f>IF(B4="","",INDEX(MasterList!$I:$I,MATCH(DataSheet!$E4,MasterList!$B:$B,0)))</f>
        <v/>
      </c>
      <c r="G4" s="95" t="str">
        <f>IF(B4="","",INDEX(MasterList!$J:$J,MATCH(DataSheet!$E4,MasterList!$B:$B,0)))</f>
        <v/>
      </c>
      <c r="H4" s="95" t="str">
        <f>IF(E4="","",INDEX(MasterList!G:G,MATCH(DataSheet!E4,MasterList!B:B,0)))</f>
        <v/>
      </c>
      <c r="I4" s="95" t="str">
        <f>IF(E4="","",IF('FA4'!$E$5="", "", 'FA4'!$E$5))</f>
        <v/>
      </c>
      <c r="J4" s="95" t="str">
        <f t="shared" ref="J4:J64" si="4">IF($C4="", "", "2025/26")</f>
        <v/>
      </c>
      <c r="K4" s="95" t="str">
        <f t="shared" si="2"/>
        <v/>
      </c>
      <c r="L4" s="95" t="str">
        <f>IF($E4="","",IF('Sign off sheet'!$C$14="","",'Sign off sheet'!$C$14))</f>
        <v/>
      </c>
      <c r="M4" s="95" t="str">
        <f>IF($E4="","",IF('Sign off sheet'!$C$15="","",'Sign off sheet'!$C$15))</f>
        <v/>
      </c>
      <c r="N4" s="95" t="str">
        <f>IF($E4="","",IF('Sign off sheet'!$C$16="","",'Sign off sheet'!$C$16))</f>
        <v/>
      </c>
      <c r="O4" s="95" t="str">
        <f>IF($E4="","",IF('Sign off sheet'!$C$17="","",'Sign off sheet'!$C$17))</f>
        <v/>
      </c>
      <c r="P4" s="95" t="str">
        <f>IF($E4="","",IF('Sign off sheet'!$C$20="","",'Sign off sheet'!$C$20))</f>
        <v/>
      </c>
      <c r="Q4" s="95" t="str">
        <f>IF($E4="","",IF('Sign off sheet'!$C$21="","",'Sign off sheet'!$C$21))</f>
        <v/>
      </c>
      <c r="R4" s="95" t="str">
        <f>IF($E4="","",IF('Sign off sheet'!$C$22="","",'Sign off sheet'!$C$22))</f>
        <v/>
      </c>
      <c r="S4" s="95" t="str">
        <f>IF($E4="","",IF('Sign off sheet'!$C$23="","",'Sign off sheet'!$C$23))</f>
        <v/>
      </c>
      <c r="T4" s="95" t="str">
        <f>IF('FA4'!$G15="", "", 'FA4'!$G15)</f>
        <v/>
      </c>
      <c r="U4" s="95" t="str">
        <f>IF('FA4'!$N15="", "", 'FA4'!$N15)</f>
        <v/>
      </c>
      <c r="V4" s="95" t="str">
        <f>IF(E4="","",IF('FA4'!$M15="", "", 'FA4'!$M15))</f>
        <v/>
      </c>
      <c r="W4" s="95" t="str">
        <f>IF(E4="","",IF('FA4'!$P15="", "", 'FA4'!$P15))</f>
        <v/>
      </c>
      <c r="X4" s="95" t="str">
        <f>IF('FA4'!$H15="", "", 'FA4'!$H15)</f>
        <v/>
      </c>
      <c r="Y4" s="95" t="str">
        <f>IF('FA4'!$I15="", "", 'FA4'!$I15)</f>
        <v/>
      </c>
      <c r="Z4" s="95" t="str">
        <f>IF('FA4'!$J15="", "", 'FA4'!$J15)</f>
        <v/>
      </c>
      <c r="AA4" s="95" t="str">
        <f>IF('FA4'!$K15="", "", 'FA4'!$K15)</f>
        <v/>
      </c>
      <c r="AB4" s="95" t="str">
        <f>IF('FA4'!$L15="", "", 'FA4'!$L15)</f>
        <v/>
      </c>
      <c r="AC4" s="95" t="str">
        <f>IF('Request form specified fields'!$F8="", "", 'Request form specified fields'!$F8)</f>
        <v/>
      </c>
      <c r="AD4" s="95" t="str">
        <f>IF('Request form specified fields'!$G8="", "", 'Request form specified fields'!$G8)</f>
        <v/>
      </c>
      <c r="AE4" s="95" t="str">
        <f>IF('Request form specified fields'!$H8="", "", 'Request form specified fields'!$H8)</f>
        <v/>
      </c>
      <c r="AF4" s="95" t="str">
        <f>IF('Request form specified fields'!$I8="", "", 'Request form specified fields'!$I8)</f>
        <v/>
      </c>
      <c r="AG4" s="95" t="str">
        <f>IF('Request form specified fields'!$J8="", "", 'Request form specified fields'!$J8)</f>
        <v/>
      </c>
      <c r="AH4" s="95" t="str">
        <f>IF('Request form specified fields'!$K8="", "", 'Request form specified fields'!$K8)</f>
        <v/>
      </c>
      <c r="AI4" s="95" t="str">
        <f>IF('Request form specified fields'!$L8="", "", 'Request form specified fields'!$L8)</f>
        <v/>
      </c>
      <c r="AJ4" s="95" t="str">
        <f>IF('Request form specified fields'!$M8="", "", 'Request form specified fields'!$M8)</f>
        <v/>
      </c>
      <c r="AK4" s="95" t="str">
        <f>IF('Request form specified fields'!$N8="", "", 'Request form specified fields'!$N8)</f>
        <v/>
      </c>
      <c r="AL4" s="95" t="str">
        <f>IF('Request form specified fields'!$O8="", "", 'Request form specified fields'!$O8)</f>
        <v/>
      </c>
      <c r="AM4" s="95" t="str">
        <f>IF('Request form specified fields'!$P8="", "", 'Request form specified fields'!$P8)</f>
        <v/>
      </c>
      <c r="AN4" s="95" t="str">
        <f>IF('Request form specified fields'!$Q8="", "", 'Request form specified fields'!$Q8)</f>
        <v/>
      </c>
      <c r="AO4" s="95" t="str">
        <f>IF('Request form specified fields'!$R8="", "", 'Request form specified fields'!$R8)</f>
        <v/>
      </c>
      <c r="AP4" s="95" t="str">
        <f>IF('Request form specified fields'!$S8="", "", 'Request form specified fields'!$S8)</f>
        <v/>
      </c>
      <c r="AQ4" s="95" t="str">
        <f>IF('Request form specified fields'!$T8="", "", 'Request form specified fields'!$T8)</f>
        <v/>
      </c>
      <c r="AR4" s="95" t="str">
        <f>IF('Request form specified fields'!$U8="", "", 'Request form specified fields'!$U8)</f>
        <v/>
      </c>
      <c r="AS4" s="94" t="str">
        <f>IF(E4="","",IFERROR(IF('Sign off sheet'!$C$11="",FALSE,TRUE),FALSE))</f>
        <v/>
      </c>
      <c r="AT4" s="94" t="str">
        <f>IF(E4="","",IFERROR(IF('FA4'!$G15="",FALSE,TRUE),FALSE))</f>
        <v/>
      </c>
      <c r="AU4" s="94" t="str">
        <f>IF(E4="","",IFERROR(IF('FA4'!$N15="",FALSE,TRUE),FALSE))</f>
        <v/>
      </c>
      <c r="AV4" s="94" t="str">
        <f t="shared" si="3"/>
        <v/>
      </c>
      <c r="AW4" s="94" t="str">
        <f>IF($E4="","",IFERROR(IF('Sign off sheet'!$C$20="",FALSE,TRUE),FALSE))</f>
        <v/>
      </c>
    </row>
    <row r="5" spans="1:49" x14ac:dyDescent="0.2">
      <c r="A5" s="95" t="str">
        <f t="shared" si="0"/>
        <v/>
      </c>
      <c r="B5" s="95" t="str">
        <f t="shared" si="1"/>
        <v/>
      </c>
      <c r="C5" s="95" t="str">
        <f>IF($E5="","",IF('FA4'!$E$4="", "", 'FA4'!$E$4))</f>
        <v/>
      </c>
      <c r="D5" s="95" t="str">
        <f>IF(B5="","",INDEX(MasterList!$H:$H,MATCH(DataSheet!$E5,MasterList!$B:$B,0)))</f>
        <v/>
      </c>
      <c r="E5" s="95" t="str">
        <f>IF('FA4'!$C16="", "", 'FA4'!$C16)</f>
        <v/>
      </c>
      <c r="F5" s="95" t="str">
        <f>IF(B5="","",INDEX(MasterList!$I:$I,MATCH(DataSheet!$E5,MasterList!$B:$B,0)))</f>
        <v/>
      </c>
      <c r="G5" s="95" t="str">
        <f>IF(B5="","",INDEX(MasterList!$J:$J,MATCH(DataSheet!$E5,MasterList!$B:$B,0)))</f>
        <v/>
      </c>
      <c r="H5" s="95" t="str">
        <f>IF(E5="","",INDEX(MasterList!G:G,MATCH(DataSheet!E5,MasterList!B:B,0)))</f>
        <v/>
      </c>
      <c r="I5" s="95" t="str">
        <f>IF(E5="","",IF('FA4'!$E$5="", "", 'FA4'!$E$5))</f>
        <v/>
      </c>
      <c r="J5" s="95" t="str">
        <f t="shared" si="4"/>
        <v/>
      </c>
      <c r="K5" s="95" t="str">
        <f t="shared" si="2"/>
        <v/>
      </c>
      <c r="L5" s="95" t="str">
        <f>IF($E5="","",IF('Sign off sheet'!$C$14="","",'Sign off sheet'!$C$14))</f>
        <v/>
      </c>
      <c r="M5" s="95" t="str">
        <f>IF($E5="","",IF('Sign off sheet'!$C$15="","",'Sign off sheet'!$C$15))</f>
        <v/>
      </c>
      <c r="N5" s="95" t="str">
        <f>IF($E5="","",IF('Sign off sheet'!$C$16="","",'Sign off sheet'!$C$16))</f>
        <v/>
      </c>
      <c r="O5" s="95" t="str">
        <f>IF($E5="","",IF('Sign off sheet'!$C$17="","",'Sign off sheet'!$C$17))</f>
        <v/>
      </c>
      <c r="P5" s="95" t="str">
        <f>IF($E5="","",IF('Sign off sheet'!$C$20="","",'Sign off sheet'!$C$20))</f>
        <v/>
      </c>
      <c r="Q5" s="95" t="str">
        <f>IF($E5="","",IF('Sign off sheet'!$C$21="","",'Sign off sheet'!$C$21))</f>
        <v/>
      </c>
      <c r="R5" s="95" t="str">
        <f>IF($E5="","",IF('Sign off sheet'!$C$22="","",'Sign off sheet'!$C$22))</f>
        <v/>
      </c>
      <c r="S5" s="95" t="str">
        <f>IF($E5="","",IF('Sign off sheet'!$C$23="","",'Sign off sheet'!$C$23))</f>
        <v/>
      </c>
      <c r="T5" s="95" t="str">
        <f>IF('FA4'!$G16="", "", 'FA4'!$G16)</f>
        <v/>
      </c>
      <c r="U5" s="95" t="str">
        <f>IF('FA4'!$N16="", "", 'FA4'!$N16)</f>
        <v/>
      </c>
      <c r="V5" s="95" t="str">
        <f>IF(E5="","",IF('FA4'!$M16="", "", 'FA4'!$M16))</f>
        <v/>
      </c>
      <c r="W5" s="95" t="str">
        <f>IF(E5="","",IF('FA4'!$P16="", "", 'FA4'!$P16))</f>
        <v/>
      </c>
      <c r="X5" s="95" t="str">
        <f>IF('FA4'!$H16="", "", 'FA4'!$H16)</f>
        <v/>
      </c>
      <c r="Y5" s="95" t="str">
        <f>IF('FA4'!$I16="", "", 'FA4'!$I16)</f>
        <v/>
      </c>
      <c r="Z5" s="95" t="str">
        <f>IF('FA4'!$J16="", "", 'FA4'!$J16)</f>
        <v/>
      </c>
      <c r="AA5" s="95" t="str">
        <f>IF('FA4'!$K16="", "", 'FA4'!$K16)</f>
        <v/>
      </c>
      <c r="AB5" s="95" t="str">
        <f>IF('FA4'!$L16="", "", 'FA4'!$L16)</f>
        <v/>
      </c>
      <c r="AC5" s="95" t="str">
        <f>IF('Request form specified fields'!$F9="", "", 'Request form specified fields'!$F9)</f>
        <v/>
      </c>
      <c r="AD5" s="95" t="str">
        <f>IF('Request form specified fields'!$G9="", "", 'Request form specified fields'!$G9)</f>
        <v/>
      </c>
      <c r="AE5" s="95" t="str">
        <f>IF('Request form specified fields'!$H9="", "", 'Request form specified fields'!$H9)</f>
        <v/>
      </c>
      <c r="AF5" s="95" t="str">
        <f>IF('Request form specified fields'!$I9="", "", 'Request form specified fields'!$I9)</f>
        <v/>
      </c>
      <c r="AG5" s="95" t="str">
        <f>IF('Request form specified fields'!$J9="", "", 'Request form specified fields'!$J9)</f>
        <v/>
      </c>
      <c r="AH5" s="95" t="str">
        <f>IF('Request form specified fields'!$K9="", "", 'Request form specified fields'!$K9)</f>
        <v/>
      </c>
      <c r="AI5" s="95" t="str">
        <f>IF('Request form specified fields'!$L9="", "", 'Request form specified fields'!$L9)</f>
        <v/>
      </c>
      <c r="AJ5" s="95" t="str">
        <f>IF('Request form specified fields'!$M9="", "", 'Request form specified fields'!$M9)</f>
        <v/>
      </c>
      <c r="AK5" s="95" t="str">
        <f>IF('Request form specified fields'!$N9="", "", 'Request form specified fields'!$N9)</f>
        <v/>
      </c>
      <c r="AL5" s="95" t="str">
        <f>IF('Request form specified fields'!$O9="", "", 'Request form specified fields'!$O9)</f>
        <v/>
      </c>
      <c r="AM5" s="95" t="str">
        <f>IF('Request form specified fields'!$P9="", "", 'Request form specified fields'!$P9)</f>
        <v/>
      </c>
      <c r="AN5" s="95" t="str">
        <f>IF('Request form specified fields'!$Q9="", "", 'Request form specified fields'!$Q9)</f>
        <v/>
      </c>
      <c r="AO5" s="95" t="str">
        <f>IF('Request form specified fields'!$R9="", "", 'Request form specified fields'!$R9)</f>
        <v/>
      </c>
      <c r="AP5" s="95" t="str">
        <f>IF('Request form specified fields'!$S9="", "", 'Request form specified fields'!$S9)</f>
        <v/>
      </c>
      <c r="AQ5" s="95" t="str">
        <f>IF('Request form specified fields'!$T9="", "", 'Request form specified fields'!$T9)</f>
        <v/>
      </c>
      <c r="AR5" s="95" t="str">
        <f>IF('Request form specified fields'!$U9="", "", 'Request form specified fields'!$U9)</f>
        <v/>
      </c>
      <c r="AS5" s="94" t="str">
        <f>IF(E5="","",IFERROR(IF('Sign off sheet'!$C$11="",FALSE,TRUE),FALSE))</f>
        <v/>
      </c>
      <c r="AT5" s="94" t="str">
        <f>IF(E5="","",IFERROR(IF('FA4'!$G16="",FALSE,TRUE),FALSE))</f>
        <v/>
      </c>
      <c r="AU5" s="94" t="str">
        <f>IF(E5="","",IFERROR(IF('FA4'!$N16="",FALSE,TRUE),FALSE))</f>
        <v/>
      </c>
      <c r="AV5" s="94" t="str">
        <f t="shared" si="3"/>
        <v/>
      </c>
      <c r="AW5" s="94" t="str">
        <f>IF($E5="","",IFERROR(IF('Sign off sheet'!$C$20="",FALSE,TRUE),FALSE))</f>
        <v/>
      </c>
    </row>
    <row r="6" spans="1:49" x14ac:dyDescent="0.2">
      <c r="A6" s="95" t="str">
        <f t="shared" si="0"/>
        <v/>
      </c>
      <c r="B6" s="95" t="str">
        <f t="shared" si="1"/>
        <v/>
      </c>
      <c r="C6" s="95" t="str">
        <f>IF($E6="","",IF('FA4'!$E$4="", "", 'FA4'!$E$4))</f>
        <v/>
      </c>
      <c r="D6" s="95" t="str">
        <f>IF(B6="","",INDEX(MasterList!$H:$H,MATCH(DataSheet!$E6,MasterList!$B:$B,0)))</f>
        <v/>
      </c>
      <c r="E6" s="95" t="str">
        <f>IF('FA4'!$C17="", "", 'FA4'!$C17)</f>
        <v/>
      </c>
      <c r="F6" s="95" t="str">
        <f>IF(B6="","",INDEX(MasterList!$I:$I,MATCH(DataSheet!$E6,MasterList!$B:$B,0)))</f>
        <v/>
      </c>
      <c r="G6" s="95" t="str">
        <f>IF(B6="","",INDEX(MasterList!$J:$J,MATCH(DataSheet!$E6,MasterList!$B:$B,0)))</f>
        <v/>
      </c>
      <c r="H6" s="95" t="str">
        <f>IF(E6="","",INDEX(MasterList!G:G,MATCH(DataSheet!E6,MasterList!B:B,0)))</f>
        <v/>
      </c>
      <c r="I6" s="95" t="str">
        <f>IF(E6="","",IF('FA4'!$E$5="", "", 'FA4'!$E$5))</f>
        <v/>
      </c>
      <c r="J6" s="95" t="str">
        <f t="shared" si="4"/>
        <v/>
      </c>
      <c r="K6" s="95" t="str">
        <f t="shared" si="2"/>
        <v/>
      </c>
      <c r="L6" s="95" t="str">
        <f>IF($E6="","",IF('Sign off sheet'!$C$14="","",'Sign off sheet'!$C$14))</f>
        <v/>
      </c>
      <c r="M6" s="95" t="str">
        <f>IF($E6="","",IF('Sign off sheet'!$C$15="","",'Sign off sheet'!$C$15))</f>
        <v/>
      </c>
      <c r="N6" s="95" t="str">
        <f>IF($E6="","",IF('Sign off sheet'!$C$16="","",'Sign off sheet'!$C$16))</f>
        <v/>
      </c>
      <c r="O6" s="95" t="str">
        <f>IF($E6="","",IF('Sign off sheet'!$C$17="","",'Sign off sheet'!$C$17))</f>
        <v/>
      </c>
      <c r="P6" s="95" t="str">
        <f>IF($E6="","",IF('Sign off sheet'!$C$20="","",'Sign off sheet'!$C$20))</f>
        <v/>
      </c>
      <c r="Q6" s="95" t="str">
        <f>IF($E6="","",IF('Sign off sheet'!$C$21="","",'Sign off sheet'!$C$21))</f>
        <v/>
      </c>
      <c r="R6" s="95" t="str">
        <f>IF($E6="","",IF('Sign off sheet'!$C$22="","",'Sign off sheet'!$C$22))</f>
        <v/>
      </c>
      <c r="S6" s="95" t="str">
        <f>IF($E6="","",IF('Sign off sheet'!$C$23="","",'Sign off sheet'!$C$23))</f>
        <v/>
      </c>
      <c r="T6" s="95" t="str">
        <f>IF('FA4'!$G17="", "", 'FA4'!$G17)</f>
        <v/>
      </c>
      <c r="U6" s="95" t="str">
        <f>IF('FA4'!$N17="", "", 'FA4'!$N17)</f>
        <v/>
      </c>
      <c r="V6" s="95" t="str">
        <f>IF(E6="","",IF('FA4'!$M17="", "", 'FA4'!$M17))</f>
        <v/>
      </c>
      <c r="W6" s="95" t="str">
        <f>IF(E6="","",IF('FA4'!$P17="", "", 'FA4'!$P17))</f>
        <v/>
      </c>
      <c r="X6" s="95" t="str">
        <f>IF('FA4'!$H17="", "", 'FA4'!$H17)</f>
        <v/>
      </c>
      <c r="Y6" s="95" t="str">
        <f>IF('FA4'!$I17="", "", 'FA4'!$I17)</f>
        <v/>
      </c>
      <c r="Z6" s="95" t="str">
        <f>IF('FA4'!$J17="", "", 'FA4'!$J17)</f>
        <v/>
      </c>
      <c r="AA6" s="95" t="str">
        <f>IF('FA4'!$K17="", "", 'FA4'!$K17)</f>
        <v/>
      </c>
      <c r="AB6" s="95" t="str">
        <f>IF('FA4'!$L17="", "", 'FA4'!$L17)</f>
        <v/>
      </c>
      <c r="AC6" s="95" t="str">
        <f>IF('Request form specified fields'!$F10="", "", 'Request form specified fields'!$F10)</f>
        <v/>
      </c>
      <c r="AD6" s="95" t="str">
        <f>IF('Request form specified fields'!$G10="", "", 'Request form specified fields'!$G10)</f>
        <v/>
      </c>
      <c r="AE6" s="95" t="str">
        <f>IF('Request form specified fields'!$H10="", "", 'Request form specified fields'!$H10)</f>
        <v/>
      </c>
      <c r="AF6" s="95" t="str">
        <f>IF('Request form specified fields'!$I10="", "", 'Request form specified fields'!$I10)</f>
        <v/>
      </c>
      <c r="AG6" s="95" t="str">
        <f>IF('Request form specified fields'!$J10="", "", 'Request form specified fields'!$J10)</f>
        <v/>
      </c>
      <c r="AH6" s="95" t="str">
        <f>IF('Request form specified fields'!$K10="", "", 'Request form specified fields'!$K10)</f>
        <v/>
      </c>
      <c r="AI6" s="95" t="str">
        <f>IF('Request form specified fields'!$L10="", "", 'Request form specified fields'!$L10)</f>
        <v/>
      </c>
      <c r="AJ6" s="95" t="str">
        <f>IF('Request form specified fields'!$M10="", "", 'Request form specified fields'!$M10)</f>
        <v/>
      </c>
      <c r="AK6" s="95" t="str">
        <f>IF('Request form specified fields'!$N10="", "", 'Request form specified fields'!$N10)</f>
        <v/>
      </c>
      <c r="AL6" s="95" t="str">
        <f>IF('Request form specified fields'!$O10="", "", 'Request form specified fields'!$O10)</f>
        <v/>
      </c>
      <c r="AM6" s="95" t="str">
        <f>IF('Request form specified fields'!$P10="", "", 'Request form specified fields'!$P10)</f>
        <v/>
      </c>
      <c r="AN6" s="95" t="str">
        <f>IF('Request form specified fields'!$Q10="", "", 'Request form specified fields'!$Q10)</f>
        <v/>
      </c>
      <c r="AO6" s="95" t="str">
        <f>IF('Request form specified fields'!$R10="", "", 'Request form specified fields'!$R10)</f>
        <v/>
      </c>
      <c r="AP6" s="95" t="str">
        <f>IF('Request form specified fields'!$S10="", "", 'Request form specified fields'!$S10)</f>
        <v/>
      </c>
      <c r="AQ6" s="95" t="str">
        <f>IF('Request form specified fields'!$T10="", "", 'Request form specified fields'!$T10)</f>
        <v/>
      </c>
      <c r="AR6" s="95" t="str">
        <f>IF('Request form specified fields'!$U10="", "", 'Request form specified fields'!$U10)</f>
        <v/>
      </c>
      <c r="AS6" s="94" t="str">
        <f>IF(E6="","",IFERROR(IF('Sign off sheet'!$C$11="",FALSE,TRUE),FALSE))</f>
        <v/>
      </c>
      <c r="AT6" s="94" t="str">
        <f>IF(E6="","",IFERROR(IF('FA4'!$G17="",FALSE,TRUE),FALSE))</f>
        <v/>
      </c>
      <c r="AU6" s="94" t="str">
        <f>IF(E6="","",IFERROR(IF('FA4'!$N17="",FALSE,TRUE),FALSE))</f>
        <v/>
      </c>
      <c r="AV6" s="94" t="str">
        <f t="shared" si="3"/>
        <v/>
      </c>
      <c r="AW6" s="94" t="str">
        <f>IF($E6="","",IFERROR(IF('Sign off sheet'!$C$20="",FALSE,TRUE),FALSE))</f>
        <v/>
      </c>
    </row>
    <row r="7" spans="1:49" x14ac:dyDescent="0.2">
      <c r="A7" s="95" t="str">
        <f t="shared" si="0"/>
        <v/>
      </c>
      <c r="B7" s="95" t="str">
        <f t="shared" si="1"/>
        <v/>
      </c>
      <c r="C7" s="95" t="str">
        <f>IF($E7="","",IF('FA4'!$E$4="", "", 'FA4'!$E$4))</f>
        <v/>
      </c>
      <c r="D7" s="95" t="str">
        <f>IF(B7="","",INDEX(MasterList!$H:$H,MATCH(DataSheet!$E7,MasterList!$B:$B,0)))</f>
        <v/>
      </c>
      <c r="E7" s="95" t="str">
        <f>IF('FA4'!$C18="", "", 'FA4'!$C18)</f>
        <v/>
      </c>
      <c r="F7" s="95" t="str">
        <f>IF(B7="","",INDEX(MasterList!$I:$I,MATCH(DataSheet!$E7,MasterList!$B:$B,0)))</f>
        <v/>
      </c>
      <c r="G7" s="95" t="str">
        <f>IF(B7="","",INDEX(MasterList!$J:$J,MATCH(DataSheet!$E7,MasterList!$B:$B,0)))</f>
        <v/>
      </c>
      <c r="H7" s="95" t="str">
        <f>IF(E7="","",INDEX(MasterList!G:G,MATCH(DataSheet!E7,MasterList!B:B,0)))</f>
        <v/>
      </c>
      <c r="I7" s="95" t="str">
        <f>IF(E7="","",IF('FA4'!$E$5="", "", 'FA4'!$E$5))</f>
        <v/>
      </c>
      <c r="J7" s="95" t="str">
        <f t="shared" si="4"/>
        <v/>
      </c>
      <c r="K7" s="95" t="str">
        <f t="shared" si="2"/>
        <v/>
      </c>
      <c r="L7" s="95" t="str">
        <f>IF($E7="","",IF('Sign off sheet'!$C$14="","",'Sign off sheet'!$C$14))</f>
        <v/>
      </c>
      <c r="M7" s="95" t="str">
        <f>IF($E7="","",IF('Sign off sheet'!$C$15="","",'Sign off sheet'!$C$15))</f>
        <v/>
      </c>
      <c r="N7" s="95" t="str">
        <f>IF($E7="","",IF('Sign off sheet'!$C$16="","",'Sign off sheet'!$C$16))</f>
        <v/>
      </c>
      <c r="O7" s="95" t="str">
        <f>IF($E7="","",IF('Sign off sheet'!$C$17="","",'Sign off sheet'!$C$17))</f>
        <v/>
      </c>
      <c r="P7" s="95" t="str">
        <f>IF($E7="","",IF('Sign off sheet'!$C$20="","",'Sign off sheet'!$C$20))</f>
        <v/>
      </c>
      <c r="Q7" s="95" t="str">
        <f>IF($E7="","",IF('Sign off sheet'!$C$21="","",'Sign off sheet'!$C$21))</f>
        <v/>
      </c>
      <c r="R7" s="95" t="str">
        <f>IF($E7="","",IF('Sign off sheet'!$C$22="","",'Sign off sheet'!$C$22))</f>
        <v/>
      </c>
      <c r="S7" s="95" t="str">
        <f>IF($E7="","",IF('Sign off sheet'!$C$23="","",'Sign off sheet'!$C$23))</f>
        <v/>
      </c>
      <c r="T7" s="95" t="str">
        <f>IF('FA4'!$G18="", "", 'FA4'!$G18)</f>
        <v/>
      </c>
      <c r="U7" s="95" t="str">
        <f>IF('FA4'!$N18="", "", 'FA4'!$N18)</f>
        <v/>
      </c>
      <c r="V7" s="95" t="str">
        <f>IF(E7="","",IF('FA4'!$M18="", "", 'FA4'!$M18))</f>
        <v/>
      </c>
      <c r="W7" s="95" t="str">
        <f>IF(E7="","",IF('FA4'!$P18="", "", 'FA4'!$P18))</f>
        <v/>
      </c>
      <c r="X7" s="95" t="str">
        <f>IF('FA4'!$H18="", "", 'FA4'!$H18)</f>
        <v/>
      </c>
      <c r="Y7" s="95" t="str">
        <f>IF('FA4'!$I18="", "", 'FA4'!$I18)</f>
        <v/>
      </c>
      <c r="Z7" s="95" t="str">
        <f>IF('FA4'!$J18="", "", 'FA4'!$J18)</f>
        <v/>
      </c>
      <c r="AA7" s="95" t="str">
        <f>IF('FA4'!$K18="", "", 'FA4'!$K18)</f>
        <v/>
      </c>
      <c r="AB7" s="95" t="str">
        <f>IF('FA4'!$L18="", "", 'FA4'!$L18)</f>
        <v/>
      </c>
      <c r="AC7" s="95" t="str">
        <f>IF('Request form specified fields'!$F11="", "", 'Request form specified fields'!$F11)</f>
        <v/>
      </c>
      <c r="AD7" s="95" t="str">
        <f>IF('Request form specified fields'!$G11="", "", 'Request form specified fields'!$G11)</f>
        <v/>
      </c>
      <c r="AE7" s="95" t="str">
        <f>IF('Request form specified fields'!$H11="", "", 'Request form specified fields'!$H11)</f>
        <v/>
      </c>
      <c r="AF7" s="95" t="str">
        <f>IF('Request form specified fields'!$I11="", "", 'Request form specified fields'!$I11)</f>
        <v/>
      </c>
      <c r="AG7" s="95" t="str">
        <f>IF('Request form specified fields'!$J11="", "", 'Request form specified fields'!$J11)</f>
        <v/>
      </c>
      <c r="AH7" s="95" t="str">
        <f>IF('Request form specified fields'!$K11="", "", 'Request form specified fields'!$K11)</f>
        <v/>
      </c>
      <c r="AI7" s="95" t="str">
        <f>IF('Request form specified fields'!$L11="", "", 'Request form specified fields'!$L11)</f>
        <v/>
      </c>
      <c r="AJ7" s="95" t="str">
        <f>IF('Request form specified fields'!$M11="", "", 'Request form specified fields'!$M11)</f>
        <v/>
      </c>
      <c r="AK7" s="95" t="str">
        <f>IF('Request form specified fields'!$N11="", "", 'Request form specified fields'!$N11)</f>
        <v/>
      </c>
      <c r="AL7" s="95" t="str">
        <f>IF('Request form specified fields'!$O11="", "", 'Request form specified fields'!$O11)</f>
        <v/>
      </c>
      <c r="AM7" s="95" t="str">
        <f>IF('Request form specified fields'!$P11="", "", 'Request form specified fields'!$P11)</f>
        <v/>
      </c>
      <c r="AN7" s="95" t="str">
        <f>IF('Request form specified fields'!$Q11="", "", 'Request form specified fields'!$Q11)</f>
        <v/>
      </c>
      <c r="AO7" s="95" t="str">
        <f>IF('Request form specified fields'!$R11="", "", 'Request form specified fields'!$R11)</f>
        <v/>
      </c>
      <c r="AP7" s="95" t="str">
        <f>IF('Request form specified fields'!$S11="", "", 'Request form specified fields'!$S11)</f>
        <v/>
      </c>
      <c r="AQ7" s="95" t="str">
        <f>IF('Request form specified fields'!$T11="", "", 'Request form specified fields'!$T11)</f>
        <v/>
      </c>
      <c r="AR7" s="95" t="str">
        <f>IF('Request form specified fields'!$U11="", "", 'Request form specified fields'!$U11)</f>
        <v/>
      </c>
      <c r="AS7" s="94" t="str">
        <f>IF(E7="","",IFERROR(IF('Sign off sheet'!$C$11="",FALSE,TRUE),FALSE))</f>
        <v/>
      </c>
      <c r="AT7" s="94" t="str">
        <f>IF(E7="","",IFERROR(IF('FA4'!$G18="",FALSE,TRUE),FALSE))</f>
        <v/>
      </c>
      <c r="AU7" s="94" t="str">
        <f>IF(E7="","",IFERROR(IF('FA4'!$N18="",FALSE,TRUE),FALSE))</f>
        <v/>
      </c>
      <c r="AV7" s="94" t="str">
        <f t="shared" si="3"/>
        <v/>
      </c>
      <c r="AW7" s="94" t="str">
        <f>IF($E7="","",IFERROR(IF('Sign off sheet'!$C$20="",FALSE,TRUE),FALSE))</f>
        <v/>
      </c>
    </row>
    <row r="8" spans="1:49" x14ac:dyDescent="0.2">
      <c r="A8" s="95" t="str">
        <f t="shared" si="0"/>
        <v/>
      </c>
      <c r="B8" s="95" t="str">
        <f t="shared" si="1"/>
        <v/>
      </c>
      <c r="C8" s="95" t="str">
        <f>IF($E8="","",IF('FA4'!$E$4="", "", 'FA4'!$E$4))</f>
        <v/>
      </c>
      <c r="D8" s="95" t="str">
        <f>IF(B8="","",INDEX(MasterList!$H:$H,MATCH(DataSheet!$E8,MasterList!$B:$B,0)))</f>
        <v/>
      </c>
      <c r="E8" s="95" t="str">
        <f>IF('FA4'!$C19="", "", 'FA4'!$C19)</f>
        <v/>
      </c>
      <c r="F8" s="95" t="str">
        <f>IF(B8="","",INDEX(MasterList!$I:$I,MATCH(DataSheet!$E8,MasterList!$B:$B,0)))</f>
        <v/>
      </c>
      <c r="G8" s="95" t="str">
        <f>IF(B8="","",INDEX(MasterList!$J:$J,MATCH(DataSheet!$E8,MasterList!$B:$B,0)))</f>
        <v/>
      </c>
      <c r="H8" s="95" t="str">
        <f>IF(E8="","",INDEX(MasterList!G:G,MATCH(DataSheet!E8,MasterList!B:B,0)))</f>
        <v/>
      </c>
      <c r="I8" s="95" t="str">
        <f>IF(E8="","",IF('FA4'!$E$5="", "", 'FA4'!$E$5))</f>
        <v/>
      </c>
      <c r="J8" s="95" t="str">
        <f t="shared" si="4"/>
        <v/>
      </c>
      <c r="K8" s="95" t="str">
        <f t="shared" si="2"/>
        <v/>
      </c>
      <c r="L8" s="95" t="str">
        <f>IF($E8="","",IF('Sign off sheet'!$C$14="","",'Sign off sheet'!$C$14))</f>
        <v/>
      </c>
      <c r="M8" s="95" t="str">
        <f>IF($E8="","",IF('Sign off sheet'!$C$15="","",'Sign off sheet'!$C$15))</f>
        <v/>
      </c>
      <c r="N8" s="95" t="str">
        <f>IF($E8="","",IF('Sign off sheet'!$C$16="","",'Sign off sheet'!$C$16))</f>
        <v/>
      </c>
      <c r="O8" s="95" t="str">
        <f>IF($E8="","",IF('Sign off sheet'!$C$17="","",'Sign off sheet'!$C$17))</f>
        <v/>
      </c>
      <c r="P8" s="95" t="str">
        <f>IF($E8="","",IF('Sign off sheet'!$C$20="","",'Sign off sheet'!$C$20))</f>
        <v/>
      </c>
      <c r="Q8" s="95" t="str">
        <f>IF($E8="","",IF('Sign off sheet'!$C$21="","",'Sign off sheet'!$C$21))</f>
        <v/>
      </c>
      <c r="R8" s="95" t="str">
        <f>IF($E8="","",IF('Sign off sheet'!$C$22="","",'Sign off sheet'!$C$22))</f>
        <v/>
      </c>
      <c r="S8" s="95" t="str">
        <f>IF($E8="","",IF('Sign off sheet'!$C$23="","",'Sign off sheet'!$C$23))</f>
        <v/>
      </c>
      <c r="T8" s="95" t="str">
        <f>IF('FA4'!$G19="", "", 'FA4'!$G19)</f>
        <v/>
      </c>
      <c r="U8" s="95" t="str">
        <f>IF('FA4'!$N19="", "", 'FA4'!$N19)</f>
        <v/>
      </c>
      <c r="V8" s="95" t="str">
        <f>IF(E8="","",IF('FA4'!$M19="", "", 'FA4'!$M19))</f>
        <v/>
      </c>
      <c r="W8" s="95" t="str">
        <f>IF(E8="","",IF('FA4'!$P19="", "", 'FA4'!$P19))</f>
        <v/>
      </c>
      <c r="X8" s="95" t="str">
        <f>IF('FA4'!$H19="", "", 'FA4'!$H19)</f>
        <v/>
      </c>
      <c r="Y8" s="95" t="str">
        <f>IF('FA4'!$I19="", "", 'FA4'!$I19)</f>
        <v/>
      </c>
      <c r="Z8" s="95" t="str">
        <f>IF('FA4'!$J19="", "", 'FA4'!$J19)</f>
        <v/>
      </c>
      <c r="AA8" s="95" t="str">
        <f>IF('FA4'!$K19="", "", 'FA4'!$K19)</f>
        <v/>
      </c>
      <c r="AB8" s="95" t="str">
        <f>IF('FA4'!$L19="", "", 'FA4'!$L19)</f>
        <v/>
      </c>
      <c r="AC8" s="95" t="str">
        <f>IF('Request form specified fields'!$F12="", "", 'Request form specified fields'!$F12)</f>
        <v/>
      </c>
      <c r="AD8" s="95" t="str">
        <f>IF('Request form specified fields'!$G12="", "", 'Request form specified fields'!$G12)</f>
        <v/>
      </c>
      <c r="AE8" s="95" t="str">
        <f>IF('Request form specified fields'!$H12="", "", 'Request form specified fields'!$H12)</f>
        <v/>
      </c>
      <c r="AF8" s="95" t="str">
        <f>IF('Request form specified fields'!$I12="", "", 'Request form specified fields'!$I12)</f>
        <v/>
      </c>
      <c r="AG8" s="95" t="str">
        <f>IF('Request form specified fields'!$J12="", "", 'Request form specified fields'!$J12)</f>
        <v/>
      </c>
      <c r="AH8" s="95" t="str">
        <f>IF('Request form specified fields'!$K12="", "", 'Request form specified fields'!$K12)</f>
        <v/>
      </c>
      <c r="AI8" s="95" t="str">
        <f>IF('Request form specified fields'!$L12="", "", 'Request form specified fields'!$L12)</f>
        <v/>
      </c>
      <c r="AJ8" s="95" t="str">
        <f>IF('Request form specified fields'!$M12="", "", 'Request form specified fields'!$M12)</f>
        <v/>
      </c>
      <c r="AK8" s="95" t="str">
        <f>IF('Request form specified fields'!$N12="", "", 'Request form specified fields'!$N12)</f>
        <v/>
      </c>
      <c r="AL8" s="95" t="str">
        <f>IF('Request form specified fields'!$O12="", "", 'Request form specified fields'!$O12)</f>
        <v/>
      </c>
      <c r="AM8" s="95" t="str">
        <f>IF('Request form specified fields'!$P12="", "", 'Request form specified fields'!$P12)</f>
        <v/>
      </c>
      <c r="AN8" s="95" t="str">
        <f>IF('Request form specified fields'!$Q12="", "", 'Request form specified fields'!$Q12)</f>
        <v/>
      </c>
      <c r="AO8" s="95" t="str">
        <f>IF('Request form specified fields'!$R12="", "", 'Request form specified fields'!$R12)</f>
        <v/>
      </c>
      <c r="AP8" s="95" t="str">
        <f>IF('Request form specified fields'!$S12="", "", 'Request form specified fields'!$S12)</f>
        <v/>
      </c>
      <c r="AQ8" s="95" t="str">
        <f>IF('Request form specified fields'!$T12="", "", 'Request form specified fields'!$T12)</f>
        <v/>
      </c>
      <c r="AR8" s="95" t="str">
        <f>IF('Request form specified fields'!$U12="", "", 'Request form specified fields'!$U12)</f>
        <v/>
      </c>
      <c r="AS8" s="94" t="str">
        <f>IF(E8="","",IFERROR(IF('Sign off sheet'!$C$11="",FALSE,TRUE),FALSE))</f>
        <v/>
      </c>
      <c r="AT8" s="94" t="str">
        <f>IF(E8="","",IFERROR(IF('FA4'!$G19="",FALSE,TRUE),FALSE))</f>
        <v/>
      </c>
      <c r="AU8" s="94" t="str">
        <f>IF(E8="","",IFERROR(IF('FA4'!$N19="",FALSE,TRUE),FALSE))</f>
        <v/>
      </c>
      <c r="AV8" s="94" t="str">
        <f t="shared" si="3"/>
        <v/>
      </c>
      <c r="AW8" s="94" t="str">
        <f>IF($E8="","",IFERROR(IF('Sign off sheet'!$C$20="",FALSE,TRUE),FALSE))</f>
        <v/>
      </c>
    </row>
    <row r="9" spans="1:49" x14ac:dyDescent="0.2">
      <c r="A9" s="95" t="str">
        <f t="shared" si="0"/>
        <v/>
      </c>
      <c r="B9" s="95" t="str">
        <f t="shared" si="1"/>
        <v/>
      </c>
      <c r="C9" s="95" t="str">
        <f>IF($E9="","",IF('FA4'!$E$4="", "", 'FA4'!$E$4))</f>
        <v/>
      </c>
      <c r="D9" s="95" t="str">
        <f>IF(B9="","",INDEX(MasterList!$H:$H,MATCH(DataSheet!$E9,MasterList!$B:$B,0)))</f>
        <v/>
      </c>
      <c r="E9" s="95" t="str">
        <f>IF('FA4'!$C20="", "", 'FA4'!$C20)</f>
        <v/>
      </c>
      <c r="F9" s="95" t="str">
        <f>IF(B9="","",INDEX(MasterList!$I:$I,MATCH(DataSheet!$E9,MasterList!$B:$B,0)))</f>
        <v/>
      </c>
      <c r="G9" s="95" t="str">
        <f>IF(B9="","",INDEX(MasterList!$J:$J,MATCH(DataSheet!$E9,MasterList!$B:$B,0)))</f>
        <v/>
      </c>
      <c r="H9" s="95" t="str">
        <f>IF(E9="","",INDEX(MasterList!G:G,MATCH(DataSheet!E9,MasterList!B:B,0)))</f>
        <v/>
      </c>
      <c r="I9" s="95" t="str">
        <f>IF(E9="","",IF('FA4'!$E$5="", "", 'FA4'!$E$5))</f>
        <v/>
      </c>
      <c r="J9" s="95" t="str">
        <f t="shared" si="4"/>
        <v/>
      </c>
      <c r="K9" s="95" t="str">
        <f t="shared" si="2"/>
        <v/>
      </c>
      <c r="L9" s="95" t="str">
        <f>IF($E9="","",IF('Sign off sheet'!$C$14="","",'Sign off sheet'!$C$14))</f>
        <v/>
      </c>
      <c r="M9" s="95" t="str">
        <f>IF($E9="","",IF('Sign off sheet'!$C$15="","",'Sign off sheet'!$C$15))</f>
        <v/>
      </c>
      <c r="N9" s="95" t="str">
        <f>IF($E9="","",IF('Sign off sheet'!$C$16="","",'Sign off sheet'!$C$16))</f>
        <v/>
      </c>
      <c r="O9" s="95" t="str">
        <f>IF($E9="","",IF('Sign off sheet'!$C$17="","",'Sign off sheet'!$C$17))</f>
        <v/>
      </c>
      <c r="P9" s="95" t="str">
        <f>IF($E9="","",IF('Sign off sheet'!$C$20="","",'Sign off sheet'!$C$20))</f>
        <v/>
      </c>
      <c r="Q9" s="95" t="str">
        <f>IF($E9="","",IF('Sign off sheet'!$C$21="","",'Sign off sheet'!$C$21))</f>
        <v/>
      </c>
      <c r="R9" s="95" t="str">
        <f>IF($E9="","",IF('Sign off sheet'!$C$22="","",'Sign off sheet'!$C$22))</f>
        <v/>
      </c>
      <c r="S9" s="95" t="str">
        <f>IF($E9="","",IF('Sign off sheet'!$C$23="","",'Sign off sheet'!$C$23))</f>
        <v/>
      </c>
      <c r="T9" s="95" t="str">
        <f>IF('FA4'!$G20="", "", 'FA4'!$G20)</f>
        <v/>
      </c>
      <c r="U9" s="95" t="str">
        <f>IF('FA4'!$N20="", "", 'FA4'!$N20)</f>
        <v/>
      </c>
      <c r="V9" s="95" t="str">
        <f>IF(E9="","",IF('FA4'!$M20="", "", 'FA4'!$M20))</f>
        <v/>
      </c>
      <c r="W9" s="95" t="str">
        <f>IF(E9="","",IF('FA4'!$P20="", "", 'FA4'!$P20))</f>
        <v/>
      </c>
      <c r="X9" s="95" t="str">
        <f>IF('FA4'!$H20="", "", 'FA4'!$H20)</f>
        <v/>
      </c>
      <c r="Y9" s="95" t="str">
        <f>IF('FA4'!$I20="", "", 'FA4'!$I20)</f>
        <v/>
      </c>
      <c r="Z9" s="95" t="str">
        <f>IF('FA4'!$J20="", "", 'FA4'!$J20)</f>
        <v/>
      </c>
      <c r="AA9" s="95" t="str">
        <f>IF('FA4'!$K20="", "", 'FA4'!$K20)</f>
        <v/>
      </c>
      <c r="AB9" s="95" t="str">
        <f>IF('FA4'!$L20="", "", 'FA4'!$L20)</f>
        <v/>
      </c>
      <c r="AC9" s="95" t="str">
        <f>IF('Request form specified fields'!$F13="", "", 'Request form specified fields'!$F13)</f>
        <v/>
      </c>
      <c r="AD9" s="95" t="str">
        <f>IF('Request form specified fields'!$G13="", "", 'Request form specified fields'!$G13)</f>
        <v/>
      </c>
      <c r="AE9" s="95" t="str">
        <f>IF('Request form specified fields'!$H13="", "", 'Request form specified fields'!$H13)</f>
        <v/>
      </c>
      <c r="AF9" s="95" t="str">
        <f>IF('Request form specified fields'!$I13="", "", 'Request form specified fields'!$I13)</f>
        <v/>
      </c>
      <c r="AG9" s="95" t="str">
        <f>IF('Request form specified fields'!$J13="", "", 'Request form specified fields'!$J13)</f>
        <v/>
      </c>
      <c r="AH9" s="95" t="str">
        <f>IF('Request form specified fields'!$K13="", "", 'Request form specified fields'!$K13)</f>
        <v/>
      </c>
      <c r="AI9" s="95" t="str">
        <f>IF('Request form specified fields'!$L13="", "", 'Request form specified fields'!$L13)</f>
        <v/>
      </c>
      <c r="AJ9" s="95" t="str">
        <f>IF('Request form specified fields'!$M13="", "", 'Request form specified fields'!$M13)</f>
        <v/>
      </c>
      <c r="AK9" s="95" t="str">
        <f>IF('Request form specified fields'!$N13="", "", 'Request form specified fields'!$N13)</f>
        <v/>
      </c>
      <c r="AL9" s="95" t="str">
        <f>IF('Request form specified fields'!$O13="", "", 'Request form specified fields'!$O13)</f>
        <v/>
      </c>
      <c r="AM9" s="95" t="str">
        <f>IF('Request form specified fields'!$P13="", "", 'Request form specified fields'!$P13)</f>
        <v/>
      </c>
      <c r="AN9" s="95" t="str">
        <f>IF('Request form specified fields'!$Q13="", "", 'Request form specified fields'!$Q13)</f>
        <v/>
      </c>
      <c r="AO9" s="95" t="str">
        <f>IF('Request form specified fields'!$R13="", "", 'Request form specified fields'!$R13)</f>
        <v/>
      </c>
      <c r="AP9" s="95" t="str">
        <f>IF('Request form specified fields'!$S13="", "", 'Request form specified fields'!$S13)</f>
        <v/>
      </c>
      <c r="AQ9" s="95" t="str">
        <f>IF('Request form specified fields'!$T13="", "", 'Request form specified fields'!$T13)</f>
        <v/>
      </c>
      <c r="AR9" s="95" t="str">
        <f>IF('Request form specified fields'!$U13="", "", 'Request form specified fields'!$U13)</f>
        <v/>
      </c>
      <c r="AS9" s="94" t="str">
        <f>IF(E9="","",IFERROR(IF('Sign off sheet'!$C$11="",FALSE,TRUE),FALSE))</f>
        <v/>
      </c>
      <c r="AT9" s="94" t="str">
        <f>IF(E9="","",IFERROR(IF('FA4'!$G20="",FALSE,TRUE),FALSE))</f>
        <v/>
      </c>
      <c r="AU9" s="94" t="str">
        <f>IF(E9="","",IFERROR(IF('FA4'!$N20="",FALSE,TRUE),FALSE))</f>
        <v/>
      </c>
      <c r="AV9" s="94" t="str">
        <f t="shared" si="3"/>
        <v/>
      </c>
      <c r="AW9" s="94" t="str">
        <f>IF($E9="","",IFERROR(IF('Sign off sheet'!$C$20="",FALSE,TRUE),FALSE))</f>
        <v/>
      </c>
    </row>
    <row r="10" spans="1:49" x14ac:dyDescent="0.2">
      <c r="A10" s="95" t="str">
        <f t="shared" si="0"/>
        <v/>
      </c>
      <c r="B10" s="95" t="str">
        <f t="shared" si="1"/>
        <v/>
      </c>
      <c r="C10" s="95" t="str">
        <f>IF($E10="","",IF('FA4'!$E$4="", "", 'FA4'!$E$4))</f>
        <v/>
      </c>
      <c r="D10" s="95" t="str">
        <f>IF(B10="","",INDEX(MasterList!$H:$H,MATCH(DataSheet!$E10,MasterList!$B:$B,0)))</f>
        <v/>
      </c>
      <c r="E10" s="95" t="str">
        <f>IF('FA4'!$C21="", "", 'FA4'!$C21)</f>
        <v/>
      </c>
      <c r="F10" s="95" t="str">
        <f>IF(B10="","",INDEX(MasterList!$I:$I,MATCH(DataSheet!$E10,MasterList!$B:$B,0)))</f>
        <v/>
      </c>
      <c r="G10" s="95" t="str">
        <f>IF(B10="","",INDEX(MasterList!$J:$J,MATCH(DataSheet!$E10,MasterList!$B:$B,0)))</f>
        <v/>
      </c>
      <c r="H10" s="95" t="str">
        <f>IF(E10="","",INDEX(MasterList!G:G,MATCH(DataSheet!E10,MasterList!B:B,0)))</f>
        <v/>
      </c>
      <c r="I10" s="95" t="str">
        <f>IF(E10="","",IF('FA4'!$E$5="", "", 'FA4'!$E$5))</f>
        <v/>
      </c>
      <c r="J10" s="95" t="str">
        <f t="shared" si="4"/>
        <v/>
      </c>
      <c r="K10" s="95" t="str">
        <f t="shared" si="2"/>
        <v/>
      </c>
      <c r="L10" s="95" t="str">
        <f>IF($E10="","",IF('Sign off sheet'!$C$14="","",'Sign off sheet'!$C$14))</f>
        <v/>
      </c>
      <c r="M10" s="95" t="str">
        <f>IF($E10="","",IF('Sign off sheet'!$C$15="","",'Sign off sheet'!$C$15))</f>
        <v/>
      </c>
      <c r="N10" s="95" t="str">
        <f>IF($E10="","",IF('Sign off sheet'!$C$16="","",'Sign off sheet'!$C$16))</f>
        <v/>
      </c>
      <c r="O10" s="95" t="str">
        <f>IF($E10="","",IF('Sign off sheet'!$C$17="","",'Sign off sheet'!$C$17))</f>
        <v/>
      </c>
      <c r="P10" s="95" t="str">
        <f>IF($E10="","",IF('Sign off sheet'!$C$20="","",'Sign off sheet'!$C$20))</f>
        <v/>
      </c>
      <c r="Q10" s="95" t="str">
        <f>IF($E10="","",IF('Sign off sheet'!$C$21="","",'Sign off sheet'!$C$21))</f>
        <v/>
      </c>
      <c r="R10" s="95" t="str">
        <f>IF($E10="","",IF('Sign off sheet'!$C$22="","",'Sign off sheet'!$C$22))</f>
        <v/>
      </c>
      <c r="S10" s="95" t="str">
        <f>IF($E10="","",IF('Sign off sheet'!$C$23="","",'Sign off sheet'!$C$23))</f>
        <v/>
      </c>
      <c r="T10" s="95" t="str">
        <f>IF('FA4'!$G21="", "", 'FA4'!$G21)</f>
        <v/>
      </c>
      <c r="U10" s="95" t="str">
        <f>IF('FA4'!$N21="", "", 'FA4'!$N21)</f>
        <v/>
      </c>
      <c r="V10" s="95" t="str">
        <f>IF(E10="","",IF('FA4'!$M21="", "", 'FA4'!$M21))</f>
        <v/>
      </c>
      <c r="W10" s="95" t="str">
        <f>IF(E10="","",IF('FA4'!$P21="", "", 'FA4'!$P21))</f>
        <v/>
      </c>
      <c r="X10" s="95" t="str">
        <f>IF('FA4'!$H21="", "", 'FA4'!$H21)</f>
        <v/>
      </c>
      <c r="Y10" s="95" t="str">
        <f>IF('FA4'!$I21="", "", 'FA4'!$I21)</f>
        <v/>
      </c>
      <c r="Z10" s="95" t="str">
        <f>IF('FA4'!$J21="", "", 'FA4'!$J21)</f>
        <v/>
      </c>
      <c r="AA10" s="95" t="str">
        <f>IF('FA4'!$K21="", "", 'FA4'!$K21)</f>
        <v/>
      </c>
      <c r="AB10" s="95" t="str">
        <f>IF('FA4'!$L21="", "", 'FA4'!$L21)</f>
        <v/>
      </c>
      <c r="AC10" s="95" t="str">
        <f>IF('Request form specified fields'!$F14="", "", 'Request form specified fields'!$F14)</f>
        <v/>
      </c>
      <c r="AD10" s="95" t="str">
        <f>IF('Request form specified fields'!$G14="", "", 'Request form specified fields'!$G14)</f>
        <v/>
      </c>
      <c r="AE10" s="95" t="str">
        <f>IF('Request form specified fields'!$H14="", "", 'Request form specified fields'!$H14)</f>
        <v/>
      </c>
      <c r="AF10" s="95" t="str">
        <f>IF('Request form specified fields'!$I14="", "", 'Request form specified fields'!$I14)</f>
        <v/>
      </c>
      <c r="AG10" s="95" t="str">
        <f>IF('Request form specified fields'!$J14="", "", 'Request form specified fields'!$J14)</f>
        <v/>
      </c>
      <c r="AH10" s="95" t="str">
        <f>IF('Request form specified fields'!$K14="", "", 'Request form specified fields'!$K14)</f>
        <v/>
      </c>
      <c r="AI10" s="95" t="str">
        <f>IF('Request form specified fields'!$L14="", "", 'Request form specified fields'!$L14)</f>
        <v/>
      </c>
      <c r="AJ10" s="95" t="str">
        <f>IF('Request form specified fields'!$M14="", "", 'Request form specified fields'!$M14)</f>
        <v/>
      </c>
      <c r="AK10" s="95" t="str">
        <f>IF('Request form specified fields'!$N14="", "", 'Request form specified fields'!$N14)</f>
        <v/>
      </c>
      <c r="AL10" s="95" t="str">
        <f>IF('Request form specified fields'!$O14="", "", 'Request form specified fields'!$O14)</f>
        <v/>
      </c>
      <c r="AM10" s="95" t="str">
        <f>IF('Request form specified fields'!$P14="", "", 'Request form specified fields'!$P14)</f>
        <v/>
      </c>
      <c r="AN10" s="95" t="str">
        <f>IF('Request form specified fields'!$Q14="", "", 'Request form specified fields'!$Q14)</f>
        <v/>
      </c>
      <c r="AO10" s="95" t="str">
        <f>IF('Request form specified fields'!$R14="", "", 'Request form specified fields'!$R14)</f>
        <v/>
      </c>
      <c r="AP10" s="95" t="str">
        <f>IF('Request form specified fields'!$S14="", "", 'Request form specified fields'!$S14)</f>
        <v/>
      </c>
      <c r="AQ10" s="95" t="str">
        <f>IF('Request form specified fields'!$T14="", "", 'Request form specified fields'!$T14)</f>
        <v/>
      </c>
      <c r="AR10" s="95" t="str">
        <f>IF('Request form specified fields'!$U14="", "", 'Request form specified fields'!$U14)</f>
        <v/>
      </c>
      <c r="AS10" s="94" t="str">
        <f>IF(E10="","",IFERROR(IF('Sign off sheet'!$C$11="",FALSE,TRUE),FALSE))</f>
        <v/>
      </c>
      <c r="AT10" s="94" t="str">
        <f>IF(E10="","",IFERROR(IF('FA4'!$G21="",FALSE,TRUE),FALSE))</f>
        <v/>
      </c>
      <c r="AU10" s="94" t="str">
        <f>IF(E10="","",IFERROR(IF('FA4'!$N21="",FALSE,TRUE),FALSE))</f>
        <v/>
      </c>
      <c r="AV10" s="94" t="str">
        <f t="shared" si="3"/>
        <v/>
      </c>
      <c r="AW10" s="94" t="str">
        <f>IF($E10="","",IFERROR(IF('Sign off sheet'!$C$20="",FALSE,TRUE),FALSE))</f>
        <v/>
      </c>
    </row>
    <row r="11" spans="1:49" x14ac:dyDescent="0.2">
      <c r="A11" s="95" t="str">
        <f t="shared" si="0"/>
        <v/>
      </c>
      <c r="B11" s="95" t="str">
        <f t="shared" si="1"/>
        <v/>
      </c>
      <c r="C11" s="95" t="str">
        <f>IF($E11="","",IF('FA4'!$E$4="", "", 'FA4'!$E$4))</f>
        <v/>
      </c>
      <c r="D11" s="95" t="str">
        <f>IF(B11="","",INDEX(MasterList!$H:$H,MATCH(DataSheet!$E11,MasterList!$B:$B,0)))</f>
        <v/>
      </c>
      <c r="E11" s="95" t="str">
        <f>IF('FA4'!$C22="", "", 'FA4'!$C22)</f>
        <v/>
      </c>
      <c r="F11" s="95" t="str">
        <f>IF(B11="","",INDEX(MasterList!$I:$I,MATCH(DataSheet!$E11,MasterList!$B:$B,0)))</f>
        <v/>
      </c>
      <c r="G11" s="95" t="str">
        <f>IF(B11="","",INDEX(MasterList!$J:$J,MATCH(DataSheet!$E11,MasterList!$B:$B,0)))</f>
        <v/>
      </c>
      <c r="H11" s="95" t="str">
        <f>IF(E11="","",INDEX(MasterList!G:G,MATCH(DataSheet!E11,MasterList!B:B,0)))</f>
        <v/>
      </c>
      <c r="I11" s="95" t="str">
        <f>IF(E11="","",IF('FA4'!$E$5="", "", 'FA4'!$E$5))</f>
        <v/>
      </c>
      <c r="J11" s="95" t="str">
        <f t="shared" si="4"/>
        <v/>
      </c>
      <c r="K11" s="95" t="str">
        <f t="shared" si="2"/>
        <v/>
      </c>
      <c r="L11" s="95" t="str">
        <f>IF($E11="","",IF('Sign off sheet'!$C$14="","",'Sign off sheet'!$C$14))</f>
        <v/>
      </c>
      <c r="M11" s="95" t="str">
        <f>IF($E11="","",IF('Sign off sheet'!$C$15="","",'Sign off sheet'!$C$15))</f>
        <v/>
      </c>
      <c r="N11" s="95" t="str">
        <f>IF($E11="","",IF('Sign off sheet'!$C$16="","",'Sign off sheet'!$C$16))</f>
        <v/>
      </c>
      <c r="O11" s="95" t="str">
        <f>IF($E11="","",IF('Sign off sheet'!$C$17="","",'Sign off sheet'!$C$17))</f>
        <v/>
      </c>
      <c r="P11" s="95" t="str">
        <f>IF($E11="","",IF('Sign off sheet'!$C$20="","",'Sign off sheet'!$C$20))</f>
        <v/>
      </c>
      <c r="Q11" s="95" t="str">
        <f>IF($E11="","",IF('Sign off sheet'!$C$21="","",'Sign off sheet'!$C$21))</f>
        <v/>
      </c>
      <c r="R11" s="95" t="str">
        <f>IF($E11="","",IF('Sign off sheet'!$C$22="","",'Sign off sheet'!$C$22))</f>
        <v/>
      </c>
      <c r="S11" s="95" t="str">
        <f>IF($E11="","",IF('Sign off sheet'!$C$23="","",'Sign off sheet'!$C$23))</f>
        <v/>
      </c>
      <c r="T11" s="95" t="str">
        <f>IF('FA4'!$G22="", "", 'FA4'!$G22)</f>
        <v/>
      </c>
      <c r="U11" s="95" t="str">
        <f>IF('FA4'!$N22="", "", 'FA4'!$N22)</f>
        <v/>
      </c>
      <c r="V11" s="95" t="str">
        <f>IF(E11="","",IF('FA4'!$M22="", "", 'FA4'!$M22))</f>
        <v/>
      </c>
      <c r="W11" s="95" t="str">
        <f>IF(E11="","",IF('FA4'!$P22="", "", 'FA4'!$P22))</f>
        <v/>
      </c>
      <c r="X11" s="95" t="str">
        <f>IF('FA4'!$H22="", "", 'FA4'!$H22)</f>
        <v/>
      </c>
      <c r="Y11" s="95" t="str">
        <f>IF('FA4'!$I22="", "", 'FA4'!$I22)</f>
        <v/>
      </c>
      <c r="Z11" s="95" t="str">
        <f>IF('FA4'!$J22="", "", 'FA4'!$J22)</f>
        <v/>
      </c>
      <c r="AA11" s="95" t="str">
        <f>IF('FA4'!$K22="", "", 'FA4'!$K22)</f>
        <v/>
      </c>
      <c r="AB11" s="95" t="str">
        <f>IF('FA4'!$L22="", "", 'FA4'!$L22)</f>
        <v/>
      </c>
      <c r="AC11" s="95" t="str">
        <f>IF('Request form specified fields'!$F15="", "", 'Request form specified fields'!$F15)</f>
        <v/>
      </c>
      <c r="AD11" s="95" t="str">
        <f>IF('Request form specified fields'!$G15="", "", 'Request form specified fields'!$G15)</f>
        <v/>
      </c>
      <c r="AE11" s="95" t="str">
        <f>IF('Request form specified fields'!$H15="", "", 'Request form specified fields'!$H15)</f>
        <v/>
      </c>
      <c r="AF11" s="95" t="str">
        <f>IF('Request form specified fields'!$I15="", "", 'Request form specified fields'!$I15)</f>
        <v/>
      </c>
      <c r="AG11" s="95" t="str">
        <f>IF('Request form specified fields'!$J15="", "", 'Request form specified fields'!$J15)</f>
        <v/>
      </c>
      <c r="AH11" s="95" t="str">
        <f>IF('Request form specified fields'!$K15="", "", 'Request form specified fields'!$K15)</f>
        <v/>
      </c>
      <c r="AI11" s="95" t="str">
        <f>IF('Request form specified fields'!$L15="", "", 'Request form specified fields'!$L15)</f>
        <v/>
      </c>
      <c r="AJ11" s="95" t="str">
        <f>IF('Request form specified fields'!$M15="", "", 'Request form specified fields'!$M15)</f>
        <v/>
      </c>
      <c r="AK11" s="95" t="str">
        <f>IF('Request form specified fields'!$N15="", "", 'Request form specified fields'!$N15)</f>
        <v/>
      </c>
      <c r="AL11" s="95" t="str">
        <f>IF('Request form specified fields'!$O15="", "", 'Request form specified fields'!$O15)</f>
        <v/>
      </c>
      <c r="AM11" s="95" t="str">
        <f>IF('Request form specified fields'!$P15="", "", 'Request form specified fields'!$P15)</f>
        <v/>
      </c>
      <c r="AN11" s="95" t="str">
        <f>IF('Request form specified fields'!$Q15="", "", 'Request form specified fields'!$Q15)</f>
        <v/>
      </c>
      <c r="AO11" s="95" t="str">
        <f>IF('Request form specified fields'!$R15="", "", 'Request form specified fields'!$R15)</f>
        <v/>
      </c>
      <c r="AP11" s="95" t="str">
        <f>IF('Request form specified fields'!$S15="", "", 'Request form specified fields'!$S15)</f>
        <v/>
      </c>
      <c r="AQ11" s="95" t="str">
        <f>IF('Request form specified fields'!$T15="", "", 'Request form specified fields'!$T15)</f>
        <v/>
      </c>
      <c r="AR11" s="95" t="str">
        <f>IF('Request form specified fields'!$U15="", "", 'Request form specified fields'!$U15)</f>
        <v/>
      </c>
      <c r="AS11" s="94" t="str">
        <f>IF(E11="","",IFERROR(IF('Sign off sheet'!$C$11="",FALSE,TRUE),FALSE))</f>
        <v/>
      </c>
      <c r="AT11" s="94" t="str">
        <f>IF(E11="","",IFERROR(IF('FA4'!$G22="",FALSE,TRUE),FALSE))</f>
        <v/>
      </c>
      <c r="AU11" s="94" t="str">
        <f>IF(E11="","",IFERROR(IF('FA4'!$N22="",FALSE,TRUE),FALSE))</f>
        <v/>
      </c>
      <c r="AV11" s="94" t="str">
        <f t="shared" si="3"/>
        <v/>
      </c>
      <c r="AW11" s="94" t="str">
        <f>IF($E11="","",IFERROR(IF('Sign off sheet'!$C$20="",FALSE,TRUE),FALSE))</f>
        <v/>
      </c>
    </row>
    <row r="12" spans="1:49" x14ac:dyDescent="0.2">
      <c r="A12" s="95" t="str">
        <f t="shared" si="0"/>
        <v/>
      </c>
      <c r="B12" s="95" t="str">
        <f t="shared" si="1"/>
        <v/>
      </c>
      <c r="C12" s="95" t="str">
        <f>IF($E12="","",IF('FA4'!$E$4="", "", 'FA4'!$E$4))</f>
        <v/>
      </c>
      <c r="D12" s="95" t="str">
        <f>IF(B12="","",INDEX(MasterList!$H:$H,MATCH(DataSheet!$E12,MasterList!$B:$B,0)))</f>
        <v/>
      </c>
      <c r="E12" s="95" t="str">
        <f>IF('FA4'!$C23="", "", 'FA4'!$C23)</f>
        <v/>
      </c>
      <c r="F12" s="95" t="str">
        <f>IF(B12="","",INDEX(MasterList!$I:$I,MATCH(DataSheet!$E12,MasterList!$B:$B,0)))</f>
        <v/>
      </c>
      <c r="G12" s="95" t="str">
        <f>IF(B12="","",INDEX(MasterList!$J:$J,MATCH(DataSheet!$E12,MasterList!$B:$B,0)))</f>
        <v/>
      </c>
      <c r="H12" s="95" t="str">
        <f>IF(E12="","",INDEX(MasterList!G:G,MATCH(DataSheet!E12,MasterList!B:B,0)))</f>
        <v/>
      </c>
      <c r="I12" s="95" t="str">
        <f>IF(E12="","",IF('FA4'!$E$5="", "", 'FA4'!$E$5))</f>
        <v/>
      </c>
      <c r="J12" s="95" t="str">
        <f t="shared" si="4"/>
        <v/>
      </c>
      <c r="K12" s="95" t="str">
        <f t="shared" si="2"/>
        <v/>
      </c>
      <c r="L12" s="95" t="str">
        <f>IF($E12="","",IF('Sign off sheet'!$C$14="","",'Sign off sheet'!$C$14))</f>
        <v/>
      </c>
      <c r="M12" s="95" t="str">
        <f>IF($E12="","",IF('Sign off sheet'!$C$15="","",'Sign off sheet'!$C$15))</f>
        <v/>
      </c>
      <c r="N12" s="95" t="str">
        <f>IF($E12="","",IF('Sign off sheet'!$C$16="","",'Sign off sheet'!$C$16))</f>
        <v/>
      </c>
      <c r="O12" s="95" t="str">
        <f>IF($E12="","",IF('Sign off sheet'!$C$17="","",'Sign off sheet'!$C$17))</f>
        <v/>
      </c>
      <c r="P12" s="95" t="str">
        <f>IF($E12="","",IF('Sign off sheet'!$C$20="","",'Sign off sheet'!$C$20))</f>
        <v/>
      </c>
      <c r="Q12" s="95" t="str">
        <f>IF($E12="","",IF('Sign off sheet'!$C$21="","",'Sign off sheet'!$C$21))</f>
        <v/>
      </c>
      <c r="R12" s="95" t="str">
        <f>IF($E12="","",IF('Sign off sheet'!$C$22="","",'Sign off sheet'!$C$22))</f>
        <v/>
      </c>
      <c r="S12" s="95" t="str">
        <f>IF($E12="","",IF('Sign off sheet'!$C$23="","",'Sign off sheet'!$C$23))</f>
        <v/>
      </c>
      <c r="T12" s="95" t="str">
        <f>IF('FA4'!$G23="", "", 'FA4'!$G23)</f>
        <v/>
      </c>
      <c r="U12" s="95" t="str">
        <f>IF('FA4'!$N23="", "", 'FA4'!$N23)</f>
        <v/>
      </c>
      <c r="V12" s="95" t="str">
        <f>IF(E12="","",IF('FA4'!$M23="", "", 'FA4'!$M23))</f>
        <v/>
      </c>
      <c r="W12" s="95" t="str">
        <f>IF(E12="","",IF('FA4'!$P23="", "", 'FA4'!$P23))</f>
        <v/>
      </c>
      <c r="X12" s="95" t="str">
        <f>IF('FA4'!$H23="", "", 'FA4'!$H23)</f>
        <v/>
      </c>
      <c r="Y12" s="95" t="str">
        <f>IF('FA4'!$I23="", "", 'FA4'!$I23)</f>
        <v/>
      </c>
      <c r="Z12" s="95" t="str">
        <f>IF('FA4'!$J23="", "", 'FA4'!$J23)</f>
        <v/>
      </c>
      <c r="AA12" s="95" t="str">
        <f>IF('FA4'!$K23="", "", 'FA4'!$K23)</f>
        <v/>
      </c>
      <c r="AB12" s="95" t="str">
        <f>IF('FA4'!$L23="", "", 'FA4'!$L23)</f>
        <v/>
      </c>
      <c r="AC12" s="95" t="str">
        <f>IF('Request form specified fields'!$F16="", "", 'Request form specified fields'!$F16)</f>
        <v/>
      </c>
      <c r="AD12" s="95" t="str">
        <f>IF('Request form specified fields'!$G16="", "", 'Request form specified fields'!$G16)</f>
        <v/>
      </c>
      <c r="AE12" s="95" t="str">
        <f>IF('Request form specified fields'!$H16="", "", 'Request form specified fields'!$H16)</f>
        <v/>
      </c>
      <c r="AF12" s="95" t="str">
        <f>IF('Request form specified fields'!$I16="", "", 'Request form specified fields'!$I16)</f>
        <v/>
      </c>
      <c r="AG12" s="95" t="str">
        <f>IF('Request form specified fields'!$J16="", "", 'Request form specified fields'!$J16)</f>
        <v/>
      </c>
      <c r="AH12" s="95" t="str">
        <f>IF('Request form specified fields'!$K16="", "", 'Request form specified fields'!$K16)</f>
        <v/>
      </c>
      <c r="AI12" s="95" t="str">
        <f>IF('Request form specified fields'!$L16="", "", 'Request form specified fields'!$L16)</f>
        <v/>
      </c>
      <c r="AJ12" s="95" t="str">
        <f>IF('Request form specified fields'!$M16="", "", 'Request form specified fields'!$M16)</f>
        <v/>
      </c>
      <c r="AK12" s="95" t="str">
        <f>IF('Request form specified fields'!$N16="", "", 'Request form specified fields'!$N16)</f>
        <v/>
      </c>
      <c r="AL12" s="95" t="str">
        <f>IF('Request form specified fields'!$O16="", "", 'Request form specified fields'!$O16)</f>
        <v/>
      </c>
      <c r="AM12" s="95" t="str">
        <f>IF('Request form specified fields'!$P16="", "", 'Request form specified fields'!$P16)</f>
        <v/>
      </c>
      <c r="AN12" s="95" t="str">
        <f>IF('Request form specified fields'!$Q16="", "", 'Request form specified fields'!$Q16)</f>
        <v/>
      </c>
      <c r="AO12" s="95" t="str">
        <f>IF('Request form specified fields'!$R16="", "", 'Request form specified fields'!$R16)</f>
        <v/>
      </c>
      <c r="AP12" s="95" t="str">
        <f>IF('Request form specified fields'!$S16="", "", 'Request form specified fields'!$S16)</f>
        <v/>
      </c>
      <c r="AQ12" s="95" t="str">
        <f>IF('Request form specified fields'!$T16="", "", 'Request form specified fields'!$T16)</f>
        <v/>
      </c>
      <c r="AR12" s="95" t="str">
        <f>IF('Request form specified fields'!$U16="", "", 'Request form specified fields'!$U16)</f>
        <v/>
      </c>
      <c r="AS12" s="94" t="str">
        <f>IF(E12="","",IFERROR(IF('Sign off sheet'!$C$11="",FALSE,TRUE),FALSE))</f>
        <v/>
      </c>
      <c r="AT12" s="94" t="str">
        <f>IF(E12="","",IFERROR(IF('FA4'!$G23="",FALSE,TRUE),FALSE))</f>
        <v/>
      </c>
      <c r="AU12" s="94" t="str">
        <f>IF(E12="","",IFERROR(IF('FA4'!$N23="",FALSE,TRUE),FALSE))</f>
        <v/>
      </c>
      <c r="AV12" s="94" t="str">
        <f t="shared" si="3"/>
        <v/>
      </c>
      <c r="AW12" s="94" t="str">
        <f>IF($E12="","",IFERROR(IF('Sign off sheet'!$C$20="",FALSE,TRUE),FALSE))</f>
        <v/>
      </c>
    </row>
    <row r="13" spans="1:49" x14ac:dyDescent="0.2">
      <c r="A13" s="95" t="str">
        <f t="shared" si="0"/>
        <v/>
      </c>
      <c r="B13" s="95" t="str">
        <f t="shared" si="1"/>
        <v/>
      </c>
      <c r="C13" s="95" t="str">
        <f>IF($E13="","",IF('FA4'!$E$4="", "", 'FA4'!$E$4))</f>
        <v/>
      </c>
      <c r="D13" s="95" t="str">
        <f>IF(B13="","",INDEX(MasterList!$H:$H,MATCH(DataSheet!$E13,MasterList!$B:$B,0)))</f>
        <v/>
      </c>
      <c r="E13" s="95" t="str">
        <f>IF('FA4'!$C24="", "", 'FA4'!$C24)</f>
        <v/>
      </c>
      <c r="F13" s="95" t="str">
        <f>IF(B13="","",INDEX(MasterList!$I:$I,MATCH(DataSheet!$E13,MasterList!$B:$B,0)))</f>
        <v/>
      </c>
      <c r="G13" s="95" t="str">
        <f>IF(B13="","",INDEX(MasterList!$J:$J,MATCH(DataSheet!$E13,MasterList!$B:$B,0)))</f>
        <v/>
      </c>
      <c r="H13" s="95" t="str">
        <f>IF(E13="","",INDEX(MasterList!G:G,MATCH(DataSheet!E13,MasterList!B:B,0)))</f>
        <v/>
      </c>
      <c r="I13" s="95" t="str">
        <f>IF(E13="","",IF('FA4'!$E$5="", "", 'FA4'!$E$5))</f>
        <v/>
      </c>
      <c r="J13" s="95" t="str">
        <f t="shared" si="4"/>
        <v/>
      </c>
      <c r="K13" s="95" t="str">
        <f t="shared" si="2"/>
        <v/>
      </c>
      <c r="L13" s="95" t="str">
        <f>IF($E13="","",IF('Sign off sheet'!$C$14="","",'Sign off sheet'!$C$14))</f>
        <v/>
      </c>
      <c r="M13" s="95" t="str">
        <f>IF($E13="","",IF('Sign off sheet'!$C$15="","",'Sign off sheet'!$C$15))</f>
        <v/>
      </c>
      <c r="N13" s="95" t="str">
        <f>IF($E13="","",IF('Sign off sheet'!$C$16="","",'Sign off sheet'!$C$16))</f>
        <v/>
      </c>
      <c r="O13" s="95" t="str">
        <f>IF($E13="","",IF('Sign off sheet'!$C$17="","",'Sign off sheet'!$C$17))</f>
        <v/>
      </c>
      <c r="P13" s="95" t="str">
        <f>IF($E13="","",IF('Sign off sheet'!$C$20="","",'Sign off sheet'!$C$20))</f>
        <v/>
      </c>
      <c r="Q13" s="95" t="str">
        <f>IF($E13="","",IF('Sign off sheet'!$C$21="","",'Sign off sheet'!$C$21))</f>
        <v/>
      </c>
      <c r="R13" s="95" t="str">
        <f>IF($E13="","",IF('Sign off sheet'!$C$22="","",'Sign off sheet'!$C$22))</f>
        <v/>
      </c>
      <c r="S13" s="95" t="str">
        <f>IF($E13="","",IF('Sign off sheet'!$C$23="","",'Sign off sheet'!$C$23))</f>
        <v/>
      </c>
      <c r="T13" s="95" t="str">
        <f>IF('FA4'!$G24="", "", 'FA4'!$G24)</f>
        <v/>
      </c>
      <c r="U13" s="95" t="str">
        <f>IF('FA4'!$N24="", "", 'FA4'!$N24)</f>
        <v/>
      </c>
      <c r="V13" s="95" t="str">
        <f>IF(E13="","",IF('FA4'!$M24="", "", 'FA4'!$M24))</f>
        <v/>
      </c>
      <c r="W13" s="95" t="str">
        <f>IF(E13="","",IF('FA4'!$P24="", "", 'FA4'!$P24))</f>
        <v/>
      </c>
      <c r="X13" s="95" t="str">
        <f>IF('FA4'!$H24="", "", 'FA4'!$H24)</f>
        <v/>
      </c>
      <c r="Y13" s="95" t="str">
        <f>IF('FA4'!$I24="", "", 'FA4'!$I24)</f>
        <v/>
      </c>
      <c r="Z13" s="95" t="str">
        <f>IF('FA4'!$J24="", "", 'FA4'!$J24)</f>
        <v/>
      </c>
      <c r="AA13" s="95" t="str">
        <f>IF('FA4'!$K24="", "", 'FA4'!$K24)</f>
        <v/>
      </c>
      <c r="AB13" s="95" t="str">
        <f>IF('FA4'!$L24="", "", 'FA4'!$L24)</f>
        <v/>
      </c>
      <c r="AC13" s="95" t="str">
        <f>IF('Request form specified fields'!$F17="", "", 'Request form specified fields'!$F17)</f>
        <v/>
      </c>
      <c r="AD13" s="95" t="str">
        <f>IF('Request form specified fields'!$G17="", "", 'Request form specified fields'!$G17)</f>
        <v/>
      </c>
      <c r="AE13" s="95" t="str">
        <f>IF('Request form specified fields'!$H17="", "", 'Request form specified fields'!$H17)</f>
        <v/>
      </c>
      <c r="AF13" s="95" t="str">
        <f>IF('Request form specified fields'!$I17="", "", 'Request form specified fields'!$I17)</f>
        <v/>
      </c>
      <c r="AG13" s="95" t="str">
        <f>IF('Request form specified fields'!$J17="", "", 'Request form specified fields'!$J17)</f>
        <v/>
      </c>
      <c r="AH13" s="95" t="str">
        <f>IF('Request form specified fields'!$K17="", "", 'Request form specified fields'!$K17)</f>
        <v/>
      </c>
      <c r="AI13" s="95" t="str">
        <f>IF('Request form specified fields'!$L17="", "", 'Request form specified fields'!$L17)</f>
        <v/>
      </c>
      <c r="AJ13" s="95" t="str">
        <f>IF('Request form specified fields'!$M17="", "", 'Request form specified fields'!$M17)</f>
        <v/>
      </c>
      <c r="AK13" s="95" t="str">
        <f>IF('Request form specified fields'!$N17="", "", 'Request form specified fields'!$N17)</f>
        <v/>
      </c>
      <c r="AL13" s="95" t="str">
        <f>IF('Request form specified fields'!$O17="", "", 'Request form specified fields'!$O17)</f>
        <v/>
      </c>
      <c r="AM13" s="95" t="str">
        <f>IF('Request form specified fields'!$P17="", "", 'Request form specified fields'!$P17)</f>
        <v/>
      </c>
      <c r="AN13" s="95" t="str">
        <f>IF('Request form specified fields'!$Q17="", "", 'Request form specified fields'!$Q17)</f>
        <v/>
      </c>
      <c r="AO13" s="95" t="str">
        <f>IF('Request form specified fields'!$R17="", "", 'Request form specified fields'!$R17)</f>
        <v/>
      </c>
      <c r="AP13" s="95" t="str">
        <f>IF('Request form specified fields'!$S17="", "", 'Request form specified fields'!$S17)</f>
        <v/>
      </c>
      <c r="AQ13" s="95" t="str">
        <f>IF('Request form specified fields'!$T17="", "", 'Request form specified fields'!$T17)</f>
        <v/>
      </c>
      <c r="AR13" s="95" t="str">
        <f>IF('Request form specified fields'!$U17="", "", 'Request form specified fields'!$U17)</f>
        <v/>
      </c>
      <c r="AS13" s="94" t="str">
        <f>IF(E13="","",IFERROR(IF('Sign off sheet'!$C$11="",FALSE,TRUE),FALSE))</f>
        <v/>
      </c>
      <c r="AT13" s="94" t="str">
        <f>IF(E13="","",IFERROR(IF('FA4'!$G24="",FALSE,TRUE),FALSE))</f>
        <v/>
      </c>
      <c r="AU13" s="94" t="str">
        <f>IF(E13="","",IFERROR(IF('FA4'!$N24="",FALSE,TRUE),FALSE))</f>
        <v/>
      </c>
      <c r="AV13" s="94" t="str">
        <f t="shared" si="3"/>
        <v/>
      </c>
      <c r="AW13" s="94" t="str">
        <f>IF($E13="","",IFERROR(IF('Sign off sheet'!$C$20="",FALSE,TRUE),FALSE))</f>
        <v/>
      </c>
    </row>
    <row r="14" spans="1:49" x14ac:dyDescent="0.2">
      <c r="A14" s="95" t="str">
        <f t="shared" si="0"/>
        <v/>
      </c>
      <c r="B14" s="95" t="str">
        <f t="shared" si="1"/>
        <v/>
      </c>
      <c r="C14" s="95" t="str">
        <f>IF($E14="","",IF('FA4'!$E$4="", "", 'FA4'!$E$4))</f>
        <v/>
      </c>
      <c r="D14" s="95" t="str">
        <f>IF(B14="","",INDEX(MasterList!$H:$H,MATCH(DataSheet!$E14,MasterList!$B:$B,0)))</f>
        <v/>
      </c>
      <c r="E14" s="95" t="str">
        <f>IF('FA4'!$C25="", "", 'FA4'!$C25)</f>
        <v/>
      </c>
      <c r="F14" s="95" t="str">
        <f>IF(B14="","",INDEX(MasterList!$I:$I,MATCH(DataSheet!$E14,MasterList!$B:$B,0)))</f>
        <v/>
      </c>
      <c r="G14" s="95" t="str">
        <f>IF(B14="","",INDEX(MasterList!$J:$J,MATCH(DataSheet!$E14,MasterList!$B:$B,0)))</f>
        <v/>
      </c>
      <c r="H14" s="95" t="str">
        <f>IF(E14="","",INDEX(MasterList!G:G,MATCH(DataSheet!E14,MasterList!B:B,0)))</f>
        <v/>
      </c>
      <c r="I14" s="95" t="str">
        <f>IF(E14="","",IF('FA4'!$E$5="", "", 'FA4'!$E$5))</f>
        <v/>
      </c>
      <c r="J14" s="95" t="str">
        <f t="shared" si="4"/>
        <v/>
      </c>
      <c r="K14" s="95" t="str">
        <f t="shared" si="2"/>
        <v/>
      </c>
      <c r="L14" s="95" t="str">
        <f>IF($E14="","",IF('Sign off sheet'!$C$14="","",'Sign off sheet'!$C$14))</f>
        <v/>
      </c>
      <c r="M14" s="95" t="str">
        <f>IF($E14="","",IF('Sign off sheet'!$C$15="","",'Sign off sheet'!$C$15))</f>
        <v/>
      </c>
      <c r="N14" s="95" t="str">
        <f>IF($E14="","",IF('Sign off sheet'!$C$16="","",'Sign off sheet'!$C$16))</f>
        <v/>
      </c>
      <c r="O14" s="95" t="str">
        <f>IF($E14="","",IF('Sign off sheet'!$C$17="","",'Sign off sheet'!$C$17))</f>
        <v/>
      </c>
      <c r="P14" s="95" t="str">
        <f>IF($E14="","",IF('Sign off sheet'!$C$20="","",'Sign off sheet'!$C$20))</f>
        <v/>
      </c>
      <c r="Q14" s="95" t="str">
        <f>IF($E14="","",IF('Sign off sheet'!$C$21="","",'Sign off sheet'!$C$21))</f>
        <v/>
      </c>
      <c r="R14" s="95" t="str">
        <f>IF($E14="","",IF('Sign off sheet'!$C$22="","",'Sign off sheet'!$C$22))</f>
        <v/>
      </c>
      <c r="S14" s="95" t="str">
        <f>IF($E14="","",IF('Sign off sheet'!$C$23="","",'Sign off sheet'!$C$23))</f>
        <v/>
      </c>
      <c r="T14" s="95" t="str">
        <f>IF('FA4'!$G25="", "", 'FA4'!$G25)</f>
        <v/>
      </c>
      <c r="U14" s="95" t="str">
        <f>IF('FA4'!$N25="", "", 'FA4'!$N25)</f>
        <v/>
      </c>
      <c r="V14" s="95" t="str">
        <f>IF(E14="","",IF('FA4'!$M25="", "", 'FA4'!$M25))</f>
        <v/>
      </c>
      <c r="W14" s="95" t="str">
        <f>IF(E14="","",IF('FA4'!$P25="", "", 'FA4'!$P25))</f>
        <v/>
      </c>
      <c r="X14" s="95" t="str">
        <f>IF('FA4'!$H25="", "", 'FA4'!$H25)</f>
        <v/>
      </c>
      <c r="Y14" s="95" t="str">
        <f>IF('FA4'!$I25="", "", 'FA4'!$I25)</f>
        <v/>
      </c>
      <c r="Z14" s="95" t="str">
        <f>IF('FA4'!$J25="", "", 'FA4'!$J25)</f>
        <v/>
      </c>
      <c r="AA14" s="95" t="str">
        <f>IF('FA4'!$K25="", "", 'FA4'!$K25)</f>
        <v/>
      </c>
      <c r="AB14" s="95" t="str">
        <f>IF('FA4'!$L25="", "", 'FA4'!$L25)</f>
        <v/>
      </c>
      <c r="AC14" s="95" t="str">
        <f>IF('Request form specified fields'!$F18="", "", 'Request form specified fields'!$F18)</f>
        <v/>
      </c>
      <c r="AD14" s="95" t="str">
        <f>IF('Request form specified fields'!$G18="", "", 'Request form specified fields'!$G18)</f>
        <v/>
      </c>
      <c r="AE14" s="95" t="str">
        <f>IF('Request form specified fields'!$H18="", "", 'Request form specified fields'!$H18)</f>
        <v/>
      </c>
      <c r="AF14" s="95" t="str">
        <f>IF('Request form specified fields'!$I18="", "", 'Request form specified fields'!$I18)</f>
        <v/>
      </c>
      <c r="AG14" s="95" t="str">
        <f>IF('Request form specified fields'!$J18="", "", 'Request form specified fields'!$J18)</f>
        <v/>
      </c>
      <c r="AH14" s="95" t="str">
        <f>IF('Request form specified fields'!$K18="", "", 'Request form specified fields'!$K18)</f>
        <v/>
      </c>
      <c r="AI14" s="95" t="str">
        <f>IF('Request form specified fields'!$L18="", "", 'Request form specified fields'!$L18)</f>
        <v/>
      </c>
      <c r="AJ14" s="95" t="str">
        <f>IF('Request form specified fields'!$M18="", "", 'Request form specified fields'!$M18)</f>
        <v/>
      </c>
      <c r="AK14" s="95" t="str">
        <f>IF('Request form specified fields'!$N18="", "", 'Request form specified fields'!$N18)</f>
        <v/>
      </c>
      <c r="AL14" s="95" t="str">
        <f>IF('Request form specified fields'!$O18="", "", 'Request form specified fields'!$O18)</f>
        <v/>
      </c>
      <c r="AM14" s="95" t="str">
        <f>IF('Request form specified fields'!$P18="", "", 'Request form specified fields'!$P18)</f>
        <v/>
      </c>
      <c r="AN14" s="95" t="str">
        <f>IF('Request form specified fields'!$Q18="", "", 'Request form specified fields'!$Q18)</f>
        <v/>
      </c>
      <c r="AO14" s="95" t="str">
        <f>IF('Request form specified fields'!$R18="", "", 'Request form specified fields'!$R18)</f>
        <v/>
      </c>
      <c r="AP14" s="95" t="str">
        <f>IF('Request form specified fields'!$S18="", "", 'Request form specified fields'!$S18)</f>
        <v/>
      </c>
      <c r="AQ14" s="95" t="str">
        <f>IF('Request form specified fields'!$T18="", "", 'Request form specified fields'!$T18)</f>
        <v/>
      </c>
      <c r="AR14" s="95" t="str">
        <f>IF('Request form specified fields'!$U18="", "", 'Request form specified fields'!$U18)</f>
        <v/>
      </c>
      <c r="AS14" s="94" t="str">
        <f>IF(E14="","",IFERROR(IF('Sign off sheet'!$C$11="",FALSE,TRUE),FALSE))</f>
        <v/>
      </c>
      <c r="AT14" s="94" t="str">
        <f>IF(E14="","",IFERROR(IF('FA4'!$G25="",FALSE,TRUE),FALSE))</f>
        <v/>
      </c>
      <c r="AU14" s="94" t="str">
        <f>IF(E14="","",IFERROR(IF('FA4'!$N25="",FALSE,TRUE),FALSE))</f>
        <v/>
      </c>
      <c r="AV14" s="94" t="str">
        <f t="shared" si="3"/>
        <v/>
      </c>
      <c r="AW14" s="94" t="str">
        <f>IF($E14="","",IFERROR(IF('Sign off sheet'!$C$20="",FALSE,TRUE),FALSE))</f>
        <v/>
      </c>
    </row>
    <row r="15" spans="1:49" x14ac:dyDescent="0.2">
      <c r="A15" s="95" t="str">
        <f t="shared" si="0"/>
        <v/>
      </c>
      <c r="B15" s="95" t="str">
        <f t="shared" si="1"/>
        <v/>
      </c>
      <c r="C15" s="95" t="str">
        <f>IF($E15="","",IF('FA4'!$E$4="", "", 'FA4'!$E$4))</f>
        <v/>
      </c>
      <c r="D15" s="95" t="str">
        <f>IF(B15="","",INDEX(MasterList!$H:$H,MATCH(DataSheet!$E15,MasterList!$B:$B,0)))</f>
        <v/>
      </c>
      <c r="E15" s="95" t="str">
        <f>IF('FA4'!$C26="", "", 'FA4'!$C26)</f>
        <v/>
      </c>
      <c r="F15" s="95" t="str">
        <f>IF(B15="","",INDEX(MasterList!$I:$I,MATCH(DataSheet!$E15,MasterList!$B:$B,0)))</f>
        <v/>
      </c>
      <c r="G15" s="95" t="str">
        <f>IF(B15="","",INDEX(MasterList!$J:$J,MATCH(DataSheet!$E15,MasterList!$B:$B,0)))</f>
        <v/>
      </c>
      <c r="H15" s="95" t="str">
        <f>IF(E15="","",INDEX(MasterList!G:G,MATCH(DataSheet!E15,MasterList!B:B,0)))</f>
        <v/>
      </c>
      <c r="I15" s="95" t="str">
        <f>IF(E15="","",IF('FA4'!$E$5="", "", 'FA4'!$E$5))</f>
        <v/>
      </c>
      <c r="J15" s="95" t="str">
        <f t="shared" si="4"/>
        <v/>
      </c>
      <c r="K15" s="95" t="str">
        <f t="shared" si="2"/>
        <v/>
      </c>
      <c r="L15" s="95" t="str">
        <f>IF($E15="","",IF('Sign off sheet'!$C$14="","",'Sign off sheet'!$C$14))</f>
        <v/>
      </c>
      <c r="M15" s="95" t="str">
        <f>IF($E15="","",IF('Sign off sheet'!$C$15="","",'Sign off sheet'!$C$15))</f>
        <v/>
      </c>
      <c r="N15" s="95" t="str">
        <f>IF($E15="","",IF('Sign off sheet'!$C$16="","",'Sign off sheet'!$C$16))</f>
        <v/>
      </c>
      <c r="O15" s="95" t="str">
        <f>IF($E15="","",IF('Sign off sheet'!$C$17="","",'Sign off sheet'!$C$17))</f>
        <v/>
      </c>
      <c r="P15" s="95" t="str">
        <f>IF($E15="","",IF('Sign off sheet'!$C$20="","",'Sign off sheet'!$C$20))</f>
        <v/>
      </c>
      <c r="Q15" s="95" t="str">
        <f>IF($E15="","",IF('Sign off sheet'!$C$21="","",'Sign off sheet'!$C$21))</f>
        <v/>
      </c>
      <c r="R15" s="95" t="str">
        <f>IF($E15="","",IF('Sign off sheet'!$C$22="","",'Sign off sheet'!$C$22))</f>
        <v/>
      </c>
      <c r="S15" s="95" t="str">
        <f>IF($E15="","",IF('Sign off sheet'!$C$23="","",'Sign off sheet'!$C$23))</f>
        <v/>
      </c>
      <c r="T15" s="95" t="str">
        <f>IF('FA4'!$G26="", "", 'FA4'!$G26)</f>
        <v/>
      </c>
      <c r="U15" s="95" t="str">
        <f>IF('FA4'!$N26="", "", 'FA4'!$N26)</f>
        <v/>
      </c>
      <c r="V15" s="95" t="str">
        <f>IF(E15="","",IF('FA4'!$M26="", "", 'FA4'!$M26))</f>
        <v/>
      </c>
      <c r="W15" s="95" t="str">
        <f>IF(E15="","",IF('FA4'!$P26="", "", 'FA4'!$P26))</f>
        <v/>
      </c>
      <c r="X15" s="95" t="str">
        <f>IF('FA4'!$H26="", "", 'FA4'!$H26)</f>
        <v/>
      </c>
      <c r="Y15" s="95" t="str">
        <f>IF('FA4'!$I26="", "", 'FA4'!$I26)</f>
        <v/>
      </c>
      <c r="Z15" s="95" t="str">
        <f>IF('FA4'!$J26="", "", 'FA4'!$J26)</f>
        <v/>
      </c>
      <c r="AA15" s="95" t="str">
        <f>IF('FA4'!$K26="", "", 'FA4'!$K26)</f>
        <v/>
      </c>
      <c r="AB15" s="95" t="str">
        <f>IF('FA4'!$L26="", "", 'FA4'!$L26)</f>
        <v/>
      </c>
      <c r="AC15" s="95" t="str">
        <f>IF('Request form specified fields'!$F19="", "", 'Request form specified fields'!$F19)</f>
        <v/>
      </c>
      <c r="AD15" s="95" t="str">
        <f>IF('Request form specified fields'!$G19="", "", 'Request form specified fields'!$G19)</f>
        <v/>
      </c>
      <c r="AE15" s="95" t="str">
        <f>IF('Request form specified fields'!$H19="", "", 'Request form specified fields'!$H19)</f>
        <v/>
      </c>
      <c r="AF15" s="95" t="str">
        <f>IF('Request form specified fields'!$I19="", "", 'Request form specified fields'!$I19)</f>
        <v/>
      </c>
      <c r="AG15" s="95" t="str">
        <f>IF('Request form specified fields'!$J19="", "", 'Request form specified fields'!$J19)</f>
        <v/>
      </c>
      <c r="AH15" s="95" t="str">
        <f>IF('Request form specified fields'!$K19="", "", 'Request form specified fields'!$K19)</f>
        <v/>
      </c>
      <c r="AI15" s="95" t="str">
        <f>IF('Request form specified fields'!$L19="", "", 'Request form specified fields'!$L19)</f>
        <v/>
      </c>
      <c r="AJ15" s="95" t="str">
        <f>IF('Request form specified fields'!$M19="", "", 'Request form specified fields'!$M19)</f>
        <v/>
      </c>
      <c r="AK15" s="95" t="str">
        <f>IF('Request form specified fields'!$N19="", "", 'Request form specified fields'!$N19)</f>
        <v/>
      </c>
      <c r="AL15" s="95" t="str">
        <f>IF('Request form specified fields'!$O19="", "", 'Request form specified fields'!$O19)</f>
        <v/>
      </c>
      <c r="AM15" s="95" t="str">
        <f>IF('Request form specified fields'!$P19="", "", 'Request form specified fields'!$P19)</f>
        <v/>
      </c>
      <c r="AN15" s="95" t="str">
        <f>IF('Request form specified fields'!$Q19="", "", 'Request form specified fields'!$Q19)</f>
        <v/>
      </c>
      <c r="AO15" s="95" t="str">
        <f>IF('Request form specified fields'!$R19="", "", 'Request form specified fields'!$R19)</f>
        <v/>
      </c>
      <c r="AP15" s="95" t="str">
        <f>IF('Request form specified fields'!$S19="", "", 'Request form specified fields'!$S19)</f>
        <v/>
      </c>
      <c r="AQ15" s="95" t="str">
        <f>IF('Request form specified fields'!$T19="", "", 'Request form specified fields'!$T19)</f>
        <v/>
      </c>
      <c r="AR15" s="95" t="str">
        <f>IF('Request form specified fields'!$U19="", "", 'Request form specified fields'!$U19)</f>
        <v/>
      </c>
      <c r="AS15" s="94" t="str">
        <f>IF(E15="","",IFERROR(IF('Sign off sheet'!$C$11="",FALSE,TRUE),FALSE))</f>
        <v/>
      </c>
      <c r="AT15" s="94" t="str">
        <f>IF(E15="","",IFERROR(IF('FA4'!$G26="",FALSE,TRUE),FALSE))</f>
        <v/>
      </c>
      <c r="AU15" s="94" t="str">
        <f>IF(E15="","",IFERROR(IF('FA4'!$N26="",FALSE,TRUE),FALSE))</f>
        <v/>
      </c>
      <c r="AV15" s="94" t="str">
        <f t="shared" si="3"/>
        <v/>
      </c>
      <c r="AW15" s="94" t="str">
        <f>IF($E15="","",IFERROR(IF('Sign off sheet'!$C$20="",FALSE,TRUE),FALSE))</f>
        <v/>
      </c>
    </row>
    <row r="16" spans="1:49" x14ac:dyDescent="0.2">
      <c r="A16" s="95" t="str">
        <f t="shared" si="0"/>
        <v/>
      </c>
      <c r="B16" s="95" t="str">
        <f t="shared" si="1"/>
        <v/>
      </c>
      <c r="C16" s="95" t="str">
        <f>IF($E16="","",IF('FA4'!$E$4="", "", 'FA4'!$E$4))</f>
        <v/>
      </c>
      <c r="D16" s="95" t="str">
        <f>IF(B16="","",INDEX(MasterList!$H:$H,MATCH(DataSheet!$E16,MasterList!$B:$B,0)))</f>
        <v/>
      </c>
      <c r="E16" s="95" t="str">
        <f>IF('FA4'!$C27="", "", 'FA4'!$C27)</f>
        <v/>
      </c>
      <c r="F16" s="95" t="str">
        <f>IF(B16="","",INDEX(MasterList!$I:$I,MATCH(DataSheet!$E16,MasterList!$B:$B,0)))</f>
        <v/>
      </c>
      <c r="G16" s="95" t="str">
        <f>IF(B16="","",INDEX(MasterList!$J:$J,MATCH(DataSheet!$E16,MasterList!$B:$B,0)))</f>
        <v/>
      </c>
      <c r="H16" s="95" t="str">
        <f>IF(E16="","",INDEX(MasterList!G:G,MATCH(DataSheet!E16,MasterList!B:B,0)))</f>
        <v/>
      </c>
      <c r="I16" s="95" t="str">
        <f>IF(E16="","",IF('FA4'!$E$5="", "", 'FA4'!$E$5))</f>
        <v/>
      </c>
      <c r="J16" s="95" t="str">
        <f t="shared" si="4"/>
        <v/>
      </c>
      <c r="K16" s="95" t="str">
        <f t="shared" si="2"/>
        <v/>
      </c>
      <c r="L16" s="95" t="str">
        <f>IF($E16="","",IF('Sign off sheet'!$C$14="","",'Sign off sheet'!$C$14))</f>
        <v/>
      </c>
      <c r="M16" s="95" t="str">
        <f>IF($E16="","",IF('Sign off sheet'!$C$15="","",'Sign off sheet'!$C$15))</f>
        <v/>
      </c>
      <c r="N16" s="95" t="str">
        <f>IF($E16="","",IF('Sign off sheet'!$C$16="","",'Sign off sheet'!$C$16))</f>
        <v/>
      </c>
      <c r="O16" s="95" t="str">
        <f>IF($E16="","",IF('Sign off sheet'!$C$17="","",'Sign off sheet'!$C$17))</f>
        <v/>
      </c>
      <c r="P16" s="95" t="str">
        <f>IF($E16="","",IF('Sign off sheet'!$C$20="","",'Sign off sheet'!$C$20))</f>
        <v/>
      </c>
      <c r="Q16" s="95" t="str">
        <f>IF($E16="","",IF('Sign off sheet'!$C$21="","",'Sign off sheet'!$C$21))</f>
        <v/>
      </c>
      <c r="R16" s="95" t="str">
        <f>IF($E16="","",IF('Sign off sheet'!$C$22="","",'Sign off sheet'!$C$22))</f>
        <v/>
      </c>
      <c r="S16" s="95" t="str">
        <f>IF($E16="","",IF('Sign off sheet'!$C$23="","",'Sign off sheet'!$C$23))</f>
        <v/>
      </c>
      <c r="T16" s="95" t="str">
        <f>IF('FA4'!$G27="", "", 'FA4'!$G27)</f>
        <v/>
      </c>
      <c r="U16" s="95" t="str">
        <f>IF('FA4'!$N27="", "", 'FA4'!$N27)</f>
        <v/>
      </c>
      <c r="V16" s="95" t="str">
        <f>IF(E16="","",IF('FA4'!$M27="", "", 'FA4'!$M27))</f>
        <v/>
      </c>
      <c r="W16" s="95" t="str">
        <f>IF(E16="","",IF('FA4'!$P27="", "", 'FA4'!$P27))</f>
        <v/>
      </c>
      <c r="X16" s="95" t="str">
        <f>IF('FA4'!$H27="", "", 'FA4'!$H27)</f>
        <v/>
      </c>
      <c r="Y16" s="95" t="str">
        <f>IF('FA4'!$I27="", "", 'FA4'!$I27)</f>
        <v/>
      </c>
      <c r="Z16" s="95" t="str">
        <f>IF('FA4'!$J27="", "", 'FA4'!$J27)</f>
        <v/>
      </c>
      <c r="AA16" s="95" t="str">
        <f>IF('FA4'!$K27="", "", 'FA4'!$K27)</f>
        <v/>
      </c>
      <c r="AB16" s="95" t="str">
        <f>IF('FA4'!$L27="", "", 'FA4'!$L27)</f>
        <v/>
      </c>
      <c r="AC16" s="95" t="str">
        <f>IF('Request form specified fields'!$F20="", "", 'Request form specified fields'!$F20)</f>
        <v/>
      </c>
      <c r="AD16" s="95" t="str">
        <f>IF('Request form specified fields'!$G20="", "", 'Request form specified fields'!$G20)</f>
        <v/>
      </c>
      <c r="AE16" s="95" t="str">
        <f>IF('Request form specified fields'!$H20="", "", 'Request form specified fields'!$H20)</f>
        <v/>
      </c>
      <c r="AF16" s="95" t="str">
        <f>IF('Request form specified fields'!$I20="", "", 'Request form specified fields'!$I20)</f>
        <v/>
      </c>
      <c r="AG16" s="95" t="str">
        <f>IF('Request form specified fields'!$J20="", "", 'Request form specified fields'!$J20)</f>
        <v/>
      </c>
      <c r="AH16" s="95" t="str">
        <f>IF('Request form specified fields'!$K20="", "", 'Request form specified fields'!$K20)</f>
        <v/>
      </c>
      <c r="AI16" s="95" t="str">
        <f>IF('Request form specified fields'!$L20="", "", 'Request form specified fields'!$L20)</f>
        <v/>
      </c>
      <c r="AJ16" s="95" t="str">
        <f>IF('Request form specified fields'!$M20="", "", 'Request form specified fields'!$M20)</f>
        <v/>
      </c>
      <c r="AK16" s="95" t="str">
        <f>IF('Request form specified fields'!$N20="", "", 'Request form specified fields'!$N20)</f>
        <v/>
      </c>
      <c r="AL16" s="95" t="str">
        <f>IF('Request form specified fields'!$O20="", "", 'Request form specified fields'!$O20)</f>
        <v/>
      </c>
      <c r="AM16" s="95" t="str">
        <f>IF('Request form specified fields'!$P20="", "", 'Request form specified fields'!$P20)</f>
        <v/>
      </c>
      <c r="AN16" s="95" t="str">
        <f>IF('Request form specified fields'!$Q20="", "", 'Request form specified fields'!$Q20)</f>
        <v/>
      </c>
      <c r="AO16" s="95" t="str">
        <f>IF('Request form specified fields'!$R20="", "", 'Request form specified fields'!$R20)</f>
        <v/>
      </c>
      <c r="AP16" s="95" t="str">
        <f>IF('Request form specified fields'!$S20="", "", 'Request form specified fields'!$S20)</f>
        <v/>
      </c>
      <c r="AQ16" s="95" t="str">
        <f>IF('Request form specified fields'!$T20="", "", 'Request form specified fields'!$T20)</f>
        <v/>
      </c>
      <c r="AR16" s="95" t="str">
        <f>IF('Request form specified fields'!$U20="", "", 'Request form specified fields'!$U20)</f>
        <v/>
      </c>
      <c r="AS16" s="94" t="str">
        <f>IF(E16="","",IFERROR(IF('Sign off sheet'!$C$11="",FALSE,TRUE),FALSE))</f>
        <v/>
      </c>
      <c r="AT16" s="94" t="str">
        <f>IF(E16="","",IFERROR(IF('FA4'!$G27="",FALSE,TRUE),FALSE))</f>
        <v/>
      </c>
      <c r="AU16" s="94" t="str">
        <f>IF(E16="","",IFERROR(IF('FA4'!$N27="",FALSE,TRUE),FALSE))</f>
        <v/>
      </c>
      <c r="AV16" s="94" t="str">
        <f t="shared" si="3"/>
        <v/>
      </c>
      <c r="AW16" s="94" t="str">
        <f>IF($E16="","",IFERROR(IF('Sign off sheet'!$C$20="",FALSE,TRUE),FALSE))</f>
        <v/>
      </c>
    </row>
    <row r="17" spans="1:49" x14ac:dyDescent="0.2">
      <c r="A17" s="95" t="str">
        <f t="shared" si="0"/>
        <v/>
      </c>
      <c r="B17" s="95" t="str">
        <f t="shared" si="1"/>
        <v/>
      </c>
      <c r="C17" s="95" t="str">
        <f>IF($E17="","",IF('FA4'!$E$4="", "", 'FA4'!$E$4))</f>
        <v/>
      </c>
      <c r="D17" s="95" t="str">
        <f>IF(B17="","",INDEX(MasterList!$H:$H,MATCH(DataSheet!$E17,MasterList!$B:$B,0)))</f>
        <v/>
      </c>
      <c r="E17" s="95" t="str">
        <f>IF('FA4'!$C28="", "", 'FA4'!$C28)</f>
        <v/>
      </c>
      <c r="F17" s="95" t="str">
        <f>IF(B17="","",INDEX(MasterList!$I:$I,MATCH(DataSheet!$E17,MasterList!$B:$B,0)))</f>
        <v/>
      </c>
      <c r="G17" s="95" t="str">
        <f>IF(B17="","",INDEX(MasterList!$J:$J,MATCH(DataSheet!$E17,MasterList!$B:$B,0)))</f>
        <v/>
      </c>
      <c r="H17" s="95" t="str">
        <f>IF(E17="","",INDEX(MasterList!G:G,MATCH(DataSheet!E17,MasterList!B:B,0)))</f>
        <v/>
      </c>
      <c r="I17" s="95" t="str">
        <f>IF(E17="","",IF('FA4'!$E$5="", "", 'FA4'!$E$5))</f>
        <v/>
      </c>
      <c r="J17" s="95" t="str">
        <f t="shared" si="4"/>
        <v/>
      </c>
      <c r="K17" s="95" t="str">
        <f t="shared" si="2"/>
        <v/>
      </c>
      <c r="L17" s="95" t="str">
        <f>IF($E17="","",IF('Sign off sheet'!$C$14="","",'Sign off sheet'!$C$14))</f>
        <v/>
      </c>
      <c r="M17" s="95" t="str">
        <f>IF($E17="","",IF('Sign off sheet'!$C$15="","",'Sign off sheet'!$C$15))</f>
        <v/>
      </c>
      <c r="N17" s="95" t="str">
        <f>IF($E17="","",IF('Sign off sheet'!$C$16="","",'Sign off sheet'!$C$16))</f>
        <v/>
      </c>
      <c r="O17" s="95" t="str">
        <f>IF($E17="","",IF('Sign off sheet'!$C$17="","",'Sign off sheet'!$C$17))</f>
        <v/>
      </c>
      <c r="P17" s="95" t="str">
        <f>IF($E17="","",IF('Sign off sheet'!$C$20="","",'Sign off sheet'!$C$20))</f>
        <v/>
      </c>
      <c r="Q17" s="95" t="str">
        <f>IF($E17="","",IF('Sign off sheet'!$C$21="","",'Sign off sheet'!$C$21))</f>
        <v/>
      </c>
      <c r="R17" s="95" t="str">
        <f>IF($E17="","",IF('Sign off sheet'!$C$22="","",'Sign off sheet'!$C$22))</f>
        <v/>
      </c>
      <c r="S17" s="95" t="str">
        <f>IF($E17="","",IF('Sign off sheet'!$C$23="","",'Sign off sheet'!$C$23))</f>
        <v/>
      </c>
      <c r="T17" s="95" t="str">
        <f>IF('FA4'!$G28="", "", 'FA4'!$G28)</f>
        <v/>
      </c>
      <c r="U17" s="95" t="str">
        <f>IF('FA4'!$N28="", "", 'FA4'!$N28)</f>
        <v/>
      </c>
      <c r="V17" s="95" t="str">
        <f>IF(E17="","",IF('FA4'!$M28="", "", 'FA4'!$M28))</f>
        <v/>
      </c>
      <c r="W17" s="95" t="str">
        <f>IF(E17="","",IF('FA4'!$P28="", "", 'FA4'!$P28))</f>
        <v/>
      </c>
      <c r="X17" s="95" t="str">
        <f>IF('FA4'!$H28="", "", 'FA4'!$H28)</f>
        <v/>
      </c>
      <c r="Y17" s="95" t="str">
        <f>IF('FA4'!$I28="", "", 'FA4'!$I28)</f>
        <v/>
      </c>
      <c r="Z17" s="95" t="str">
        <f>IF('FA4'!$J28="", "", 'FA4'!$J28)</f>
        <v/>
      </c>
      <c r="AA17" s="95" t="str">
        <f>IF('FA4'!$K28="", "", 'FA4'!$K28)</f>
        <v/>
      </c>
      <c r="AB17" s="95" t="str">
        <f>IF('FA4'!$L28="", "", 'FA4'!$L28)</f>
        <v/>
      </c>
      <c r="AC17" s="95" t="str">
        <f>IF('Request form specified fields'!$F21="", "", 'Request form specified fields'!$F21)</f>
        <v/>
      </c>
      <c r="AD17" s="95" t="str">
        <f>IF('Request form specified fields'!$G21="", "", 'Request form specified fields'!$G21)</f>
        <v/>
      </c>
      <c r="AE17" s="95" t="str">
        <f>IF('Request form specified fields'!$H21="", "", 'Request form specified fields'!$H21)</f>
        <v/>
      </c>
      <c r="AF17" s="95" t="str">
        <f>IF('Request form specified fields'!$I21="", "", 'Request form specified fields'!$I21)</f>
        <v/>
      </c>
      <c r="AG17" s="95" t="str">
        <f>IF('Request form specified fields'!$J21="", "", 'Request form specified fields'!$J21)</f>
        <v/>
      </c>
      <c r="AH17" s="95" t="str">
        <f>IF('Request form specified fields'!$K21="", "", 'Request form specified fields'!$K21)</f>
        <v/>
      </c>
      <c r="AI17" s="95" t="str">
        <f>IF('Request form specified fields'!$L21="", "", 'Request form specified fields'!$L21)</f>
        <v/>
      </c>
      <c r="AJ17" s="95" t="str">
        <f>IF('Request form specified fields'!$M21="", "", 'Request form specified fields'!$M21)</f>
        <v/>
      </c>
      <c r="AK17" s="95" t="str">
        <f>IF('Request form specified fields'!$N21="", "", 'Request form specified fields'!$N21)</f>
        <v/>
      </c>
      <c r="AL17" s="95" t="str">
        <f>IF('Request form specified fields'!$O21="", "", 'Request form specified fields'!$O21)</f>
        <v/>
      </c>
      <c r="AM17" s="95" t="str">
        <f>IF('Request form specified fields'!$P21="", "", 'Request form specified fields'!$P21)</f>
        <v/>
      </c>
      <c r="AN17" s="95" t="str">
        <f>IF('Request form specified fields'!$Q21="", "", 'Request form specified fields'!$Q21)</f>
        <v/>
      </c>
      <c r="AO17" s="95" t="str">
        <f>IF('Request form specified fields'!$R21="", "", 'Request form specified fields'!$R21)</f>
        <v/>
      </c>
      <c r="AP17" s="95" t="str">
        <f>IF('Request form specified fields'!$S21="", "", 'Request form specified fields'!$S21)</f>
        <v/>
      </c>
      <c r="AQ17" s="95" t="str">
        <f>IF('Request form specified fields'!$T21="", "", 'Request form specified fields'!$T21)</f>
        <v/>
      </c>
      <c r="AR17" s="95" t="str">
        <f>IF('Request form specified fields'!$U21="", "", 'Request form specified fields'!$U21)</f>
        <v/>
      </c>
      <c r="AS17" s="94" t="str">
        <f>IF(E17="","",IFERROR(IF('Sign off sheet'!$C$11="",FALSE,TRUE),FALSE))</f>
        <v/>
      </c>
      <c r="AT17" s="94" t="str">
        <f>IF(E17="","",IFERROR(IF('FA4'!$G28="",FALSE,TRUE),FALSE))</f>
        <v/>
      </c>
      <c r="AU17" s="94" t="str">
        <f>IF(E17="","",IFERROR(IF('FA4'!$N28="",FALSE,TRUE),FALSE))</f>
        <v/>
      </c>
      <c r="AV17" s="94" t="str">
        <f t="shared" si="3"/>
        <v/>
      </c>
      <c r="AW17" s="94" t="str">
        <f>IF($E17="","",IFERROR(IF('Sign off sheet'!$C$20="",FALSE,TRUE),FALSE))</f>
        <v/>
      </c>
    </row>
    <row r="18" spans="1:49" x14ac:dyDescent="0.2">
      <c r="A18" s="95" t="str">
        <f t="shared" si="0"/>
        <v/>
      </c>
      <c r="B18" s="95" t="str">
        <f t="shared" si="1"/>
        <v/>
      </c>
      <c r="C18" s="95" t="str">
        <f>IF($E18="","",IF('FA4'!$E$4="", "", 'FA4'!$E$4))</f>
        <v/>
      </c>
      <c r="D18" s="95" t="str">
        <f>IF(B18="","",INDEX(MasterList!$H:$H,MATCH(DataSheet!$E18,MasterList!$B:$B,0)))</f>
        <v/>
      </c>
      <c r="E18" s="95" t="str">
        <f>IF('FA4'!$C29="", "", 'FA4'!$C29)</f>
        <v/>
      </c>
      <c r="F18" s="95" t="str">
        <f>IF(B18="","",INDEX(MasterList!$I:$I,MATCH(DataSheet!$E18,MasterList!$B:$B,0)))</f>
        <v/>
      </c>
      <c r="G18" s="95" t="str">
        <f>IF(B18="","",INDEX(MasterList!$J:$J,MATCH(DataSheet!$E18,MasterList!$B:$B,0)))</f>
        <v/>
      </c>
      <c r="H18" s="95" t="str">
        <f>IF(E18="","",INDEX(MasterList!G:G,MATCH(DataSheet!E18,MasterList!B:B,0)))</f>
        <v/>
      </c>
      <c r="I18" s="95" t="str">
        <f>IF(E18="","",IF('FA4'!$E$5="", "", 'FA4'!$E$5))</f>
        <v/>
      </c>
      <c r="J18" s="95" t="str">
        <f t="shared" si="4"/>
        <v/>
      </c>
      <c r="K18" s="95" t="str">
        <f t="shared" si="2"/>
        <v/>
      </c>
      <c r="L18" s="95" t="str">
        <f>IF($E18="","",IF('Sign off sheet'!$C$14="","",'Sign off sheet'!$C$14))</f>
        <v/>
      </c>
      <c r="M18" s="95" t="str">
        <f>IF($E18="","",IF('Sign off sheet'!$C$15="","",'Sign off sheet'!$C$15))</f>
        <v/>
      </c>
      <c r="N18" s="95" t="str">
        <f>IF($E18="","",IF('Sign off sheet'!$C$16="","",'Sign off sheet'!$C$16))</f>
        <v/>
      </c>
      <c r="O18" s="95" t="str">
        <f>IF($E18="","",IF('Sign off sheet'!$C$17="","",'Sign off sheet'!$C$17))</f>
        <v/>
      </c>
      <c r="P18" s="95" t="str">
        <f>IF($E18="","",IF('Sign off sheet'!$C$20="","",'Sign off sheet'!$C$20))</f>
        <v/>
      </c>
      <c r="Q18" s="95" t="str">
        <f>IF($E18="","",IF('Sign off sheet'!$C$21="","",'Sign off sheet'!$C$21))</f>
        <v/>
      </c>
      <c r="R18" s="95" t="str">
        <f>IF($E18="","",IF('Sign off sheet'!$C$22="","",'Sign off sheet'!$C$22))</f>
        <v/>
      </c>
      <c r="S18" s="95" t="str">
        <f>IF($E18="","",IF('Sign off sheet'!$C$23="","",'Sign off sheet'!$C$23))</f>
        <v/>
      </c>
      <c r="T18" s="95" t="str">
        <f>IF('FA4'!$G29="", "", 'FA4'!$G29)</f>
        <v/>
      </c>
      <c r="U18" s="95" t="str">
        <f>IF('FA4'!$N29="", "", 'FA4'!$N29)</f>
        <v/>
      </c>
      <c r="V18" s="95" t="str">
        <f>IF(E18="","",IF('FA4'!$M29="", "", 'FA4'!$M29))</f>
        <v/>
      </c>
      <c r="W18" s="95" t="str">
        <f>IF(E18="","",IF('FA4'!$P29="", "", 'FA4'!$P29))</f>
        <v/>
      </c>
      <c r="X18" s="95" t="str">
        <f>IF('FA4'!$H29="", "", 'FA4'!$H29)</f>
        <v/>
      </c>
      <c r="Y18" s="95" t="str">
        <f>IF('FA4'!$I29="", "", 'FA4'!$I29)</f>
        <v/>
      </c>
      <c r="Z18" s="95" t="str">
        <f>IF('FA4'!$J29="", "", 'FA4'!$J29)</f>
        <v/>
      </c>
      <c r="AA18" s="95" t="str">
        <f>IF('FA4'!$K29="", "", 'FA4'!$K29)</f>
        <v/>
      </c>
      <c r="AB18" s="95" t="str">
        <f>IF('FA4'!$L29="", "", 'FA4'!$L29)</f>
        <v/>
      </c>
      <c r="AC18" s="95" t="str">
        <f>IF('Request form specified fields'!$F22="", "", 'Request form specified fields'!$F22)</f>
        <v/>
      </c>
      <c r="AD18" s="95" t="str">
        <f>IF('Request form specified fields'!$G22="", "", 'Request form specified fields'!$G22)</f>
        <v/>
      </c>
      <c r="AE18" s="95" t="str">
        <f>IF('Request form specified fields'!$H22="", "", 'Request form specified fields'!$H22)</f>
        <v/>
      </c>
      <c r="AF18" s="95" t="str">
        <f>IF('Request form specified fields'!$I22="", "", 'Request form specified fields'!$I22)</f>
        <v/>
      </c>
      <c r="AG18" s="95" t="str">
        <f>IF('Request form specified fields'!$J22="", "", 'Request form specified fields'!$J22)</f>
        <v/>
      </c>
      <c r="AH18" s="95" t="str">
        <f>IF('Request form specified fields'!$K22="", "", 'Request form specified fields'!$K22)</f>
        <v/>
      </c>
      <c r="AI18" s="95" t="str">
        <f>IF('Request form specified fields'!$L22="", "", 'Request form specified fields'!$L22)</f>
        <v/>
      </c>
      <c r="AJ18" s="95" t="str">
        <f>IF('Request form specified fields'!$M22="", "", 'Request form specified fields'!$M22)</f>
        <v/>
      </c>
      <c r="AK18" s="95" t="str">
        <f>IF('Request form specified fields'!$N22="", "", 'Request form specified fields'!$N22)</f>
        <v/>
      </c>
      <c r="AL18" s="95" t="str">
        <f>IF('Request form specified fields'!$O22="", "", 'Request form specified fields'!$O22)</f>
        <v/>
      </c>
      <c r="AM18" s="95" t="str">
        <f>IF('Request form specified fields'!$P22="", "", 'Request form specified fields'!$P22)</f>
        <v/>
      </c>
      <c r="AN18" s="95" t="str">
        <f>IF('Request form specified fields'!$Q22="", "", 'Request form specified fields'!$Q22)</f>
        <v/>
      </c>
      <c r="AO18" s="95" t="str">
        <f>IF('Request form specified fields'!$R22="", "", 'Request form specified fields'!$R22)</f>
        <v/>
      </c>
      <c r="AP18" s="95" t="str">
        <f>IF('Request form specified fields'!$S22="", "", 'Request form specified fields'!$S22)</f>
        <v/>
      </c>
      <c r="AQ18" s="95" t="str">
        <f>IF('Request form specified fields'!$T22="", "", 'Request form specified fields'!$T22)</f>
        <v/>
      </c>
      <c r="AR18" s="95" t="str">
        <f>IF('Request form specified fields'!$U22="", "", 'Request form specified fields'!$U22)</f>
        <v/>
      </c>
      <c r="AS18" s="94" t="str">
        <f>IF(E18="","",IFERROR(IF('Sign off sheet'!$C$11="",FALSE,TRUE),FALSE))</f>
        <v/>
      </c>
      <c r="AT18" s="94" t="str">
        <f>IF(E18="","",IFERROR(IF('FA4'!$G29="",FALSE,TRUE),FALSE))</f>
        <v/>
      </c>
      <c r="AU18" s="94" t="str">
        <f>IF(E18="","",IFERROR(IF('FA4'!$N29="",FALSE,TRUE),FALSE))</f>
        <v/>
      </c>
      <c r="AV18" s="94" t="str">
        <f t="shared" si="3"/>
        <v/>
      </c>
      <c r="AW18" s="94" t="str">
        <f>IF($E18="","",IFERROR(IF('Sign off sheet'!$C$20="",FALSE,TRUE),FALSE))</f>
        <v/>
      </c>
    </row>
    <row r="19" spans="1:49" x14ac:dyDescent="0.2">
      <c r="A19" s="95" t="str">
        <f t="shared" si="0"/>
        <v/>
      </c>
      <c r="B19" s="95" t="str">
        <f t="shared" si="1"/>
        <v/>
      </c>
      <c r="C19" s="95" t="str">
        <f>IF($E19="","",IF('FA4'!$E$4="", "", 'FA4'!$E$4))</f>
        <v/>
      </c>
      <c r="D19" s="95" t="str">
        <f>IF(B19="","",INDEX(MasterList!$H:$H,MATCH(DataSheet!$E19,MasterList!$B:$B,0)))</f>
        <v/>
      </c>
      <c r="E19" s="95" t="str">
        <f>IF('FA4'!$C30="", "", 'FA4'!$C30)</f>
        <v/>
      </c>
      <c r="F19" s="95" t="str">
        <f>IF(B19="","",INDEX(MasterList!$I:$I,MATCH(DataSheet!$E19,MasterList!$B:$B,0)))</f>
        <v/>
      </c>
      <c r="G19" s="95" t="str">
        <f>IF(B19="","",INDEX(MasterList!$J:$J,MATCH(DataSheet!$E19,MasterList!$B:$B,0)))</f>
        <v/>
      </c>
      <c r="H19" s="95" t="str">
        <f>IF(E19="","",INDEX(MasterList!G:G,MATCH(DataSheet!E19,MasterList!B:B,0)))</f>
        <v/>
      </c>
      <c r="I19" s="95" t="str">
        <f>IF(E19="","",IF('FA4'!$E$5="", "", 'FA4'!$E$5))</f>
        <v/>
      </c>
      <c r="J19" s="95" t="str">
        <f t="shared" si="4"/>
        <v/>
      </c>
      <c r="K19" s="95" t="str">
        <f t="shared" si="2"/>
        <v/>
      </c>
      <c r="L19" s="95" t="str">
        <f>IF($E19="","",IF('Sign off sheet'!$C$14="","",'Sign off sheet'!$C$14))</f>
        <v/>
      </c>
      <c r="M19" s="95" t="str">
        <f>IF($E19="","",IF('Sign off sheet'!$C$15="","",'Sign off sheet'!$C$15))</f>
        <v/>
      </c>
      <c r="N19" s="95" t="str">
        <f>IF($E19="","",IF('Sign off sheet'!$C$16="","",'Sign off sheet'!$C$16))</f>
        <v/>
      </c>
      <c r="O19" s="95" t="str">
        <f>IF($E19="","",IF('Sign off sheet'!$C$17="","",'Sign off sheet'!$C$17))</f>
        <v/>
      </c>
      <c r="P19" s="95" t="str">
        <f>IF($E19="","",IF('Sign off sheet'!$C$20="","",'Sign off sheet'!$C$20))</f>
        <v/>
      </c>
      <c r="Q19" s="95" t="str">
        <f>IF($E19="","",IF('Sign off sheet'!$C$21="","",'Sign off sheet'!$C$21))</f>
        <v/>
      </c>
      <c r="R19" s="95" t="str">
        <f>IF($E19="","",IF('Sign off sheet'!$C$22="","",'Sign off sheet'!$C$22))</f>
        <v/>
      </c>
      <c r="S19" s="95" t="str">
        <f>IF($E19="","",IF('Sign off sheet'!$C$23="","",'Sign off sheet'!$C$23))</f>
        <v/>
      </c>
      <c r="T19" s="95" t="str">
        <f>IF('FA4'!$G30="", "", 'FA4'!$G30)</f>
        <v/>
      </c>
      <c r="U19" s="95" t="str">
        <f>IF('FA4'!$N30="", "", 'FA4'!$N30)</f>
        <v/>
      </c>
      <c r="V19" s="95" t="str">
        <f>IF(E19="","",IF('FA4'!$M30="", "", 'FA4'!$M30))</f>
        <v/>
      </c>
      <c r="W19" s="95" t="str">
        <f>IF(E19="","",IF('FA4'!$P30="", "", 'FA4'!$P30))</f>
        <v/>
      </c>
      <c r="X19" s="95" t="str">
        <f>IF('FA4'!$H30="", "", 'FA4'!$H30)</f>
        <v/>
      </c>
      <c r="Y19" s="95" t="str">
        <f>IF('FA4'!$I30="", "", 'FA4'!$I30)</f>
        <v/>
      </c>
      <c r="Z19" s="95" t="str">
        <f>IF('FA4'!$J30="", "", 'FA4'!$J30)</f>
        <v/>
      </c>
      <c r="AA19" s="95" t="str">
        <f>IF('FA4'!$K30="", "", 'FA4'!$K30)</f>
        <v/>
      </c>
      <c r="AB19" s="95" t="str">
        <f>IF('FA4'!$L30="", "", 'FA4'!$L30)</f>
        <v/>
      </c>
      <c r="AC19" s="95" t="str">
        <f>IF('Request form specified fields'!$F23="", "", 'Request form specified fields'!$F23)</f>
        <v/>
      </c>
      <c r="AD19" s="95" t="str">
        <f>IF('Request form specified fields'!$G23="", "", 'Request form specified fields'!$G23)</f>
        <v/>
      </c>
      <c r="AE19" s="95" t="str">
        <f>IF('Request form specified fields'!$H23="", "", 'Request form specified fields'!$H23)</f>
        <v/>
      </c>
      <c r="AF19" s="95" t="str">
        <f>IF('Request form specified fields'!$I23="", "", 'Request form specified fields'!$I23)</f>
        <v/>
      </c>
      <c r="AG19" s="95" t="str">
        <f>IF('Request form specified fields'!$J23="", "", 'Request form specified fields'!$J23)</f>
        <v/>
      </c>
      <c r="AH19" s="95" t="str">
        <f>IF('Request form specified fields'!$K23="", "", 'Request form specified fields'!$K23)</f>
        <v/>
      </c>
      <c r="AI19" s="95" t="str">
        <f>IF('Request form specified fields'!$L23="", "", 'Request form specified fields'!$L23)</f>
        <v/>
      </c>
      <c r="AJ19" s="95" t="str">
        <f>IF('Request form specified fields'!$M23="", "", 'Request form specified fields'!$M23)</f>
        <v/>
      </c>
      <c r="AK19" s="95" t="str">
        <f>IF('Request form specified fields'!$N23="", "", 'Request form specified fields'!$N23)</f>
        <v/>
      </c>
      <c r="AL19" s="95" t="str">
        <f>IF('Request form specified fields'!$O23="", "", 'Request form specified fields'!$O23)</f>
        <v/>
      </c>
      <c r="AM19" s="95" t="str">
        <f>IF('Request form specified fields'!$P23="", "", 'Request form specified fields'!$P23)</f>
        <v/>
      </c>
      <c r="AN19" s="95" t="str">
        <f>IF('Request form specified fields'!$Q23="", "", 'Request form specified fields'!$Q23)</f>
        <v/>
      </c>
      <c r="AO19" s="95" t="str">
        <f>IF('Request form specified fields'!$R23="", "", 'Request form specified fields'!$R23)</f>
        <v/>
      </c>
      <c r="AP19" s="95" t="str">
        <f>IF('Request form specified fields'!$S23="", "", 'Request form specified fields'!$S23)</f>
        <v/>
      </c>
      <c r="AQ19" s="95" t="str">
        <f>IF('Request form specified fields'!$T23="", "", 'Request form specified fields'!$T23)</f>
        <v/>
      </c>
      <c r="AR19" s="95" t="str">
        <f>IF('Request form specified fields'!$U23="", "", 'Request form specified fields'!$U23)</f>
        <v/>
      </c>
      <c r="AS19" s="94" t="str">
        <f>IF(E19="","",IFERROR(IF('Sign off sheet'!$C$11="",FALSE,TRUE),FALSE))</f>
        <v/>
      </c>
      <c r="AT19" s="94" t="str">
        <f>IF(E19="","",IFERROR(IF('FA4'!$G30="",FALSE,TRUE),FALSE))</f>
        <v/>
      </c>
      <c r="AU19" s="94" t="str">
        <f>IF(E19="","",IFERROR(IF('FA4'!$N30="",FALSE,TRUE),FALSE))</f>
        <v/>
      </c>
      <c r="AV19" s="94" t="str">
        <f t="shared" si="3"/>
        <v/>
      </c>
      <c r="AW19" s="94" t="str">
        <f>IF($E19="","",IFERROR(IF('Sign off sheet'!$C$20="",FALSE,TRUE),FALSE))</f>
        <v/>
      </c>
    </row>
    <row r="20" spans="1:49" x14ac:dyDescent="0.2">
      <c r="A20" s="95" t="str">
        <f t="shared" si="0"/>
        <v/>
      </c>
      <c r="B20" s="95" t="str">
        <f t="shared" si="1"/>
        <v/>
      </c>
      <c r="C20" s="95" t="str">
        <f>IF($E20="","",IF('FA4'!$E$4="", "", 'FA4'!$E$4))</f>
        <v/>
      </c>
      <c r="D20" s="95" t="str">
        <f>IF(B20="","",INDEX(MasterList!$H:$H,MATCH(DataSheet!$E20,MasterList!$B:$B,0)))</f>
        <v/>
      </c>
      <c r="E20" s="95" t="str">
        <f>IF('FA4'!$C31="", "", 'FA4'!$C31)</f>
        <v/>
      </c>
      <c r="F20" s="95" t="str">
        <f>IF(B20="","",INDEX(MasterList!$I:$I,MATCH(DataSheet!$E20,MasterList!$B:$B,0)))</f>
        <v/>
      </c>
      <c r="G20" s="95" t="str">
        <f>IF(B20="","",INDEX(MasterList!$J:$J,MATCH(DataSheet!$E20,MasterList!$B:$B,0)))</f>
        <v/>
      </c>
      <c r="H20" s="95" t="str">
        <f>IF(E20="","",INDEX(MasterList!G:G,MATCH(DataSheet!E20,MasterList!B:B,0)))</f>
        <v/>
      </c>
      <c r="I20" s="95" t="str">
        <f>IF(E20="","",IF('FA4'!$E$5="", "", 'FA4'!$E$5))</f>
        <v/>
      </c>
      <c r="J20" s="95" t="str">
        <f t="shared" si="4"/>
        <v/>
      </c>
      <c r="K20" s="95" t="str">
        <f t="shared" si="2"/>
        <v/>
      </c>
      <c r="L20" s="95" t="str">
        <f>IF($E20="","",IF('Sign off sheet'!$C$14="","",'Sign off sheet'!$C$14))</f>
        <v/>
      </c>
      <c r="M20" s="95" t="str">
        <f>IF($E20="","",IF('Sign off sheet'!$C$15="","",'Sign off sheet'!$C$15))</f>
        <v/>
      </c>
      <c r="N20" s="95" t="str">
        <f>IF($E20="","",IF('Sign off sheet'!$C$16="","",'Sign off sheet'!$C$16))</f>
        <v/>
      </c>
      <c r="O20" s="95" t="str">
        <f>IF($E20="","",IF('Sign off sheet'!$C$17="","",'Sign off sheet'!$C$17))</f>
        <v/>
      </c>
      <c r="P20" s="95" t="str">
        <f>IF($E20="","",IF('Sign off sheet'!$C$20="","",'Sign off sheet'!$C$20))</f>
        <v/>
      </c>
      <c r="Q20" s="95" t="str">
        <f>IF($E20="","",IF('Sign off sheet'!$C$21="","",'Sign off sheet'!$C$21))</f>
        <v/>
      </c>
      <c r="R20" s="95" t="str">
        <f>IF($E20="","",IF('Sign off sheet'!$C$22="","",'Sign off sheet'!$C$22))</f>
        <v/>
      </c>
      <c r="S20" s="95" t="str">
        <f>IF($E20="","",IF('Sign off sheet'!$C$23="","",'Sign off sheet'!$C$23))</f>
        <v/>
      </c>
      <c r="T20" s="95" t="str">
        <f>IF('FA4'!$G31="", "", 'FA4'!$G31)</f>
        <v/>
      </c>
      <c r="U20" s="95" t="str">
        <f>IF('FA4'!$N31="", "", 'FA4'!$N31)</f>
        <v/>
      </c>
      <c r="V20" s="95" t="str">
        <f>IF(E20="","",IF('FA4'!$M31="", "", 'FA4'!$M31))</f>
        <v/>
      </c>
      <c r="W20" s="95" t="str">
        <f>IF(E20="","",IF('FA4'!$P31="", "", 'FA4'!$P31))</f>
        <v/>
      </c>
      <c r="X20" s="95" t="str">
        <f>IF('FA4'!$H31="", "", 'FA4'!$H31)</f>
        <v/>
      </c>
      <c r="Y20" s="95" t="str">
        <f>IF('FA4'!$I31="", "", 'FA4'!$I31)</f>
        <v/>
      </c>
      <c r="Z20" s="95" t="str">
        <f>IF('FA4'!$J31="", "", 'FA4'!$J31)</f>
        <v/>
      </c>
      <c r="AA20" s="95" t="str">
        <f>IF('FA4'!$K31="", "", 'FA4'!$K31)</f>
        <v/>
      </c>
      <c r="AB20" s="95" t="str">
        <f>IF('FA4'!$L31="", "", 'FA4'!$L31)</f>
        <v/>
      </c>
      <c r="AC20" s="95" t="str">
        <f>IF('Request form specified fields'!$F24="", "", 'Request form specified fields'!$F24)</f>
        <v/>
      </c>
      <c r="AD20" s="95" t="str">
        <f>IF('Request form specified fields'!$G24="", "", 'Request form specified fields'!$G24)</f>
        <v/>
      </c>
      <c r="AE20" s="95" t="str">
        <f>IF('Request form specified fields'!$H24="", "", 'Request form specified fields'!$H24)</f>
        <v/>
      </c>
      <c r="AF20" s="95" t="str">
        <f>IF('Request form specified fields'!$I24="", "", 'Request form specified fields'!$I24)</f>
        <v/>
      </c>
      <c r="AG20" s="95" t="str">
        <f>IF('Request form specified fields'!$J24="", "", 'Request form specified fields'!$J24)</f>
        <v/>
      </c>
      <c r="AH20" s="95" t="str">
        <f>IF('Request form specified fields'!$K24="", "", 'Request form specified fields'!$K24)</f>
        <v/>
      </c>
      <c r="AI20" s="95" t="str">
        <f>IF('Request form specified fields'!$L24="", "", 'Request form specified fields'!$L24)</f>
        <v/>
      </c>
      <c r="AJ20" s="95" t="str">
        <f>IF('Request form specified fields'!$M24="", "", 'Request form specified fields'!$M24)</f>
        <v/>
      </c>
      <c r="AK20" s="95" t="str">
        <f>IF('Request form specified fields'!$N24="", "", 'Request form specified fields'!$N24)</f>
        <v/>
      </c>
      <c r="AL20" s="95" t="str">
        <f>IF('Request form specified fields'!$O24="", "", 'Request form specified fields'!$O24)</f>
        <v/>
      </c>
      <c r="AM20" s="95" t="str">
        <f>IF('Request form specified fields'!$P24="", "", 'Request form specified fields'!$P24)</f>
        <v/>
      </c>
      <c r="AN20" s="95" t="str">
        <f>IF('Request form specified fields'!$Q24="", "", 'Request form specified fields'!$Q24)</f>
        <v/>
      </c>
      <c r="AO20" s="95" t="str">
        <f>IF('Request form specified fields'!$R24="", "", 'Request form specified fields'!$R24)</f>
        <v/>
      </c>
      <c r="AP20" s="95" t="str">
        <f>IF('Request form specified fields'!$S24="", "", 'Request form specified fields'!$S24)</f>
        <v/>
      </c>
      <c r="AQ20" s="95" t="str">
        <f>IF('Request form specified fields'!$T24="", "", 'Request form specified fields'!$T24)</f>
        <v/>
      </c>
      <c r="AR20" s="95" t="str">
        <f>IF('Request form specified fields'!$U24="", "", 'Request form specified fields'!$U24)</f>
        <v/>
      </c>
      <c r="AS20" s="94" t="str">
        <f>IF(E20="","",IFERROR(IF('Sign off sheet'!$C$11="",FALSE,TRUE),FALSE))</f>
        <v/>
      </c>
      <c r="AT20" s="94" t="str">
        <f>IF(E20="","",IFERROR(IF('FA4'!$G31="",FALSE,TRUE),FALSE))</f>
        <v/>
      </c>
      <c r="AU20" s="94" t="str">
        <f>IF(E20="","",IFERROR(IF('FA4'!$N31="",FALSE,TRUE),FALSE))</f>
        <v/>
      </c>
      <c r="AV20" s="94" t="str">
        <f t="shared" si="3"/>
        <v/>
      </c>
      <c r="AW20" s="94" t="str">
        <f>IF($E20="","",IFERROR(IF('Sign off sheet'!$C$20="",FALSE,TRUE),FALSE))</f>
        <v/>
      </c>
    </row>
    <row r="21" spans="1:49" x14ac:dyDescent="0.2">
      <c r="A21" s="95" t="str">
        <f t="shared" si="0"/>
        <v/>
      </c>
      <c r="B21" s="95" t="str">
        <f t="shared" si="1"/>
        <v/>
      </c>
      <c r="C21" s="95" t="str">
        <f>IF($E21="","",IF('FA4'!$E$4="", "", 'FA4'!$E$4))</f>
        <v/>
      </c>
      <c r="D21" s="95" t="str">
        <f>IF(B21="","",INDEX(MasterList!$H:$H,MATCH(DataSheet!$E21,MasterList!$B:$B,0)))</f>
        <v/>
      </c>
      <c r="E21" s="95" t="str">
        <f>IF('FA4'!$C32="", "", 'FA4'!$C32)</f>
        <v/>
      </c>
      <c r="F21" s="95" t="str">
        <f>IF(B21="","",INDEX(MasterList!$I:$I,MATCH(DataSheet!$E21,MasterList!$B:$B,0)))</f>
        <v/>
      </c>
      <c r="G21" s="95" t="str">
        <f>IF(B21="","",INDEX(MasterList!$J:$J,MATCH(DataSheet!$E21,MasterList!$B:$B,0)))</f>
        <v/>
      </c>
      <c r="H21" s="95" t="str">
        <f>IF(E21="","",INDEX(MasterList!G:G,MATCH(DataSheet!E21,MasterList!B:B,0)))</f>
        <v/>
      </c>
      <c r="I21" s="95" t="str">
        <f>IF(E21="","",IF('FA4'!$E$5="", "", 'FA4'!$E$5))</f>
        <v/>
      </c>
      <c r="J21" s="95" t="str">
        <f t="shared" si="4"/>
        <v/>
      </c>
      <c r="K21" s="95" t="str">
        <f t="shared" si="2"/>
        <v/>
      </c>
      <c r="L21" s="95" t="str">
        <f>IF($E21="","",IF('Sign off sheet'!$C$14="","",'Sign off sheet'!$C$14))</f>
        <v/>
      </c>
      <c r="M21" s="95" t="str">
        <f>IF($E21="","",IF('Sign off sheet'!$C$15="","",'Sign off sheet'!$C$15))</f>
        <v/>
      </c>
      <c r="N21" s="95" t="str">
        <f>IF($E21="","",IF('Sign off sheet'!$C$16="","",'Sign off sheet'!$C$16))</f>
        <v/>
      </c>
      <c r="O21" s="95" t="str">
        <f>IF($E21="","",IF('Sign off sheet'!$C$17="","",'Sign off sheet'!$C$17))</f>
        <v/>
      </c>
      <c r="P21" s="95" t="str">
        <f>IF($E21="","",IF('Sign off sheet'!$C$20="","",'Sign off sheet'!$C$20))</f>
        <v/>
      </c>
      <c r="Q21" s="95" t="str">
        <f>IF($E21="","",IF('Sign off sheet'!$C$21="","",'Sign off sheet'!$C$21))</f>
        <v/>
      </c>
      <c r="R21" s="95" t="str">
        <f>IF($E21="","",IF('Sign off sheet'!$C$22="","",'Sign off sheet'!$C$22))</f>
        <v/>
      </c>
      <c r="S21" s="95" t="str">
        <f>IF($E21="","",IF('Sign off sheet'!$C$23="","",'Sign off sheet'!$C$23))</f>
        <v/>
      </c>
      <c r="T21" s="95" t="str">
        <f>IF('FA4'!$G32="", "", 'FA4'!$G32)</f>
        <v/>
      </c>
      <c r="U21" s="95" t="str">
        <f>IF('FA4'!$N32="", "", 'FA4'!$N32)</f>
        <v/>
      </c>
      <c r="V21" s="95" t="str">
        <f>IF(E21="","",IF('FA4'!$M32="", "", 'FA4'!$M32))</f>
        <v/>
      </c>
      <c r="W21" s="95" t="str">
        <f>IF(E21="","",IF('FA4'!$P32="", "", 'FA4'!$P32))</f>
        <v/>
      </c>
      <c r="X21" s="95" t="str">
        <f>IF('FA4'!$H32="", "", 'FA4'!$H32)</f>
        <v/>
      </c>
      <c r="Y21" s="95" t="str">
        <f>IF('FA4'!$I32="", "", 'FA4'!$I32)</f>
        <v/>
      </c>
      <c r="Z21" s="95" t="str">
        <f>IF('FA4'!$J32="", "", 'FA4'!$J32)</f>
        <v/>
      </c>
      <c r="AA21" s="95" t="str">
        <f>IF('FA4'!$K32="", "", 'FA4'!$K32)</f>
        <v/>
      </c>
      <c r="AB21" s="95" t="str">
        <f>IF('FA4'!$L32="", "", 'FA4'!$L32)</f>
        <v/>
      </c>
      <c r="AC21" s="95" t="str">
        <f>IF('Request form specified fields'!$F25="", "", 'Request form specified fields'!$F25)</f>
        <v/>
      </c>
      <c r="AD21" s="95" t="str">
        <f>IF('Request form specified fields'!$G25="", "", 'Request form specified fields'!$G25)</f>
        <v/>
      </c>
      <c r="AE21" s="95" t="str">
        <f>IF('Request form specified fields'!$H25="", "", 'Request form specified fields'!$H25)</f>
        <v/>
      </c>
      <c r="AF21" s="95" t="str">
        <f>IF('Request form specified fields'!$I25="", "", 'Request form specified fields'!$I25)</f>
        <v/>
      </c>
      <c r="AG21" s="95" t="str">
        <f>IF('Request form specified fields'!$J25="", "", 'Request form specified fields'!$J25)</f>
        <v/>
      </c>
      <c r="AH21" s="95" t="str">
        <f>IF('Request form specified fields'!$K25="", "", 'Request form specified fields'!$K25)</f>
        <v/>
      </c>
      <c r="AI21" s="95" t="str">
        <f>IF('Request form specified fields'!$L25="", "", 'Request form specified fields'!$L25)</f>
        <v/>
      </c>
      <c r="AJ21" s="95" t="str">
        <f>IF('Request form specified fields'!$M25="", "", 'Request form specified fields'!$M25)</f>
        <v/>
      </c>
      <c r="AK21" s="95" t="str">
        <f>IF('Request form specified fields'!$N25="", "", 'Request form specified fields'!$N25)</f>
        <v/>
      </c>
      <c r="AL21" s="95" t="str">
        <f>IF('Request form specified fields'!$O25="", "", 'Request form specified fields'!$O25)</f>
        <v/>
      </c>
      <c r="AM21" s="95" t="str">
        <f>IF('Request form specified fields'!$P25="", "", 'Request form specified fields'!$P25)</f>
        <v/>
      </c>
      <c r="AN21" s="95" t="str">
        <f>IF('Request form specified fields'!$Q25="", "", 'Request form specified fields'!$Q25)</f>
        <v/>
      </c>
      <c r="AO21" s="95" t="str">
        <f>IF('Request form specified fields'!$R25="", "", 'Request form specified fields'!$R25)</f>
        <v/>
      </c>
      <c r="AP21" s="95" t="str">
        <f>IF('Request form specified fields'!$S25="", "", 'Request form specified fields'!$S25)</f>
        <v/>
      </c>
      <c r="AQ21" s="95" t="str">
        <f>IF('Request form specified fields'!$T25="", "", 'Request form specified fields'!$T25)</f>
        <v/>
      </c>
      <c r="AR21" s="95" t="str">
        <f>IF('Request form specified fields'!$U25="", "", 'Request form specified fields'!$U25)</f>
        <v/>
      </c>
      <c r="AS21" s="94" t="str">
        <f>IF(E21="","",IFERROR(IF('Sign off sheet'!$C$11="",FALSE,TRUE),FALSE))</f>
        <v/>
      </c>
      <c r="AT21" s="94" t="str">
        <f>IF(E21="","",IFERROR(IF('FA4'!$G32="",FALSE,TRUE),FALSE))</f>
        <v/>
      </c>
      <c r="AU21" s="94" t="str">
        <f>IF(E21="","",IFERROR(IF('FA4'!$N32="",FALSE,TRUE),FALSE))</f>
        <v/>
      </c>
      <c r="AV21" s="94" t="str">
        <f t="shared" si="3"/>
        <v/>
      </c>
      <c r="AW21" s="94" t="str">
        <f>IF($E21="","",IFERROR(IF('Sign off sheet'!$C$20="",FALSE,TRUE),FALSE))</f>
        <v/>
      </c>
    </row>
    <row r="22" spans="1:49" x14ac:dyDescent="0.2">
      <c r="A22" s="95" t="str">
        <f t="shared" si="0"/>
        <v/>
      </c>
      <c r="B22" s="95" t="str">
        <f t="shared" si="1"/>
        <v/>
      </c>
      <c r="C22" s="95" t="str">
        <f>IF($E22="","",IF('FA4'!$E$4="", "", 'FA4'!$E$4))</f>
        <v/>
      </c>
      <c r="D22" s="95" t="str">
        <f>IF(B22="","",INDEX(MasterList!$H:$H,MATCH(DataSheet!$E22,MasterList!$B:$B,0)))</f>
        <v/>
      </c>
      <c r="E22" s="95" t="str">
        <f>IF('FA4'!$C33="", "", 'FA4'!$C33)</f>
        <v/>
      </c>
      <c r="F22" s="95" t="str">
        <f>IF(B22="","",INDEX(MasterList!$I:$I,MATCH(DataSheet!$E22,MasterList!$B:$B,0)))</f>
        <v/>
      </c>
      <c r="G22" s="95" t="str">
        <f>IF(B22="","",INDEX(MasterList!$J:$J,MATCH(DataSheet!$E22,MasterList!$B:$B,0)))</f>
        <v/>
      </c>
      <c r="H22" s="95" t="str">
        <f>IF(E22="","",INDEX(MasterList!G:G,MATCH(DataSheet!E22,MasterList!B:B,0)))</f>
        <v/>
      </c>
      <c r="I22" s="95" t="str">
        <f>IF(E22="","",IF('FA4'!$E$5="", "", 'FA4'!$E$5))</f>
        <v/>
      </c>
      <c r="J22" s="95" t="str">
        <f t="shared" si="4"/>
        <v/>
      </c>
      <c r="K22" s="95" t="str">
        <f t="shared" si="2"/>
        <v/>
      </c>
      <c r="L22" s="95" t="str">
        <f>IF($E22="","",IF('Sign off sheet'!$C$14="","",'Sign off sheet'!$C$14))</f>
        <v/>
      </c>
      <c r="M22" s="95" t="str">
        <f>IF($E22="","",IF('Sign off sheet'!$C$15="","",'Sign off sheet'!$C$15))</f>
        <v/>
      </c>
      <c r="N22" s="95" t="str">
        <f>IF($E22="","",IF('Sign off sheet'!$C$16="","",'Sign off sheet'!$C$16))</f>
        <v/>
      </c>
      <c r="O22" s="95" t="str">
        <f>IF($E22="","",IF('Sign off sheet'!$C$17="","",'Sign off sheet'!$C$17))</f>
        <v/>
      </c>
      <c r="P22" s="95" t="str">
        <f>IF($E22="","",IF('Sign off sheet'!$C$20="","",'Sign off sheet'!$C$20))</f>
        <v/>
      </c>
      <c r="Q22" s="95" t="str">
        <f>IF($E22="","",IF('Sign off sheet'!$C$21="","",'Sign off sheet'!$C$21))</f>
        <v/>
      </c>
      <c r="R22" s="95" t="str">
        <f>IF($E22="","",IF('Sign off sheet'!$C$22="","",'Sign off sheet'!$C$22))</f>
        <v/>
      </c>
      <c r="S22" s="95" t="str">
        <f>IF($E22="","",IF('Sign off sheet'!$C$23="","",'Sign off sheet'!$C$23))</f>
        <v/>
      </c>
      <c r="T22" s="95" t="str">
        <f>IF('FA4'!$G33="", "", 'FA4'!$G33)</f>
        <v/>
      </c>
      <c r="U22" s="95" t="str">
        <f>IF('FA4'!$N33="", "", 'FA4'!$N33)</f>
        <v/>
      </c>
      <c r="V22" s="95" t="str">
        <f>IF(E22="","",IF('FA4'!$M33="", "", 'FA4'!$M33))</f>
        <v/>
      </c>
      <c r="W22" s="95" t="str">
        <f>IF(E22="","",IF('FA4'!$P33="", "", 'FA4'!$P33))</f>
        <v/>
      </c>
      <c r="X22" s="95" t="str">
        <f>IF('FA4'!$H33="", "", 'FA4'!$H33)</f>
        <v/>
      </c>
      <c r="Y22" s="95" t="str">
        <f>IF('FA4'!$I33="", "", 'FA4'!$I33)</f>
        <v/>
      </c>
      <c r="Z22" s="95" t="str">
        <f>IF('FA4'!$J33="", "", 'FA4'!$J33)</f>
        <v/>
      </c>
      <c r="AA22" s="95" t="str">
        <f>IF('FA4'!$K33="", "", 'FA4'!$K33)</f>
        <v/>
      </c>
      <c r="AB22" s="95" t="str">
        <f>IF('FA4'!$L33="", "", 'FA4'!$L33)</f>
        <v/>
      </c>
      <c r="AC22" s="95" t="str">
        <f>IF('Request form specified fields'!$F26="", "", 'Request form specified fields'!$F26)</f>
        <v/>
      </c>
      <c r="AD22" s="95" t="str">
        <f>IF('Request form specified fields'!$G26="", "", 'Request form specified fields'!$G26)</f>
        <v/>
      </c>
      <c r="AE22" s="95" t="str">
        <f>IF('Request form specified fields'!$H26="", "", 'Request form specified fields'!$H26)</f>
        <v/>
      </c>
      <c r="AF22" s="95" t="str">
        <f>IF('Request form specified fields'!$I26="", "", 'Request form specified fields'!$I26)</f>
        <v/>
      </c>
      <c r="AG22" s="95" t="str">
        <f>IF('Request form specified fields'!$J26="", "", 'Request form specified fields'!$J26)</f>
        <v/>
      </c>
      <c r="AH22" s="95" t="str">
        <f>IF('Request form specified fields'!$K26="", "", 'Request form specified fields'!$K26)</f>
        <v/>
      </c>
      <c r="AI22" s="95" t="str">
        <f>IF('Request form specified fields'!$L26="", "", 'Request form specified fields'!$L26)</f>
        <v/>
      </c>
      <c r="AJ22" s="95" t="str">
        <f>IF('Request form specified fields'!$M26="", "", 'Request form specified fields'!$M26)</f>
        <v/>
      </c>
      <c r="AK22" s="95" t="str">
        <f>IF('Request form specified fields'!$N26="", "", 'Request form specified fields'!$N26)</f>
        <v/>
      </c>
      <c r="AL22" s="95" t="str">
        <f>IF('Request form specified fields'!$O26="", "", 'Request form specified fields'!$O26)</f>
        <v/>
      </c>
      <c r="AM22" s="95" t="str">
        <f>IF('Request form specified fields'!$P26="", "", 'Request form specified fields'!$P26)</f>
        <v/>
      </c>
      <c r="AN22" s="95" t="str">
        <f>IF('Request form specified fields'!$Q26="", "", 'Request form specified fields'!$Q26)</f>
        <v/>
      </c>
      <c r="AO22" s="95" t="str">
        <f>IF('Request form specified fields'!$R26="", "", 'Request form specified fields'!$R26)</f>
        <v/>
      </c>
      <c r="AP22" s="95" t="str">
        <f>IF('Request form specified fields'!$S26="", "", 'Request form specified fields'!$S26)</f>
        <v/>
      </c>
      <c r="AQ22" s="95" t="str">
        <f>IF('Request form specified fields'!$T26="", "", 'Request form specified fields'!$T26)</f>
        <v/>
      </c>
      <c r="AR22" s="95" t="str">
        <f>IF('Request form specified fields'!$U26="", "", 'Request form specified fields'!$U26)</f>
        <v/>
      </c>
      <c r="AS22" s="94" t="str">
        <f>IF(E22="","",IFERROR(IF('Sign off sheet'!$C$11="",FALSE,TRUE),FALSE))</f>
        <v/>
      </c>
      <c r="AT22" s="94" t="str">
        <f>IF(E22="","",IFERROR(IF('FA4'!$G33="",FALSE,TRUE),FALSE))</f>
        <v/>
      </c>
      <c r="AU22" s="94" t="str">
        <f>IF(E22="","",IFERROR(IF('FA4'!$N33="",FALSE,TRUE),FALSE))</f>
        <v/>
      </c>
      <c r="AV22" s="94" t="str">
        <f t="shared" si="3"/>
        <v/>
      </c>
      <c r="AW22" s="94" t="str">
        <f>IF($E22="","",IFERROR(IF('Sign off sheet'!$C$20="",FALSE,TRUE),FALSE))</f>
        <v/>
      </c>
    </row>
    <row r="23" spans="1:49" x14ac:dyDescent="0.2">
      <c r="A23" s="95" t="str">
        <f t="shared" si="0"/>
        <v/>
      </c>
      <c r="B23" s="95" t="str">
        <f t="shared" si="1"/>
        <v/>
      </c>
      <c r="C23" s="95" t="str">
        <f>IF($E23="","",IF('FA4'!$E$4="", "", 'FA4'!$E$4))</f>
        <v/>
      </c>
      <c r="D23" s="95" t="str">
        <f>IF(B23="","",INDEX(MasterList!$H:$H,MATCH(DataSheet!$E23,MasterList!$B:$B,0)))</f>
        <v/>
      </c>
      <c r="E23" s="95" t="str">
        <f>IF('FA4'!$C34="", "", 'FA4'!$C34)</f>
        <v/>
      </c>
      <c r="F23" s="95" t="str">
        <f>IF(B23="","",INDEX(MasterList!$I:$I,MATCH(DataSheet!$E23,MasterList!$B:$B,0)))</f>
        <v/>
      </c>
      <c r="G23" s="95" t="str">
        <f>IF(B23="","",INDEX(MasterList!$J:$J,MATCH(DataSheet!$E23,MasterList!$B:$B,0)))</f>
        <v/>
      </c>
      <c r="H23" s="95" t="str">
        <f>IF(E23="","",INDEX(MasterList!G:G,MATCH(DataSheet!E23,MasterList!B:B,0)))</f>
        <v/>
      </c>
      <c r="I23" s="95" t="str">
        <f>IF(E23="","",IF('FA4'!$E$5="", "", 'FA4'!$E$5))</f>
        <v/>
      </c>
      <c r="J23" s="95" t="str">
        <f t="shared" si="4"/>
        <v/>
      </c>
      <c r="K23" s="95" t="str">
        <f t="shared" si="2"/>
        <v/>
      </c>
      <c r="L23" s="95" t="str">
        <f>IF($E23="","",IF('Sign off sheet'!$C$14="","",'Sign off sheet'!$C$14))</f>
        <v/>
      </c>
      <c r="M23" s="95" t="str">
        <f>IF($E23="","",IF('Sign off sheet'!$C$15="","",'Sign off sheet'!$C$15))</f>
        <v/>
      </c>
      <c r="N23" s="95" t="str">
        <f>IF($E23="","",IF('Sign off sheet'!$C$16="","",'Sign off sheet'!$C$16))</f>
        <v/>
      </c>
      <c r="O23" s="95" t="str">
        <f>IF($E23="","",IF('Sign off sheet'!$C$17="","",'Sign off sheet'!$C$17))</f>
        <v/>
      </c>
      <c r="P23" s="95" t="str">
        <f>IF($E23="","",IF('Sign off sheet'!$C$20="","",'Sign off sheet'!$C$20))</f>
        <v/>
      </c>
      <c r="Q23" s="95" t="str">
        <f>IF($E23="","",IF('Sign off sheet'!$C$21="","",'Sign off sheet'!$C$21))</f>
        <v/>
      </c>
      <c r="R23" s="95" t="str">
        <f>IF($E23="","",IF('Sign off sheet'!$C$22="","",'Sign off sheet'!$C$22))</f>
        <v/>
      </c>
      <c r="S23" s="95" t="str">
        <f>IF($E23="","",IF('Sign off sheet'!$C$23="","",'Sign off sheet'!$C$23))</f>
        <v/>
      </c>
      <c r="T23" s="95" t="str">
        <f>IF('FA4'!$G34="", "", 'FA4'!$G34)</f>
        <v/>
      </c>
      <c r="U23" s="95" t="str">
        <f>IF('FA4'!$N34="", "", 'FA4'!$N34)</f>
        <v/>
      </c>
      <c r="V23" s="95" t="str">
        <f>IF(E23="","",IF('FA4'!$M34="", "", 'FA4'!$M34))</f>
        <v/>
      </c>
      <c r="W23" s="95" t="str">
        <f>IF(E23="","",IF('FA4'!$P34="", "", 'FA4'!$P34))</f>
        <v/>
      </c>
      <c r="X23" s="95" t="str">
        <f>IF('FA4'!$H34="", "", 'FA4'!$H34)</f>
        <v/>
      </c>
      <c r="Y23" s="95" t="str">
        <f>IF('FA4'!$I34="", "", 'FA4'!$I34)</f>
        <v/>
      </c>
      <c r="Z23" s="95" t="str">
        <f>IF('FA4'!$J34="", "", 'FA4'!$J34)</f>
        <v/>
      </c>
      <c r="AA23" s="95" t="str">
        <f>IF('FA4'!$K34="", "", 'FA4'!$K34)</f>
        <v/>
      </c>
      <c r="AB23" s="95" t="str">
        <f>IF('FA4'!$L34="", "", 'FA4'!$L34)</f>
        <v/>
      </c>
      <c r="AC23" s="95" t="str">
        <f>IF('Request form specified fields'!$F27="", "", 'Request form specified fields'!$F27)</f>
        <v/>
      </c>
      <c r="AD23" s="95" t="str">
        <f>IF('Request form specified fields'!$G27="", "", 'Request form specified fields'!$G27)</f>
        <v/>
      </c>
      <c r="AE23" s="95" t="str">
        <f>IF('Request form specified fields'!$H27="", "", 'Request form specified fields'!$H27)</f>
        <v/>
      </c>
      <c r="AF23" s="95" t="str">
        <f>IF('Request form specified fields'!$I27="", "", 'Request form specified fields'!$I27)</f>
        <v/>
      </c>
      <c r="AG23" s="95" t="str">
        <f>IF('Request form specified fields'!$J27="", "", 'Request form specified fields'!$J27)</f>
        <v/>
      </c>
      <c r="AH23" s="95" t="str">
        <f>IF('Request form specified fields'!$K27="", "", 'Request form specified fields'!$K27)</f>
        <v/>
      </c>
      <c r="AI23" s="95" t="str">
        <f>IF('Request form specified fields'!$L27="", "", 'Request form specified fields'!$L27)</f>
        <v/>
      </c>
      <c r="AJ23" s="95" t="str">
        <f>IF('Request form specified fields'!$M27="", "", 'Request form specified fields'!$M27)</f>
        <v/>
      </c>
      <c r="AK23" s="95" t="str">
        <f>IF('Request form specified fields'!$N27="", "", 'Request form specified fields'!$N27)</f>
        <v/>
      </c>
      <c r="AL23" s="95" t="str">
        <f>IF('Request form specified fields'!$O27="", "", 'Request form specified fields'!$O27)</f>
        <v/>
      </c>
      <c r="AM23" s="95" t="str">
        <f>IF('Request form specified fields'!$P27="", "", 'Request form specified fields'!$P27)</f>
        <v/>
      </c>
      <c r="AN23" s="95" t="str">
        <f>IF('Request form specified fields'!$Q27="", "", 'Request form specified fields'!$Q27)</f>
        <v/>
      </c>
      <c r="AO23" s="95" t="str">
        <f>IF('Request form specified fields'!$R27="", "", 'Request form specified fields'!$R27)</f>
        <v/>
      </c>
      <c r="AP23" s="95" t="str">
        <f>IF('Request form specified fields'!$S27="", "", 'Request form specified fields'!$S27)</f>
        <v/>
      </c>
      <c r="AQ23" s="95" t="str">
        <f>IF('Request form specified fields'!$T27="", "", 'Request form specified fields'!$T27)</f>
        <v/>
      </c>
      <c r="AR23" s="95" t="str">
        <f>IF('Request form specified fields'!$U27="", "", 'Request form specified fields'!$U27)</f>
        <v/>
      </c>
      <c r="AS23" s="94" t="str">
        <f>IF(E23="","",IFERROR(IF('Sign off sheet'!$C$11="",FALSE,TRUE),FALSE))</f>
        <v/>
      </c>
      <c r="AT23" s="94" t="str">
        <f>IF(E23="","",IFERROR(IF('FA4'!$G34="",FALSE,TRUE),FALSE))</f>
        <v/>
      </c>
      <c r="AU23" s="94" t="str">
        <f>IF(E23="","",IFERROR(IF('FA4'!$N34="",FALSE,TRUE),FALSE))</f>
        <v/>
      </c>
      <c r="AV23" s="94" t="str">
        <f t="shared" si="3"/>
        <v/>
      </c>
      <c r="AW23" s="94" t="str">
        <f>IF($E23="","",IFERROR(IF('Sign off sheet'!$C$20="",FALSE,TRUE),FALSE))</f>
        <v/>
      </c>
    </row>
    <row r="24" spans="1:49" x14ac:dyDescent="0.2">
      <c r="A24" s="95" t="str">
        <f t="shared" si="0"/>
        <v/>
      </c>
      <c r="B24" s="95" t="str">
        <f t="shared" si="1"/>
        <v/>
      </c>
      <c r="C24" s="95" t="str">
        <f>IF($E24="","",IF('FA4'!$E$4="", "", 'FA4'!$E$4))</f>
        <v/>
      </c>
      <c r="D24" s="95" t="str">
        <f>IF(B24="","",INDEX(MasterList!$H:$H,MATCH(DataSheet!$E24,MasterList!$B:$B,0)))</f>
        <v/>
      </c>
      <c r="E24" s="95" t="str">
        <f>IF('FA4'!$C35="", "", 'FA4'!$C35)</f>
        <v/>
      </c>
      <c r="F24" s="95" t="str">
        <f>IF(B24="","",INDEX(MasterList!$I:$I,MATCH(DataSheet!$E24,MasterList!$B:$B,0)))</f>
        <v/>
      </c>
      <c r="G24" s="95" t="str">
        <f>IF(B24="","",INDEX(MasterList!$J:$J,MATCH(DataSheet!$E24,MasterList!$B:$B,0)))</f>
        <v/>
      </c>
      <c r="H24" s="95" t="str">
        <f>IF(E24="","",INDEX(MasterList!G:G,MATCH(DataSheet!E24,MasterList!B:B,0)))</f>
        <v/>
      </c>
      <c r="I24" s="95" t="str">
        <f>IF(E24="","",IF('FA4'!$E$5="", "", 'FA4'!$E$5))</f>
        <v/>
      </c>
      <c r="J24" s="95" t="str">
        <f t="shared" si="4"/>
        <v/>
      </c>
      <c r="K24" s="95" t="str">
        <f t="shared" si="2"/>
        <v/>
      </c>
      <c r="L24" s="95" t="str">
        <f>IF($E24="","",IF('Sign off sheet'!$C$14="","",'Sign off sheet'!$C$14))</f>
        <v/>
      </c>
      <c r="M24" s="95" t="str">
        <f>IF($E24="","",IF('Sign off sheet'!$C$15="","",'Sign off sheet'!$C$15))</f>
        <v/>
      </c>
      <c r="N24" s="95" t="str">
        <f>IF($E24="","",IF('Sign off sheet'!$C$16="","",'Sign off sheet'!$C$16))</f>
        <v/>
      </c>
      <c r="O24" s="95" t="str">
        <f>IF($E24="","",IF('Sign off sheet'!$C$17="","",'Sign off sheet'!$C$17))</f>
        <v/>
      </c>
      <c r="P24" s="95" t="str">
        <f>IF($E24="","",IF('Sign off sheet'!$C$20="","",'Sign off sheet'!$C$20))</f>
        <v/>
      </c>
      <c r="Q24" s="95" t="str">
        <f>IF($E24="","",IF('Sign off sheet'!$C$21="","",'Sign off sheet'!$C$21))</f>
        <v/>
      </c>
      <c r="R24" s="95" t="str">
        <f>IF($E24="","",IF('Sign off sheet'!$C$22="","",'Sign off sheet'!$C$22))</f>
        <v/>
      </c>
      <c r="S24" s="95" t="str">
        <f>IF($E24="","",IF('Sign off sheet'!$C$23="","",'Sign off sheet'!$C$23))</f>
        <v/>
      </c>
      <c r="T24" s="95" t="str">
        <f>IF('FA4'!$G35="", "", 'FA4'!$G35)</f>
        <v/>
      </c>
      <c r="U24" s="95" t="str">
        <f>IF('FA4'!$N35="", "", 'FA4'!$N35)</f>
        <v/>
      </c>
      <c r="V24" s="95" t="str">
        <f>IF(E24="","",IF('FA4'!$M35="", "", 'FA4'!$M35))</f>
        <v/>
      </c>
      <c r="W24" s="95" t="str">
        <f>IF(E24="","",IF('FA4'!$P35="", "", 'FA4'!$P35))</f>
        <v/>
      </c>
      <c r="X24" s="95" t="str">
        <f>IF('FA4'!$H35="", "", 'FA4'!$H35)</f>
        <v/>
      </c>
      <c r="Y24" s="95" t="str">
        <f>IF('FA4'!$I35="", "", 'FA4'!$I35)</f>
        <v/>
      </c>
      <c r="Z24" s="95" t="str">
        <f>IF('FA4'!$J35="", "", 'FA4'!$J35)</f>
        <v/>
      </c>
      <c r="AA24" s="95" t="str">
        <f>IF('FA4'!$K35="", "", 'FA4'!$K35)</f>
        <v/>
      </c>
      <c r="AB24" s="95" t="str">
        <f>IF('FA4'!$L35="", "", 'FA4'!$L35)</f>
        <v/>
      </c>
      <c r="AC24" s="95" t="str">
        <f>IF('Request form specified fields'!$F28="", "", 'Request form specified fields'!$F28)</f>
        <v/>
      </c>
      <c r="AD24" s="95" t="str">
        <f>IF('Request form specified fields'!$G28="", "", 'Request form specified fields'!$G28)</f>
        <v/>
      </c>
      <c r="AE24" s="95" t="str">
        <f>IF('Request form specified fields'!$H28="", "", 'Request form specified fields'!$H28)</f>
        <v/>
      </c>
      <c r="AF24" s="95" t="str">
        <f>IF('Request form specified fields'!$I28="", "", 'Request form specified fields'!$I28)</f>
        <v/>
      </c>
      <c r="AG24" s="95" t="str">
        <f>IF('Request form specified fields'!$J28="", "", 'Request form specified fields'!$J28)</f>
        <v/>
      </c>
      <c r="AH24" s="95" t="str">
        <f>IF('Request form specified fields'!$K28="", "", 'Request form specified fields'!$K28)</f>
        <v/>
      </c>
      <c r="AI24" s="95" t="str">
        <f>IF('Request form specified fields'!$L28="", "", 'Request form specified fields'!$L28)</f>
        <v/>
      </c>
      <c r="AJ24" s="95" t="str">
        <f>IF('Request form specified fields'!$M28="", "", 'Request form specified fields'!$M28)</f>
        <v/>
      </c>
      <c r="AK24" s="95" t="str">
        <f>IF('Request form specified fields'!$N28="", "", 'Request form specified fields'!$N28)</f>
        <v/>
      </c>
      <c r="AL24" s="95" t="str">
        <f>IF('Request form specified fields'!$O28="", "", 'Request form specified fields'!$O28)</f>
        <v/>
      </c>
      <c r="AM24" s="95" t="str">
        <f>IF('Request form specified fields'!$P28="", "", 'Request form specified fields'!$P28)</f>
        <v/>
      </c>
      <c r="AN24" s="95" t="str">
        <f>IF('Request form specified fields'!$Q28="", "", 'Request form specified fields'!$Q28)</f>
        <v/>
      </c>
      <c r="AO24" s="95" t="str">
        <f>IF('Request form specified fields'!$R28="", "", 'Request form specified fields'!$R28)</f>
        <v/>
      </c>
      <c r="AP24" s="95" t="str">
        <f>IF('Request form specified fields'!$S28="", "", 'Request form specified fields'!$S28)</f>
        <v/>
      </c>
      <c r="AQ24" s="95" t="str">
        <f>IF('Request form specified fields'!$T28="", "", 'Request form specified fields'!$T28)</f>
        <v/>
      </c>
      <c r="AR24" s="95" t="str">
        <f>IF('Request form specified fields'!$U28="", "", 'Request form specified fields'!$U28)</f>
        <v/>
      </c>
      <c r="AS24" s="94" t="str">
        <f>IF(E24="","",IFERROR(IF('Sign off sheet'!$C$11="",FALSE,TRUE),FALSE))</f>
        <v/>
      </c>
      <c r="AT24" s="94" t="str">
        <f>IF(E24="","",IFERROR(IF('FA4'!$G35="",FALSE,TRUE),FALSE))</f>
        <v/>
      </c>
      <c r="AU24" s="94" t="str">
        <f>IF(E24="","",IFERROR(IF('FA4'!$N35="",FALSE,TRUE),FALSE))</f>
        <v/>
      </c>
      <c r="AV24" s="94" t="str">
        <f t="shared" si="3"/>
        <v/>
      </c>
      <c r="AW24" s="94" t="str">
        <f>IF($E24="","",IFERROR(IF('Sign off sheet'!$C$20="",FALSE,TRUE),FALSE))</f>
        <v/>
      </c>
    </row>
    <row r="25" spans="1:49" x14ac:dyDescent="0.2">
      <c r="A25" s="95" t="str">
        <f t="shared" si="0"/>
        <v/>
      </c>
      <c r="B25" s="95" t="str">
        <f t="shared" si="1"/>
        <v/>
      </c>
      <c r="C25" s="95" t="str">
        <f>IF($E25="","",IF('FA4'!$E$4="", "", 'FA4'!$E$4))</f>
        <v/>
      </c>
      <c r="D25" s="95" t="str">
        <f>IF(B25="","",INDEX(MasterList!$H:$H,MATCH(DataSheet!$E25,MasterList!$B:$B,0)))</f>
        <v/>
      </c>
      <c r="E25" s="95" t="str">
        <f>IF('FA4'!$C36="", "", 'FA4'!$C36)</f>
        <v/>
      </c>
      <c r="F25" s="95" t="str">
        <f>IF(B25="","",INDEX(MasterList!$I:$I,MATCH(DataSheet!$E25,MasterList!$B:$B,0)))</f>
        <v/>
      </c>
      <c r="G25" s="95" t="str">
        <f>IF(B25="","",INDEX(MasterList!$J:$J,MATCH(DataSheet!$E25,MasterList!$B:$B,0)))</f>
        <v/>
      </c>
      <c r="H25" s="95" t="str">
        <f>IF(E25="","",INDEX(MasterList!G:G,MATCH(DataSheet!E25,MasterList!B:B,0)))</f>
        <v/>
      </c>
      <c r="I25" s="95" t="str">
        <f>IF(E25="","",IF('FA4'!$E$5="", "", 'FA4'!$E$5))</f>
        <v/>
      </c>
      <c r="J25" s="95" t="str">
        <f t="shared" si="4"/>
        <v/>
      </c>
      <c r="K25" s="95" t="str">
        <f t="shared" si="2"/>
        <v/>
      </c>
      <c r="L25" s="95" t="str">
        <f>IF($E25="","",IF('Sign off sheet'!$C$14="","",'Sign off sheet'!$C$14))</f>
        <v/>
      </c>
      <c r="M25" s="95" t="str">
        <f>IF($E25="","",IF('Sign off sheet'!$C$15="","",'Sign off sheet'!$C$15))</f>
        <v/>
      </c>
      <c r="N25" s="95" t="str">
        <f>IF($E25="","",IF('Sign off sheet'!$C$16="","",'Sign off sheet'!$C$16))</f>
        <v/>
      </c>
      <c r="O25" s="95" t="str">
        <f>IF($E25="","",IF('Sign off sheet'!$C$17="","",'Sign off sheet'!$C$17))</f>
        <v/>
      </c>
      <c r="P25" s="95" t="str">
        <f>IF($E25="","",IF('Sign off sheet'!$C$20="","",'Sign off sheet'!$C$20))</f>
        <v/>
      </c>
      <c r="Q25" s="95" t="str">
        <f>IF($E25="","",IF('Sign off sheet'!$C$21="","",'Sign off sheet'!$C$21))</f>
        <v/>
      </c>
      <c r="R25" s="95" t="str">
        <f>IF($E25="","",IF('Sign off sheet'!$C$22="","",'Sign off sheet'!$C$22))</f>
        <v/>
      </c>
      <c r="S25" s="95" t="str">
        <f>IF($E25="","",IF('Sign off sheet'!$C$23="","",'Sign off sheet'!$C$23))</f>
        <v/>
      </c>
      <c r="T25" s="95" t="str">
        <f>IF('FA4'!$G36="", "", 'FA4'!$G36)</f>
        <v/>
      </c>
      <c r="U25" s="95" t="str">
        <f>IF('FA4'!$N36="", "", 'FA4'!$N36)</f>
        <v/>
      </c>
      <c r="V25" s="95" t="str">
        <f>IF(E25="","",IF('FA4'!$M36="", "", 'FA4'!$M36))</f>
        <v/>
      </c>
      <c r="W25" s="95" t="str">
        <f>IF(E25="","",IF('FA4'!$P36="", "", 'FA4'!$P36))</f>
        <v/>
      </c>
      <c r="X25" s="95" t="str">
        <f>IF('FA4'!$H36="", "", 'FA4'!$H36)</f>
        <v/>
      </c>
      <c r="Y25" s="95" t="str">
        <f>IF('FA4'!$I36="", "", 'FA4'!$I36)</f>
        <v/>
      </c>
      <c r="Z25" s="95" t="str">
        <f>IF('FA4'!$J36="", "", 'FA4'!$J36)</f>
        <v/>
      </c>
      <c r="AA25" s="95" t="str">
        <f>IF('FA4'!$K36="", "", 'FA4'!$K36)</f>
        <v/>
      </c>
      <c r="AB25" s="95" t="str">
        <f>IF('FA4'!$L36="", "", 'FA4'!$L36)</f>
        <v/>
      </c>
      <c r="AC25" s="95" t="str">
        <f>IF('Request form specified fields'!$F29="", "", 'Request form specified fields'!$F29)</f>
        <v/>
      </c>
      <c r="AD25" s="95" t="str">
        <f>IF('Request form specified fields'!$G29="", "", 'Request form specified fields'!$G29)</f>
        <v/>
      </c>
      <c r="AE25" s="95" t="str">
        <f>IF('Request form specified fields'!$H29="", "", 'Request form specified fields'!$H29)</f>
        <v/>
      </c>
      <c r="AF25" s="95" t="str">
        <f>IF('Request form specified fields'!$I29="", "", 'Request form specified fields'!$I29)</f>
        <v/>
      </c>
      <c r="AG25" s="95" t="str">
        <f>IF('Request form specified fields'!$J29="", "", 'Request form specified fields'!$J29)</f>
        <v/>
      </c>
      <c r="AH25" s="95" t="str">
        <f>IF('Request form specified fields'!$K29="", "", 'Request form specified fields'!$K29)</f>
        <v/>
      </c>
      <c r="AI25" s="95" t="str">
        <f>IF('Request form specified fields'!$L29="", "", 'Request form specified fields'!$L29)</f>
        <v/>
      </c>
      <c r="AJ25" s="95" t="str">
        <f>IF('Request form specified fields'!$M29="", "", 'Request form specified fields'!$M29)</f>
        <v/>
      </c>
      <c r="AK25" s="95" t="str">
        <f>IF('Request form specified fields'!$N29="", "", 'Request form specified fields'!$N29)</f>
        <v/>
      </c>
      <c r="AL25" s="95" t="str">
        <f>IF('Request form specified fields'!$O29="", "", 'Request form specified fields'!$O29)</f>
        <v/>
      </c>
      <c r="AM25" s="95" t="str">
        <f>IF('Request form specified fields'!$P29="", "", 'Request form specified fields'!$P29)</f>
        <v/>
      </c>
      <c r="AN25" s="95" t="str">
        <f>IF('Request form specified fields'!$Q29="", "", 'Request form specified fields'!$Q29)</f>
        <v/>
      </c>
      <c r="AO25" s="95" t="str">
        <f>IF('Request form specified fields'!$R29="", "", 'Request form specified fields'!$R29)</f>
        <v/>
      </c>
      <c r="AP25" s="95" t="str">
        <f>IF('Request form specified fields'!$S29="", "", 'Request form specified fields'!$S29)</f>
        <v/>
      </c>
      <c r="AQ25" s="95" t="str">
        <f>IF('Request form specified fields'!$T29="", "", 'Request form specified fields'!$T29)</f>
        <v/>
      </c>
      <c r="AR25" s="95" t="str">
        <f>IF('Request form specified fields'!$U29="", "", 'Request form specified fields'!$U29)</f>
        <v/>
      </c>
      <c r="AS25" s="94" t="str">
        <f>IF(E25="","",IFERROR(IF('Sign off sheet'!$C$11="",FALSE,TRUE),FALSE))</f>
        <v/>
      </c>
      <c r="AT25" s="94" t="str">
        <f>IF(E25="","",IFERROR(IF('FA4'!$G36="",FALSE,TRUE),FALSE))</f>
        <v/>
      </c>
      <c r="AU25" s="94" t="str">
        <f>IF(E25="","",IFERROR(IF('FA4'!$N36="",FALSE,TRUE),FALSE))</f>
        <v/>
      </c>
      <c r="AV25" s="94" t="str">
        <f t="shared" si="3"/>
        <v/>
      </c>
      <c r="AW25" s="94" t="str">
        <f>IF($E25="","",IFERROR(IF('Sign off sheet'!$C$20="",FALSE,TRUE),FALSE))</f>
        <v/>
      </c>
    </row>
    <row r="26" spans="1:49" x14ac:dyDescent="0.2">
      <c r="A26" s="95" t="str">
        <f t="shared" si="0"/>
        <v/>
      </c>
      <c r="B26" s="95" t="str">
        <f t="shared" si="1"/>
        <v/>
      </c>
      <c r="C26" s="95" t="str">
        <f>IF($E26="","",IF('FA4'!$E$4="", "", 'FA4'!$E$4))</f>
        <v/>
      </c>
      <c r="D26" s="95" t="str">
        <f>IF(B26="","",INDEX(MasterList!$H:$H,MATCH(DataSheet!$E26,MasterList!$B:$B,0)))</f>
        <v/>
      </c>
      <c r="E26" s="95" t="str">
        <f>IF('FA4'!$C37="", "", 'FA4'!$C37)</f>
        <v/>
      </c>
      <c r="F26" s="95" t="str">
        <f>IF(B26="","",INDEX(MasterList!$I:$I,MATCH(DataSheet!$E26,MasterList!$B:$B,0)))</f>
        <v/>
      </c>
      <c r="G26" s="95" t="str">
        <f>IF(B26="","",INDEX(MasterList!$J:$J,MATCH(DataSheet!$E26,MasterList!$B:$B,0)))</f>
        <v/>
      </c>
      <c r="H26" s="95" t="str">
        <f>IF(E26="","",INDEX(MasterList!G:G,MATCH(DataSheet!E26,MasterList!B:B,0)))</f>
        <v/>
      </c>
      <c r="I26" s="95" t="str">
        <f>IF(E26="","",IF('FA4'!$E$5="", "", 'FA4'!$E$5))</f>
        <v/>
      </c>
      <c r="J26" s="95" t="str">
        <f t="shared" si="4"/>
        <v/>
      </c>
      <c r="K26" s="95" t="str">
        <f t="shared" si="2"/>
        <v/>
      </c>
      <c r="L26" s="95" t="str">
        <f>IF($E26="","",IF('Sign off sheet'!$C$14="","",'Sign off sheet'!$C$14))</f>
        <v/>
      </c>
      <c r="M26" s="95" t="str">
        <f>IF($E26="","",IF('Sign off sheet'!$C$15="","",'Sign off sheet'!$C$15))</f>
        <v/>
      </c>
      <c r="N26" s="95" t="str">
        <f>IF($E26="","",IF('Sign off sheet'!$C$16="","",'Sign off sheet'!$C$16))</f>
        <v/>
      </c>
      <c r="O26" s="95" t="str">
        <f>IF($E26="","",IF('Sign off sheet'!$C$17="","",'Sign off sheet'!$C$17))</f>
        <v/>
      </c>
      <c r="P26" s="95" t="str">
        <f>IF($E26="","",IF('Sign off sheet'!$C$20="","",'Sign off sheet'!$C$20))</f>
        <v/>
      </c>
      <c r="Q26" s="95" t="str">
        <f>IF($E26="","",IF('Sign off sheet'!$C$21="","",'Sign off sheet'!$C$21))</f>
        <v/>
      </c>
      <c r="R26" s="95" t="str">
        <f>IF($E26="","",IF('Sign off sheet'!$C$22="","",'Sign off sheet'!$C$22))</f>
        <v/>
      </c>
      <c r="S26" s="95" t="str">
        <f>IF($E26="","",IF('Sign off sheet'!$C$23="","",'Sign off sheet'!$C$23))</f>
        <v/>
      </c>
      <c r="T26" s="95" t="str">
        <f>IF('FA4'!$G37="", "", 'FA4'!$G37)</f>
        <v/>
      </c>
      <c r="U26" s="95" t="str">
        <f>IF('FA4'!$N37="", "", 'FA4'!$N37)</f>
        <v/>
      </c>
      <c r="V26" s="95" t="str">
        <f>IF(E26="","",IF('FA4'!$M37="", "", 'FA4'!$M37))</f>
        <v/>
      </c>
      <c r="W26" s="95" t="str">
        <f>IF(E26="","",IF('FA4'!$P37="", "", 'FA4'!$P37))</f>
        <v/>
      </c>
      <c r="X26" s="95" t="str">
        <f>IF('FA4'!$H37="", "", 'FA4'!$H37)</f>
        <v/>
      </c>
      <c r="Y26" s="95" t="str">
        <f>IF('FA4'!$I37="", "", 'FA4'!$I37)</f>
        <v/>
      </c>
      <c r="Z26" s="95" t="str">
        <f>IF('FA4'!$J37="", "", 'FA4'!$J37)</f>
        <v/>
      </c>
      <c r="AA26" s="95" t="str">
        <f>IF('FA4'!$K37="", "", 'FA4'!$K37)</f>
        <v/>
      </c>
      <c r="AB26" s="95" t="str">
        <f>IF('FA4'!$L37="", "", 'FA4'!$L37)</f>
        <v/>
      </c>
      <c r="AC26" s="95" t="str">
        <f>IF('Request form specified fields'!$F30="", "", 'Request form specified fields'!$F30)</f>
        <v/>
      </c>
      <c r="AD26" s="95" t="str">
        <f>IF('Request form specified fields'!$G30="", "", 'Request form specified fields'!$G30)</f>
        <v/>
      </c>
      <c r="AE26" s="95" t="str">
        <f>IF('Request form specified fields'!$H30="", "", 'Request form specified fields'!$H30)</f>
        <v/>
      </c>
      <c r="AF26" s="95" t="str">
        <f>IF('Request form specified fields'!$I30="", "", 'Request form specified fields'!$I30)</f>
        <v/>
      </c>
      <c r="AG26" s="95" t="str">
        <f>IF('Request form specified fields'!$J30="", "", 'Request form specified fields'!$J30)</f>
        <v/>
      </c>
      <c r="AH26" s="95" t="str">
        <f>IF('Request form specified fields'!$K30="", "", 'Request form specified fields'!$K30)</f>
        <v/>
      </c>
      <c r="AI26" s="95" t="str">
        <f>IF('Request form specified fields'!$L30="", "", 'Request form specified fields'!$L30)</f>
        <v/>
      </c>
      <c r="AJ26" s="95" t="str">
        <f>IF('Request form specified fields'!$M30="", "", 'Request form specified fields'!$M30)</f>
        <v/>
      </c>
      <c r="AK26" s="95" t="str">
        <f>IF('Request form specified fields'!$N30="", "", 'Request form specified fields'!$N30)</f>
        <v/>
      </c>
      <c r="AL26" s="95" t="str">
        <f>IF('Request form specified fields'!$O30="", "", 'Request form specified fields'!$O30)</f>
        <v/>
      </c>
      <c r="AM26" s="95" t="str">
        <f>IF('Request form specified fields'!$P30="", "", 'Request form specified fields'!$P30)</f>
        <v/>
      </c>
      <c r="AN26" s="95" t="str">
        <f>IF('Request form specified fields'!$Q30="", "", 'Request form specified fields'!$Q30)</f>
        <v/>
      </c>
      <c r="AO26" s="95" t="str">
        <f>IF('Request form specified fields'!$R30="", "", 'Request form specified fields'!$R30)</f>
        <v/>
      </c>
      <c r="AP26" s="95" t="str">
        <f>IF('Request form specified fields'!$S30="", "", 'Request form specified fields'!$S30)</f>
        <v/>
      </c>
      <c r="AQ26" s="95" t="str">
        <f>IF('Request form specified fields'!$T30="", "", 'Request form specified fields'!$T30)</f>
        <v/>
      </c>
      <c r="AR26" s="95" t="str">
        <f>IF('Request form specified fields'!$U30="", "", 'Request form specified fields'!$U30)</f>
        <v/>
      </c>
      <c r="AS26" s="94" t="str">
        <f>IF(E26="","",IFERROR(IF('Sign off sheet'!$C$11="",FALSE,TRUE),FALSE))</f>
        <v/>
      </c>
      <c r="AT26" s="94" t="str">
        <f>IF(E26="","",IFERROR(IF('FA4'!$G37="",FALSE,TRUE),FALSE))</f>
        <v/>
      </c>
      <c r="AU26" s="94" t="str">
        <f>IF(E26="","",IFERROR(IF('FA4'!$N37="",FALSE,TRUE),FALSE))</f>
        <v/>
      </c>
      <c r="AV26" s="94" t="str">
        <f t="shared" si="3"/>
        <v/>
      </c>
      <c r="AW26" s="94" t="str">
        <f>IF($E26="","",IFERROR(IF('Sign off sheet'!$C$20="",FALSE,TRUE),FALSE))</f>
        <v/>
      </c>
    </row>
    <row r="27" spans="1:49" x14ac:dyDescent="0.2">
      <c r="A27" s="95" t="str">
        <f t="shared" si="0"/>
        <v/>
      </c>
      <c r="B27" s="95" t="str">
        <f t="shared" si="1"/>
        <v/>
      </c>
      <c r="C27" s="95" t="str">
        <f>IF($E27="","",IF('FA4'!$E$4="", "", 'FA4'!$E$4))</f>
        <v/>
      </c>
      <c r="D27" s="95" t="str">
        <f>IF(B27="","",INDEX(MasterList!$H:$H,MATCH(DataSheet!$E27,MasterList!$B:$B,0)))</f>
        <v/>
      </c>
      <c r="E27" s="95" t="str">
        <f>IF('FA4'!$C38="", "", 'FA4'!$C38)</f>
        <v/>
      </c>
      <c r="F27" s="95" t="str">
        <f>IF(B27="","",INDEX(MasterList!$I:$I,MATCH(DataSheet!$E27,MasterList!$B:$B,0)))</f>
        <v/>
      </c>
      <c r="G27" s="95" t="str">
        <f>IF(B27="","",INDEX(MasterList!$J:$J,MATCH(DataSheet!$E27,MasterList!$B:$B,0)))</f>
        <v/>
      </c>
      <c r="H27" s="95" t="str">
        <f>IF(E27="","",INDEX(MasterList!G:G,MATCH(DataSheet!E27,MasterList!B:B,0)))</f>
        <v/>
      </c>
      <c r="I27" s="95" t="str">
        <f>IF(E27="","",IF('FA4'!$E$5="", "", 'FA4'!$E$5))</f>
        <v/>
      </c>
      <c r="J27" s="95" t="str">
        <f t="shared" si="4"/>
        <v/>
      </c>
      <c r="K27" s="95" t="str">
        <f t="shared" si="2"/>
        <v/>
      </c>
      <c r="L27" s="95" t="str">
        <f>IF($E27="","",IF('Sign off sheet'!$C$14="","",'Sign off sheet'!$C$14))</f>
        <v/>
      </c>
      <c r="M27" s="95" t="str">
        <f>IF($E27="","",IF('Sign off sheet'!$C$15="","",'Sign off sheet'!$C$15))</f>
        <v/>
      </c>
      <c r="N27" s="95" t="str">
        <f>IF($E27="","",IF('Sign off sheet'!$C$16="","",'Sign off sheet'!$C$16))</f>
        <v/>
      </c>
      <c r="O27" s="95" t="str">
        <f>IF($E27="","",IF('Sign off sheet'!$C$17="","",'Sign off sheet'!$C$17))</f>
        <v/>
      </c>
      <c r="P27" s="95" t="str">
        <f>IF($E27="","",IF('Sign off sheet'!$C$20="","",'Sign off sheet'!$C$20))</f>
        <v/>
      </c>
      <c r="Q27" s="95" t="str">
        <f>IF($E27="","",IF('Sign off sheet'!$C$21="","",'Sign off sheet'!$C$21))</f>
        <v/>
      </c>
      <c r="R27" s="95" t="str">
        <f>IF($E27="","",IF('Sign off sheet'!$C$22="","",'Sign off sheet'!$C$22))</f>
        <v/>
      </c>
      <c r="S27" s="95" t="str">
        <f>IF($E27="","",IF('Sign off sheet'!$C$23="","",'Sign off sheet'!$C$23))</f>
        <v/>
      </c>
      <c r="T27" s="95" t="str">
        <f>IF('FA4'!$G38="", "", 'FA4'!$G38)</f>
        <v/>
      </c>
      <c r="U27" s="95" t="str">
        <f>IF('FA4'!$N38="", "", 'FA4'!$N38)</f>
        <v/>
      </c>
      <c r="V27" s="95" t="str">
        <f>IF(E27="","",IF('FA4'!$M38="", "", 'FA4'!$M38))</f>
        <v/>
      </c>
      <c r="W27" s="95" t="str">
        <f>IF(E27="","",IF('FA4'!$P38="", "", 'FA4'!$P38))</f>
        <v/>
      </c>
      <c r="X27" s="95" t="str">
        <f>IF('FA4'!$H38="", "", 'FA4'!$H38)</f>
        <v/>
      </c>
      <c r="Y27" s="95" t="str">
        <f>IF('FA4'!$I38="", "", 'FA4'!$I38)</f>
        <v/>
      </c>
      <c r="Z27" s="95" t="str">
        <f>IF('FA4'!$J38="", "", 'FA4'!$J38)</f>
        <v/>
      </c>
      <c r="AA27" s="95" t="str">
        <f>IF('FA4'!$K38="", "", 'FA4'!$K38)</f>
        <v/>
      </c>
      <c r="AB27" s="95" t="str">
        <f>IF('FA4'!$L38="", "", 'FA4'!$L38)</f>
        <v/>
      </c>
      <c r="AC27" s="95" t="str">
        <f>IF('Request form specified fields'!$F31="", "", 'Request form specified fields'!$F31)</f>
        <v/>
      </c>
      <c r="AD27" s="95" t="str">
        <f>IF('Request form specified fields'!$G31="", "", 'Request form specified fields'!$G31)</f>
        <v/>
      </c>
      <c r="AE27" s="95" t="str">
        <f>IF('Request form specified fields'!$H31="", "", 'Request form specified fields'!$H31)</f>
        <v/>
      </c>
      <c r="AF27" s="95" t="str">
        <f>IF('Request form specified fields'!$I31="", "", 'Request form specified fields'!$I31)</f>
        <v/>
      </c>
      <c r="AG27" s="95" t="str">
        <f>IF('Request form specified fields'!$J31="", "", 'Request form specified fields'!$J31)</f>
        <v/>
      </c>
      <c r="AH27" s="95" t="str">
        <f>IF('Request form specified fields'!$K31="", "", 'Request form specified fields'!$K31)</f>
        <v/>
      </c>
      <c r="AI27" s="95" t="str">
        <f>IF('Request form specified fields'!$L31="", "", 'Request form specified fields'!$L31)</f>
        <v/>
      </c>
      <c r="AJ27" s="95" t="str">
        <f>IF('Request form specified fields'!$M31="", "", 'Request form specified fields'!$M31)</f>
        <v/>
      </c>
      <c r="AK27" s="95" t="str">
        <f>IF('Request form specified fields'!$N31="", "", 'Request form specified fields'!$N31)</f>
        <v/>
      </c>
      <c r="AL27" s="95" t="str">
        <f>IF('Request form specified fields'!$O31="", "", 'Request form specified fields'!$O31)</f>
        <v/>
      </c>
      <c r="AM27" s="95" t="str">
        <f>IF('Request form specified fields'!$P31="", "", 'Request form specified fields'!$P31)</f>
        <v/>
      </c>
      <c r="AN27" s="95" t="str">
        <f>IF('Request form specified fields'!$Q31="", "", 'Request form specified fields'!$Q31)</f>
        <v/>
      </c>
      <c r="AO27" s="95" t="str">
        <f>IF('Request form specified fields'!$R31="", "", 'Request form specified fields'!$R31)</f>
        <v/>
      </c>
      <c r="AP27" s="95" t="str">
        <f>IF('Request form specified fields'!$S31="", "", 'Request form specified fields'!$S31)</f>
        <v/>
      </c>
      <c r="AQ27" s="95" t="str">
        <f>IF('Request form specified fields'!$T31="", "", 'Request form specified fields'!$T31)</f>
        <v/>
      </c>
      <c r="AR27" s="95" t="str">
        <f>IF('Request form specified fields'!$U31="", "", 'Request form specified fields'!$U31)</f>
        <v/>
      </c>
      <c r="AS27" s="94" t="str">
        <f>IF(E27="","",IFERROR(IF('Sign off sheet'!$C$11="",FALSE,TRUE),FALSE))</f>
        <v/>
      </c>
      <c r="AT27" s="94" t="str">
        <f>IF(E27="","",IFERROR(IF('FA4'!$G38="",FALSE,TRUE),FALSE))</f>
        <v/>
      </c>
      <c r="AU27" s="94" t="str">
        <f>IF(E27="","",IFERROR(IF('FA4'!$N38="",FALSE,TRUE),FALSE))</f>
        <v/>
      </c>
      <c r="AV27" s="94" t="str">
        <f t="shared" si="3"/>
        <v/>
      </c>
      <c r="AW27" s="94" t="str">
        <f>IF($E27="","",IFERROR(IF('Sign off sheet'!$C$20="",FALSE,TRUE),FALSE))</f>
        <v/>
      </c>
    </row>
    <row r="28" spans="1:49" x14ac:dyDescent="0.2">
      <c r="A28" s="95" t="str">
        <f t="shared" si="0"/>
        <v/>
      </c>
      <c r="B28" s="95" t="str">
        <f t="shared" si="1"/>
        <v/>
      </c>
      <c r="C28" s="95" t="str">
        <f>IF($E28="","",IF('FA4'!$E$4="", "", 'FA4'!$E$4))</f>
        <v/>
      </c>
      <c r="D28" s="95" t="str">
        <f>IF(B28="","",INDEX(MasterList!$H:$H,MATCH(DataSheet!$E28,MasterList!$B:$B,0)))</f>
        <v/>
      </c>
      <c r="E28" s="95" t="str">
        <f>IF('FA4'!$C39="", "", 'FA4'!$C39)</f>
        <v/>
      </c>
      <c r="F28" s="95" t="str">
        <f>IF(B28="","",INDEX(MasterList!$I:$I,MATCH(DataSheet!$E28,MasterList!$B:$B,0)))</f>
        <v/>
      </c>
      <c r="G28" s="95" t="str">
        <f>IF(B28="","",INDEX(MasterList!$J:$J,MATCH(DataSheet!$E28,MasterList!$B:$B,0)))</f>
        <v/>
      </c>
      <c r="H28" s="95" t="str">
        <f>IF(E28="","",INDEX(MasterList!G:G,MATCH(DataSheet!E28,MasterList!B:B,0)))</f>
        <v/>
      </c>
      <c r="I28" s="95" t="str">
        <f>IF(E28="","",IF('FA4'!$E$5="", "", 'FA4'!$E$5))</f>
        <v/>
      </c>
      <c r="J28" s="95" t="str">
        <f t="shared" si="4"/>
        <v/>
      </c>
      <c r="K28" s="95" t="str">
        <f t="shared" si="2"/>
        <v/>
      </c>
      <c r="L28" s="95" t="str">
        <f>IF($E28="","",IF('Sign off sheet'!$C$14="","",'Sign off sheet'!$C$14))</f>
        <v/>
      </c>
      <c r="M28" s="95" t="str">
        <f>IF($E28="","",IF('Sign off sheet'!$C$15="","",'Sign off sheet'!$C$15))</f>
        <v/>
      </c>
      <c r="N28" s="95" t="str">
        <f>IF($E28="","",IF('Sign off sheet'!$C$16="","",'Sign off sheet'!$C$16))</f>
        <v/>
      </c>
      <c r="O28" s="95" t="str">
        <f>IF($E28="","",IF('Sign off sheet'!$C$17="","",'Sign off sheet'!$C$17))</f>
        <v/>
      </c>
      <c r="P28" s="95" t="str">
        <f>IF($E28="","",IF('Sign off sheet'!$C$20="","",'Sign off sheet'!$C$20))</f>
        <v/>
      </c>
      <c r="Q28" s="95" t="str">
        <f>IF($E28="","",IF('Sign off sheet'!$C$21="","",'Sign off sheet'!$C$21))</f>
        <v/>
      </c>
      <c r="R28" s="95" t="str">
        <f>IF($E28="","",IF('Sign off sheet'!$C$22="","",'Sign off sheet'!$C$22))</f>
        <v/>
      </c>
      <c r="S28" s="95" t="str">
        <f>IF($E28="","",IF('Sign off sheet'!$C$23="","",'Sign off sheet'!$C$23))</f>
        <v/>
      </c>
      <c r="T28" s="95" t="str">
        <f>IF('FA4'!$G39="", "", 'FA4'!$G39)</f>
        <v/>
      </c>
      <c r="U28" s="95" t="str">
        <f>IF('FA4'!$N39="", "", 'FA4'!$N39)</f>
        <v/>
      </c>
      <c r="V28" s="95" t="str">
        <f>IF(E28="","",IF('FA4'!$M39="", "", 'FA4'!$M39))</f>
        <v/>
      </c>
      <c r="W28" s="95" t="str">
        <f>IF(E28="","",IF('FA4'!$P39="", "", 'FA4'!$P39))</f>
        <v/>
      </c>
      <c r="X28" s="95" t="str">
        <f>IF('FA4'!$H39="", "", 'FA4'!$H39)</f>
        <v/>
      </c>
      <c r="Y28" s="95" t="str">
        <f>IF('FA4'!$I39="", "", 'FA4'!$I39)</f>
        <v/>
      </c>
      <c r="Z28" s="95" t="str">
        <f>IF('FA4'!$J39="", "", 'FA4'!$J39)</f>
        <v/>
      </c>
      <c r="AA28" s="95" t="str">
        <f>IF('FA4'!$K39="", "", 'FA4'!$K39)</f>
        <v/>
      </c>
      <c r="AB28" s="95" t="str">
        <f>IF('FA4'!$L39="", "", 'FA4'!$L39)</f>
        <v/>
      </c>
      <c r="AC28" s="95" t="str">
        <f>IF('Request form specified fields'!$F32="", "", 'Request form specified fields'!$F32)</f>
        <v/>
      </c>
      <c r="AD28" s="95" t="str">
        <f>IF('Request form specified fields'!$G32="", "", 'Request form specified fields'!$G32)</f>
        <v/>
      </c>
      <c r="AE28" s="95" t="str">
        <f>IF('Request form specified fields'!$H32="", "", 'Request form specified fields'!$H32)</f>
        <v/>
      </c>
      <c r="AF28" s="95" t="str">
        <f>IF('Request form specified fields'!$I32="", "", 'Request form specified fields'!$I32)</f>
        <v/>
      </c>
      <c r="AG28" s="95" t="str">
        <f>IF('Request form specified fields'!$J32="", "", 'Request form specified fields'!$J32)</f>
        <v/>
      </c>
      <c r="AH28" s="95" t="str">
        <f>IF('Request form specified fields'!$K32="", "", 'Request form specified fields'!$K32)</f>
        <v/>
      </c>
      <c r="AI28" s="95" t="str">
        <f>IF('Request form specified fields'!$L32="", "", 'Request form specified fields'!$L32)</f>
        <v/>
      </c>
      <c r="AJ28" s="95" t="str">
        <f>IF('Request form specified fields'!$M32="", "", 'Request form specified fields'!$M32)</f>
        <v/>
      </c>
      <c r="AK28" s="95" t="str">
        <f>IF('Request form specified fields'!$N32="", "", 'Request form specified fields'!$N32)</f>
        <v/>
      </c>
      <c r="AL28" s="95" t="str">
        <f>IF('Request form specified fields'!$O32="", "", 'Request form specified fields'!$O32)</f>
        <v/>
      </c>
      <c r="AM28" s="95" t="str">
        <f>IF('Request form specified fields'!$P32="", "", 'Request form specified fields'!$P32)</f>
        <v/>
      </c>
      <c r="AN28" s="95" t="str">
        <f>IF('Request form specified fields'!$Q32="", "", 'Request form specified fields'!$Q32)</f>
        <v/>
      </c>
      <c r="AO28" s="95" t="str">
        <f>IF('Request form specified fields'!$R32="", "", 'Request form specified fields'!$R32)</f>
        <v/>
      </c>
      <c r="AP28" s="95" t="str">
        <f>IF('Request form specified fields'!$S32="", "", 'Request form specified fields'!$S32)</f>
        <v/>
      </c>
      <c r="AQ28" s="95" t="str">
        <f>IF('Request form specified fields'!$T32="", "", 'Request form specified fields'!$T32)</f>
        <v/>
      </c>
      <c r="AR28" s="95" t="str">
        <f>IF('Request form specified fields'!$U32="", "", 'Request form specified fields'!$U32)</f>
        <v/>
      </c>
      <c r="AS28" s="94" t="str">
        <f>IF(E28="","",IFERROR(IF('Sign off sheet'!$C$11="",FALSE,TRUE),FALSE))</f>
        <v/>
      </c>
      <c r="AT28" s="94" t="str">
        <f>IF(E28="","",IFERROR(IF('FA4'!$G39="",FALSE,TRUE),FALSE))</f>
        <v/>
      </c>
      <c r="AU28" s="94" t="str">
        <f>IF(E28="","",IFERROR(IF('FA4'!$N39="",FALSE,TRUE),FALSE))</f>
        <v/>
      </c>
      <c r="AV28" s="94" t="str">
        <f t="shared" si="3"/>
        <v/>
      </c>
      <c r="AW28" s="94" t="str">
        <f>IF($E28="","",IFERROR(IF('Sign off sheet'!$C$20="",FALSE,TRUE),FALSE))</f>
        <v/>
      </c>
    </row>
    <row r="29" spans="1:49" x14ac:dyDescent="0.2">
      <c r="A29" s="95" t="str">
        <f t="shared" si="0"/>
        <v/>
      </c>
      <c r="B29" s="95" t="str">
        <f t="shared" si="1"/>
        <v/>
      </c>
      <c r="C29" s="95" t="str">
        <f>IF($E29="","",IF('FA4'!$E$4="", "", 'FA4'!$E$4))</f>
        <v/>
      </c>
      <c r="D29" s="95" t="str">
        <f>IF(B29="","",INDEX(MasterList!$H:$H,MATCH(DataSheet!$E29,MasterList!$B:$B,0)))</f>
        <v/>
      </c>
      <c r="E29" s="95" t="str">
        <f>IF('FA4'!$C40="", "", 'FA4'!$C40)</f>
        <v/>
      </c>
      <c r="F29" s="95" t="str">
        <f>IF(B29="","",INDEX(MasterList!$I:$I,MATCH(DataSheet!$E29,MasterList!$B:$B,0)))</f>
        <v/>
      </c>
      <c r="G29" s="95" t="str">
        <f>IF(B29="","",INDEX(MasterList!$J:$J,MATCH(DataSheet!$E29,MasterList!$B:$B,0)))</f>
        <v/>
      </c>
      <c r="H29" s="95" t="str">
        <f>IF(E29="","",INDEX(MasterList!G:G,MATCH(DataSheet!E29,MasterList!B:B,0)))</f>
        <v/>
      </c>
      <c r="I29" s="95" t="str">
        <f>IF(E29="","",IF('FA4'!$E$5="", "", 'FA4'!$E$5))</f>
        <v/>
      </c>
      <c r="J29" s="95" t="str">
        <f t="shared" si="4"/>
        <v/>
      </c>
      <c r="K29" s="95" t="str">
        <f t="shared" si="2"/>
        <v/>
      </c>
      <c r="L29" s="95" t="str">
        <f>IF($E29="","",IF('Sign off sheet'!$C$14="","",'Sign off sheet'!$C$14))</f>
        <v/>
      </c>
      <c r="M29" s="95" t="str">
        <f>IF($E29="","",IF('Sign off sheet'!$C$15="","",'Sign off sheet'!$C$15))</f>
        <v/>
      </c>
      <c r="N29" s="95" t="str">
        <f>IF($E29="","",IF('Sign off sheet'!$C$16="","",'Sign off sheet'!$C$16))</f>
        <v/>
      </c>
      <c r="O29" s="95" t="str">
        <f>IF($E29="","",IF('Sign off sheet'!$C$17="","",'Sign off sheet'!$C$17))</f>
        <v/>
      </c>
      <c r="P29" s="95" t="str">
        <f>IF($E29="","",IF('Sign off sheet'!$C$20="","",'Sign off sheet'!$C$20))</f>
        <v/>
      </c>
      <c r="Q29" s="95" t="str">
        <f>IF($E29="","",IF('Sign off sheet'!$C$21="","",'Sign off sheet'!$C$21))</f>
        <v/>
      </c>
      <c r="R29" s="95" t="str">
        <f>IF($E29="","",IF('Sign off sheet'!$C$22="","",'Sign off sheet'!$C$22))</f>
        <v/>
      </c>
      <c r="S29" s="95" t="str">
        <f>IF($E29="","",IF('Sign off sheet'!$C$23="","",'Sign off sheet'!$C$23))</f>
        <v/>
      </c>
      <c r="T29" s="95" t="str">
        <f>IF('FA4'!$G40="", "", 'FA4'!$G40)</f>
        <v/>
      </c>
      <c r="U29" s="95" t="str">
        <f>IF('FA4'!$N40="", "", 'FA4'!$N40)</f>
        <v/>
      </c>
      <c r="V29" s="95" t="str">
        <f>IF(E29="","",IF('FA4'!$M40="", "", 'FA4'!$M40))</f>
        <v/>
      </c>
      <c r="W29" s="95" t="str">
        <f>IF(E29="","",IF('FA4'!$P40="", "", 'FA4'!$P40))</f>
        <v/>
      </c>
      <c r="X29" s="95" t="str">
        <f>IF('FA4'!$H40="", "", 'FA4'!$H40)</f>
        <v/>
      </c>
      <c r="Y29" s="95" t="str">
        <f>IF('FA4'!$I40="", "", 'FA4'!$I40)</f>
        <v/>
      </c>
      <c r="Z29" s="95" t="str">
        <f>IF('FA4'!$J40="", "", 'FA4'!$J40)</f>
        <v/>
      </c>
      <c r="AA29" s="95" t="str">
        <f>IF('FA4'!$K40="", "", 'FA4'!$K40)</f>
        <v/>
      </c>
      <c r="AB29" s="95" t="str">
        <f>IF('FA4'!$L40="", "", 'FA4'!$L40)</f>
        <v/>
      </c>
      <c r="AC29" s="95" t="str">
        <f>IF('Request form specified fields'!$F33="", "", 'Request form specified fields'!$F33)</f>
        <v/>
      </c>
      <c r="AD29" s="95" t="str">
        <f>IF('Request form specified fields'!$G33="", "", 'Request form specified fields'!$G33)</f>
        <v/>
      </c>
      <c r="AE29" s="95" t="str">
        <f>IF('Request form specified fields'!$H33="", "", 'Request form specified fields'!$H33)</f>
        <v/>
      </c>
      <c r="AF29" s="95" t="str">
        <f>IF('Request form specified fields'!$I33="", "", 'Request form specified fields'!$I33)</f>
        <v/>
      </c>
      <c r="AG29" s="95" t="str">
        <f>IF('Request form specified fields'!$J33="", "", 'Request form specified fields'!$J33)</f>
        <v/>
      </c>
      <c r="AH29" s="95" t="str">
        <f>IF('Request form specified fields'!$K33="", "", 'Request form specified fields'!$K33)</f>
        <v/>
      </c>
      <c r="AI29" s="95" t="str">
        <f>IF('Request form specified fields'!$L33="", "", 'Request form specified fields'!$L33)</f>
        <v/>
      </c>
      <c r="AJ29" s="95" t="str">
        <f>IF('Request form specified fields'!$M33="", "", 'Request form specified fields'!$M33)</f>
        <v/>
      </c>
      <c r="AK29" s="95" t="str">
        <f>IF('Request form specified fields'!$N33="", "", 'Request form specified fields'!$N33)</f>
        <v/>
      </c>
      <c r="AL29" s="95" t="str">
        <f>IF('Request form specified fields'!$O33="", "", 'Request form specified fields'!$O33)</f>
        <v/>
      </c>
      <c r="AM29" s="95" t="str">
        <f>IF('Request form specified fields'!$P33="", "", 'Request form specified fields'!$P33)</f>
        <v/>
      </c>
      <c r="AN29" s="95" t="str">
        <f>IF('Request form specified fields'!$Q33="", "", 'Request form specified fields'!$Q33)</f>
        <v/>
      </c>
      <c r="AO29" s="95" t="str">
        <f>IF('Request form specified fields'!$R33="", "", 'Request form specified fields'!$R33)</f>
        <v/>
      </c>
      <c r="AP29" s="95" t="str">
        <f>IF('Request form specified fields'!$S33="", "", 'Request form specified fields'!$S33)</f>
        <v/>
      </c>
      <c r="AQ29" s="95" t="str">
        <f>IF('Request form specified fields'!$T33="", "", 'Request form specified fields'!$T33)</f>
        <v/>
      </c>
      <c r="AR29" s="95" t="str">
        <f>IF('Request form specified fields'!$U33="", "", 'Request form specified fields'!$U33)</f>
        <v/>
      </c>
      <c r="AS29" s="94" t="str">
        <f>IF(E29="","",IFERROR(IF('Sign off sheet'!$C$11="",FALSE,TRUE),FALSE))</f>
        <v/>
      </c>
      <c r="AT29" s="94" t="str">
        <f>IF(E29="","",IFERROR(IF('FA4'!$G40="",FALSE,TRUE),FALSE))</f>
        <v/>
      </c>
      <c r="AU29" s="94" t="str">
        <f>IF(E29="","",IFERROR(IF('FA4'!$N40="",FALSE,TRUE),FALSE))</f>
        <v/>
      </c>
      <c r="AV29" s="94" t="str">
        <f t="shared" si="3"/>
        <v/>
      </c>
      <c r="AW29" s="94" t="str">
        <f>IF($E29="","",IFERROR(IF('Sign off sheet'!$C$20="",FALSE,TRUE),FALSE))</f>
        <v/>
      </c>
    </row>
    <row r="30" spans="1:49" x14ac:dyDescent="0.2">
      <c r="A30" s="95" t="str">
        <f t="shared" si="0"/>
        <v/>
      </c>
      <c r="B30" s="95" t="str">
        <f t="shared" si="1"/>
        <v/>
      </c>
      <c r="C30" s="95" t="str">
        <f>IF($E30="","",IF('FA4'!$E$4="", "", 'FA4'!$E$4))</f>
        <v/>
      </c>
      <c r="D30" s="95" t="str">
        <f>IF(B30="","",INDEX(MasterList!$H:$H,MATCH(DataSheet!$E30,MasterList!$B:$B,0)))</f>
        <v/>
      </c>
      <c r="E30" s="95" t="str">
        <f>IF('FA4'!$C41="", "", 'FA4'!$C41)</f>
        <v/>
      </c>
      <c r="F30" s="95" t="str">
        <f>IF(B30="","",INDEX(MasterList!$I:$I,MATCH(DataSheet!$E30,MasterList!$B:$B,0)))</f>
        <v/>
      </c>
      <c r="G30" s="95" t="str">
        <f>IF(B30="","",INDEX(MasterList!$J:$J,MATCH(DataSheet!$E30,MasterList!$B:$B,0)))</f>
        <v/>
      </c>
      <c r="H30" s="95" t="str">
        <f>IF(E30="","",INDEX(MasterList!G:G,MATCH(DataSheet!E30,MasterList!B:B,0)))</f>
        <v/>
      </c>
      <c r="I30" s="95" t="str">
        <f>IF(E30="","",IF('FA4'!$E$5="", "", 'FA4'!$E$5))</f>
        <v/>
      </c>
      <c r="J30" s="95" t="str">
        <f t="shared" si="4"/>
        <v/>
      </c>
      <c r="K30" s="95" t="str">
        <f t="shared" si="2"/>
        <v/>
      </c>
      <c r="L30" s="95" t="str">
        <f>IF($E30="","",IF('Sign off sheet'!$C$14="","",'Sign off sheet'!$C$14))</f>
        <v/>
      </c>
      <c r="M30" s="95" t="str">
        <f>IF($E30="","",IF('Sign off sheet'!$C$15="","",'Sign off sheet'!$C$15))</f>
        <v/>
      </c>
      <c r="N30" s="95" t="str">
        <f>IF($E30="","",IF('Sign off sheet'!$C$16="","",'Sign off sheet'!$C$16))</f>
        <v/>
      </c>
      <c r="O30" s="95" t="str">
        <f>IF($E30="","",IF('Sign off sheet'!$C$17="","",'Sign off sheet'!$C$17))</f>
        <v/>
      </c>
      <c r="P30" s="95" t="str">
        <f>IF($E30="","",IF('Sign off sheet'!$C$20="","",'Sign off sheet'!$C$20))</f>
        <v/>
      </c>
      <c r="Q30" s="95" t="str">
        <f>IF($E30="","",IF('Sign off sheet'!$C$21="","",'Sign off sheet'!$C$21))</f>
        <v/>
      </c>
      <c r="R30" s="95" t="str">
        <f>IF($E30="","",IF('Sign off sheet'!$C$22="","",'Sign off sheet'!$C$22))</f>
        <v/>
      </c>
      <c r="S30" s="95" t="str">
        <f>IF($E30="","",IF('Sign off sheet'!$C$23="","",'Sign off sheet'!$C$23))</f>
        <v/>
      </c>
      <c r="T30" s="95" t="str">
        <f>IF('FA4'!$G41="", "", 'FA4'!$G41)</f>
        <v/>
      </c>
      <c r="U30" s="95" t="str">
        <f>IF('FA4'!$N41="", "", 'FA4'!$N41)</f>
        <v/>
      </c>
      <c r="V30" s="95" t="str">
        <f>IF(E30="","",IF('FA4'!$M41="", "", 'FA4'!$M41))</f>
        <v/>
      </c>
      <c r="W30" s="95" t="str">
        <f>IF(E30="","",IF('FA4'!$P41="", "", 'FA4'!$P41))</f>
        <v/>
      </c>
      <c r="X30" s="95" t="str">
        <f>IF('FA4'!$H41="", "", 'FA4'!$H41)</f>
        <v/>
      </c>
      <c r="Y30" s="95" t="str">
        <f>IF('FA4'!$I41="", "", 'FA4'!$I41)</f>
        <v/>
      </c>
      <c r="Z30" s="95" t="str">
        <f>IF('FA4'!$J41="", "", 'FA4'!$J41)</f>
        <v/>
      </c>
      <c r="AA30" s="95" t="str">
        <f>IF('FA4'!$K41="", "", 'FA4'!$K41)</f>
        <v/>
      </c>
      <c r="AB30" s="95" t="str">
        <f>IF('FA4'!$L41="", "", 'FA4'!$L41)</f>
        <v/>
      </c>
      <c r="AC30" s="95" t="str">
        <f>IF('Request form specified fields'!$F34="", "", 'Request form specified fields'!$F34)</f>
        <v/>
      </c>
      <c r="AD30" s="95" t="str">
        <f>IF('Request form specified fields'!$G34="", "", 'Request form specified fields'!$G34)</f>
        <v/>
      </c>
      <c r="AE30" s="95" t="str">
        <f>IF('Request form specified fields'!$H34="", "", 'Request form specified fields'!$H34)</f>
        <v/>
      </c>
      <c r="AF30" s="95" t="str">
        <f>IF('Request form specified fields'!$I34="", "", 'Request form specified fields'!$I34)</f>
        <v/>
      </c>
      <c r="AG30" s="95" t="str">
        <f>IF('Request form specified fields'!$J34="", "", 'Request form specified fields'!$J34)</f>
        <v/>
      </c>
      <c r="AH30" s="95" t="str">
        <f>IF('Request form specified fields'!$K34="", "", 'Request form specified fields'!$K34)</f>
        <v/>
      </c>
      <c r="AI30" s="95" t="str">
        <f>IF('Request form specified fields'!$L34="", "", 'Request form specified fields'!$L34)</f>
        <v/>
      </c>
      <c r="AJ30" s="95" t="str">
        <f>IF('Request form specified fields'!$M34="", "", 'Request form specified fields'!$M34)</f>
        <v/>
      </c>
      <c r="AK30" s="95" t="str">
        <f>IF('Request form specified fields'!$N34="", "", 'Request form specified fields'!$N34)</f>
        <v/>
      </c>
      <c r="AL30" s="95" t="str">
        <f>IF('Request form specified fields'!$O34="", "", 'Request form specified fields'!$O34)</f>
        <v/>
      </c>
      <c r="AM30" s="95" t="str">
        <f>IF('Request form specified fields'!$P34="", "", 'Request form specified fields'!$P34)</f>
        <v/>
      </c>
      <c r="AN30" s="95" t="str">
        <f>IF('Request form specified fields'!$Q34="", "", 'Request form specified fields'!$Q34)</f>
        <v/>
      </c>
      <c r="AO30" s="95" t="str">
        <f>IF('Request form specified fields'!$R34="", "", 'Request form specified fields'!$R34)</f>
        <v/>
      </c>
      <c r="AP30" s="95" t="str">
        <f>IF('Request form specified fields'!$S34="", "", 'Request form specified fields'!$S34)</f>
        <v/>
      </c>
      <c r="AQ30" s="95" t="str">
        <f>IF('Request form specified fields'!$T34="", "", 'Request form specified fields'!$T34)</f>
        <v/>
      </c>
      <c r="AR30" s="95" t="str">
        <f>IF('Request form specified fields'!$U34="", "", 'Request form specified fields'!$U34)</f>
        <v/>
      </c>
      <c r="AS30" s="94" t="str">
        <f>IF(E30="","",IFERROR(IF('Sign off sheet'!$C$11="",FALSE,TRUE),FALSE))</f>
        <v/>
      </c>
      <c r="AT30" s="94" t="str">
        <f>IF(E30="","",IFERROR(IF('FA4'!$G41="",FALSE,TRUE),FALSE))</f>
        <v/>
      </c>
      <c r="AU30" s="94" t="str">
        <f>IF(E30="","",IFERROR(IF('FA4'!$N41="",FALSE,TRUE),FALSE))</f>
        <v/>
      </c>
      <c r="AV30" s="94" t="str">
        <f t="shared" si="3"/>
        <v/>
      </c>
      <c r="AW30" s="94" t="str">
        <f>IF($E30="","",IFERROR(IF('Sign off sheet'!$C$20="",FALSE,TRUE),FALSE))</f>
        <v/>
      </c>
    </row>
    <row r="31" spans="1:49" x14ac:dyDescent="0.2">
      <c r="A31" s="95" t="str">
        <f t="shared" si="0"/>
        <v/>
      </c>
      <c r="B31" s="95" t="str">
        <f t="shared" si="1"/>
        <v/>
      </c>
      <c r="C31" s="95" t="str">
        <f>IF($E31="","",IF('FA4'!$E$4="", "", 'FA4'!$E$4))</f>
        <v/>
      </c>
      <c r="D31" s="95" t="str">
        <f>IF(B31="","",INDEX(MasterList!$H:$H,MATCH(DataSheet!$E31,MasterList!$B:$B,0)))</f>
        <v/>
      </c>
      <c r="E31" s="95" t="str">
        <f>IF('FA4'!$C42="", "", 'FA4'!$C42)</f>
        <v/>
      </c>
      <c r="F31" s="95" t="str">
        <f>IF(B31="","",INDEX(MasterList!$I:$I,MATCH(DataSheet!$E31,MasterList!$B:$B,0)))</f>
        <v/>
      </c>
      <c r="G31" s="95" t="str">
        <f>IF(B31="","",INDEX(MasterList!$J:$J,MATCH(DataSheet!$E31,MasterList!$B:$B,0)))</f>
        <v/>
      </c>
      <c r="H31" s="95" t="str">
        <f>IF(E31="","",INDEX(MasterList!G:G,MATCH(DataSheet!E31,MasterList!B:B,0)))</f>
        <v/>
      </c>
      <c r="I31" s="95" t="str">
        <f>IF(E31="","",IF('FA4'!$E$5="", "", 'FA4'!$E$5))</f>
        <v/>
      </c>
      <c r="J31" s="95" t="str">
        <f t="shared" si="4"/>
        <v/>
      </c>
      <c r="K31" s="95" t="str">
        <f t="shared" si="2"/>
        <v/>
      </c>
      <c r="L31" s="95" t="str">
        <f>IF($E31="","",IF('Sign off sheet'!$C$14="","",'Sign off sheet'!$C$14))</f>
        <v/>
      </c>
      <c r="M31" s="95" t="str">
        <f>IF($E31="","",IF('Sign off sheet'!$C$15="","",'Sign off sheet'!$C$15))</f>
        <v/>
      </c>
      <c r="N31" s="95" t="str">
        <f>IF($E31="","",IF('Sign off sheet'!$C$16="","",'Sign off sheet'!$C$16))</f>
        <v/>
      </c>
      <c r="O31" s="95" t="str">
        <f>IF($E31="","",IF('Sign off sheet'!$C$17="","",'Sign off sheet'!$C$17))</f>
        <v/>
      </c>
      <c r="P31" s="95" t="str">
        <f>IF($E31="","",IF('Sign off sheet'!$C$20="","",'Sign off sheet'!$C$20))</f>
        <v/>
      </c>
      <c r="Q31" s="95" t="str">
        <f>IF($E31="","",IF('Sign off sheet'!$C$21="","",'Sign off sheet'!$C$21))</f>
        <v/>
      </c>
      <c r="R31" s="95" t="str">
        <f>IF($E31="","",IF('Sign off sheet'!$C$22="","",'Sign off sheet'!$C$22))</f>
        <v/>
      </c>
      <c r="S31" s="95" t="str">
        <f>IF($E31="","",IF('Sign off sheet'!$C$23="","",'Sign off sheet'!$C$23))</f>
        <v/>
      </c>
      <c r="T31" s="95" t="str">
        <f>IF('FA4'!$G42="", "", 'FA4'!$G42)</f>
        <v/>
      </c>
      <c r="U31" s="95" t="str">
        <f>IF('FA4'!$N42="", "", 'FA4'!$N42)</f>
        <v/>
      </c>
      <c r="V31" s="95" t="str">
        <f>IF(E31="","",IF('FA4'!$M42="", "", 'FA4'!$M42))</f>
        <v/>
      </c>
      <c r="W31" s="95" t="str">
        <f>IF(E31="","",IF('FA4'!$P42="", "", 'FA4'!$P42))</f>
        <v/>
      </c>
      <c r="X31" s="95" t="str">
        <f>IF('FA4'!$H42="", "", 'FA4'!$H42)</f>
        <v/>
      </c>
      <c r="Y31" s="95" t="str">
        <f>IF('FA4'!$I42="", "", 'FA4'!$I42)</f>
        <v/>
      </c>
      <c r="Z31" s="95" t="str">
        <f>IF('FA4'!$J42="", "", 'FA4'!$J42)</f>
        <v/>
      </c>
      <c r="AA31" s="95" t="str">
        <f>IF('FA4'!$K42="", "", 'FA4'!$K42)</f>
        <v/>
      </c>
      <c r="AB31" s="95" t="str">
        <f>IF('FA4'!$L42="", "", 'FA4'!$L42)</f>
        <v/>
      </c>
      <c r="AC31" s="95" t="str">
        <f>IF('Request form specified fields'!$F35="", "", 'Request form specified fields'!$F35)</f>
        <v/>
      </c>
      <c r="AD31" s="95" t="str">
        <f>IF('Request form specified fields'!$G35="", "", 'Request form specified fields'!$G35)</f>
        <v/>
      </c>
      <c r="AE31" s="95" t="str">
        <f>IF('Request form specified fields'!$H35="", "", 'Request form specified fields'!$H35)</f>
        <v/>
      </c>
      <c r="AF31" s="95" t="str">
        <f>IF('Request form specified fields'!$I35="", "", 'Request form specified fields'!$I35)</f>
        <v/>
      </c>
      <c r="AG31" s="95" t="str">
        <f>IF('Request form specified fields'!$J35="", "", 'Request form specified fields'!$J35)</f>
        <v/>
      </c>
      <c r="AH31" s="95" t="str">
        <f>IF('Request form specified fields'!$K35="", "", 'Request form specified fields'!$K35)</f>
        <v/>
      </c>
      <c r="AI31" s="95" t="str">
        <f>IF('Request form specified fields'!$L35="", "", 'Request form specified fields'!$L35)</f>
        <v/>
      </c>
      <c r="AJ31" s="95" t="str">
        <f>IF('Request form specified fields'!$M35="", "", 'Request form specified fields'!$M35)</f>
        <v/>
      </c>
      <c r="AK31" s="95" t="str">
        <f>IF('Request form specified fields'!$N35="", "", 'Request form specified fields'!$N35)</f>
        <v/>
      </c>
      <c r="AL31" s="95" t="str">
        <f>IF('Request form specified fields'!$O35="", "", 'Request form specified fields'!$O35)</f>
        <v/>
      </c>
      <c r="AM31" s="95" t="str">
        <f>IF('Request form specified fields'!$P35="", "", 'Request form specified fields'!$P35)</f>
        <v/>
      </c>
      <c r="AN31" s="95" t="str">
        <f>IF('Request form specified fields'!$Q35="", "", 'Request form specified fields'!$Q35)</f>
        <v/>
      </c>
      <c r="AO31" s="95" t="str">
        <f>IF('Request form specified fields'!$R35="", "", 'Request form specified fields'!$R35)</f>
        <v/>
      </c>
      <c r="AP31" s="95" t="str">
        <f>IF('Request form specified fields'!$S35="", "", 'Request form specified fields'!$S35)</f>
        <v/>
      </c>
      <c r="AQ31" s="95" t="str">
        <f>IF('Request form specified fields'!$T35="", "", 'Request form specified fields'!$T35)</f>
        <v/>
      </c>
      <c r="AR31" s="95" t="str">
        <f>IF('Request form specified fields'!$U35="", "", 'Request form specified fields'!$U35)</f>
        <v/>
      </c>
      <c r="AS31" s="94" t="str">
        <f>IF(E31="","",IFERROR(IF('Sign off sheet'!$C$11="",FALSE,TRUE),FALSE))</f>
        <v/>
      </c>
      <c r="AT31" s="94" t="str">
        <f>IF(E31="","",IFERROR(IF('FA4'!$G42="",FALSE,TRUE),FALSE))</f>
        <v/>
      </c>
      <c r="AU31" s="94" t="str">
        <f>IF(E31="","",IFERROR(IF('FA4'!$N42="",FALSE,TRUE),FALSE))</f>
        <v/>
      </c>
      <c r="AV31" s="94" t="str">
        <f t="shared" si="3"/>
        <v/>
      </c>
      <c r="AW31" s="94" t="str">
        <f>IF($E31="","",IFERROR(IF('Sign off sheet'!$C$20="",FALSE,TRUE),FALSE))</f>
        <v/>
      </c>
    </row>
    <row r="32" spans="1:49" x14ac:dyDescent="0.2">
      <c r="A32" s="95" t="str">
        <f t="shared" si="0"/>
        <v/>
      </c>
      <c r="B32" s="95" t="str">
        <f t="shared" si="1"/>
        <v/>
      </c>
      <c r="C32" s="95" t="str">
        <f>IF($E32="","",IF('FA4'!$E$4="", "", 'FA4'!$E$4))</f>
        <v/>
      </c>
      <c r="D32" s="95" t="str">
        <f>IF(B32="","",INDEX(MasterList!$H:$H,MATCH(DataSheet!$E32,MasterList!$B:$B,0)))</f>
        <v/>
      </c>
      <c r="E32" s="95" t="str">
        <f>IF('FA4'!$C43="", "", 'FA4'!$C43)</f>
        <v/>
      </c>
      <c r="F32" s="95" t="str">
        <f>IF(B32="","",INDEX(MasterList!$I:$I,MATCH(DataSheet!$E32,MasterList!$B:$B,0)))</f>
        <v/>
      </c>
      <c r="G32" s="95" t="str">
        <f>IF(B32="","",INDEX(MasterList!$J:$J,MATCH(DataSheet!$E32,MasterList!$B:$B,0)))</f>
        <v/>
      </c>
      <c r="H32" s="95" t="str">
        <f>IF(E32="","",INDEX(MasterList!G:G,MATCH(DataSheet!E32,MasterList!B:B,0)))</f>
        <v/>
      </c>
      <c r="I32" s="95" t="str">
        <f>IF(E32="","",IF('FA4'!$E$5="", "", 'FA4'!$E$5))</f>
        <v/>
      </c>
      <c r="J32" s="95" t="str">
        <f t="shared" si="4"/>
        <v/>
      </c>
      <c r="K32" s="95" t="str">
        <f t="shared" si="2"/>
        <v/>
      </c>
      <c r="L32" s="95" t="str">
        <f>IF($E32="","",IF('Sign off sheet'!$C$14="","",'Sign off sheet'!$C$14))</f>
        <v/>
      </c>
      <c r="M32" s="95" t="str">
        <f>IF($E32="","",IF('Sign off sheet'!$C$15="","",'Sign off sheet'!$C$15))</f>
        <v/>
      </c>
      <c r="N32" s="95" t="str">
        <f>IF($E32="","",IF('Sign off sheet'!$C$16="","",'Sign off sheet'!$C$16))</f>
        <v/>
      </c>
      <c r="O32" s="95" t="str">
        <f>IF($E32="","",IF('Sign off sheet'!$C$17="","",'Sign off sheet'!$C$17))</f>
        <v/>
      </c>
      <c r="P32" s="95" t="str">
        <f>IF($E32="","",IF('Sign off sheet'!$C$20="","",'Sign off sheet'!$C$20))</f>
        <v/>
      </c>
      <c r="Q32" s="95" t="str">
        <f>IF($E32="","",IF('Sign off sheet'!$C$21="","",'Sign off sheet'!$C$21))</f>
        <v/>
      </c>
      <c r="R32" s="95" t="str">
        <f>IF($E32="","",IF('Sign off sheet'!$C$22="","",'Sign off sheet'!$C$22))</f>
        <v/>
      </c>
      <c r="S32" s="95" t="str">
        <f>IF($E32="","",IF('Sign off sheet'!$C$23="","",'Sign off sheet'!$C$23))</f>
        <v/>
      </c>
      <c r="T32" s="95" t="str">
        <f>IF('FA4'!$G43="", "", 'FA4'!$G43)</f>
        <v/>
      </c>
      <c r="U32" s="95" t="str">
        <f>IF('FA4'!$N43="", "", 'FA4'!$N43)</f>
        <v/>
      </c>
      <c r="V32" s="95" t="str">
        <f>IF(E32="","",IF('FA4'!$M43="", "", 'FA4'!$M43))</f>
        <v/>
      </c>
      <c r="W32" s="95" t="str">
        <f>IF(E32="","",IF('FA4'!$P43="", "", 'FA4'!$P43))</f>
        <v/>
      </c>
      <c r="X32" s="95" t="str">
        <f>IF('FA4'!$H43="", "", 'FA4'!$H43)</f>
        <v/>
      </c>
      <c r="Y32" s="95" t="str">
        <f>IF('FA4'!$I43="", "", 'FA4'!$I43)</f>
        <v/>
      </c>
      <c r="Z32" s="95" t="str">
        <f>IF('FA4'!$J43="", "", 'FA4'!$J43)</f>
        <v/>
      </c>
      <c r="AA32" s="95" t="str">
        <f>IF('FA4'!$K43="", "", 'FA4'!$K43)</f>
        <v/>
      </c>
      <c r="AB32" s="95" t="str">
        <f>IF('FA4'!$L43="", "", 'FA4'!$L43)</f>
        <v/>
      </c>
      <c r="AC32" s="95" t="str">
        <f>IF('Request form specified fields'!$F36="", "", 'Request form specified fields'!$F36)</f>
        <v/>
      </c>
      <c r="AD32" s="95" t="str">
        <f>IF('Request form specified fields'!$G36="", "", 'Request form specified fields'!$G36)</f>
        <v/>
      </c>
      <c r="AE32" s="95" t="str">
        <f>IF('Request form specified fields'!$H36="", "", 'Request form specified fields'!$H36)</f>
        <v/>
      </c>
      <c r="AF32" s="95" t="str">
        <f>IF('Request form specified fields'!$I36="", "", 'Request form specified fields'!$I36)</f>
        <v/>
      </c>
      <c r="AG32" s="95" t="str">
        <f>IF('Request form specified fields'!$J36="", "", 'Request form specified fields'!$J36)</f>
        <v/>
      </c>
      <c r="AH32" s="95" t="str">
        <f>IF('Request form specified fields'!$K36="", "", 'Request form specified fields'!$K36)</f>
        <v/>
      </c>
      <c r="AI32" s="95" t="str">
        <f>IF('Request form specified fields'!$L36="", "", 'Request form specified fields'!$L36)</f>
        <v/>
      </c>
      <c r="AJ32" s="95" t="str">
        <f>IF('Request form specified fields'!$M36="", "", 'Request form specified fields'!$M36)</f>
        <v/>
      </c>
      <c r="AK32" s="95" t="str">
        <f>IF('Request form specified fields'!$N36="", "", 'Request form specified fields'!$N36)</f>
        <v/>
      </c>
      <c r="AL32" s="95" t="str">
        <f>IF('Request form specified fields'!$O36="", "", 'Request form specified fields'!$O36)</f>
        <v/>
      </c>
      <c r="AM32" s="95" t="str">
        <f>IF('Request form specified fields'!$P36="", "", 'Request form specified fields'!$P36)</f>
        <v/>
      </c>
      <c r="AN32" s="95" t="str">
        <f>IF('Request form specified fields'!$Q36="", "", 'Request form specified fields'!$Q36)</f>
        <v/>
      </c>
      <c r="AO32" s="95" t="str">
        <f>IF('Request form specified fields'!$R36="", "", 'Request form specified fields'!$R36)</f>
        <v/>
      </c>
      <c r="AP32" s="95" t="str">
        <f>IF('Request form specified fields'!$S36="", "", 'Request form specified fields'!$S36)</f>
        <v/>
      </c>
      <c r="AQ32" s="95" t="str">
        <f>IF('Request form specified fields'!$T36="", "", 'Request form specified fields'!$T36)</f>
        <v/>
      </c>
      <c r="AR32" s="95" t="str">
        <f>IF('Request form specified fields'!$U36="", "", 'Request form specified fields'!$U36)</f>
        <v/>
      </c>
      <c r="AS32" s="94" t="str">
        <f>IF(E32="","",IFERROR(IF('Sign off sheet'!$C$11="",FALSE,TRUE),FALSE))</f>
        <v/>
      </c>
      <c r="AT32" s="94" t="str">
        <f>IF(E32="","",IFERROR(IF('FA4'!$G43="",FALSE,TRUE),FALSE))</f>
        <v/>
      </c>
      <c r="AU32" s="94" t="str">
        <f>IF(E32="","",IFERROR(IF('FA4'!$N43="",FALSE,TRUE),FALSE))</f>
        <v/>
      </c>
      <c r="AV32" s="94" t="str">
        <f t="shared" si="3"/>
        <v/>
      </c>
      <c r="AW32" s="94" t="str">
        <f>IF($E32="","",IFERROR(IF('Sign off sheet'!$C$20="",FALSE,TRUE),FALSE))</f>
        <v/>
      </c>
    </row>
    <row r="33" spans="1:49" x14ac:dyDescent="0.2">
      <c r="A33" s="95" t="str">
        <f t="shared" si="0"/>
        <v/>
      </c>
      <c r="B33" s="95" t="str">
        <f t="shared" si="1"/>
        <v/>
      </c>
      <c r="C33" s="95" t="str">
        <f>IF($E33="","",IF('FA4'!$E$4="", "", 'FA4'!$E$4))</f>
        <v/>
      </c>
      <c r="D33" s="95" t="str">
        <f>IF(B33="","",INDEX(MasterList!$H:$H,MATCH(DataSheet!$E33,MasterList!$B:$B,0)))</f>
        <v/>
      </c>
      <c r="E33" s="95" t="str">
        <f>IF('FA4'!$C44="", "", 'FA4'!$C44)</f>
        <v/>
      </c>
      <c r="F33" s="95" t="str">
        <f>IF(B33="","",INDEX(MasterList!$I:$I,MATCH(DataSheet!$E33,MasterList!$B:$B,0)))</f>
        <v/>
      </c>
      <c r="G33" s="95" t="str">
        <f>IF(B33="","",INDEX(MasterList!$J:$J,MATCH(DataSheet!$E33,MasterList!$B:$B,0)))</f>
        <v/>
      </c>
      <c r="H33" s="95" t="str">
        <f>IF(E33="","",INDEX(MasterList!G:G,MATCH(DataSheet!E33,MasterList!B:B,0)))</f>
        <v/>
      </c>
      <c r="I33" s="95" t="str">
        <f>IF(E33="","",IF('FA4'!$E$5="", "", 'FA4'!$E$5))</f>
        <v/>
      </c>
      <c r="J33" s="95" t="str">
        <f t="shared" si="4"/>
        <v/>
      </c>
      <c r="K33" s="95" t="str">
        <f t="shared" si="2"/>
        <v/>
      </c>
      <c r="L33" s="95" t="str">
        <f>IF($E33="","",IF('Sign off sheet'!$C$14="","",'Sign off sheet'!$C$14))</f>
        <v/>
      </c>
      <c r="M33" s="95" t="str">
        <f>IF($E33="","",IF('Sign off sheet'!$C$15="","",'Sign off sheet'!$C$15))</f>
        <v/>
      </c>
      <c r="N33" s="95" t="str">
        <f>IF($E33="","",IF('Sign off sheet'!$C$16="","",'Sign off sheet'!$C$16))</f>
        <v/>
      </c>
      <c r="O33" s="95" t="str">
        <f>IF($E33="","",IF('Sign off sheet'!$C$17="","",'Sign off sheet'!$C$17))</f>
        <v/>
      </c>
      <c r="P33" s="95" t="str">
        <f>IF($E33="","",IF('Sign off sheet'!$C$20="","",'Sign off sheet'!$C$20))</f>
        <v/>
      </c>
      <c r="Q33" s="95" t="str">
        <f>IF($E33="","",IF('Sign off sheet'!$C$21="","",'Sign off sheet'!$C$21))</f>
        <v/>
      </c>
      <c r="R33" s="95" t="str">
        <f>IF($E33="","",IF('Sign off sheet'!$C$22="","",'Sign off sheet'!$C$22))</f>
        <v/>
      </c>
      <c r="S33" s="95" t="str">
        <f>IF($E33="","",IF('Sign off sheet'!$C$23="","",'Sign off sheet'!$C$23))</f>
        <v/>
      </c>
      <c r="T33" s="95" t="str">
        <f>IF('FA4'!$G44="", "", 'FA4'!$G44)</f>
        <v/>
      </c>
      <c r="U33" s="95" t="str">
        <f>IF('FA4'!$N44="", "", 'FA4'!$N44)</f>
        <v/>
      </c>
      <c r="V33" s="95" t="str">
        <f>IF(E33="","",IF('FA4'!$M44="", "", 'FA4'!$M44))</f>
        <v/>
      </c>
      <c r="W33" s="95" t="str">
        <f>IF(E33="","",IF('FA4'!$P44="", "", 'FA4'!$P44))</f>
        <v/>
      </c>
      <c r="X33" s="95" t="str">
        <f>IF('FA4'!$H44="", "", 'FA4'!$H44)</f>
        <v/>
      </c>
      <c r="Y33" s="95" t="str">
        <f>IF('FA4'!$I44="", "", 'FA4'!$I44)</f>
        <v/>
      </c>
      <c r="Z33" s="95" t="str">
        <f>IF('FA4'!$J44="", "", 'FA4'!$J44)</f>
        <v/>
      </c>
      <c r="AA33" s="95" t="str">
        <f>IF('FA4'!$K44="", "", 'FA4'!$K44)</f>
        <v/>
      </c>
      <c r="AB33" s="95" t="str">
        <f>IF('FA4'!$L44="", "", 'FA4'!$L44)</f>
        <v/>
      </c>
      <c r="AC33" s="95" t="str">
        <f>IF('Request form specified fields'!$F37="", "", 'Request form specified fields'!$F37)</f>
        <v/>
      </c>
      <c r="AD33" s="95" t="str">
        <f>IF('Request form specified fields'!$G37="", "", 'Request form specified fields'!$G37)</f>
        <v/>
      </c>
      <c r="AE33" s="95" t="str">
        <f>IF('Request form specified fields'!$H37="", "", 'Request form specified fields'!$H37)</f>
        <v/>
      </c>
      <c r="AF33" s="95" t="str">
        <f>IF('Request form specified fields'!$I37="", "", 'Request form specified fields'!$I37)</f>
        <v/>
      </c>
      <c r="AG33" s="95" t="str">
        <f>IF('Request form specified fields'!$J37="", "", 'Request form specified fields'!$J37)</f>
        <v/>
      </c>
      <c r="AH33" s="95" t="str">
        <f>IF('Request form specified fields'!$K37="", "", 'Request form specified fields'!$K37)</f>
        <v/>
      </c>
      <c r="AI33" s="95" t="str">
        <f>IF('Request form specified fields'!$L37="", "", 'Request form specified fields'!$L37)</f>
        <v/>
      </c>
      <c r="AJ33" s="95" t="str">
        <f>IF('Request form specified fields'!$M37="", "", 'Request form specified fields'!$M37)</f>
        <v/>
      </c>
      <c r="AK33" s="95" t="str">
        <f>IF('Request form specified fields'!$N37="", "", 'Request form specified fields'!$N37)</f>
        <v/>
      </c>
      <c r="AL33" s="95" t="str">
        <f>IF('Request form specified fields'!$O37="", "", 'Request form specified fields'!$O37)</f>
        <v/>
      </c>
      <c r="AM33" s="95" t="str">
        <f>IF('Request form specified fields'!$P37="", "", 'Request form specified fields'!$P37)</f>
        <v/>
      </c>
      <c r="AN33" s="95" t="str">
        <f>IF('Request form specified fields'!$Q37="", "", 'Request form specified fields'!$Q37)</f>
        <v/>
      </c>
      <c r="AO33" s="95" t="str">
        <f>IF('Request form specified fields'!$R37="", "", 'Request form specified fields'!$R37)</f>
        <v/>
      </c>
      <c r="AP33" s="95" t="str">
        <f>IF('Request form specified fields'!$S37="", "", 'Request form specified fields'!$S37)</f>
        <v/>
      </c>
      <c r="AQ33" s="95" t="str">
        <f>IF('Request form specified fields'!$T37="", "", 'Request form specified fields'!$T37)</f>
        <v/>
      </c>
      <c r="AR33" s="95" t="str">
        <f>IF('Request form specified fields'!$U37="", "", 'Request form specified fields'!$U37)</f>
        <v/>
      </c>
      <c r="AS33" s="94" t="str">
        <f>IF(E33="","",IFERROR(IF('Sign off sheet'!$C$11="",FALSE,TRUE),FALSE))</f>
        <v/>
      </c>
      <c r="AT33" s="94" t="str">
        <f>IF(E33="","",IFERROR(IF('FA4'!$G44="",FALSE,TRUE),FALSE))</f>
        <v/>
      </c>
      <c r="AU33" s="94" t="str">
        <f>IF(E33="","",IFERROR(IF('FA4'!$N44="",FALSE,TRUE),FALSE))</f>
        <v/>
      </c>
      <c r="AV33" s="94" t="str">
        <f t="shared" si="3"/>
        <v/>
      </c>
      <c r="AW33" s="94" t="str">
        <f>IF($E33="","",IFERROR(IF('Sign off sheet'!$C$20="",FALSE,TRUE),FALSE))</f>
        <v/>
      </c>
    </row>
    <row r="34" spans="1:49" x14ac:dyDescent="0.2">
      <c r="A34" s="95" t="str">
        <f t="shared" ref="A34:A64" si="5">IF($E34="","","FA4")</f>
        <v/>
      </c>
      <c r="B34" s="95" t="str">
        <f t="shared" ref="B34:B64" si="6">IF($E34="","","test: inadequate samples for T21/T18/T13 screening")</f>
        <v/>
      </c>
      <c r="C34" s="95" t="str">
        <f>IF($E34="","",IF('FA4'!$E$4="", "", 'FA4'!$E$4))</f>
        <v/>
      </c>
      <c r="D34" s="95" t="str">
        <f>IF(B34="","",INDEX(MasterList!$H:$H,MATCH(DataSheet!$E34,MasterList!$B:$B,0)))</f>
        <v/>
      </c>
      <c r="E34" s="95" t="str">
        <f>IF('FA4'!$C45="", "", 'FA4'!$C45)</f>
        <v/>
      </c>
      <c r="F34" s="95" t="str">
        <f>IF(B34="","",INDEX(MasterList!$I:$I,MATCH(DataSheet!$E34,MasterList!$B:$B,0)))</f>
        <v/>
      </c>
      <c r="G34" s="95" t="str">
        <f>IF(B34="","",INDEX(MasterList!$J:$J,MATCH(DataSheet!$E34,MasterList!$B:$B,0)))</f>
        <v/>
      </c>
      <c r="H34" s="95" t="str">
        <f>IF(E34="","",INDEX(MasterList!G:G,MATCH(DataSheet!E34,MasterList!B:B,0)))</f>
        <v/>
      </c>
      <c r="I34" s="95" t="str">
        <f>IF(E34="","",IF('FA4'!$E$5="", "", 'FA4'!$E$5))</f>
        <v/>
      </c>
      <c r="J34" s="95" t="str">
        <f t="shared" si="4"/>
        <v/>
      </c>
      <c r="K34" s="95" t="str">
        <f t="shared" ref="K34:K64" si="7">IF(E34="","",LEFT(I34,2))</f>
        <v/>
      </c>
      <c r="L34" s="95" t="str">
        <f>IF($E34="","",IF('Sign off sheet'!$C$14="","",'Sign off sheet'!$C$14))</f>
        <v/>
      </c>
      <c r="M34" s="95" t="str">
        <f>IF($E34="","",IF('Sign off sheet'!$C$15="","",'Sign off sheet'!$C$15))</f>
        <v/>
      </c>
      <c r="N34" s="95" t="str">
        <f>IF($E34="","",IF('Sign off sheet'!$C$16="","",'Sign off sheet'!$C$16))</f>
        <v/>
      </c>
      <c r="O34" s="95" t="str">
        <f>IF($E34="","",IF('Sign off sheet'!$C$17="","",'Sign off sheet'!$C$17))</f>
        <v/>
      </c>
      <c r="P34" s="95" t="str">
        <f>IF($E34="","",IF('Sign off sheet'!$C$20="","",'Sign off sheet'!$C$20))</f>
        <v/>
      </c>
      <c r="Q34" s="95" t="str">
        <f>IF($E34="","",IF('Sign off sheet'!$C$21="","",'Sign off sheet'!$C$21))</f>
        <v/>
      </c>
      <c r="R34" s="95" t="str">
        <f>IF($E34="","",IF('Sign off sheet'!$C$22="","",'Sign off sheet'!$C$22))</f>
        <v/>
      </c>
      <c r="S34" s="95" t="str">
        <f>IF($E34="","",IF('Sign off sheet'!$C$23="","",'Sign off sheet'!$C$23))</f>
        <v/>
      </c>
      <c r="T34" s="95" t="str">
        <f>IF('FA4'!$G45="", "", 'FA4'!$G45)</f>
        <v/>
      </c>
      <c r="U34" s="95" t="str">
        <f>IF('FA4'!$N45="", "", 'FA4'!$N45)</f>
        <v/>
      </c>
      <c r="V34" s="95" t="str">
        <f>IF(E34="","",IF('FA4'!$M45="", "", 'FA4'!$M45))</f>
        <v/>
      </c>
      <c r="W34" s="95" t="str">
        <f>IF(E34="","",IF('FA4'!$P45="", "", 'FA4'!$P45))</f>
        <v/>
      </c>
      <c r="X34" s="95" t="str">
        <f>IF('FA4'!$H45="", "", 'FA4'!$H45)</f>
        <v/>
      </c>
      <c r="Y34" s="95" t="str">
        <f>IF('FA4'!$I45="", "", 'FA4'!$I45)</f>
        <v/>
      </c>
      <c r="Z34" s="95" t="str">
        <f>IF('FA4'!$J45="", "", 'FA4'!$J45)</f>
        <v/>
      </c>
      <c r="AA34" s="95" t="str">
        <f>IF('FA4'!$K45="", "", 'FA4'!$K45)</f>
        <v/>
      </c>
      <c r="AB34" s="95" t="str">
        <f>IF('FA4'!$L45="", "", 'FA4'!$L45)</f>
        <v/>
      </c>
      <c r="AC34" s="95" t="str">
        <f>IF('Request form specified fields'!$F38="", "", 'Request form specified fields'!$F38)</f>
        <v/>
      </c>
      <c r="AD34" s="95" t="str">
        <f>IF('Request form specified fields'!$G38="", "", 'Request form specified fields'!$G38)</f>
        <v/>
      </c>
      <c r="AE34" s="95" t="str">
        <f>IF('Request form specified fields'!$H38="", "", 'Request form specified fields'!$H38)</f>
        <v/>
      </c>
      <c r="AF34" s="95" t="str">
        <f>IF('Request form specified fields'!$I38="", "", 'Request form specified fields'!$I38)</f>
        <v/>
      </c>
      <c r="AG34" s="95" t="str">
        <f>IF('Request form specified fields'!$J38="", "", 'Request form specified fields'!$J38)</f>
        <v/>
      </c>
      <c r="AH34" s="95" t="str">
        <f>IF('Request form specified fields'!$K38="", "", 'Request form specified fields'!$K38)</f>
        <v/>
      </c>
      <c r="AI34" s="95" t="str">
        <f>IF('Request form specified fields'!$L38="", "", 'Request form specified fields'!$L38)</f>
        <v/>
      </c>
      <c r="AJ34" s="95" t="str">
        <f>IF('Request form specified fields'!$M38="", "", 'Request form specified fields'!$M38)</f>
        <v/>
      </c>
      <c r="AK34" s="95" t="str">
        <f>IF('Request form specified fields'!$N38="", "", 'Request form specified fields'!$N38)</f>
        <v/>
      </c>
      <c r="AL34" s="95" t="str">
        <f>IF('Request form specified fields'!$O38="", "", 'Request form specified fields'!$O38)</f>
        <v/>
      </c>
      <c r="AM34" s="95" t="str">
        <f>IF('Request form specified fields'!$P38="", "", 'Request form specified fields'!$P38)</f>
        <v/>
      </c>
      <c r="AN34" s="95" t="str">
        <f>IF('Request form specified fields'!$Q38="", "", 'Request form specified fields'!$Q38)</f>
        <v/>
      </c>
      <c r="AO34" s="95" t="str">
        <f>IF('Request form specified fields'!$R38="", "", 'Request form specified fields'!$R38)</f>
        <v/>
      </c>
      <c r="AP34" s="95" t="str">
        <f>IF('Request form specified fields'!$S38="", "", 'Request form specified fields'!$S38)</f>
        <v/>
      </c>
      <c r="AQ34" s="95" t="str">
        <f>IF('Request form specified fields'!$T38="", "", 'Request form specified fields'!$T38)</f>
        <v/>
      </c>
      <c r="AR34" s="95" t="str">
        <f>IF('Request form specified fields'!$U38="", "", 'Request form specified fields'!$U38)</f>
        <v/>
      </c>
      <c r="AS34" s="94" t="str">
        <f>IF(E34="","",IFERROR(IF('Sign off sheet'!$C$11="",FALSE,TRUE),FALSE))</f>
        <v/>
      </c>
      <c r="AT34" s="94" t="str">
        <f>IF(E34="","",IFERROR(IF('FA4'!$G45="",FALSE,TRUE),FALSE))</f>
        <v/>
      </c>
      <c r="AU34" s="94" t="str">
        <f>IF(E34="","",IFERROR(IF('FA4'!$N45="",FALSE,TRUE),FALSE))</f>
        <v/>
      </c>
      <c r="AV34" s="94" t="str">
        <f t="shared" si="3"/>
        <v/>
      </c>
      <c r="AW34" s="94" t="str">
        <f>IF($E34="","",IFERROR(IF('Sign off sheet'!$C$20="",FALSE,TRUE),FALSE))</f>
        <v/>
      </c>
    </row>
    <row r="35" spans="1:49" x14ac:dyDescent="0.2">
      <c r="A35" s="95" t="str">
        <f t="shared" si="5"/>
        <v/>
      </c>
      <c r="B35" s="95" t="str">
        <f t="shared" si="6"/>
        <v/>
      </c>
      <c r="C35" s="95" t="str">
        <f>IF($E35="","",IF('FA4'!$E$4="", "", 'FA4'!$E$4))</f>
        <v/>
      </c>
      <c r="D35" s="95" t="str">
        <f>IF(B35="","",INDEX(MasterList!$H:$H,MATCH(DataSheet!$E35,MasterList!$B:$B,0)))</f>
        <v/>
      </c>
      <c r="E35" s="95" t="str">
        <f>IF('FA4'!$C46="", "", 'FA4'!$C46)</f>
        <v/>
      </c>
      <c r="F35" s="95" t="str">
        <f>IF(B35="","",INDEX(MasterList!$I:$I,MATCH(DataSheet!$E35,MasterList!$B:$B,0)))</f>
        <v/>
      </c>
      <c r="G35" s="95" t="str">
        <f>IF(B35="","",INDEX(MasterList!$J:$J,MATCH(DataSheet!$E35,MasterList!$B:$B,0)))</f>
        <v/>
      </c>
      <c r="H35" s="95" t="str">
        <f>IF(E35="","",INDEX(MasterList!G:G,MATCH(DataSheet!E35,MasterList!B:B,0)))</f>
        <v/>
      </c>
      <c r="I35" s="95" t="str">
        <f>IF(E35="","",IF('FA4'!$E$5="", "", 'FA4'!$E$5))</f>
        <v/>
      </c>
      <c r="J35" s="95" t="str">
        <f t="shared" si="4"/>
        <v/>
      </c>
      <c r="K35" s="95" t="str">
        <f t="shared" si="7"/>
        <v/>
      </c>
      <c r="L35" s="95" t="str">
        <f>IF($E35="","",IF('Sign off sheet'!$C$14="","",'Sign off sheet'!$C$14))</f>
        <v/>
      </c>
      <c r="M35" s="95" t="str">
        <f>IF($E35="","",IF('Sign off sheet'!$C$15="","",'Sign off sheet'!$C$15))</f>
        <v/>
      </c>
      <c r="N35" s="95" t="str">
        <f>IF($E35="","",IF('Sign off sheet'!$C$16="","",'Sign off sheet'!$C$16))</f>
        <v/>
      </c>
      <c r="O35" s="95" t="str">
        <f>IF($E35="","",IF('Sign off sheet'!$C$17="","",'Sign off sheet'!$C$17))</f>
        <v/>
      </c>
      <c r="P35" s="95" t="str">
        <f>IF($E35="","",IF('Sign off sheet'!$C$20="","",'Sign off sheet'!$C$20))</f>
        <v/>
      </c>
      <c r="Q35" s="95" t="str">
        <f>IF($E35="","",IF('Sign off sheet'!$C$21="","",'Sign off sheet'!$C$21))</f>
        <v/>
      </c>
      <c r="R35" s="95" t="str">
        <f>IF($E35="","",IF('Sign off sheet'!$C$22="","",'Sign off sheet'!$C$22))</f>
        <v/>
      </c>
      <c r="S35" s="95" t="str">
        <f>IF($E35="","",IF('Sign off sheet'!$C$23="","",'Sign off sheet'!$C$23))</f>
        <v/>
      </c>
      <c r="T35" s="95" t="str">
        <f>IF('FA4'!$G46="", "", 'FA4'!$G46)</f>
        <v/>
      </c>
      <c r="U35" s="95" t="str">
        <f>IF('FA4'!$N46="", "", 'FA4'!$N46)</f>
        <v/>
      </c>
      <c r="V35" s="95" t="str">
        <f>IF(E35="","",IF('FA4'!$M46="", "", 'FA4'!$M46))</f>
        <v/>
      </c>
      <c r="W35" s="95" t="str">
        <f>IF(E35="","",IF('FA4'!$P46="", "", 'FA4'!$P46))</f>
        <v/>
      </c>
      <c r="X35" s="95" t="str">
        <f>IF('FA4'!$H46="", "", 'FA4'!$H46)</f>
        <v/>
      </c>
      <c r="Y35" s="95" t="str">
        <f>IF('FA4'!$I46="", "", 'FA4'!$I46)</f>
        <v/>
      </c>
      <c r="Z35" s="95" t="str">
        <f>IF('FA4'!$J46="", "", 'FA4'!$J46)</f>
        <v/>
      </c>
      <c r="AA35" s="95" t="str">
        <f>IF('FA4'!$K46="", "", 'FA4'!$K46)</f>
        <v/>
      </c>
      <c r="AB35" s="95" t="str">
        <f>IF('FA4'!$L46="", "", 'FA4'!$L46)</f>
        <v/>
      </c>
      <c r="AC35" s="95" t="str">
        <f>IF('Request form specified fields'!$F39="", "", 'Request form specified fields'!$F39)</f>
        <v/>
      </c>
      <c r="AD35" s="95" t="str">
        <f>IF('Request form specified fields'!$G39="", "", 'Request form specified fields'!$G39)</f>
        <v/>
      </c>
      <c r="AE35" s="95" t="str">
        <f>IF('Request form specified fields'!$H39="", "", 'Request form specified fields'!$H39)</f>
        <v/>
      </c>
      <c r="AF35" s="95" t="str">
        <f>IF('Request form specified fields'!$I39="", "", 'Request form specified fields'!$I39)</f>
        <v/>
      </c>
      <c r="AG35" s="95" t="str">
        <f>IF('Request form specified fields'!$J39="", "", 'Request form specified fields'!$J39)</f>
        <v/>
      </c>
      <c r="AH35" s="95" t="str">
        <f>IF('Request form specified fields'!$K39="", "", 'Request form specified fields'!$K39)</f>
        <v/>
      </c>
      <c r="AI35" s="95" t="str">
        <f>IF('Request form specified fields'!$L39="", "", 'Request form specified fields'!$L39)</f>
        <v/>
      </c>
      <c r="AJ35" s="95" t="str">
        <f>IF('Request form specified fields'!$M39="", "", 'Request form specified fields'!$M39)</f>
        <v/>
      </c>
      <c r="AK35" s="95" t="str">
        <f>IF('Request form specified fields'!$N39="", "", 'Request form specified fields'!$N39)</f>
        <v/>
      </c>
      <c r="AL35" s="95" t="str">
        <f>IF('Request form specified fields'!$O39="", "", 'Request form specified fields'!$O39)</f>
        <v/>
      </c>
      <c r="AM35" s="95" t="str">
        <f>IF('Request form specified fields'!$P39="", "", 'Request form specified fields'!$P39)</f>
        <v/>
      </c>
      <c r="AN35" s="95" t="str">
        <f>IF('Request form specified fields'!$Q39="", "", 'Request form specified fields'!$Q39)</f>
        <v/>
      </c>
      <c r="AO35" s="95" t="str">
        <f>IF('Request form specified fields'!$R39="", "", 'Request form specified fields'!$R39)</f>
        <v/>
      </c>
      <c r="AP35" s="95" t="str">
        <f>IF('Request form specified fields'!$S39="", "", 'Request form specified fields'!$S39)</f>
        <v/>
      </c>
      <c r="AQ35" s="95" t="str">
        <f>IF('Request form specified fields'!$T39="", "", 'Request form specified fields'!$T39)</f>
        <v/>
      </c>
      <c r="AR35" s="95" t="str">
        <f>IF('Request form specified fields'!$U39="", "", 'Request form specified fields'!$U39)</f>
        <v/>
      </c>
      <c r="AS35" s="94" t="str">
        <f>IF(E35="","",IFERROR(IF('Sign off sheet'!$C$11="",FALSE,TRUE),FALSE))</f>
        <v/>
      </c>
      <c r="AT35" s="94" t="str">
        <f>IF(E35="","",IFERROR(IF('FA4'!$G46="",FALSE,TRUE),FALSE))</f>
        <v/>
      </c>
      <c r="AU35" s="94" t="str">
        <f>IF(E35="","",IFERROR(IF('FA4'!$N46="",FALSE,TRUE),FALSE))</f>
        <v/>
      </c>
      <c r="AV35" s="94" t="str">
        <f t="shared" si="3"/>
        <v/>
      </c>
      <c r="AW35" s="94" t="str">
        <f>IF($E35="","",IFERROR(IF('Sign off sheet'!$C$20="",FALSE,TRUE),FALSE))</f>
        <v/>
      </c>
    </row>
    <row r="36" spans="1:49" x14ac:dyDescent="0.2">
      <c r="A36" s="95" t="str">
        <f t="shared" si="5"/>
        <v/>
      </c>
      <c r="B36" s="95" t="str">
        <f t="shared" si="6"/>
        <v/>
      </c>
      <c r="C36" s="95" t="str">
        <f>IF($E36="","",IF('FA4'!$E$4="", "", 'FA4'!$E$4))</f>
        <v/>
      </c>
      <c r="D36" s="95" t="str">
        <f>IF(B36="","",INDEX(MasterList!$H:$H,MATCH(DataSheet!$E36,MasterList!$B:$B,0)))</f>
        <v/>
      </c>
      <c r="E36" s="95" t="str">
        <f>IF('FA4'!$C47="", "", 'FA4'!$C47)</f>
        <v/>
      </c>
      <c r="F36" s="95" t="str">
        <f>IF(B36="","",INDEX(MasterList!$I:$I,MATCH(DataSheet!$E36,MasterList!$B:$B,0)))</f>
        <v/>
      </c>
      <c r="G36" s="95" t="str">
        <f>IF(B36="","",INDEX(MasterList!$J:$J,MATCH(DataSheet!$E36,MasterList!$B:$B,0)))</f>
        <v/>
      </c>
      <c r="H36" s="95" t="str">
        <f>IF(E36="","",INDEX(MasterList!G:G,MATCH(DataSheet!E36,MasterList!B:B,0)))</f>
        <v/>
      </c>
      <c r="I36" s="95" t="str">
        <f>IF(E36="","",IF('FA4'!$E$5="", "", 'FA4'!$E$5))</f>
        <v/>
      </c>
      <c r="J36" s="95" t="str">
        <f t="shared" si="4"/>
        <v/>
      </c>
      <c r="K36" s="95" t="str">
        <f t="shared" si="7"/>
        <v/>
      </c>
      <c r="L36" s="95" t="str">
        <f>IF($E36="","",IF('Sign off sheet'!$C$14="","",'Sign off sheet'!$C$14))</f>
        <v/>
      </c>
      <c r="M36" s="95" t="str">
        <f>IF($E36="","",IF('Sign off sheet'!$C$15="","",'Sign off sheet'!$C$15))</f>
        <v/>
      </c>
      <c r="N36" s="95" t="str">
        <f>IF($E36="","",IF('Sign off sheet'!$C$16="","",'Sign off sheet'!$C$16))</f>
        <v/>
      </c>
      <c r="O36" s="95" t="str">
        <f>IF($E36="","",IF('Sign off sheet'!$C$17="","",'Sign off sheet'!$C$17))</f>
        <v/>
      </c>
      <c r="P36" s="95" t="str">
        <f>IF($E36="","",IF('Sign off sheet'!$C$20="","",'Sign off sheet'!$C$20))</f>
        <v/>
      </c>
      <c r="Q36" s="95" t="str">
        <f>IF($E36="","",IF('Sign off sheet'!$C$21="","",'Sign off sheet'!$C$21))</f>
        <v/>
      </c>
      <c r="R36" s="95" t="str">
        <f>IF($E36="","",IF('Sign off sheet'!$C$22="","",'Sign off sheet'!$C$22))</f>
        <v/>
      </c>
      <c r="S36" s="95" t="str">
        <f>IF($E36="","",IF('Sign off sheet'!$C$23="","",'Sign off sheet'!$C$23))</f>
        <v/>
      </c>
      <c r="T36" s="95" t="str">
        <f>IF('FA4'!$G47="", "", 'FA4'!$G47)</f>
        <v/>
      </c>
      <c r="U36" s="95" t="str">
        <f>IF('FA4'!$N47="", "", 'FA4'!$N47)</f>
        <v/>
      </c>
      <c r="V36" s="95" t="str">
        <f>IF(E36="","",IF('FA4'!$M47="", "", 'FA4'!$M47))</f>
        <v/>
      </c>
      <c r="W36" s="95" t="str">
        <f>IF(E36="","",IF('FA4'!$P47="", "", 'FA4'!$P47))</f>
        <v/>
      </c>
      <c r="X36" s="95" t="str">
        <f>IF('FA4'!$H47="", "", 'FA4'!$H47)</f>
        <v/>
      </c>
      <c r="Y36" s="95" t="str">
        <f>IF('FA4'!$I47="", "", 'FA4'!$I47)</f>
        <v/>
      </c>
      <c r="Z36" s="95" t="str">
        <f>IF('FA4'!$J47="", "", 'FA4'!$J47)</f>
        <v/>
      </c>
      <c r="AA36" s="95" t="str">
        <f>IF('FA4'!$K47="", "", 'FA4'!$K47)</f>
        <v/>
      </c>
      <c r="AB36" s="95" t="str">
        <f>IF('FA4'!$L47="", "", 'FA4'!$L47)</f>
        <v/>
      </c>
      <c r="AC36" s="95" t="str">
        <f>IF('Request form specified fields'!$F40="", "", 'Request form specified fields'!$F40)</f>
        <v/>
      </c>
      <c r="AD36" s="95" t="str">
        <f>IF('Request form specified fields'!$G40="", "", 'Request form specified fields'!$G40)</f>
        <v/>
      </c>
      <c r="AE36" s="95" t="str">
        <f>IF('Request form specified fields'!$H40="", "", 'Request form specified fields'!$H40)</f>
        <v/>
      </c>
      <c r="AF36" s="95" t="str">
        <f>IF('Request form specified fields'!$I40="", "", 'Request form specified fields'!$I40)</f>
        <v/>
      </c>
      <c r="AG36" s="95" t="str">
        <f>IF('Request form specified fields'!$J40="", "", 'Request form specified fields'!$J40)</f>
        <v/>
      </c>
      <c r="AH36" s="95" t="str">
        <f>IF('Request form specified fields'!$K40="", "", 'Request form specified fields'!$K40)</f>
        <v/>
      </c>
      <c r="AI36" s="95" t="str">
        <f>IF('Request form specified fields'!$L40="", "", 'Request form specified fields'!$L40)</f>
        <v/>
      </c>
      <c r="AJ36" s="95" t="str">
        <f>IF('Request form specified fields'!$M40="", "", 'Request form specified fields'!$M40)</f>
        <v/>
      </c>
      <c r="AK36" s="95" t="str">
        <f>IF('Request form specified fields'!$N40="", "", 'Request form specified fields'!$N40)</f>
        <v/>
      </c>
      <c r="AL36" s="95" t="str">
        <f>IF('Request form specified fields'!$O40="", "", 'Request form specified fields'!$O40)</f>
        <v/>
      </c>
      <c r="AM36" s="95" t="str">
        <f>IF('Request form specified fields'!$P40="", "", 'Request form specified fields'!$P40)</f>
        <v/>
      </c>
      <c r="AN36" s="95" t="str">
        <f>IF('Request form specified fields'!$Q40="", "", 'Request form specified fields'!$Q40)</f>
        <v/>
      </c>
      <c r="AO36" s="95" t="str">
        <f>IF('Request form specified fields'!$R40="", "", 'Request form specified fields'!$R40)</f>
        <v/>
      </c>
      <c r="AP36" s="95" t="str">
        <f>IF('Request form specified fields'!$S40="", "", 'Request form specified fields'!$S40)</f>
        <v/>
      </c>
      <c r="AQ36" s="95" t="str">
        <f>IF('Request form specified fields'!$T40="", "", 'Request form specified fields'!$T40)</f>
        <v/>
      </c>
      <c r="AR36" s="95" t="str">
        <f>IF('Request form specified fields'!$U40="", "", 'Request form specified fields'!$U40)</f>
        <v/>
      </c>
      <c r="AS36" s="94" t="str">
        <f>IF(E36="","",IFERROR(IF('Sign off sheet'!$C$11="",FALSE,TRUE),FALSE))</f>
        <v/>
      </c>
      <c r="AT36" s="94" t="str">
        <f>IF(E36="","",IFERROR(IF('FA4'!$G47="",FALSE,TRUE),FALSE))</f>
        <v/>
      </c>
      <c r="AU36" s="94" t="str">
        <f>IF(E36="","",IFERROR(IF('FA4'!$N47="",FALSE,TRUE),FALSE))</f>
        <v/>
      </c>
      <c r="AV36" s="94" t="str">
        <f t="shared" si="3"/>
        <v/>
      </c>
      <c r="AW36" s="94" t="str">
        <f>IF($E36="","",IFERROR(IF('Sign off sheet'!$C$20="",FALSE,TRUE),FALSE))</f>
        <v/>
      </c>
    </row>
    <row r="37" spans="1:49" x14ac:dyDescent="0.2">
      <c r="A37" s="95" t="str">
        <f t="shared" si="5"/>
        <v/>
      </c>
      <c r="B37" s="95" t="str">
        <f t="shared" si="6"/>
        <v/>
      </c>
      <c r="C37" s="95" t="str">
        <f>IF($E37="","",IF('FA4'!$E$4="", "", 'FA4'!$E$4))</f>
        <v/>
      </c>
      <c r="D37" s="95" t="str">
        <f>IF(B37="","",INDEX(MasterList!$H:$H,MATCH(DataSheet!$E37,MasterList!$B:$B,0)))</f>
        <v/>
      </c>
      <c r="E37" s="95" t="str">
        <f>IF('FA4'!$C48="", "", 'FA4'!$C48)</f>
        <v/>
      </c>
      <c r="F37" s="95" t="str">
        <f>IF(B37="","",INDEX(MasterList!$I:$I,MATCH(DataSheet!$E37,MasterList!$B:$B,0)))</f>
        <v/>
      </c>
      <c r="G37" s="95" t="str">
        <f>IF(B37="","",INDEX(MasterList!$J:$J,MATCH(DataSheet!$E37,MasterList!$B:$B,0)))</f>
        <v/>
      </c>
      <c r="H37" s="95" t="str">
        <f>IF(E37="","",INDEX(MasterList!G:G,MATCH(DataSheet!E37,MasterList!B:B,0)))</f>
        <v/>
      </c>
      <c r="I37" s="95" t="str">
        <f>IF(E37="","",IF('FA4'!$E$5="", "", 'FA4'!$E$5))</f>
        <v/>
      </c>
      <c r="J37" s="95" t="str">
        <f t="shared" si="4"/>
        <v/>
      </c>
      <c r="K37" s="95" t="str">
        <f t="shared" si="7"/>
        <v/>
      </c>
      <c r="L37" s="95" t="str">
        <f>IF($E37="","",IF('Sign off sheet'!$C$14="","",'Sign off sheet'!$C$14))</f>
        <v/>
      </c>
      <c r="M37" s="95" t="str">
        <f>IF($E37="","",IF('Sign off sheet'!$C$15="","",'Sign off sheet'!$C$15))</f>
        <v/>
      </c>
      <c r="N37" s="95" t="str">
        <f>IF($E37="","",IF('Sign off sheet'!$C$16="","",'Sign off sheet'!$C$16))</f>
        <v/>
      </c>
      <c r="O37" s="95" t="str">
        <f>IF($E37="","",IF('Sign off sheet'!$C$17="","",'Sign off sheet'!$C$17))</f>
        <v/>
      </c>
      <c r="P37" s="95" t="str">
        <f>IF($E37="","",IF('Sign off sheet'!$C$20="","",'Sign off sheet'!$C$20))</f>
        <v/>
      </c>
      <c r="Q37" s="95" t="str">
        <f>IF($E37="","",IF('Sign off sheet'!$C$21="","",'Sign off sheet'!$C$21))</f>
        <v/>
      </c>
      <c r="R37" s="95" t="str">
        <f>IF($E37="","",IF('Sign off sheet'!$C$22="","",'Sign off sheet'!$C$22))</f>
        <v/>
      </c>
      <c r="S37" s="95" t="str">
        <f>IF($E37="","",IF('Sign off sheet'!$C$23="","",'Sign off sheet'!$C$23))</f>
        <v/>
      </c>
      <c r="T37" s="95" t="str">
        <f>IF('FA4'!$G48="", "", 'FA4'!$G48)</f>
        <v/>
      </c>
      <c r="U37" s="95" t="str">
        <f>IF('FA4'!$N48="", "", 'FA4'!$N48)</f>
        <v/>
      </c>
      <c r="V37" s="95" t="str">
        <f>IF(E37="","",IF('FA4'!$M48="", "", 'FA4'!$M48))</f>
        <v/>
      </c>
      <c r="W37" s="95" t="str">
        <f>IF(E37="","",IF('FA4'!$P48="", "", 'FA4'!$P48))</f>
        <v/>
      </c>
      <c r="X37" s="95" t="str">
        <f>IF('FA4'!$H48="", "", 'FA4'!$H48)</f>
        <v/>
      </c>
      <c r="Y37" s="95" t="str">
        <f>IF('FA4'!$I48="", "", 'FA4'!$I48)</f>
        <v/>
      </c>
      <c r="Z37" s="95" t="str">
        <f>IF('FA4'!$J48="", "", 'FA4'!$J48)</f>
        <v/>
      </c>
      <c r="AA37" s="95" t="str">
        <f>IF('FA4'!$K48="", "", 'FA4'!$K48)</f>
        <v/>
      </c>
      <c r="AB37" s="95" t="str">
        <f>IF('FA4'!$L48="", "", 'FA4'!$L48)</f>
        <v/>
      </c>
      <c r="AC37" s="95" t="str">
        <f>IF('Request form specified fields'!$F41="", "", 'Request form specified fields'!$F41)</f>
        <v/>
      </c>
      <c r="AD37" s="95" t="str">
        <f>IF('Request form specified fields'!$G41="", "", 'Request form specified fields'!$G41)</f>
        <v/>
      </c>
      <c r="AE37" s="95" t="str">
        <f>IF('Request form specified fields'!$H41="", "", 'Request form specified fields'!$H41)</f>
        <v/>
      </c>
      <c r="AF37" s="95" t="str">
        <f>IF('Request form specified fields'!$I41="", "", 'Request form specified fields'!$I41)</f>
        <v/>
      </c>
      <c r="AG37" s="95" t="str">
        <f>IF('Request form specified fields'!$J41="", "", 'Request form specified fields'!$J41)</f>
        <v/>
      </c>
      <c r="AH37" s="95" t="str">
        <f>IF('Request form specified fields'!$K41="", "", 'Request form specified fields'!$K41)</f>
        <v/>
      </c>
      <c r="AI37" s="95" t="str">
        <f>IF('Request form specified fields'!$L41="", "", 'Request form specified fields'!$L41)</f>
        <v/>
      </c>
      <c r="AJ37" s="95" t="str">
        <f>IF('Request form specified fields'!$M41="", "", 'Request form specified fields'!$M41)</f>
        <v/>
      </c>
      <c r="AK37" s="95" t="str">
        <f>IF('Request form specified fields'!$N41="", "", 'Request form specified fields'!$N41)</f>
        <v/>
      </c>
      <c r="AL37" s="95" t="str">
        <f>IF('Request form specified fields'!$O41="", "", 'Request form specified fields'!$O41)</f>
        <v/>
      </c>
      <c r="AM37" s="95" t="str">
        <f>IF('Request form specified fields'!$P41="", "", 'Request form specified fields'!$P41)</f>
        <v/>
      </c>
      <c r="AN37" s="95" t="str">
        <f>IF('Request form specified fields'!$Q41="", "", 'Request form specified fields'!$Q41)</f>
        <v/>
      </c>
      <c r="AO37" s="95" t="str">
        <f>IF('Request form specified fields'!$R41="", "", 'Request form specified fields'!$R41)</f>
        <v/>
      </c>
      <c r="AP37" s="95" t="str">
        <f>IF('Request form specified fields'!$S41="", "", 'Request form specified fields'!$S41)</f>
        <v/>
      </c>
      <c r="AQ37" s="95" t="str">
        <f>IF('Request form specified fields'!$T41="", "", 'Request form specified fields'!$T41)</f>
        <v/>
      </c>
      <c r="AR37" s="95" t="str">
        <f>IF('Request form specified fields'!$U41="", "", 'Request form specified fields'!$U41)</f>
        <v/>
      </c>
      <c r="AS37" s="94" t="str">
        <f>IF(E37="","",IFERROR(IF('Sign off sheet'!$C$11="",FALSE,TRUE),FALSE))</f>
        <v/>
      </c>
      <c r="AT37" s="94" t="str">
        <f>IF(E37="","",IFERROR(IF('FA4'!$G48="",FALSE,TRUE),FALSE))</f>
        <v/>
      </c>
      <c r="AU37" s="94" t="str">
        <f>IF(E37="","",IFERROR(IF('FA4'!$N48="",FALSE,TRUE),FALSE))</f>
        <v/>
      </c>
      <c r="AV37" s="94" t="str">
        <f t="shared" si="3"/>
        <v/>
      </c>
      <c r="AW37" s="94" t="str">
        <f>IF($E37="","",IFERROR(IF('Sign off sheet'!$C$20="",FALSE,TRUE),FALSE))</f>
        <v/>
      </c>
    </row>
    <row r="38" spans="1:49" x14ac:dyDescent="0.2">
      <c r="A38" s="95" t="str">
        <f t="shared" si="5"/>
        <v/>
      </c>
      <c r="B38" s="95" t="str">
        <f t="shared" si="6"/>
        <v/>
      </c>
      <c r="C38" s="95" t="str">
        <f>IF($E38="","",IF('FA4'!$E$4="", "", 'FA4'!$E$4))</f>
        <v/>
      </c>
      <c r="D38" s="95" t="str">
        <f>IF(B38="","",INDEX(MasterList!$H:$H,MATCH(DataSheet!$E38,MasterList!$B:$B,0)))</f>
        <v/>
      </c>
      <c r="E38" s="95" t="str">
        <f>IF('FA4'!$C49="", "", 'FA4'!$C49)</f>
        <v/>
      </c>
      <c r="F38" s="95" t="str">
        <f>IF(B38="","",INDEX(MasterList!$I:$I,MATCH(DataSheet!$E38,MasterList!$B:$B,0)))</f>
        <v/>
      </c>
      <c r="G38" s="95" t="str">
        <f>IF(B38="","",INDEX(MasterList!$J:$J,MATCH(DataSheet!$E38,MasterList!$B:$B,0)))</f>
        <v/>
      </c>
      <c r="H38" s="95" t="str">
        <f>IF(E38="","",INDEX(MasterList!G:G,MATCH(DataSheet!E38,MasterList!B:B,0)))</f>
        <v/>
      </c>
      <c r="I38" s="95" t="str">
        <f>IF(E38="","",IF('FA4'!$E$5="", "", 'FA4'!$E$5))</f>
        <v/>
      </c>
      <c r="J38" s="95" t="str">
        <f t="shared" si="4"/>
        <v/>
      </c>
      <c r="K38" s="95" t="str">
        <f t="shared" si="7"/>
        <v/>
      </c>
      <c r="L38" s="95" t="str">
        <f>IF($E38="","",IF('Sign off sheet'!$C$14="","",'Sign off sheet'!$C$14))</f>
        <v/>
      </c>
      <c r="M38" s="95" t="str">
        <f>IF($E38="","",IF('Sign off sheet'!$C$15="","",'Sign off sheet'!$C$15))</f>
        <v/>
      </c>
      <c r="N38" s="95" t="str">
        <f>IF($E38="","",IF('Sign off sheet'!$C$16="","",'Sign off sheet'!$C$16))</f>
        <v/>
      </c>
      <c r="O38" s="95" t="str">
        <f>IF($E38="","",IF('Sign off sheet'!$C$17="","",'Sign off sheet'!$C$17))</f>
        <v/>
      </c>
      <c r="P38" s="95" t="str">
        <f>IF($E38="","",IF('Sign off sheet'!$C$20="","",'Sign off sheet'!$C$20))</f>
        <v/>
      </c>
      <c r="Q38" s="95" t="str">
        <f>IF($E38="","",IF('Sign off sheet'!$C$21="","",'Sign off sheet'!$C$21))</f>
        <v/>
      </c>
      <c r="R38" s="95" t="str">
        <f>IF($E38="","",IF('Sign off sheet'!$C$22="","",'Sign off sheet'!$C$22))</f>
        <v/>
      </c>
      <c r="S38" s="95" t="str">
        <f>IF($E38="","",IF('Sign off sheet'!$C$23="","",'Sign off sheet'!$C$23))</f>
        <v/>
      </c>
      <c r="T38" s="95" t="str">
        <f>IF('FA4'!$G49="", "", 'FA4'!$G49)</f>
        <v/>
      </c>
      <c r="U38" s="95" t="str">
        <f>IF('FA4'!$N49="", "", 'FA4'!$N49)</f>
        <v/>
      </c>
      <c r="V38" s="95" t="str">
        <f>IF(E38="","",IF('FA4'!$M49="", "", 'FA4'!$M49))</f>
        <v/>
      </c>
      <c r="W38" s="95" t="str">
        <f>IF(E38="","",IF('FA4'!$P49="", "", 'FA4'!$P49))</f>
        <v/>
      </c>
      <c r="X38" s="95" t="str">
        <f>IF('FA4'!$H49="", "", 'FA4'!$H49)</f>
        <v/>
      </c>
      <c r="Y38" s="95" t="str">
        <f>IF('FA4'!$I49="", "", 'FA4'!$I49)</f>
        <v/>
      </c>
      <c r="Z38" s="95" t="str">
        <f>IF('FA4'!$J49="", "", 'FA4'!$J49)</f>
        <v/>
      </c>
      <c r="AA38" s="95" t="str">
        <f>IF('FA4'!$K49="", "", 'FA4'!$K49)</f>
        <v/>
      </c>
      <c r="AB38" s="95" t="str">
        <f>IF('FA4'!$L49="", "", 'FA4'!$L49)</f>
        <v/>
      </c>
      <c r="AC38" s="95" t="str">
        <f>IF('Request form specified fields'!$F42="", "", 'Request form specified fields'!$F42)</f>
        <v/>
      </c>
      <c r="AD38" s="95" t="str">
        <f>IF('Request form specified fields'!$G42="", "", 'Request form specified fields'!$G42)</f>
        <v/>
      </c>
      <c r="AE38" s="95" t="str">
        <f>IF('Request form specified fields'!$H42="", "", 'Request form specified fields'!$H42)</f>
        <v/>
      </c>
      <c r="AF38" s="95" t="str">
        <f>IF('Request form specified fields'!$I42="", "", 'Request form specified fields'!$I42)</f>
        <v/>
      </c>
      <c r="AG38" s="95" t="str">
        <f>IF('Request form specified fields'!$J42="", "", 'Request form specified fields'!$J42)</f>
        <v/>
      </c>
      <c r="AH38" s="95" t="str">
        <f>IF('Request form specified fields'!$K42="", "", 'Request form specified fields'!$K42)</f>
        <v/>
      </c>
      <c r="AI38" s="95" t="str">
        <f>IF('Request form specified fields'!$L42="", "", 'Request form specified fields'!$L42)</f>
        <v/>
      </c>
      <c r="AJ38" s="95" t="str">
        <f>IF('Request form specified fields'!$M42="", "", 'Request form specified fields'!$M42)</f>
        <v/>
      </c>
      <c r="AK38" s="95" t="str">
        <f>IF('Request form specified fields'!$N42="", "", 'Request form specified fields'!$N42)</f>
        <v/>
      </c>
      <c r="AL38" s="95" t="str">
        <f>IF('Request form specified fields'!$O42="", "", 'Request form specified fields'!$O42)</f>
        <v/>
      </c>
      <c r="AM38" s="95" t="str">
        <f>IF('Request form specified fields'!$P42="", "", 'Request form specified fields'!$P42)</f>
        <v/>
      </c>
      <c r="AN38" s="95" t="str">
        <f>IF('Request form specified fields'!$Q42="", "", 'Request form specified fields'!$Q42)</f>
        <v/>
      </c>
      <c r="AO38" s="95" t="str">
        <f>IF('Request form specified fields'!$R42="", "", 'Request form specified fields'!$R42)</f>
        <v/>
      </c>
      <c r="AP38" s="95" t="str">
        <f>IF('Request form specified fields'!$S42="", "", 'Request form specified fields'!$S42)</f>
        <v/>
      </c>
      <c r="AQ38" s="95" t="str">
        <f>IF('Request form specified fields'!$T42="", "", 'Request form specified fields'!$T42)</f>
        <v/>
      </c>
      <c r="AR38" s="95" t="str">
        <f>IF('Request form specified fields'!$U42="", "", 'Request form specified fields'!$U42)</f>
        <v/>
      </c>
      <c r="AS38" s="94" t="str">
        <f>IF(E38="","",IFERROR(IF('Sign off sheet'!$C$11="",FALSE,TRUE),FALSE))</f>
        <v/>
      </c>
      <c r="AT38" s="94" t="str">
        <f>IF(E38="","",IFERROR(IF('FA4'!$G49="",FALSE,TRUE),FALSE))</f>
        <v/>
      </c>
      <c r="AU38" s="94" t="str">
        <f>IF(E38="","",IFERROR(IF('FA4'!$N49="",FALSE,TRUE),FALSE))</f>
        <v/>
      </c>
      <c r="AV38" s="94" t="str">
        <f t="shared" si="3"/>
        <v/>
      </c>
      <c r="AW38" s="94" t="str">
        <f>IF($E38="","",IFERROR(IF('Sign off sheet'!$C$20="",FALSE,TRUE),FALSE))</f>
        <v/>
      </c>
    </row>
    <row r="39" spans="1:49" x14ac:dyDescent="0.2">
      <c r="A39" s="95" t="str">
        <f t="shared" si="5"/>
        <v/>
      </c>
      <c r="B39" s="95" t="str">
        <f t="shared" si="6"/>
        <v/>
      </c>
      <c r="C39" s="95" t="str">
        <f>IF($E39="","",IF('FA4'!$E$4="", "", 'FA4'!$E$4))</f>
        <v/>
      </c>
      <c r="D39" s="95" t="str">
        <f>IF(B39="","",INDEX(MasterList!$H:$H,MATCH(DataSheet!$E39,MasterList!$B:$B,0)))</f>
        <v/>
      </c>
      <c r="E39" s="95" t="str">
        <f>IF('FA4'!$C50="", "", 'FA4'!$C50)</f>
        <v/>
      </c>
      <c r="F39" s="95" t="str">
        <f>IF(B39="","",INDEX(MasterList!$I:$I,MATCH(DataSheet!$E39,MasterList!$B:$B,0)))</f>
        <v/>
      </c>
      <c r="G39" s="95" t="str">
        <f>IF(B39="","",INDEX(MasterList!$J:$J,MATCH(DataSheet!$E39,MasterList!$B:$B,0)))</f>
        <v/>
      </c>
      <c r="H39" s="95" t="str">
        <f>IF(E39="","",INDEX(MasterList!G:G,MATCH(DataSheet!E39,MasterList!B:B,0)))</f>
        <v/>
      </c>
      <c r="I39" s="95" t="str">
        <f>IF(E39="","",IF('FA4'!$E$5="", "", 'FA4'!$E$5))</f>
        <v/>
      </c>
      <c r="J39" s="95" t="str">
        <f t="shared" si="4"/>
        <v/>
      </c>
      <c r="K39" s="95" t="str">
        <f t="shared" si="7"/>
        <v/>
      </c>
      <c r="L39" s="95" t="str">
        <f>IF($E39="","",IF('Sign off sheet'!$C$14="","",'Sign off sheet'!$C$14))</f>
        <v/>
      </c>
      <c r="M39" s="95" t="str">
        <f>IF($E39="","",IF('Sign off sheet'!$C$15="","",'Sign off sheet'!$C$15))</f>
        <v/>
      </c>
      <c r="N39" s="95" t="str">
        <f>IF($E39="","",IF('Sign off sheet'!$C$16="","",'Sign off sheet'!$C$16))</f>
        <v/>
      </c>
      <c r="O39" s="95" t="str">
        <f>IF($E39="","",IF('Sign off sheet'!$C$17="","",'Sign off sheet'!$C$17))</f>
        <v/>
      </c>
      <c r="P39" s="95" t="str">
        <f>IF($E39="","",IF('Sign off sheet'!$C$20="","",'Sign off sheet'!$C$20))</f>
        <v/>
      </c>
      <c r="Q39" s="95" t="str">
        <f>IF($E39="","",IF('Sign off sheet'!$C$21="","",'Sign off sheet'!$C$21))</f>
        <v/>
      </c>
      <c r="R39" s="95" t="str">
        <f>IF($E39="","",IF('Sign off sheet'!$C$22="","",'Sign off sheet'!$C$22))</f>
        <v/>
      </c>
      <c r="S39" s="95" t="str">
        <f>IF($E39="","",IF('Sign off sheet'!$C$23="","",'Sign off sheet'!$C$23))</f>
        <v/>
      </c>
      <c r="T39" s="95" t="str">
        <f>IF('FA4'!$G50="", "", 'FA4'!$G50)</f>
        <v/>
      </c>
      <c r="U39" s="95" t="str">
        <f>IF('FA4'!$N50="", "", 'FA4'!$N50)</f>
        <v/>
      </c>
      <c r="V39" s="95" t="str">
        <f>IF(E39="","",IF('FA4'!$M50="", "", 'FA4'!$M50))</f>
        <v/>
      </c>
      <c r="W39" s="95" t="str">
        <f>IF(E39="","",IF('FA4'!$P50="", "", 'FA4'!$P50))</f>
        <v/>
      </c>
      <c r="X39" s="95" t="str">
        <f>IF('FA4'!$H50="", "", 'FA4'!$H50)</f>
        <v/>
      </c>
      <c r="Y39" s="95" t="str">
        <f>IF('FA4'!$I50="", "", 'FA4'!$I50)</f>
        <v/>
      </c>
      <c r="Z39" s="95" t="str">
        <f>IF('FA4'!$J50="", "", 'FA4'!$J50)</f>
        <v/>
      </c>
      <c r="AA39" s="95" t="str">
        <f>IF('FA4'!$K50="", "", 'FA4'!$K50)</f>
        <v/>
      </c>
      <c r="AB39" s="95" t="str">
        <f>IF('FA4'!$L50="", "", 'FA4'!$L50)</f>
        <v/>
      </c>
      <c r="AC39" s="95" t="str">
        <f>IF('Request form specified fields'!$F43="", "", 'Request form specified fields'!$F43)</f>
        <v/>
      </c>
      <c r="AD39" s="95" t="str">
        <f>IF('Request form specified fields'!$G43="", "", 'Request form specified fields'!$G43)</f>
        <v/>
      </c>
      <c r="AE39" s="95" t="str">
        <f>IF('Request form specified fields'!$H43="", "", 'Request form specified fields'!$H43)</f>
        <v/>
      </c>
      <c r="AF39" s="95" t="str">
        <f>IF('Request form specified fields'!$I43="", "", 'Request form specified fields'!$I43)</f>
        <v/>
      </c>
      <c r="AG39" s="95" t="str">
        <f>IF('Request form specified fields'!$J43="", "", 'Request form specified fields'!$J43)</f>
        <v/>
      </c>
      <c r="AH39" s="95" t="str">
        <f>IF('Request form specified fields'!$K43="", "", 'Request form specified fields'!$K43)</f>
        <v/>
      </c>
      <c r="AI39" s="95" t="str">
        <f>IF('Request form specified fields'!$L43="", "", 'Request form specified fields'!$L43)</f>
        <v/>
      </c>
      <c r="AJ39" s="95" t="str">
        <f>IF('Request form specified fields'!$M43="", "", 'Request form specified fields'!$M43)</f>
        <v/>
      </c>
      <c r="AK39" s="95" t="str">
        <f>IF('Request form specified fields'!$N43="", "", 'Request form specified fields'!$N43)</f>
        <v/>
      </c>
      <c r="AL39" s="95" t="str">
        <f>IF('Request form specified fields'!$O43="", "", 'Request form specified fields'!$O43)</f>
        <v/>
      </c>
      <c r="AM39" s="95" t="str">
        <f>IF('Request form specified fields'!$P43="", "", 'Request form specified fields'!$P43)</f>
        <v/>
      </c>
      <c r="AN39" s="95" t="str">
        <f>IF('Request form specified fields'!$Q43="", "", 'Request form specified fields'!$Q43)</f>
        <v/>
      </c>
      <c r="AO39" s="95" t="str">
        <f>IF('Request form specified fields'!$R43="", "", 'Request form specified fields'!$R43)</f>
        <v/>
      </c>
      <c r="AP39" s="95" t="str">
        <f>IF('Request form specified fields'!$S43="", "", 'Request form specified fields'!$S43)</f>
        <v/>
      </c>
      <c r="AQ39" s="95" t="str">
        <f>IF('Request form specified fields'!$T43="", "", 'Request form specified fields'!$T43)</f>
        <v/>
      </c>
      <c r="AR39" s="95" t="str">
        <f>IF('Request form specified fields'!$U43="", "", 'Request form specified fields'!$U43)</f>
        <v/>
      </c>
      <c r="AS39" s="94" t="str">
        <f>IF(E39="","",IFERROR(IF('Sign off sheet'!$C$11="",FALSE,TRUE),FALSE))</f>
        <v/>
      </c>
      <c r="AT39" s="94" t="str">
        <f>IF(E39="","",IFERROR(IF('FA4'!$G50="",FALSE,TRUE),FALSE))</f>
        <v/>
      </c>
      <c r="AU39" s="94" t="str">
        <f>IF(E39="","",IFERROR(IF('FA4'!$N50="",FALSE,TRUE),FALSE))</f>
        <v/>
      </c>
      <c r="AV39" s="94" t="str">
        <f t="shared" si="3"/>
        <v/>
      </c>
      <c r="AW39" s="94" t="str">
        <f>IF($E39="","",IFERROR(IF('Sign off sheet'!$C$20="",FALSE,TRUE),FALSE))</f>
        <v/>
      </c>
    </row>
    <row r="40" spans="1:49" x14ac:dyDescent="0.2">
      <c r="A40" s="95" t="str">
        <f t="shared" si="5"/>
        <v/>
      </c>
      <c r="B40" s="95" t="str">
        <f t="shared" si="6"/>
        <v/>
      </c>
      <c r="C40" s="95" t="str">
        <f>IF($E40="","",IF('FA4'!$E$4="", "", 'FA4'!$E$4))</f>
        <v/>
      </c>
      <c r="D40" s="95" t="str">
        <f>IF(B40="","",INDEX(MasterList!$H:$H,MATCH(DataSheet!$E40,MasterList!$B:$B,0)))</f>
        <v/>
      </c>
      <c r="E40" s="95" t="str">
        <f>IF('FA4'!$C51="", "", 'FA4'!$C51)</f>
        <v/>
      </c>
      <c r="F40" s="95" t="str">
        <f>IF(B40="","",INDEX(MasterList!$I:$I,MATCH(DataSheet!$E40,MasterList!$B:$B,0)))</f>
        <v/>
      </c>
      <c r="G40" s="95" t="str">
        <f>IF(B40="","",INDEX(MasterList!$J:$J,MATCH(DataSheet!$E40,MasterList!$B:$B,0)))</f>
        <v/>
      </c>
      <c r="H40" s="95" t="str">
        <f>IF(E40="","",INDEX(MasterList!G:G,MATCH(DataSheet!E40,MasterList!B:B,0)))</f>
        <v/>
      </c>
      <c r="I40" s="95" t="str">
        <f>IF(E40="","",IF('FA4'!$E$5="", "", 'FA4'!$E$5))</f>
        <v/>
      </c>
      <c r="J40" s="95" t="str">
        <f t="shared" si="4"/>
        <v/>
      </c>
      <c r="K40" s="95" t="str">
        <f t="shared" si="7"/>
        <v/>
      </c>
      <c r="L40" s="95" t="str">
        <f>IF($E40="","",IF('Sign off sheet'!$C$14="","",'Sign off sheet'!$C$14))</f>
        <v/>
      </c>
      <c r="M40" s="95" t="str">
        <f>IF($E40="","",IF('Sign off sheet'!$C$15="","",'Sign off sheet'!$C$15))</f>
        <v/>
      </c>
      <c r="N40" s="95" t="str">
        <f>IF($E40="","",IF('Sign off sheet'!$C$16="","",'Sign off sheet'!$C$16))</f>
        <v/>
      </c>
      <c r="O40" s="95" t="str">
        <f>IF($E40="","",IF('Sign off sheet'!$C$17="","",'Sign off sheet'!$C$17))</f>
        <v/>
      </c>
      <c r="P40" s="95" t="str">
        <f>IF($E40="","",IF('Sign off sheet'!$C$20="","",'Sign off sheet'!$C$20))</f>
        <v/>
      </c>
      <c r="Q40" s="95" t="str">
        <f>IF($E40="","",IF('Sign off sheet'!$C$21="","",'Sign off sheet'!$C$21))</f>
        <v/>
      </c>
      <c r="R40" s="95" t="str">
        <f>IF($E40="","",IF('Sign off sheet'!$C$22="","",'Sign off sheet'!$C$22))</f>
        <v/>
      </c>
      <c r="S40" s="95" t="str">
        <f>IF($E40="","",IF('Sign off sheet'!$C$23="","",'Sign off sheet'!$C$23))</f>
        <v/>
      </c>
      <c r="T40" s="95" t="str">
        <f>IF('FA4'!$G51="", "", 'FA4'!$G51)</f>
        <v/>
      </c>
      <c r="U40" s="95" t="str">
        <f>IF('FA4'!$N51="", "", 'FA4'!$N51)</f>
        <v/>
      </c>
      <c r="V40" s="95" t="str">
        <f>IF(E40="","",IF('FA4'!$M51="", "", 'FA4'!$M51))</f>
        <v/>
      </c>
      <c r="W40" s="95" t="str">
        <f>IF(E40="","",IF('FA4'!$P51="", "", 'FA4'!$P51))</f>
        <v/>
      </c>
      <c r="X40" s="95" t="str">
        <f>IF('FA4'!$H51="", "", 'FA4'!$H51)</f>
        <v/>
      </c>
      <c r="Y40" s="95" t="str">
        <f>IF('FA4'!$I51="", "", 'FA4'!$I51)</f>
        <v/>
      </c>
      <c r="Z40" s="95" t="str">
        <f>IF('FA4'!$J51="", "", 'FA4'!$J51)</f>
        <v/>
      </c>
      <c r="AA40" s="95" t="str">
        <f>IF('FA4'!$K51="", "", 'FA4'!$K51)</f>
        <v/>
      </c>
      <c r="AB40" s="95" t="str">
        <f>IF('FA4'!$L51="", "", 'FA4'!$L51)</f>
        <v/>
      </c>
      <c r="AC40" s="95" t="str">
        <f>IF('Request form specified fields'!$F44="", "", 'Request form specified fields'!$F44)</f>
        <v/>
      </c>
      <c r="AD40" s="95" t="str">
        <f>IF('Request form specified fields'!$G44="", "", 'Request form specified fields'!$G44)</f>
        <v/>
      </c>
      <c r="AE40" s="95" t="str">
        <f>IF('Request form specified fields'!$H44="", "", 'Request form specified fields'!$H44)</f>
        <v/>
      </c>
      <c r="AF40" s="95" t="str">
        <f>IF('Request form specified fields'!$I44="", "", 'Request form specified fields'!$I44)</f>
        <v/>
      </c>
      <c r="AG40" s="95" t="str">
        <f>IF('Request form specified fields'!$J44="", "", 'Request form specified fields'!$J44)</f>
        <v/>
      </c>
      <c r="AH40" s="95" t="str">
        <f>IF('Request form specified fields'!$K44="", "", 'Request form specified fields'!$K44)</f>
        <v/>
      </c>
      <c r="AI40" s="95" t="str">
        <f>IF('Request form specified fields'!$L44="", "", 'Request form specified fields'!$L44)</f>
        <v/>
      </c>
      <c r="AJ40" s="95" t="str">
        <f>IF('Request form specified fields'!$M44="", "", 'Request form specified fields'!$M44)</f>
        <v/>
      </c>
      <c r="AK40" s="95" t="str">
        <f>IF('Request form specified fields'!$N44="", "", 'Request form specified fields'!$N44)</f>
        <v/>
      </c>
      <c r="AL40" s="95" t="str">
        <f>IF('Request form specified fields'!$O44="", "", 'Request form specified fields'!$O44)</f>
        <v/>
      </c>
      <c r="AM40" s="95" t="str">
        <f>IF('Request form specified fields'!$P44="", "", 'Request form specified fields'!$P44)</f>
        <v/>
      </c>
      <c r="AN40" s="95" t="str">
        <f>IF('Request form specified fields'!$Q44="", "", 'Request form specified fields'!$Q44)</f>
        <v/>
      </c>
      <c r="AO40" s="95" t="str">
        <f>IF('Request form specified fields'!$R44="", "", 'Request form specified fields'!$R44)</f>
        <v/>
      </c>
      <c r="AP40" s="95" t="str">
        <f>IF('Request form specified fields'!$S44="", "", 'Request form specified fields'!$S44)</f>
        <v/>
      </c>
      <c r="AQ40" s="95" t="str">
        <f>IF('Request form specified fields'!$T44="", "", 'Request form specified fields'!$T44)</f>
        <v/>
      </c>
      <c r="AR40" s="95" t="str">
        <f>IF('Request form specified fields'!$U44="", "", 'Request form specified fields'!$U44)</f>
        <v/>
      </c>
      <c r="AS40" s="94" t="str">
        <f>IF(E40="","",IFERROR(IF('Sign off sheet'!$C$11="",FALSE,TRUE),FALSE))</f>
        <v/>
      </c>
      <c r="AT40" s="94" t="str">
        <f>IF(E40="","",IFERROR(IF('FA4'!$G51="",FALSE,TRUE),FALSE))</f>
        <v/>
      </c>
      <c r="AU40" s="94" t="str">
        <f>IF(E40="","",IFERROR(IF('FA4'!$N51="",FALSE,TRUE),FALSE))</f>
        <v/>
      </c>
      <c r="AV40" s="94" t="str">
        <f t="shared" si="3"/>
        <v/>
      </c>
      <c r="AW40" s="94" t="str">
        <f>IF($E40="","",IFERROR(IF('Sign off sheet'!$C$20="",FALSE,TRUE),FALSE))</f>
        <v/>
      </c>
    </row>
    <row r="41" spans="1:49" x14ac:dyDescent="0.2">
      <c r="A41" s="95" t="str">
        <f t="shared" si="5"/>
        <v/>
      </c>
      <c r="B41" s="95" t="str">
        <f t="shared" si="6"/>
        <v/>
      </c>
      <c r="C41" s="95" t="str">
        <f>IF($E41="","",IF('FA4'!$E$4="", "", 'FA4'!$E$4))</f>
        <v/>
      </c>
      <c r="D41" s="95" t="str">
        <f>IF(B41="","",INDEX(MasterList!$H:$H,MATCH(DataSheet!$E41,MasterList!$B:$B,0)))</f>
        <v/>
      </c>
      <c r="E41" s="95" t="str">
        <f>IF('FA4'!$C52="", "", 'FA4'!$C52)</f>
        <v/>
      </c>
      <c r="F41" s="95" t="str">
        <f>IF(B41="","",INDEX(MasterList!$I:$I,MATCH(DataSheet!$E41,MasterList!$B:$B,0)))</f>
        <v/>
      </c>
      <c r="G41" s="95" t="str">
        <f>IF(B41="","",INDEX(MasterList!$J:$J,MATCH(DataSheet!$E41,MasterList!$B:$B,0)))</f>
        <v/>
      </c>
      <c r="H41" s="95" t="str">
        <f>IF(E41="","",INDEX(MasterList!G:G,MATCH(DataSheet!E41,MasterList!B:B,0)))</f>
        <v/>
      </c>
      <c r="I41" s="95" t="str">
        <f>IF(E41="","",IF('FA4'!$E$5="", "", 'FA4'!$E$5))</f>
        <v/>
      </c>
      <c r="J41" s="95" t="str">
        <f t="shared" si="4"/>
        <v/>
      </c>
      <c r="K41" s="95" t="str">
        <f t="shared" si="7"/>
        <v/>
      </c>
      <c r="L41" s="95" t="str">
        <f>IF($E41="","",IF('Sign off sheet'!$C$14="","",'Sign off sheet'!$C$14))</f>
        <v/>
      </c>
      <c r="M41" s="95" t="str">
        <f>IF($E41="","",IF('Sign off sheet'!$C$15="","",'Sign off sheet'!$C$15))</f>
        <v/>
      </c>
      <c r="N41" s="95" t="str">
        <f>IF($E41="","",IF('Sign off sheet'!$C$16="","",'Sign off sheet'!$C$16))</f>
        <v/>
      </c>
      <c r="O41" s="95" t="str">
        <f>IF($E41="","",IF('Sign off sheet'!$C$17="","",'Sign off sheet'!$C$17))</f>
        <v/>
      </c>
      <c r="P41" s="95" t="str">
        <f>IF($E41="","",IF('Sign off sheet'!$C$20="","",'Sign off sheet'!$C$20))</f>
        <v/>
      </c>
      <c r="Q41" s="95" t="str">
        <f>IF($E41="","",IF('Sign off sheet'!$C$21="","",'Sign off sheet'!$C$21))</f>
        <v/>
      </c>
      <c r="R41" s="95" t="str">
        <f>IF($E41="","",IF('Sign off sheet'!$C$22="","",'Sign off sheet'!$C$22))</f>
        <v/>
      </c>
      <c r="S41" s="95" t="str">
        <f>IF($E41="","",IF('Sign off sheet'!$C$23="","",'Sign off sheet'!$C$23))</f>
        <v/>
      </c>
      <c r="T41" s="95" t="str">
        <f>IF('FA4'!$G52="", "", 'FA4'!$G52)</f>
        <v/>
      </c>
      <c r="U41" s="95" t="str">
        <f>IF('FA4'!$N52="", "", 'FA4'!$N52)</f>
        <v/>
      </c>
      <c r="V41" s="95" t="str">
        <f>IF(E41="","",IF('FA4'!$M52="", "", 'FA4'!$M52))</f>
        <v/>
      </c>
      <c r="W41" s="95" t="str">
        <f>IF(E41="","",IF('FA4'!$P52="", "", 'FA4'!$P52))</f>
        <v/>
      </c>
      <c r="X41" s="95" t="str">
        <f>IF('FA4'!$H52="", "", 'FA4'!$H52)</f>
        <v/>
      </c>
      <c r="Y41" s="95" t="str">
        <f>IF('FA4'!$I52="", "", 'FA4'!$I52)</f>
        <v/>
      </c>
      <c r="Z41" s="95" t="str">
        <f>IF('FA4'!$J52="", "", 'FA4'!$J52)</f>
        <v/>
      </c>
      <c r="AA41" s="95" t="str">
        <f>IF('FA4'!$K52="", "", 'FA4'!$K52)</f>
        <v/>
      </c>
      <c r="AB41" s="95" t="str">
        <f>IF('FA4'!$L52="", "", 'FA4'!$L52)</f>
        <v/>
      </c>
      <c r="AC41" s="95" t="str">
        <f>IF('Request form specified fields'!$F45="", "", 'Request form specified fields'!$F45)</f>
        <v/>
      </c>
      <c r="AD41" s="95" t="str">
        <f>IF('Request form specified fields'!$G45="", "", 'Request form specified fields'!$G45)</f>
        <v/>
      </c>
      <c r="AE41" s="95" t="str">
        <f>IF('Request form specified fields'!$H45="", "", 'Request form specified fields'!$H45)</f>
        <v/>
      </c>
      <c r="AF41" s="95" t="str">
        <f>IF('Request form specified fields'!$I45="", "", 'Request form specified fields'!$I45)</f>
        <v/>
      </c>
      <c r="AG41" s="95" t="str">
        <f>IF('Request form specified fields'!$J45="", "", 'Request form specified fields'!$J45)</f>
        <v/>
      </c>
      <c r="AH41" s="95" t="str">
        <f>IF('Request form specified fields'!$K45="", "", 'Request form specified fields'!$K45)</f>
        <v/>
      </c>
      <c r="AI41" s="95" t="str">
        <f>IF('Request form specified fields'!$L45="", "", 'Request form specified fields'!$L45)</f>
        <v/>
      </c>
      <c r="AJ41" s="95" t="str">
        <f>IF('Request form specified fields'!$M45="", "", 'Request form specified fields'!$M45)</f>
        <v/>
      </c>
      <c r="AK41" s="95" t="str">
        <f>IF('Request form specified fields'!$N45="", "", 'Request form specified fields'!$N45)</f>
        <v/>
      </c>
      <c r="AL41" s="95" t="str">
        <f>IF('Request form specified fields'!$O45="", "", 'Request form specified fields'!$O45)</f>
        <v/>
      </c>
      <c r="AM41" s="95" t="str">
        <f>IF('Request form specified fields'!$P45="", "", 'Request form specified fields'!$P45)</f>
        <v/>
      </c>
      <c r="AN41" s="95" t="str">
        <f>IF('Request form specified fields'!$Q45="", "", 'Request form specified fields'!$Q45)</f>
        <v/>
      </c>
      <c r="AO41" s="95" t="str">
        <f>IF('Request form specified fields'!$R45="", "", 'Request form specified fields'!$R45)</f>
        <v/>
      </c>
      <c r="AP41" s="95" t="str">
        <f>IF('Request form specified fields'!$S45="", "", 'Request form specified fields'!$S45)</f>
        <v/>
      </c>
      <c r="AQ41" s="95" t="str">
        <f>IF('Request form specified fields'!$T45="", "", 'Request form specified fields'!$T45)</f>
        <v/>
      </c>
      <c r="AR41" s="95" t="str">
        <f>IF('Request form specified fields'!$U45="", "", 'Request form specified fields'!$U45)</f>
        <v/>
      </c>
      <c r="AS41" s="94" t="str">
        <f>IF(E41="","",IFERROR(IF('Sign off sheet'!$C$11="",FALSE,TRUE),FALSE))</f>
        <v/>
      </c>
      <c r="AT41" s="94" t="str">
        <f>IF(E41="","",IFERROR(IF('FA4'!$G52="",FALSE,TRUE),FALSE))</f>
        <v/>
      </c>
      <c r="AU41" s="94" t="str">
        <f>IF(E41="","",IFERROR(IF('FA4'!$N52="",FALSE,TRUE),FALSE))</f>
        <v/>
      </c>
      <c r="AV41" s="94" t="str">
        <f t="shared" si="3"/>
        <v/>
      </c>
      <c r="AW41" s="94" t="str">
        <f>IF($E41="","",IFERROR(IF('Sign off sheet'!$C$20="",FALSE,TRUE),FALSE))</f>
        <v/>
      </c>
    </row>
    <row r="42" spans="1:49" x14ac:dyDescent="0.2">
      <c r="A42" s="95" t="str">
        <f t="shared" si="5"/>
        <v/>
      </c>
      <c r="B42" s="95" t="str">
        <f t="shared" si="6"/>
        <v/>
      </c>
      <c r="C42" s="95" t="str">
        <f>IF($E42="","",IF('FA4'!$E$4="", "", 'FA4'!$E$4))</f>
        <v/>
      </c>
      <c r="D42" s="95" t="str">
        <f>IF(B42="","",INDEX(MasterList!$H:$H,MATCH(DataSheet!$E42,MasterList!$B:$B,0)))</f>
        <v/>
      </c>
      <c r="E42" s="95" t="str">
        <f>IF('FA4'!$C53="", "", 'FA4'!$C53)</f>
        <v/>
      </c>
      <c r="F42" s="95" t="str">
        <f>IF(B42="","",INDEX(MasterList!$I:$I,MATCH(DataSheet!$E42,MasterList!$B:$B,0)))</f>
        <v/>
      </c>
      <c r="G42" s="95" t="str">
        <f>IF(B42="","",INDEX(MasterList!$J:$J,MATCH(DataSheet!$E42,MasterList!$B:$B,0)))</f>
        <v/>
      </c>
      <c r="H42" s="95" t="str">
        <f>IF(E42="","",INDEX(MasterList!G:G,MATCH(DataSheet!E42,MasterList!B:B,0)))</f>
        <v/>
      </c>
      <c r="I42" s="95" t="str">
        <f>IF(E42="","",IF('FA4'!$E$5="", "", 'FA4'!$E$5))</f>
        <v/>
      </c>
      <c r="J42" s="95" t="str">
        <f t="shared" si="4"/>
        <v/>
      </c>
      <c r="K42" s="95" t="str">
        <f t="shared" si="7"/>
        <v/>
      </c>
      <c r="L42" s="95" t="str">
        <f>IF($E42="","",IF('Sign off sheet'!$C$14="","",'Sign off sheet'!$C$14))</f>
        <v/>
      </c>
      <c r="M42" s="95" t="str">
        <f>IF($E42="","",IF('Sign off sheet'!$C$15="","",'Sign off sheet'!$C$15))</f>
        <v/>
      </c>
      <c r="N42" s="95" t="str">
        <f>IF($E42="","",IF('Sign off sheet'!$C$16="","",'Sign off sheet'!$C$16))</f>
        <v/>
      </c>
      <c r="O42" s="95" t="str">
        <f>IF($E42="","",IF('Sign off sheet'!$C$17="","",'Sign off sheet'!$C$17))</f>
        <v/>
      </c>
      <c r="P42" s="95" t="str">
        <f>IF($E42="","",IF('Sign off sheet'!$C$20="","",'Sign off sheet'!$C$20))</f>
        <v/>
      </c>
      <c r="Q42" s="95" t="str">
        <f>IF($E42="","",IF('Sign off sheet'!$C$21="","",'Sign off sheet'!$C$21))</f>
        <v/>
      </c>
      <c r="R42" s="95" t="str">
        <f>IF($E42="","",IF('Sign off sheet'!$C$22="","",'Sign off sheet'!$C$22))</f>
        <v/>
      </c>
      <c r="S42" s="95" t="str">
        <f>IF($E42="","",IF('Sign off sheet'!$C$23="","",'Sign off sheet'!$C$23))</f>
        <v/>
      </c>
      <c r="T42" s="95" t="str">
        <f>IF('FA4'!$G53="", "", 'FA4'!$G53)</f>
        <v/>
      </c>
      <c r="U42" s="95" t="str">
        <f>IF('FA4'!$N53="", "", 'FA4'!$N53)</f>
        <v/>
      </c>
      <c r="V42" s="95" t="str">
        <f>IF(E42="","",IF('FA4'!$M53="", "", 'FA4'!$M53))</f>
        <v/>
      </c>
      <c r="W42" s="95" t="str">
        <f>IF(E42="","",IF('FA4'!$P53="", "", 'FA4'!$P53))</f>
        <v/>
      </c>
      <c r="X42" s="95" t="str">
        <f>IF('FA4'!$H53="", "", 'FA4'!$H53)</f>
        <v/>
      </c>
      <c r="Y42" s="95" t="str">
        <f>IF('FA4'!$I53="", "", 'FA4'!$I53)</f>
        <v/>
      </c>
      <c r="Z42" s="95" t="str">
        <f>IF('FA4'!$J53="", "", 'FA4'!$J53)</f>
        <v/>
      </c>
      <c r="AA42" s="95" t="str">
        <f>IF('FA4'!$K53="", "", 'FA4'!$K53)</f>
        <v/>
      </c>
      <c r="AB42" s="95" t="str">
        <f>IF('FA4'!$L53="", "", 'FA4'!$L53)</f>
        <v/>
      </c>
      <c r="AC42" s="95" t="str">
        <f>IF('Request form specified fields'!$F46="", "", 'Request form specified fields'!$F46)</f>
        <v/>
      </c>
      <c r="AD42" s="95" t="str">
        <f>IF('Request form specified fields'!$G46="", "", 'Request form specified fields'!$G46)</f>
        <v/>
      </c>
      <c r="AE42" s="95" t="str">
        <f>IF('Request form specified fields'!$H46="", "", 'Request form specified fields'!$H46)</f>
        <v/>
      </c>
      <c r="AF42" s="95" t="str">
        <f>IF('Request form specified fields'!$I46="", "", 'Request form specified fields'!$I46)</f>
        <v/>
      </c>
      <c r="AG42" s="95" t="str">
        <f>IF('Request form specified fields'!$J46="", "", 'Request form specified fields'!$J46)</f>
        <v/>
      </c>
      <c r="AH42" s="95" t="str">
        <f>IF('Request form specified fields'!$K46="", "", 'Request form specified fields'!$K46)</f>
        <v/>
      </c>
      <c r="AI42" s="95" t="str">
        <f>IF('Request form specified fields'!$L46="", "", 'Request form specified fields'!$L46)</f>
        <v/>
      </c>
      <c r="AJ42" s="95" t="str">
        <f>IF('Request form specified fields'!$M46="", "", 'Request form specified fields'!$M46)</f>
        <v/>
      </c>
      <c r="AK42" s="95" t="str">
        <f>IF('Request form specified fields'!$N46="", "", 'Request form specified fields'!$N46)</f>
        <v/>
      </c>
      <c r="AL42" s="95" t="str">
        <f>IF('Request form specified fields'!$O46="", "", 'Request form specified fields'!$O46)</f>
        <v/>
      </c>
      <c r="AM42" s="95" t="str">
        <f>IF('Request form specified fields'!$P46="", "", 'Request form specified fields'!$P46)</f>
        <v/>
      </c>
      <c r="AN42" s="95" t="str">
        <f>IF('Request form specified fields'!$Q46="", "", 'Request form specified fields'!$Q46)</f>
        <v/>
      </c>
      <c r="AO42" s="95" t="str">
        <f>IF('Request form specified fields'!$R46="", "", 'Request form specified fields'!$R46)</f>
        <v/>
      </c>
      <c r="AP42" s="95" t="str">
        <f>IF('Request form specified fields'!$S46="", "", 'Request form specified fields'!$S46)</f>
        <v/>
      </c>
      <c r="AQ42" s="95" t="str">
        <f>IF('Request form specified fields'!$T46="", "", 'Request form specified fields'!$T46)</f>
        <v/>
      </c>
      <c r="AR42" s="95" t="str">
        <f>IF('Request form specified fields'!$U46="", "", 'Request form specified fields'!$U46)</f>
        <v/>
      </c>
      <c r="AS42" s="94" t="str">
        <f>IF(E42="","",IFERROR(IF('Sign off sheet'!$C$11="",FALSE,TRUE),FALSE))</f>
        <v/>
      </c>
      <c r="AT42" s="94" t="str">
        <f>IF(E42="","",IFERROR(IF('FA4'!$G53="",FALSE,TRUE),FALSE))</f>
        <v/>
      </c>
      <c r="AU42" s="94" t="str">
        <f>IF(E42="","",IFERROR(IF('FA4'!$N53="",FALSE,TRUE),FALSE))</f>
        <v/>
      </c>
      <c r="AV42" s="94" t="str">
        <f t="shared" si="3"/>
        <v/>
      </c>
      <c r="AW42" s="94" t="str">
        <f>IF($E42="","",IFERROR(IF('Sign off sheet'!$C$20="",FALSE,TRUE),FALSE))</f>
        <v/>
      </c>
    </row>
    <row r="43" spans="1:49" x14ac:dyDescent="0.2">
      <c r="A43" s="95" t="str">
        <f t="shared" si="5"/>
        <v/>
      </c>
      <c r="B43" s="95" t="str">
        <f t="shared" si="6"/>
        <v/>
      </c>
      <c r="C43" s="95" t="str">
        <f>IF($E43="","",IF('FA4'!$E$4="", "", 'FA4'!$E$4))</f>
        <v/>
      </c>
      <c r="D43" s="95" t="str">
        <f>IF(B43="","",INDEX(MasterList!$H:$H,MATCH(DataSheet!$E43,MasterList!$B:$B,0)))</f>
        <v/>
      </c>
      <c r="E43" s="95" t="str">
        <f>IF('FA4'!$C54="", "", 'FA4'!$C54)</f>
        <v/>
      </c>
      <c r="F43" s="95" t="str">
        <f>IF(B43="","",INDEX(MasterList!$I:$I,MATCH(DataSheet!$E43,MasterList!$B:$B,0)))</f>
        <v/>
      </c>
      <c r="G43" s="95" t="str">
        <f>IF(B43="","",INDEX(MasterList!$J:$J,MATCH(DataSheet!$E43,MasterList!$B:$B,0)))</f>
        <v/>
      </c>
      <c r="H43" s="95" t="str">
        <f>IF(E43="","",INDEX(MasterList!G:G,MATCH(DataSheet!E43,MasterList!B:B,0)))</f>
        <v/>
      </c>
      <c r="I43" s="95" t="str">
        <f>IF(E43="","",IF('FA4'!$E$5="", "", 'FA4'!$E$5))</f>
        <v/>
      </c>
      <c r="J43" s="95" t="str">
        <f t="shared" si="4"/>
        <v/>
      </c>
      <c r="K43" s="95" t="str">
        <f t="shared" si="7"/>
        <v/>
      </c>
      <c r="L43" s="95" t="str">
        <f>IF($E43="","",IF('Sign off sheet'!$C$14="","",'Sign off sheet'!$C$14))</f>
        <v/>
      </c>
      <c r="M43" s="95" t="str">
        <f>IF($E43="","",IF('Sign off sheet'!$C$15="","",'Sign off sheet'!$C$15))</f>
        <v/>
      </c>
      <c r="N43" s="95" t="str">
        <f>IF($E43="","",IF('Sign off sheet'!$C$16="","",'Sign off sheet'!$C$16))</f>
        <v/>
      </c>
      <c r="O43" s="95" t="str">
        <f>IF($E43="","",IF('Sign off sheet'!$C$17="","",'Sign off sheet'!$C$17))</f>
        <v/>
      </c>
      <c r="P43" s="95" t="str">
        <f>IF($E43="","",IF('Sign off sheet'!$C$20="","",'Sign off sheet'!$C$20))</f>
        <v/>
      </c>
      <c r="Q43" s="95" t="str">
        <f>IF($E43="","",IF('Sign off sheet'!$C$21="","",'Sign off sheet'!$C$21))</f>
        <v/>
      </c>
      <c r="R43" s="95" t="str">
        <f>IF($E43="","",IF('Sign off sheet'!$C$22="","",'Sign off sheet'!$C$22))</f>
        <v/>
      </c>
      <c r="S43" s="95" t="str">
        <f>IF($E43="","",IF('Sign off sheet'!$C$23="","",'Sign off sheet'!$C$23))</f>
        <v/>
      </c>
      <c r="T43" s="95" t="str">
        <f>IF('FA4'!$G54="", "", 'FA4'!$G54)</f>
        <v/>
      </c>
      <c r="U43" s="95" t="str">
        <f>IF('FA4'!$N54="", "", 'FA4'!$N54)</f>
        <v/>
      </c>
      <c r="V43" s="95" t="str">
        <f>IF(E43="","",IF('FA4'!$M54="", "", 'FA4'!$M54))</f>
        <v/>
      </c>
      <c r="W43" s="95" t="str">
        <f>IF(E43="","",IF('FA4'!$P54="", "", 'FA4'!$P54))</f>
        <v/>
      </c>
      <c r="X43" s="95" t="str">
        <f>IF('FA4'!$H54="", "", 'FA4'!$H54)</f>
        <v/>
      </c>
      <c r="Y43" s="95" t="str">
        <f>IF('FA4'!$I54="", "", 'FA4'!$I54)</f>
        <v/>
      </c>
      <c r="Z43" s="95" t="str">
        <f>IF('FA4'!$J54="", "", 'FA4'!$J54)</f>
        <v/>
      </c>
      <c r="AA43" s="95" t="str">
        <f>IF('FA4'!$K54="", "", 'FA4'!$K54)</f>
        <v/>
      </c>
      <c r="AB43" s="95" t="str">
        <f>IF('FA4'!$L54="", "", 'FA4'!$L54)</f>
        <v/>
      </c>
      <c r="AC43" s="95" t="str">
        <f>IF('Request form specified fields'!$F47="", "", 'Request form specified fields'!$F47)</f>
        <v/>
      </c>
      <c r="AD43" s="95" t="str">
        <f>IF('Request form specified fields'!$G47="", "", 'Request form specified fields'!$G47)</f>
        <v/>
      </c>
      <c r="AE43" s="95" t="str">
        <f>IF('Request form specified fields'!$H47="", "", 'Request form specified fields'!$H47)</f>
        <v/>
      </c>
      <c r="AF43" s="95" t="str">
        <f>IF('Request form specified fields'!$I47="", "", 'Request form specified fields'!$I47)</f>
        <v/>
      </c>
      <c r="AG43" s="95" t="str">
        <f>IF('Request form specified fields'!$J47="", "", 'Request form specified fields'!$J47)</f>
        <v/>
      </c>
      <c r="AH43" s="95" t="str">
        <f>IF('Request form specified fields'!$K47="", "", 'Request form specified fields'!$K47)</f>
        <v/>
      </c>
      <c r="AI43" s="95" t="str">
        <f>IF('Request form specified fields'!$L47="", "", 'Request form specified fields'!$L47)</f>
        <v/>
      </c>
      <c r="AJ43" s="95" t="str">
        <f>IF('Request form specified fields'!$M47="", "", 'Request form specified fields'!$M47)</f>
        <v/>
      </c>
      <c r="AK43" s="95" t="str">
        <f>IF('Request form specified fields'!$N47="", "", 'Request form specified fields'!$N47)</f>
        <v/>
      </c>
      <c r="AL43" s="95" t="str">
        <f>IF('Request form specified fields'!$O47="", "", 'Request form specified fields'!$O47)</f>
        <v/>
      </c>
      <c r="AM43" s="95" t="str">
        <f>IF('Request form specified fields'!$P47="", "", 'Request form specified fields'!$P47)</f>
        <v/>
      </c>
      <c r="AN43" s="95" t="str">
        <f>IF('Request form specified fields'!$Q47="", "", 'Request form specified fields'!$Q47)</f>
        <v/>
      </c>
      <c r="AO43" s="95" t="str">
        <f>IF('Request form specified fields'!$R47="", "", 'Request form specified fields'!$R47)</f>
        <v/>
      </c>
      <c r="AP43" s="95" t="str">
        <f>IF('Request form specified fields'!$S47="", "", 'Request form specified fields'!$S47)</f>
        <v/>
      </c>
      <c r="AQ43" s="95" t="str">
        <f>IF('Request form specified fields'!$T47="", "", 'Request form specified fields'!$T47)</f>
        <v/>
      </c>
      <c r="AR43" s="95" t="str">
        <f>IF('Request form specified fields'!$U47="", "", 'Request form specified fields'!$U47)</f>
        <v/>
      </c>
      <c r="AS43" s="94" t="str">
        <f>IF(E43="","",IFERROR(IF('Sign off sheet'!$C$11="",FALSE,TRUE),FALSE))</f>
        <v/>
      </c>
      <c r="AT43" s="94" t="str">
        <f>IF(E43="","",IFERROR(IF('FA4'!$G54="",FALSE,TRUE),FALSE))</f>
        <v/>
      </c>
      <c r="AU43" s="94" t="str">
        <f>IF(E43="","",IFERROR(IF('FA4'!$N54="",FALSE,TRUE),FALSE))</f>
        <v/>
      </c>
      <c r="AV43" s="94" t="str">
        <f t="shared" si="3"/>
        <v/>
      </c>
      <c r="AW43" s="94" t="str">
        <f>IF($E43="","",IFERROR(IF('Sign off sheet'!$C$20="",FALSE,TRUE),FALSE))</f>
        <v/>
      </c>
    </row>
    <row r="44" spans="1:49" x14ac:dyDescent="0.2">
      <c r="A44" s="95" t="str">
        <f t="shared" si="5"/>
        <v/>
      </c>
      <c r="B44" s="95" t="str">
        <f t="shared" si="6"/>
        <v/>
      </c>
      <c r="C44" s="95" t="str">
        <f>IF($E44="","",IF('FA4'!$E$4="", "", 'FA4'!$E$4))</f>
        <v/>
      </c>
      <c r="D44" s="95" t="str">
        <f>IF(B44="","",INDEX(MasterList!$H:$H,MATCH(DataSheet!$E44,MasterList!$B:$B,0)))</f>
        <v/>
      </c>
      <c r="E44" s="95" t="str">
        <f>IF('FA4'!$C55="", "", 'FA4'!$C55)</f>
        <v/>
      </c>
      <c r="F44" s="95" t="str">
        <f>IF(B44="","",INDEX(MasterList!$I:$I,MATCH(DataSheet!$E44,MasterList!$B:$B,0)))</f>
        <v/>
      </c>
      <c r="G44" s="95" t="str">
        <f>IF(B44="","",INDEX(MasterList!$J:$J,MATCH(DataSheet!$E44,MasterList!$B:$B,0)))</f>
        <v/>
      </c>
      <c r="H44" s="95" t="str">
        <f>IF(E44="","",INDEX(MasterList!G:G,MATCH(DataSheet!E44,MasterList!B:B,0)))</f>
        <v/>
      </c>
      <c r="I44" s="95" t="str">
        <f>IF(E44="","",IF('FA4'!$E$5="", "", 'FA4'!$E$5))</f>
        <v/>
      </c>
      <c r="J44" s="95" t="str">
        <f t="shared" si="4"/>
        <v/>
      </c>
      <c r="K44" s="95" t="str">
        <f t="shared" si="7"/>
        <v/>
      </c>
      <c r="L44" s="95" t="str">
        <f>IF($E44="","",IF('Sign off sheet'!$C$14="","",'Sign off sheet'!$C$14))</f>
        <v/>
      </c>
      <c r="M44" s="95" t="str">
        <f>IF($E44="","",IF('Sign off sheet'!$C$15="","",'Sign off sheet'!$C$15))</f>
        <v/>
      </c>
      <c r="N44" s="95" t="str">
        <f>IF($E44="","",IF('Sign off sheet'!$C$16="","",'Sign off sheet'!$C$16))</f>
        <v/>
      </c>
      <c r="O44" s="95" t="str">
        <f>IF($E44="","",IF('Sign off sheet'!$C$17="","",'Sign off sheet'!$C$17))</f>
        <v/>
      </c>
      <c r="P44" s="95" t="str">
        <f>IF($E44="","",IF('Sign off sheet'!$C$20="","",'Sign off sheet'!$C$20))</f>
        <v/>
      </c>
      <c r="Q44" s="95" t="str">
        <f>IF($E44="","",IF('Sign off sheet'!$C$21="","",'Sign off sheet'!$C$21))</f>
        <v/>
      </c>
      <c r="R44" s="95" t="str">
        <f>IF($E44="","",IF('Sign off sheet'!$C$22="","",'Sign off sheet'!$C$22))</f>
        <v/>
      </c>
      <c r="S44" s="95" t="str">
        <f>IF($E44="","",IF('Sign off sheet'!$C$23="","",'Sign off sheet'!$C$23))</f>
        <v/>
      </c>
      <c r="T44" s="95" t="str">
        <f>IF('FA4'!$G55="", "", 'FA4'!$G55)</f>
        <v/>
      </c>
      <c r="U44" s="95" t="str">
        <f>IF('FA4'!$N55="", "", 'FA4'!$N55)</f>
        <v/>
      </c>
      <c r="V44" s="95" t="str">
        <f>IF(E44="","",IF('FA4'!$M55="", "", 'FA4'!$M55))</f>
        <v/>
      </c>
      <c r="W44" s="95" t="str">
        <f>IF(E44="","",IF('FA4'!$P55="", "", 'FA4'!$P55))</f>
        <v/>
      </c>
      <c r="X44" s="95" t="str">
        <f>IF('FA4'!$H55="", "", 'FA4'!$H55)</f>
        <v/>
      </c>
      <c r="Y44" s="95" t="str">
        <f>IF('FA4'!$I55="", "", 'FA4'!$I55)</f>
        <v/>
      </c>
      <c r="Z44" s="95" t="str">
        <f>IF('FA4'!$J55="", "", 'FA4'!$J55)</f>
        <v/>
      </c>
      <c r="AA44" s="95" t="str">
        <f>IF('FA4'!$K55="", "", 'FA4'!$K55)</f>
        <v/>
      </c>
      <c r="AB44" s="95" t="str">
        <f>IF('FA4'!$L55="", "", 'FA4'!$L55)</f>
        <v/>
      </c>
      <c r="AC44" s="95" t="str">
        <f>IF('Request form specified fields'!$F48="", "", 'Request form specified fields'!$F48)</f>
        <v/>
      </c>
      <c r="AD44" s="95" t="str">
        <f>IF('Request form specified fields'!$G48="", "", 'Request form specified fields'!$G48)</f>
        <v/>
      </c>
      <c r="AE44" s="95" t="str">
        <f>IF('Request form specified fields'!$H48="", "", 'Request form specified fields'!$H48)</f>
        <v/>
      </c>
      <c r="AF44" s="95" t="str">
        <f>IF('Request form specified fields'!$I48="", "", 'Request form specified fields'!$I48)</f>
        <v/>
      </c>
      <c r="AG44" s="95" t="str">
        <f>IF('Request form specified fields'!$J48="", "", 'Request form specified fields'!$J48)</f>
        <v/>
      </c>
      <c r="AH44" s="95" t="str">
        <f>IF('Request form specified fields'!$K48="", "", 'Request form specified fields'!$K48)</f>
        <v/>
      </c>
      <c r="AI44" s="95" t="str">
        <f>IF('Request form specified fields'!$L48="", "", 'Request form specified fields'!$L48)</f>
        <v/>
      </c>
      <c r="AJ44" s="95" t="str">
        <f>IF('Request form specified fields'!$M48="", "", 'Request form specified fields'!$M48)</f>
        <v/>
      </c>
      <c r="AK44" s="95" t="str">
        <f>IF('Request form specified fields'!$N48="", "", 'Request form specified fields'!$N48)</f>
        <v/>
      </c>
      <c r="AL44" s="95" t="str">
        <f>IF('Request form specified fields'!$O48="", "", 'Request form specified fields'!$O48)</f>
        <v/>
      </c>
      <c r="AM44" s="95" t="str">
        <f>IF('Request form specified fields'!$P48="", "", 'Request form specified fields'!$P48)</f>
        <v/>
      </c>
      <c r="AN44" s="95" t="str">
        <f>IF('Request form specified fields'!$Q48="", "", 'Request form specified fields'!$Q48)</f>
        <v/>
      </c>
      <c r="AO44" s="95" t="str">
        <f>IF('Request form specified fields'!$R48="", "", 'Request form specified fields'!$R48)</f>
        <v/>
      </c>
      <c r="AP44" s="95" t="str">
        <f>IF('Request form specified fields'!$S48="", "", 'Request form specified fields'!$S48)</f>
        <v/>
      </c>
      <c r="AQ44" s="95" t="str">
        <f>IF('Request form specified fields'!$T48="", "", 'Request form specified fields'!$T48)</f>
        <v/>
      </c>
      <c r="AR44" s="95" t="str">
        <f>IF('Request form specified fields'!$U48="", "", 'Request form specified fields'!$U48)</f>
        <v/>
      </c>
      <c r="AS44" s="94" t="str">
        <f>IF(E44="","",IFERROR(IF('Sign off sheet'!$C$11="",FALSE,TRUE),FALSE))</f>
        <v/>
      </c>
      <c r="AT44" s="94" t="str">
        <f>IF(E44="","",IFERROR(IF('FA4'!$G55="",FALSE,TRUE),FALSE))</f>
        <v/>
      </c>
      <c r="AU44" s="94" t="str">
        <f>IF(E44="","",IFERROR(IF('FA4'!$N55="",FALSE,TRUE),FALSE))</f>
        <v/>
      </c>
      <c r="AV44" s="94" t="str">
        <f t="shared" si="3"/>
        <v/>
      </c>
      <c r="AW44" s="94" t="str">
        <f>IF($E44="","",IFERROR(IF('Sign off sheet'!$C$20="",FALSE,TRUE),FALSE))</f>
        <v/>
      </c>
    </row>
    <row r="45" spans="1:49" x14ac:dyDescent="0.2">
      <c r="A45" s="95" t="str">
        <f t="shared" si="5"/>
        <v/>
      </c>
      <c r="B45" s="95" t="str">
        <f t="shared" si="6"/>
        <v/>
      </c>
      <c r="C45" s="95" t="str">
        <f>IF($E45="","",IF('FA4'!$E$4="", "", 'FA4'!$E$4))</f>
        <v/>
      </c>
      <c r="D45" s="95" t="str">
        <f>IF(B45="","",INDEX(MasterList!$H:$H,MATCH(DataSheet!$E45,MasterList!$B:$B,0)))</f>
        <v/>
      </c>
      <c r="E45" s="95" t="str">
        <f>IF('FA4'!$C56="", "", 'FA4'!$C56)</f>
        <v/>
      </c>
      <c r="F45" s="95" t="str">
        <f>IF(B45="","",INDEX(MasterList!$I:$I,MATCH(DataSheet!$E45,MasterList!$B:$B,0)))</f>
        <v/>
      </c>
      <c r="G45" s="95" t="str">
        <f>IF(B45="","",INDEX(MasterList!$J:$J,MATCH(DataSheet!$E45,MasterList!$B:$B,0)))</f>
        <v/>
      </c>
      <c r="H45" s="95" t="str">
        <f>IF(E45="","",INDEX(MasterList!G:G,MATCH(DataSheet!E45,MasterList!B:B,0)))</f>
        <v/>
      </c>
      <c r="I45" s="95" t="str">
        <f>IF(E45="","",IF('FA4'!$E$5="", "", 'FA4'!$E$5))</f>
        <v/>
      </c>
      <c r="J45" s="95" t="str">
        <f t="shared" si="4"/>
        <v/>
      </c>
      <c r="K45" s="95" t="str">
        <f t="shared" si="7"/>
        <v/>
      </c>
      <c r="L45" s="95" t="str">
        <f>IF($E45="","",IF('Sign off sheet'!$C$14="","",'Sign off sheet'!$C$14))</f>
        <v/>
      </c>
      <c r="M45" s="95" t="str">
        <f>IF($E45="","",IF('Sign off sheet'!$C$15="","",'Sign off sheet'!$C$15))</f>
        <v/>
      </c>
      <c r="N45" s="95" t="str">
        <f>IF($E45="","",IF('Sign off sheet'!$C$16="","",'Sign off sheet'!$C$16))</f>
        <v/>
      </c>
      <c r="O45" s="95" t="str">
        <f>IF($E45="","",IF('Sign off sheet'!$C$17="","",'Sign off sheet'!$C$17))</f>
        <v/>
      </c>
      <c r="P45" s="95" t="str">
        <f>IF($E45="","",IF('Sign off sheet'!$C$20="","",'Sign off sheet'!$C$20))</f>
        <v/>
      </c>
      <c r="Q45" s="95" t="str">
        <f>IF($E45="","",IF('Sign off sheet'!$C$21="","",'Sign off sheet'!$C$21))</f>
        <v/>
      </c>
      <c r="R45" s="95" t="str">
        <f>IF($E45="","",IF('Sign off sheet'!$C$22="","",'Sign off sheet'!$C$22))</f>
        <v/>
      </c>
      <c r="S45" s="95" t="str">
        <f>IF($E45="","",IF('Sign off sheet'!$C$23="","",'Sign off sheet'!$C$23))</f>
        <v/>
      </c>
      <c r="T45" s="95" t="str">
        <f>IF('FA4'!$G56="", "", 'FA4'!$G56)</f>
        <v/>
      </c>
      <c r="U45" s="95" t="str">
        <f>IF('FA4'!$N56="", "", 'FA4'!$N56)</f>
        <v/>
      </c>
      <c r="V45" s="95" t="str">
        <f>IF(E45="","",IF('FA4'!$M56="", "", 'FA4'!$M56))</f>
        <v/>
      </c>
      <c r="W45" s="95" t="str">
        <f>IF(E45="","",IF('FA4'!$P56="", "", 'FA4'!$P56))</f>
        <v/>
      </c>
      <c r="X45" s="95" t="str">
        <f>IF('FA4'!$H56="", "", 'FA4'!$H56)</f>
        <v/>
      </c>
      <c r="Y45" s="95" t="str">
        <f>IF('FA4'!$I56="", "", 'FA4'!$I56)</f>
        <v/>
      </c>
      <c r="Z45" s="95" t="str">
        <f>IF('FA4'!$J56="", "", 'FA4'!$J56)</f>
        <v/>
      </c>
      <c r="AA45" s="95" t="str">
        <f>IF('FA4'!$K56="", "", 'FA4'!$K56)</f>
        <v/>
      </c>
      <c r="AB45" s="95" t="str">
        <f>IF('FA4'!$L56="", "", 'FA4'!$L56)</f>
        <v/>
      </c>
      <c r="AC45" s="95" t="str">
        <f>IF('Request form specified fields'!$F49="", "", 'Request form specified fields'!$F49)</f>
        <v/>
      </c>
      <c r="AD45" s="95" t="str">
        <f>IF('Request form specified fields'!$G49="", "", 'Request form specified fields'!$G49)</f>
        <v/>
      </c>
      <c r="AE45" s="95" t="str">
        <f>IF('Request form specified fields'!$H49="", "", 'Request form specified fields'!$H49)</f>
        <v/>
      </c>
      <c r="AF45" s="95" t="str">
        <f>IF('Request form specified fields'!$I49="", "", 'Request form specified fields'!$I49)</f>
        <v/>
      </c>
      <c r="AG45" s="95" t="str">
        <f>IF('Request form specified fields'!$J49="", "", 'Request form specified fields'!$J49)</f>
        <v/>
      </c>
      <c r="AH45" s="95" t="str">
        <f>IF('Request form specified fields'!$K49="", "", 'Request form specified fields'!$K49)</f>
        <v/>
      </c>
      <c r="AI45" s="95" t="str">
        <f>IF('Request form specified fields'!$L49="", "", 'Request form specified fields'!$L49)</f>
        <v/>
      </c>
      <c r="AJ45" s="95" t="str">
        <f>IF('Request form specified fields'!$M49="", "", 'Request form specified fields'!$M49)</f>
        <v/>
      </c>
      <c r="AK45" s="95" t="str">
        <f>IF('Request form specified fields'!$N49="", "", 'Request form specified fields'!$N49)</f>
        <v/>
      </c>
      <c r="AL45" s="95" t="str">
        <f>IF('Request form specified fields'!$O49="", "", 'Request form specified fields'!$O49)</f>
        <v/>
      </c>
      <c r="AM45" s="95" t="str">
        <f>IF('Request form specified fields'!$P49="", "", 'Request form specified fields'!$P49)</f>
        <v/>
      </c>
      <c r="AN45" s="95" t="str">
        <f>IF('Request form specified fields'!$Q49="", "", 'Request form specified fields'!$Q49)</f>
        <v/>
      </c>
      <c r="AO45" s="95" t="str">
        <f>IF('Request form specified fields'!$R49="", "", 'Request form specified fields'!$R49)</f>
        <v/>
      </c>
      <c r="AP45" s="95" t="str">
        <f>IF('Request form specified fields'!$S49="", "", 'Request form specified fields'!$S49)</f>
        <v/>
      </c>
      <c r="AQ45" s="95" t="str">
        <f>IF('Request form specified fields'!$T49="", "", 'Request form specified fields'!$T49)</f>
        <v/>
      </c>
      <c r="AR45" s="95" t="str">
        <f>IF('Request form specified fields'!$U49="", "", 'Request form specified fields'!$U49)</f>
        <v/>
      </c>
      <c r="AS45" s="94" t="str">
        <f>IF(E45="","",IFERROR(IF('Sign off sheet'!$C$11="",FALSE,TRUE),FALSE))</f>
        <v/>
      </c>
      <c r="AT45" s="94" t="str">
        <f>IF(E45="","",IFERROR(IF('FA4'!$G56="",FALSE,TRUE),FALSE))</f>
        <v/>
      </c>
      <c r="AU45" s="94" t="str">
        <f>IF(E45="","",IFERROR(IF('FA4'!$N56="",FALSE,TRUE),FALSE))</f>
        <v/>
      </c>
      <c r="AV45" s="94" t="str">
        <f t="shared" si="3"/>
        <v/>
      </c>
      <c r="AW45" s="94" t="str">
        <f>IF($E45="","",IFERROR(IF('Sign off sheet'!$C$20="",FALSE,TRUE),FALSE))</f>
        <v/>
      </c>
    </row>
    <row r="46" spans="1:49" x14ac:dyDescent="0.2">
      <c r="A46" s="95" t="str">
        <f t="shared" si="5"/>
        <v/>
      </c>
      <c r="B46" s="95" t="str">
        <f t="shared" si="6"/>
        <v/>
      </c>
      <c r="C46" s="95" t="str">
        <f>IF($E46="","",IF('FA4'!$E$4="", "", 'FA4'!$E$4))</f>
        <v/>
      </c>
      <c r="D46" s="95" t="str">
        <f>IF(B46="","",INDEX(MasterList!$H:$H,MATCH(DataSheet!$E46,MasterList!$B:$B,0)))</f>
        <v/>
      </c>
      <c r="E46" s="95" t="str">
        <f>IF('FA4'!$C57="", "", 'FA4'!$C57)</f>
        <v/>
      </c>
      <c r="F46" s="95" t="str">
        <f>IF(B46="","",INDEX(MasterList!$I:$I,MATCH(DataSheet!$E46,MasterList!$B:$B,0)))</f>
        <v/>
      </c>
      <c r="G46" s="95" t="str">
        <f>IF(B46="","",INDEX(MasterList!$J:$J,MATCH(DataSheet!$E46,MasterList!$B:$B,0)))</f>
        <v/>
      </c>
      <c r="H46" s="95" t="str">
        <f>IF(E46="","",INDEX(MasterList!G:G,MATCH(DataSheet!E46,MasterList!B:B,0)))</f>
        <v/>
      </c>
      <c r="I46" s="95" t="str">
        <f>IF(E46="","",IF('FA4'!$E$5="", "", 'FA4'!$E$5))</f>
        <v/>
      </c>
      <c r="J46" s="95" t="str">
        <f t="shared" si="4"/>
        <v/>
      </c>
      <c r="K46" s="95" t="str">
        <f t="shared" si="7"/>
        <v/>
      </c>
      <c r="L46" s="95" t="str">
        <f>IF($E46="","",IF('Sign off sheet'!$C$14="","",'Sign off sheet'!$C$14))</f>
        <v/>
      </c>
      <c r="M46" s="95" t="str">
        <f>IF($E46="","",IF('Sign off sheet'!$C$15="","",'Sign off sheet'!$C$15))</f>
        <v/>
      </c>
      <c r="N46" s="95" t="str">
        <f>IF($E46="","",IF('Sign off sheet'!$C$16="","",'Sign off sheet'!$C$16))</f>
        <v/>
      </c>
      <c r="O46" s="95" t="str">
        <f>IF($E46="","",IF('Sign off sheet'!$C$17="","",'Sign off sheet'!$C$17))</f>
        <v/>
      </c>
      <c r="P46" s="95" t="str">
        <f>IF($E46="","",IF('Sign off sheet'!$C$20="","",'Sign off sheet'!$C$20))</f>
        <v/>
      </c>
      <c r="Q46" s="95" t="str">
        <f>IF($E46="","",IF('Sign off sheet'!$C$21="","",'Sign off sheet'!$C$21))</f>
        <v/>
      </c>
      <c r="R46" s="95" t="str">
        <f>IF($E46="","",IF('Sign off sheet'!$C$22="","",'Sign off sheet'!$C$22))</f>
        <v/>
      </c>
      <c r="S46" s="95" t="str">
        <f>IF($E46="","",IF('Sign off sheet'!$C$23="","",'Sign off sheet'!$C$23))</f>
        <v/>
      </c>
      <c r="T46" s="95" t="str">
        <f>IF('FA4'!$G57="", "", 'FA4'!$G57)</f>
        <v/>
      </c>
      <c r="U46" s="95" t="str">
        <f>IF('FA4'!$N57="", "", 'FA4'!$N57)</f>
        <v/>
      </c>
      <c r="V46" s="95" t="str">
        <f>IF(E46="","",IF('FA4'!$M57="", "", 'FA4'!$M57))</f>
        <v/>
      </c>
      <c r="W46" s="95" t="str">
        <f>IF(E46="","",IF('FA4'!$P57="", "", 'FA4'!$P57))</f>
        <v/>
      </c>
      <c r="X46" s="95" t="str">
        <f>IF('FA4'!$H57="", "", 'FA4'!$H57)</f>
        <v/>
      </c>
      <c r="Y46" s="95" t="str">
        <f>IF('FA4'!$I57="", "", 'FA4'!$I57)</f>
        <v/>
      </c>
      <c r="Z46" s="95" t="str">
        <f>IF('FA4'!$J57="", "", 'FA4'!$J57)</f>
        <v/>
      </c>
      <c r="AA46" s="95" t="str">
        <f>IF('FA4'!$K57="", "", 'FA4'!$K57)</f>
        <v/>
      </c>
      <c r="AB46" s="95" t="str">
        <f>IF('FA4'!$L57="", "", 'FA4'!$L57)</f>
        <v/>
      </c>
      <c r="AC46" s="95" t="str">
        <f>IF('Request form specified fields'!$F50="", "", 'Request form specified fields'!$F50)</f>
        <v/>
      </c>
      <c r="AD46" s="95" t="str">
        <f>IF('Request form specified fields'!$G50="", "", 'Request form specified fields'!$G50)</f>
        <v/>
      </c>
      <c r="AE46" s="95" t="str">
        <f>IF('Request form specified fields'!$H50="", "", 'Request form specified fields'!$H50)</f>
        <v/>
      </c>
      <c r="AF46" s="95" t="str">
        <f>IF('Request form specified fields'!$I50="", "", 'Request form specified fields'!$I50)</f>
        <v/>
      </c>
      <c r="AG46" s="95" t="str">
        <f>IF('Request form specified fields'!$J50="", "", 'Request form specified fields'!$J50)</f>
        <v/>
      </c>
      <c r="AH46" s="95" t="str">
        <f>IF('Request form specified fields'!$K50="", "", 'Request form specified fields'!$K50)</f>
        <v/>
      </c>
      <c r="AI46" s="95" t="str">
        <f>IF('Request form specified fields'!$L50="", "", 'Request form specified fields'!$L50)</f>
        <v/>
      </c>
      <c r="AJ46" s="95" t="str">
        <f>IF('Request form specified fields'!$M50="", "", 'Request form specified fields'!$M50)</f>
        <v/>
      </c>
      <c r="AK46" s="95" t="str">
        <f>IF('Request form specified fields'!$N50="", "", 'Request form specified fields'!$N50)</f>
        <v/>
      </c>
      <c r="AL46" s="95" t="str">
        <f>IF('Request form specified fields'!$O50="", "", 'Request form specified fields'!$O50)</f>
        <v/>
      </c>
      <c r="AM46" s="95" t="str">
        <f>IF('Request form specified fields'!$P50="", "", 'Request form specified fields'!$P50)</f>
        <v/>
      </c>
      <c r="AN46" s="95" t="str">
        <f>IF('Request form specified fields'!$Q50="", "", 'Request form specified fields'!$Q50)</f>
        <v/>
      </c>
      <c r="AO46" s="95" t="str">
        <f>IF('Request form specified fields'!$R50="", "", 'Request form specified fields'!$R50)</f>
        <v/>
      </c>
      <c r="AP46" s="95" t="str">
        <f>IF('Request form specified fields'!$S50="", "", 'Request form specified fields'!$S50)</f>
        <v/>
      </c>
      <c r="AQ46" s="95" t="str">
        <f>IF('Request form specified fields'!$T50="", "", 'Request form specified fields'!$T50)</f>
        <v/>
      </c>
      <c r="AR46" s="95" t="str">
        <f>IF('Request form specified fields'!$U50="", "", 'Request form specified fields'!$U50)</f>
        <v/>
      </c>
      <c r="AS46" s="94" t="str">
        <f>IF(E46="","",IFERROR(IF('Sign off sheet'!$C$11="",FALSE,TRUE),FALSE))</f>
        <v/>
      </c>
      <c r="AT46" s="94" t="str">
        <f>IF(E46="","",IFERROR(IF('FA4'!$G57="",FALSE,TRUE),FALSE))</f>
        <v/>
      </c>
      <c r="AU46" s="94" t="str">
        <f>IF(E46="","",IFERROR(IF('FA4'!$N57="",FALSE,TRUE),FALSE))</f>
        <v/>
      </c>
      <c r="AV46" s="94" t="str">
        <f t="shared" si="3"/>
        <v/>
      </c>
      <c r="AW46" s="94" t="str">
        <f>IF($E46="","",IFERROR(IF('Sign off sheet'!$C$20="",FALSE,TRUE),FALSE))</f>
        <v/>
      </c>
    </row>
    <row r="47" spans="1:49" x14ac:dyDescent="0.2">
      <c r="A47" s="95" t="str">
        <f t="shared" si="5"/>
        <v/>
      </c>
      <c r="B47" s="95" t="str">
        <f t="shared" si="6"/>
        <v/>
      </c>
      <c r="C47" s="95" t="str">
        <f>IF($E47="","",IF('FA4'!$E$4="", "", 'FA4'!$E$4))</f>
        <v/>
      </c>
      <c r="D47" s="95" t="str">
        <f>IF(B47="","",INDEX(MasterList!$H:$H,MATCH(DataSheet!$E47,MasterList!$B:$B,0)))</f>
        <v/>
      </c>
      <c r="E47" s="95" t="str">
        <f>IF('FA4'!$C58="", "", 'FA4'!$C58)</f>
        <v/>
      </c>
      <c r="F47" s="95" t="str">
        <f>IF(B47="","",INDEX(MasterList!$I:$I,MATCH(DataSheet!$E47,MasterList!$B:$B,0)))</f>
        <v/>
      </c>
      <c r="G47" s="95" t="str">
        <f>IF(B47="","",INDEX(MasterList!$J:$J,MATCH(DataSheet!$E47,MasterList!$B:$B,0)))</f>
        <v/>
      </c>
      <c r="H47" s="95" t="str">
        <f>IF(E47="","",INDEX(MasterList!G:G,MATCH(DataSheet!E47,MasterList!B:B,0)))</f>
        <v/>
      </c>
      <c r="I47" s="95" t="str">
        <f>IF(E47="","",IF('FA4'!$E$5="", "", 'FA4'!$E$5))</f>
        <v/>
      </c>
      <c r="J47" s="95" t="str">
        <f t="shared" si="4"/>
        <v/>
      </c>
      <c r="K47" s="95" t="str">
        <f t="shared" si="7"/>
        <v/>
      </c>
      <c r="L47" s="95" t="str">
        <f>IF($E47="","",IF('Sign off sheet'!$C$14="","",'Sign off sheet'!$C$14))</f>
        <v/>
      </c>
      <c r="M47" s="95" t="str">
        <f>IF($E47="","",IF('Sign off sheet'!$C$15="","",'Sign off sheet'!$C$15))</f>
        <v/>
      </c>
      <c r="N47" s="95" t="str">
        <f>IF($E47="","",IF('Sign off sheet'!$C$16="","",'Sign off sheet'!$C$16))</f>
        <v/>
      </c>
      <c r="O47" s="95" t="str">
        <f>IF($E47="","",IF('Sign off sheet'!$C$17="","",'Sign off sheet'!$C$17))</f>
        <v/>
      </c>
      <c r="P47" s="95" t="str">
        <f>IF($E47="","",IF('Sign off sheet'!$C$20="","",'Sign off sheet'!$C$20))</f>
        <v/>
      </c>
      <c r="Q47" s="95" t="str">
        <f>IF($E47="","",IF('Sign off sheet'!$C$21="","",'Sign off sheet'!$C$21))</f>
        <v/>
      </c>
      <c r="R47" s="95" t="str">
        <f>IF($E47="","",IF('Sign off sheet'!$C$22="","",'Sign off sheet'!$C$22))</f>
        <v/>
      </c>
      <c r="S47" s="95" t="str">
        <f>IF($E47="","",IF('Sign off sheet'!$C$23="","",'Sign off sheet'!$C$23))</f>
        <v/>
      </c>
      <c r="T47" s="95" t="str">
        <f>IF('FA4'!$G58="", "", 'FA4'!$G58)</f>
        <v/>
      </c>
      <c r="U47" s="95" t="str">
        <f>IF('FA4'!$N58="", "", 'FA4'!$N58)</f>
        <v/>
      </c>
      <c r="V47" s="95" t="str">
        <f>IF(E47="","",IF('FA4'!$M58="", "", 'FA4'!$M58))</f>
        <v/>
      </c>
      <c r="W47" s="95" t="str">
        <f>IF(E47="","",IF('FA4'!$P58="", "", 'FA4'!$P58))</f>
        <v/>
      </c>
      <c r="X47" s="95" t="str">
        <f>IF('FA4'!$H58="", "", 'FA4'!$H58)</f>
        <v/>
      </c>
      <c r="Y47" s="95" t="str">
        <f>IF('FA4'!$I58="", "", 'FA4'!$I58)</f>
        <v/>
      </c>
      <c r="Z47" s="95" t="str">
        <f>IF('FA4'!$J58="", "", 'FA4'!$J58)</f>
        <v/>
      </c>
      <c r="AA47" s="95" t="str">
        <f>IF('FA4'!$K58="", "", 'FA4'!$K58)</f>
        <v/>
      </c>
      <c r="AB47" s="95" t="str">
        <f>IF('FA4'!$L58="", "", 'FA4'!$L58)</f>
        <v/>
      </c>
      <c r="AC47" s="95" t="str">
        <f>IF('Request form specified fields'!$F51="", "", 'Request form specified fields'!$F51)</f>
        <v/>
      </c>
      <c r="AD47" s="95" t="str">
        <f>IF('Request form specified fields'!$G51="", "", 'Request form specified fields'!$G51)</f>
        <v/>
      </c>
      <c r="AE47" s="95" t="str">
        <f>IF('Request form specified fields'!$H51="", "", 'Request form specified fields'!$H51)</f>
        <v/>
      </c>
      <c r="AF47" s="95" t="str">
        <f>IF('Request form specified fields'!$I51="", "", 'Request form specified fields'!$I51)</f>
        <v/>
      </c>
      <c r="AG47" s="95" t="str">
        <f>IF('Request form specified fields'!$J51="", "", 'Request form specified fields'!$J51)</f>
        <v/>
      </c>
      <c r="AH47" s="95" t="str">
        <f>IF('Request form specified fields'!$K51="", "", 'Request form specified fields'!$K51)</f>
        <v/>
      </c>
      <c r="AI47" s="95" t="str">
        <f>IF('Request form specified fields'!$L51="", "", 'Request form specified fields'!$L51)</f>
        <v/>
      </c>
      <c r="AJ47" s="95" t="str">
        <f>IF('Request form specified fields'!$M51="", "", 'Request form specified fields'!$M51)</f>
        <v/>
      </c>
      <c r="AK47" s="95" t="str">
        <f>IF('Request form specified fields'!$N51="", "", 'Request form specified fields'!$N51)</f>
        <v/>
      </c>
      <c r="AL47" s="95" t="str">
        <f>IF('Request form specified fields'!$O51="", "", 'Request form specified fields'!$O51)</f>
        <v/>
      </c>
      <c r="AM47" s="95" t="str">
        <f>IF('Request form specified fields'!$P51="", "", 'Request form specified fields'!$P51)</f>
        <v/>
      </c>
      <c r="AN47" s="95" t="str">
        <f>IF('Request form specified fields'!$Q51="", "", 'Request form specified fields'!$Q51)</f>
        <v/>
      </c>
      <c r="AO47" s="95" t="str">
        <f>IF('Request form specified fields'!$R51="", "", 'Request form specified fields'!$R51)</f>
        <v/>
      </c>
      <c r="AP47" s="95" t="str">
        <f>IF('Request form specified fields'!$S51="", "", 'Request form specified fields'!$S51)</f>
        <v/>
      </c>
      <c r="AQ47" s="95" t="str">
        <f>IF('Request form specified fields'!$T51="", "", 'Request form specified fields'!$T51)</f>
        <v/>
      </c>
      <c r="AR47" s="95" t="str">
        <f>IF('Request form specified fields'!$U51="", "", 'Request form specified fields'!$U51)</f>
        <v/>
      </c>
      <c r="AS47" s="94" t="str">
        <f>IF(E47="","",IFERROR(IF('Sign off sheet'!$C$11="",FALSE,TRUE),FALSE))</f>
        <v/>
      </c>
      <c r="AT47" s="94" t="str">
        <f>IF(E47="","",IFERROR(IF('FA4'!$G58="",FALSE,TRUE),FALSE))</f>
        <v/>
      </c>
      <c r="AU47" s="94" t="str">
        <f>IF(E47="","",IFERROR(IF('FA4'!$N58="",FALSE,TRUE),FALSE))</f>
        <v/>
      </c>
      <c r="AV47" s="94" t="str">
        <f t="shared" si="3"/>
        <v/>
      </c>
      <c r="AW47" s="94" t="str">
        <f>IF($E47="","",IFERROR(IF('Sign off sheet'!$C$20="",FALSE,TRUE),FALSE))</f>
        <v/>
      </c>
    </row>
    <row r="48" spans="1:49" x14ac:dyDescent="0.2">
      <c r="A48" s="95" t="str">
        <f t="shared" si="5"/>
        <v/>
      </c>
      <c r="B48" s="95" t="str">
        <f t="shared" si="6"/>
        <v/>
      </c>
      <c r="C48" s="95" t="str">
        <f>IF($E48="","",IF('FA4'!$E$4="", "", 'FA4'!$E$4))</f>
        <v/>
      </c>
      <c r="D48" s="95" t="str">
        <f>IF(B48="","",INDEX(MasterList!$H:$H,MATCH(DataSheet!$E48,MasterList!$B:$B,0)))</f>
        <v/>
      </c>
      <c r="E48" s="95" t="str">
        <f>IF('FA4'!$C59="", "", 'FA4'!$C59)</f>
        <v/>
      </c>
      <c r="F48" s="95" t="str">
        <f>IF(B48="","",INDEX(MasterList!$I:$I,MATCH(DataSheet!$E48,MasterList!$B:$B,0)))</f>
        <v/>
      </c>
      <c r="G48" s="95" t="str">
        <f>IF(B48="","",INDEX(MasterList!$J:$J,MATCH(DataSheet!$E48,MasterList!$B:$B,0)))</f>
        <v/>
      </c>
      <c r="H48" s="95" t="str">
        <f>IF(E48="","",INDEX(MasterList!G:G,MATCH(DataSheet!E48,MasterList!B:B,0)))</f>
        <v/>
      </c>
      <c r="I48" s="95" t="str">
        <f>IF(E48="","",IF('FA4'!$E$5="", "", 'FA4'!$E$5))</f>
        <v/>
      </c>
      <c r="J48" s="95" t="str">
        <f t="shared" si="4"/>
        <v/>
      </c>
      <c r="K48" s="95" t="str">
        <f t="shared" si="7"/>
        <v/>
      </c>
      <c r="L48" s="95" t="str">
        <f>IF($E48="","",IF('Sign off sheet'!$C$14="","",'Sign off sheet'!$C$14))</f>
        <v/>
      </c>
      <c r="M48" s="95" t="str">
        <f>IF($E48="","",IF('Sign off sheet'!$C$15="","",'Sign off sheet'!$C$15))</f>
        <v/>
      </c>
      <c r="N48" s="95" t="str">
        <f>IF($E48="","",IF('Sign off sheet'!$C$16="","",'Sign off sheet'!$C$16))</f>
        <v/>
      </c>
      <c r="O48" s="95" t="str">
        <f>IF($E48="","",IF('Sign off sheet'!$C$17="","",'Sign off sheet'!$C$17))</f>
        <v/>
      </c>
      <c r="P48" s="95" t="str">
        <f>IF($E48="","",IF('Sign off sheet'!$C$20="","",'Sign off sheet'!$C$20))</f>
        <v/>
      </c>
      <c r="Q48" s="95" t="str">
        <f>IF($E48="","",IF('Sign off sheet'!$C$21="","",'Sign off sheet'!$C$21))</f>
        <v/>
      </c>
      <c r="R48" s="95" t="str">
        <f>IF($E48="","",IF('Sign off sheet'!$C$22="","",'Sign off sheet'!$C$22))</f>
        <v/>
      </c>
      <c r="S48" s="95" t="str">
        <f>IF($E48="","",IF('Sign off sheet'!$C$23="","",'Sign off sheet'!$C$23))</f>
        <v/>
      </c>
      <c r="T48" s="95" t="str">
        <f>IF('FA4'!$G59="", "", 'FA4'!$G59)</f>
        <v/>
      </c>
      <c r="U48" s="95" t="str">
        <f>IF('FA4'!$N59="", "", 'FA4'!$N59)</f>
        <v/>
      </c>
      <c r="V48" s="95" t="str">
        <f>IF(E48="","",IF('FA4'!$M59="", "", 'FA4'!$M59))</f>
        <v/>
      </c>
      <c r="W48" s="95" t="str">
        <f>IF(E48="","",IF('FA4'!$P59="", "", 'FA4'!$P59))</f>
        <v/>
      </c>
      <c r="X48" s="95" t="str">
        <f>IF('FA4'!$H59="", "", 'FA4'!$H59)</f>
        <v/>
      </c>
      <c r="Y48" s="95" t="str">
        <f>IF('FA4'!$I59="", "", 'FA4'!$I59)</f>
        <v/>
      </c>
      <c r="Z48" s="95" t="str">
        <f>IF('FA4'!$J59="", "", 'FA4'!$J59)</f>
        <v/>
      </c>
      <c r="AA48" s="95" t="str">
        <f>IF('FA4'!$K59="", "", 'FA4'!$K59)</f>
        <v/>
      </c>
      <c r="AB48" s="95" t="str">
        <f>IF('FA4'!$L59="", "", 'FA4'!$L59)</f>
        <v/>
      </c>
      <c r="AC48" s="95" t="str">
        <f>IF('Request form specified fields'!$F52="", "", 'Request form specified fields'!$F52)</f>
        <v/>
      </c>
      <c r="AD48" s="95" t="str">
        <f>IF('Request form specified fields'!$G52="", "", 'Request form specified fields'!$G52)</f>
        <v/>
      </c>
      <c r="AE48" s="95" t="str">
        <f>IF('Request form specified fields'!$H52="", "", 'Request form specified fields'!$H52)</f>
        <v/>
      </c>
      <c r="AF48" s="95" t="str">
        <f>IF('Request form specified fields'!$I52="", "", 'Request form specified fields'!$I52)</f>
        <v/>
      </c>
      <c r="AG48" s="95" t="str">
        <f>IF('Request form specified fields'!$J52="", "", 'Request form specified fields'!$J52)</f>
        <v/>
      </c>
      <c r="AH48" s="95" t="str">
        <f>IF('Request form specified fields'!$K52="", "", 'Request form specified fields'!$K52)</f>
        <v/>
      </c>
      <c r="AI48" s="95" t="str">
        <f>IF('Request form specified fields'!$L52="", "", 'Request form specified fields'!$L52)</f>
        <v/>
      </c>
      <c r="AJ48" s="95" t="str">
        <f>IF('Request form specified fields'!$M52="", "", 'Request form specified fields'!$M52)</f>
        <v/>
      </c>
      <c r="AK48" s="95" t="str">
        <f>IF('Request form specified fields'!$N52="", "", 'Request form specified fields'!$N52)</f>
        <v/>
      </c>
      <c r="AL48" s="95" t="str">
        <f>IF('Request form specified fields'!$O52="", "", 'Request form specified fields'!$O52)</f>
        <v/>
      </c>
      <c r="AM48" s="95" t="str">
        <f>IF('Request form specified fields'!$P52="", "", 'Request form specified fields'!$P52)</f>
        <v/>
      </c>
      <c r="AN48" s="95" t="str">
        <f>IF('Request form specified fields'!$Q52="", "", 'Request form specified fields'!$Q52)</f>
        <v/>
      </c>
      <c r="AO48" s="95" t="str">
        <f>IF('Request form specified fields'!$R52="", "", 'Request form specified fields'!$R52)</f>
        <v/>
      </c>
      <c r="AP48" s="95" t="str">
        <f>IF('Request form specified fields'!$S52="", "", 'Request form specified fields'!$S52)</f>
        <v/>
      </c>
      <c r="AQ48" s="95" t="str">
        <f>IF('Request form specified fields'!$T52="", "", 'Request form specified fields'!$T52)</f>
        <v/>
      </c>
      <c r="AR48" s="95" t="str">
        <f>IF('Request form specified fields'!$U52="", "", 'Request form specified fields'!$U52)</f>
        <v/>
      </c>
      <c r="AS48" s="94" t="str">
        <f>IF(E48="","",IFERROR(IF('Sign off sheet'!$C$11="",FALSE,TRUE),FALSE))</f>
        <v/>
      </c>
      <c r="AT48" s="94" t="str">
        <f>IF(E48="","",IFERROR(IF('FA4'!$G59="",FALSE,TRUE),FALSE))</f>
        <v/>
      </c>
      <c r="AU48" s="94" t="str">
        <f>IF(E48="","",IFERROR(IF('FA4'!$N59="",FALSE,TRUE),FALSE))</f>
        <v/>
      </c>
      <c r="AV48" s="94" t="str">
        <f t="shared" si="3"/>
        <v/>
      </c>
      <c r="AW48" s="94" t="str">
        <f>IF($E48="","",IFERROR(IF('Sign off sheet'!$C$20="",FALSE,TRUE),FALSE))</f>
        <v/>
      </c>
    </row>
    <row r="49" spans="1:49" x14ac:dyDescent="0.2">
      <c r="A49" s="95" t="str">
        <f t="shared" si="5"/>
        <v/>
      </c>
      <c r="B49" s="95" t="str">
        <f t="shared" si="6"/>
        <v/>
      </c>
      <c r="C49" s="95" t="str">
        <f>IF($E49="","",IF('FA4'!$E$4="", "", 'FA4'!$E$4))</f>
        <v/>
      </c>
      <c r="D49" s="95" t="str">
        <f>IF(B49="","",INDEX(MasterList!$H:$H,MATCH(DataSheet!$E49,MasterList!$B:$B,0)))</f>
        <v/>
      </c>
      <c r="E49" s="95" t="str">
        <f>IF('FA4'!$C60="", "", 'FA4'!$C60)</f>
        <v/>
      </c>
      <c r="F49" s="95" t="str">
        <f>IF(B49="","",INDEX(MasterList!$I:$I,MATCH(DataSheet!$E49,MasterList!$B:$B,0)))</f>
        <v/>
      </c>
      <c r="G49" s="95" t="str">
        <f>IF(B49="","",INDEX(MasterList!$J:$J,MATCH(DataSheet!$E49,MasterList!$B:$B,0)))</f>
        <v/>
      </c>
      <c r="H49" s="95" t="str">
        <f>IF(E49="","",INDEX(MasterList!G:G,MATCH(DataSheet!E49,MasterList!B:B,0)))</f>
        <v/>
      </c>
      <c r="I49" s="95" t="str">
        <f>IF(E49="","",IF('FA4'!$E$5="", "", 'FA4'!$E$5))</f>
        <v/>
      </c>
      <c r="J49" s="95" t="str">
        <f t="shared" si="4"/>
        <v/>
      </c>
      <c r="K49" s="95" t="str">
        <f t="shared" si="7"/>
        <v/>
      </c>
      <c r="L49" s="95" t="str">
        <f>IF($E49="","",IF('Sign off sheet'!$C$14="","",'Sign off sheet'!$C$14))</f>
        <v/>
      </c>
      <c r="M49" s="95" t="str">
        <f>IF($E49="","",IF('Sign off sheet'!$C$15="","",'Sign off sheet'!$C$15))</f>
        <v/>
      </c>
      <c r="N49" s="95" t="str">
        <f>IF($E49="","",IF('Sign off sheet'!$C$16="","",'Sign off sheet'!$C$16))</f>
        <v/>
      </c>
      <c r="O49" s="95" t="str">
        <f>IF($E49="","",IF('Sign off sheet'!$C$17="","",'Sign off sheet'!$C$17))</f>
        <v/>
      </c>
      <c r="P49" s="95" t="str">
        <f>IF($E49="","",IF('Sign off sheet'!$C$20="","",'Sign off sheet'!$C$20))</f>
        <v/>
      </c>
      <c r="Q49" s="95" t="str">
        <f>IF($E49="","",IF('Sign off sheet'!$C$21="","",'Sign off sheet'!$C$21))</f>
        <v/>
      </c>
      <c r="R49" s="95" t="str">
        <f>IF($E49="","",IF('Sign off sheet'!$C$22="","",'Sign off sheet'!$C$22))</f>
        <v/>
      </c>
      <c r="S49" s="95" t="str">
        <f>IF($E49="","",IF('Sign off sheet'!$C$23="","",'Sign off sheet'!$C$23))</f>
        <v/>
      </c>
      <c r="T49" s="95" t="str">
        <f>IF('FA4'!$G60="", "", 'FA4'!$G60)</f>
        <v/>
      </c>
      <c r="U49" s="95" t="str">
        <f>IF('FA4'!$N60="", "", 'FA4'!$N60)</f>
        <v/>
      </c>
      <c r="V49" s="95" t="str">
        <f>IF(E49="","",IF('FA4'!$M60="", "", 'FA4'!$M60))</f>
        <v/>
      </c>
      <c r="W49" s="95" t="str">
        <f>IF(E49="","",IF('FA4'!$P60="", "", 'FA4'!$P60))</f>
        <v/>
      </c>
      <c r="X49" s="95" t="str">
        <f>IF('FA4'!$H60="", "", 'FA4'!$H60)</f>
        <v/>
      </c>
      <c r="Y49" s="95" t="str">
        <f>IF('FA4'!$I60="", "", 'FA4'!$I60)</f>
        <v/>
      </c>
      <c r="Z49" s="95" t="str">
        <f>IF('FA4'!$J60="", "", 'FA4'!$J60)</f>
        <v/>
      </c>
      <c r="AA49" s="95" t="str">
        <f>IF('FA4'!$K60="", "", 'FA4'!$K60)</f>
        <v/>
      </c>
      <c r="AB49" s="95" t="str">
        <f>IF('FA4'!$L60="", "", 'FA4'!$L60)</f>
        <v/>
      </c>
      <c r="AC49" s="95" t="str">
        <f>IF('Request form specified fields'!$F53="", "", 'Request form specified fields'!$F53)</f>
        <v/>
      </c>
      <c r="AD49" s="95" t="str">
        <f>IF('Request form specified fields'!$G53="", "", 'Request form specified fields'!$G53)</f>
        <v/>
      </c>
      <c r="AE49" s="95" t="str">
        <f>IF('Request form specified fields'!$H53="", "", 'Request form specified fields'!$H53)</f>
        <v/>
      </c>
      <c r="AF49" s="95" t="str">
        <f>IF('Request form specified fields'!$I53="", "", 'Request form specified fields'!$I53)</f>
        <v/>
      </c>
      <c r="AG49" s="95" t="str">
        <f>IF('Request form specified fields'!$J53="", "", 'Request form specified fields'!$J53)</f>
        <v/>
      </c>
      <c r="AH49" s="95" t="str">
        <f>IF('Request form specified fields'!$K53="", "", 'Request form specified fields'!$K53)</f>
        <v/>
      </c>
      <c r="AI49" s="95" t="str">
        <f>IF('Request form specified fields'!$L53="", "", 'Request form specified fields'!$L53)</f>
        <v/>
      </c>
      <c r="AJ49" s="95" t="str">
        <f>IF('Request form specified fields'!$M53="", "", 'Request form specified fields'!$M53)</f>
        <v/>
      </c>
      <c r="AK49" s="95" t="str">
        <f>IF('Request form specified fields'!$N53="", "", 'Request form specified fields'!$N53)</f>
        <v/>
      </c>
      <c r="AL49" s="95" t="str">
        <f>IF('Request form specified fields'!$O53="", "", 'Request form specified fields'!$O53)</f>
        <v/>
      </c>
      <c r="AM49" s="95" t="str">
        <f>IF('Request form specified fields'!$P53="", "", 'Request form specified fields'!$P53)</f>
        <v/>
      </c>
      <c r="AN49" s="95" t="str">
        <f>IF('Request form specified fields'!$Q53="", "", 'Request form specified fields'!$Q53)</f>
        <v/>
      </c>
      <c r="AO49" s="95" t="str">
        <f>IF('Request form specified fields'!$R53="", "", 'Request form specified fields'!$R53)</f>
        <v/>
      </c>
      <c r="AP49" s="95" t="str">
        <f>IF('Request form specified fields'!$S53="", "", 'Request form specified fields'!$S53)</f>
        <v/>
      </c>
      <c r="AQ49" s="95" t="str">
        <f>IF('Request form specified fields'!$T53="", "", 'Request form specified fields'!$T53)</f>
        <v/>
      </c>
      <c r="AR49" s="95" t="str">
        <f>IF('Request form specified fields'!$U53="", "", 'Request form specified fields'!$U53)</f>
        <v/>
      </c>
      <c r="AS49" s="94" t="str">
        <f>IF(E49="","",IFERROR(IF('Sign off sheet'!$C$11="",FALSE,TRUE),FALSE))</f>
        <v/>
      </c>
      <c r="AT49" s="94" t="str">
        <f>IF(E49="","",IFERROR(IF('FA4'!$G60="",FALSE,TRUE),FALSE))</f>
        <v/>
      </c>
      <c r="AU49" s="94" t="str">
        <f>IF(E49="","",IFERROR(IF('FA4'!$N60="",FALSE,TRUE),FALSE))</f>
        <v/>
      </c>
      <c r="AV49" s="94" t="str">
        <f t="shared" si="3"/>
        <v/>
      </c>
      <c r="AW49" s="94" t="str">
        <f>IF($E49="","",IFERROR(IF('Sign off sheet'!$C$20="",FALSE,TRUE),FALSE))</f>
        <v/>
      </c>
    </row>
    <row r="50" spans="1:49" x14ac:dyDescent="0.2">
      <c r="A50" s="95" t="str">
        <f t="shared" si="5"/>
        <v/>
      </c>
      <c r="B50" s="95" t="str">
        <f t="shared" si="6"/>
        <v/>
      </c>
      <c r="C50" s="95" t="str">
        <f>IF($E50="","",IF('FA4'!$E$4="", "", 'FA4'!$E$4))</f>
        <v/>
      </c>
      <c r="D50" s="95" t="str">
        <f>IF(B50="","",INDEX(MasterList!$H:$H,MATCH(DataSheet!$E50,MasterList!$B:$B,0)))</f>
        <v/>
      </c>
      <c r="E50" s="95" t="str">
        <f>IF('FA4'!$C61="", "", 'FA4'!$C61)</f>
        <v/>
      </c>
      <c r="F50" s="95" t="str">
        <f>IF(B50="","",INDEX(MasterList!$I:$I,MATCH(DataSheet!$E50,MasterList!$B:$B,0)))</f>
        <v/>
      </c>
      <c r="G50" s="95" t="str">
        <f>IF(B50="","",INDEX(MasterList!$J:$J,MATCH(DataSheet!$E50,MasterList!$B:$B,0)))</f>
        <v/>
      </c>
      <c r="H50" s="95" t="str">
        <f>IF(E50="","",INDEX(MasterList!G:G,MATCH(DataSheet!E50,MasterList!B:B,0)))</f>
        <v/>
      </c>
      <c r="I50" s="95" t="str">
        <f>IF(E50="","",IF('FA4'!$E$5="", "", 'FA4'!$E$5))</f>
        <v/>
      </c>
      <c r="J50" s="95" t="str">
        <f t="shared" si="4"/>
        <v/>
      </c>
      <c r="K50" s="95" t="str">
        <f t="shared" si="7"/>
        <v/>
      </c>
      <c r="L50" s="95" t="str">
        <f>IF($E50="","",IF('Sign off sheet'!$C$14="","",'Sign off sheet'!$C$14))</f>
        <v/>
      </c>
      <c r="M50" s="95" t="str">
        <f>IF($E50="","",IF('Sign off sheet'!$C$15="","",'Sign off sheet'!$C$15))</f>
        <v/>
      </c>
      <c r="N50" s="95" t="str">
        <f>IF($E50="","",IF('Sign off sheet'!$C$16="","",'Sign off sheet'!$C$16))</f>
        <v/>
      </c>
      <c r="O50" s="95" t="str">
        <f>IF($E50="","",IF('Sign off sheet'!$C$17="","",'Sign off sheet'!$C$17))</f>
        <v/>
      </c>
      <c r="P50" s="95" t="str">
        <f>IF($E50="","",IF('Sign off sheet'!$C$20="","",'Sign off sheet'!$C$20))</f>
        <v/>
      </c>
      <c r="Q50" s="95" t="str">
        <f>IF($E50="","",IF('Sign off sheet'!$C$21="","",'Sign off sheet'!$C$21))</f>
        <v/>
      </c>
      <c r="R50" s="95" t="str">
        <f>IF($E50="","",IF('Sign off sheet'!$C$22="","",'Sign off sheet'!$C$22))</f>
        <v/>
      </c>
      <c r="S50" s="95" t="str">
        <f>IF($E50="","",IF('Sign off sheet'!$C$23="","",'Sign off sheet'!$C$23))</f>
        <v/>
      </c>
      <c r="T50" s="95" t="str">
        <f>IF('FA4'!$G61="", "", 'FA4'!$G61)</f>
        <v/>
      </c>
      <c r="U50" s="95" t="str">
        <f>IF('FA4'!$N61="", "", 'FA4'!$N61)</f>
        <v/>
      </c>
      <c r="V50" s="95" t="str">
        <f>IF(E50="","",IF('FA4'!$M61="", "", 'FA4'!$M61))</f>
        <v/>
      </c>
      <c r="W50" s="95" t="str">
        <f>IF(E50="","",IF('FA4'!$P61="", "", 'FA4'!$P61))</f>
        <v/>
      </c>
      <c r="X50" s="95" t="str">
        <f>IF('FA4'!$H61="", "", 'FA4'!$H61)</f>
        <v/>
      </c>
      <c r="Y50" s="95" t="str">
        <f>IF('FA4'!$I61="", "", 'FA4'!$I61)</f>
        <v/>
      </c>
      <c r="Z50" s="95" t="str">
        <f>IF('FA4'!$J61="", "", 'FA4'!$J61)</f>
        <v/>
      </c>
      <c r="AA50" s="95" t="str">
        <f>IF('FA4'!$K61="", "", 'FA4'!$K61)</f>
        <v/>
      </c>
      <c r="AB50" s="95" t="str">
        <f>IF('FA4'!$L61="", "", 'FA4'!$L61)</f>
        <v/>
      </c>
      <c r="AC50" s="95" t="str">
        <f>IF('Request form specified fields'!$F54="", "", 'Request form specified fields'!$F54)</f>
        <v/>
      </c>
      <c r="AD50" s="95" t="str">
        <f>IF('Request form specified fields'!$G54="", "", 'Request form specified fields'!$G54)</f>
        <v/>
      </c>
      <c r="AE50" s="95" t="str">
        <f>IF('Request form specified fields'!$H54="", "", 'Request form specified fields'!$H54)</f>
        <v/>
      </c>
      <c r="AF50" s="95" t="str">
        <f>IF('Request form specified fields'!$I54="", "", 'Request form specified fields'!$I54)</f>
        <v/>
      </c>
      <c r="AG50" s="95" t="str">
        <f>IF('Request form specified fields'!$J54="", "", 'Request form specified fields'!$J54)</f>
        <v/>
      </c>
      <c r="AH50" s="95" t="str">
        <f>IF('Request form specified fields'!$K54="", "", 'Request form specified fields'!$K54)</f>
        <v/>
      </c>
      <c r="AI50" s="95" t="str">
        <f>IF('Request form specified fields'!$L54="", "", 'Request form specified fields'!$L54)</f>
        <v/>
      </c>
      <c r="AJ50" s="95" t="str">
        <f>IF('Request form specified fields'!$M54="", "", 'Request form specified fields'!$M54)</f>
        <v/>
      </c>
      <c r="AK50" s="95" t="str">
        <f>IF('Request form specified fields'!$N54="", "", 'Request form specified fields'!$N54)</f>
        <v/>
      </c>
      <c r="AL50" s="95" t="str">
        <f>IF('Request form specified fields'!$O54="", "", 'Request form specified fields'!$O54)</f>
        <v/>
      </c>
      <c r="AM50" s="95" t="str">
        <f>IF('Request form specified fields'!$P54="", "", 'Request form specified fields'!$P54)</f>
        <v/>
      </c>
      <c r="AN50" s="95" t="str">
        <f>IF('Request form specified fields'!$Q54="", "", 'Request form specified fields'!$Q54)</f>
        <v/>
      </c>
      <c r="AO50" s="95" t="str">
        <f>IF('Request form specified fields'!$R54="", "", 'Request form specified fields'!$R54)</f>
        <v/>
      </c>
      <c r="AP50" s="95" t="str">
        <f>IF('Request form specified fields'!$S54="", "", 'Request form specified fields'!$S54)</f>
        <v/>
      </c>
      <c r="AQ50" s="95" t="str">
        <f>IF('Request form specified fields'!$T54="", "", 'Request form specified fields'!$T54)</f>
        <v/>
      </c>
      <c r="AR50" s="95" t="str">
        <f>IF('Request form specified fields'!$U54="", "", 'Request form specified fields'!$U54)</f>
        <v/>
      </c>
      <c r="AS50" s="94" t="str">
        <f>IF(E50="","",IFERROR(IF('Sign off sheet'!$C$11="",FALSE,TRUE),FALSE))</f>
        <v/>
      </c>
      <c r="AT50" s="94" t="str">
        <f>IF(E50="","",IFERROR(IF('FA4'!$G61="",FALSE,TRUE),FALSE))</f>
        <v/>
      </c>
      <c r="AU50" s="94" t="str">
        <f>IF(E50="","",IFERROR(IF('FA4'!$N61="",FALSE,TRUE),FALSE))</f>
        <v/>
      </c>
      <c r="AV50" s="94" t="str">
        <f t="shared" si="3"/>
        <v/>
      </c>
      <c r="AW50" s="94" t="str">
        <f>IF($E50="","",IFERROR(IF('Sign off sheet'!$C$20="",FALSE,TRUE),FALSE))</f>
        <v/>
      </c>
    </row>
    <row r="51" spans="1:49" x14ac:dyDescent="0.2">
      <c r="A51" s="95" t="str">
        <f t="shared" si="5"/>
        <v/>
      </c>
      <c r="B51" s="95" t="str">
        <f t="shared" si="6"/>
        <v/>
      </c>
      <c r="C51" s="95" t="str">
        <f>IF($E51="","",IF('FA4'!$E$4="", "", 'FA4'!$E$4))</f>
        <v/>
      </c>
      <c r="D51" s="95" t="str">
        <f>IF(B51="","",INDEX(MasterList!$H:$H,MATCH(DataSheet!$E51,MasterList!$B:$B,0)))</f>
        <v/>
      </c>
      <c r="E51" s="95" t="str">
        <f>IF('FA4'!$C62="", "", 'FA4'!$C62)</f>
        <v/>
      </c>
      <c r="F51" s="95" t="str">
        <f>IF(B51="","",INDEX(MasterList!$I:$I,MATCH(DataSheet!$E51,MasterList!$B:$B,0)))</f>
        <v/>
      </c>
      <c r="G51" s="95" t="str">
        <f>IF(B51="","",INDEX(MasterList!$J:$J,MATCH(DataSheet!$E51,MasterList!$B:$B,0)))</f>
        <v/>
      </c>
      <c r="H51" s="95" t="str">
        <f>IF(E51="","",INDEX(MasterList!G:G,MATCH(DataSheet!E51,MasterList!B:B,0)))</f>
        <v/>
      </c>
      <c r="I51" s="95" t="str">
        <f>IF(E51="","",IF('FA4'!$E$5="", "", 'FA4'!$E$5))</f>
        <v/>
      </c>
      <c r="J51" s="95" t="str">
        <f t="shared" si="4"/>
        <v/>
      </c>
      <c r="K51" s="95" t="str">
        <f t="shared" si="7"/>
        <v/>
      </c>
      <c r="L51" s="95" t="str">
        <f>IF($E51="","",IF('Sign off sheet'!$C$14="","",'Sign off sheet'!$C$14))</f>
        <v/>
      </c>
      <c r="M51" s="95" t="str">
        <f>IF($E51="","",IF('Sign off sheet'!$C$15="","",'Sign off sheet'!$C$15))</f>
        <v/>
      </c>
      <c r="N51" s="95" t="str">
        <f>IF($E51="","",IF('Sign off sheet'!$C$16="","",'Sign off sheet'!$C$16))</f>
        <v/>
      </c>
      <c r="O51" s="95" t="str">
        <f>IF($E51="","",IF('Sign off sheet'!$C$17="","",'Sign off sheet'!$C$17))</f>
        <v/>
      </c>
      <c r="P51" s="95" t="str">
        <f>IF($E51="","",IF('Sign off sheet'!$C$20="","",'Sign off sheet'!$C$20))</f>
        <v/>
      </c>
      <c r="Q51" s="95" t="str">
        <f>IF($E51="","",IF('Sign off sheet'!$C$21="","",'Sign off sheet'!$C$21))</f>
        <v/>
      </c>
      <c r="R51" s="95" t="str">
        <f>IF($E51="","",IF('Sign off sheet'!$C$22="","",'Sign off sheet'!$C$22))</f>
        <v/>
      </c>
      <c r="S51" s="95" t="str">
        <f>IF($E51="","",IF('Sign off sheet'!$C$23="","",'Sign off sheet'!$C$23))</f>
        <v/>
      </c>
      <c r="T51" s="95" t="str">
        <f>IF('FA4'!$G62="", "", 'FA4'!$G62)</f>
        <v/>
      </c>
      <c r="U51" s="95" t="str">
        <f>IF('FA4'!$N62="", "", 'FA4'!$N62)</f>
        <v/>
      </c>
      <c r="V51" s="95" t="str">
        <f>IF(E51="","",IF('FA4'!$M62="", "", 'FA4'!$M62))</f>
        <v/>
      </c>
      <c r="W51" s="95" t="str">
        <f>IF(E51="","",IF('FA4'!$P62="", "", 'FA4'!$P62))</f>
        <v/>
      </c>
      <c r="X51" s="95" t="str">
        <f>IF('FA4'!$H62="", "", 'FA4'!$H62)</f>
        <v/>
      </c>
      <c r="Y51" s="95" t="str">
        <f>IF('FA4'!$I62="", "", 'FA4'!$I62)</f>
        <v/>
      </c>
      <c r="Z51" s="95" t="str">
        <f>IF('FA4'!$J62="", "", 'FA4'!$J62)</f>
        <v/>
      </c>
      <c r="AA51" s="95" t="str">
        <f>IF('FA4'!$K62="", "", 'FA4'!$K62)</f>
        <v/>
      </c>
      <c r="AB51" s="95" t="str">
        <f>IF('FA4'!$L62="", "", 'FA4'!$L62)</f>
        <v/>
      </c>
      <c r="AC51" s="95" t="str">
        <f>IF('Request form specified fields'!$F55="", "", 'Request form specified fields'!$F55)</f>
        <v/>
      </c>
      <c r="AD51" s="95" t="str">
        <f>IF('Request form specified fields'!$G55="", "", 'Request form specified fields'!$G55)</f>
        <v/>
      </c>
      <c r="AE51" s="95" t="str">
        <f>IF('Request form specified fields'!$H55="", "", 'Request form specified fields'!$H55)</f>
        <v/>
      </c>
      <c r="AF51" s="95" t="str">
        <f>IF('Request form specified fields'!$I55="", "", 'Request form specified fields'!$I55)</f>
        <v/>
      </c>
      <c r="AG51" s="95" t="str">
        <f>IF('Request form specified fields'!$J55="", "", 'Request form specified fields'!$J55)</f>
        <v/>
      </c>
      <c r="AH51" s="95" t="str">
        <f>IF('Request form specified fields'!$K55="", "", 'Request form specified fields'!$K55)</f>
        <v/>
      </c>
      <c r="AI51" s="95" t="str">
        <f>IF('Request form specified fields'!$L55="", "", 'Request form specified fields'!$L55)</f>
        <v/>
      </c>
      <c r="AJ51" s="95" t="str">
        <f>IF('Request form specified fields'!$M55="", "", 'Request form specified fields'!$M55)</f>
        <v/>
      </c>
      <c r="AK51" s="95" t="str">
        <f>IF('Request form specified fields'!$N55="", "", 'Request form specified fields'!$N55)</f>
        <v/>
      </c>
      <c r="AL51" s="95" t="str">
        <f>IF('Request form specified fields'!$O55="", "", 'Request form specified fields'!$O55)</f>
        <v/>
      </c>
      <c r="AM51" s="95" t="str">
        <f>IF('Request form specified fields'!$P55="", "", 'Request form specified fields'!$P55)</f>
        <v/>
      </c>
      <c r="AN51" s="95" t="str">
        <f>IF('Request form specified fields'!$Q55="", "", 'Request form specified fields'!$Q55)</f>
        <v/>
      </c>
      <c r="AO51" s="95" t="str">
        <f>IF('Request form specified fields'!$R55="", "", 'Request form specified fields'!$R55)</f>
        <v/>
      </c>
      <c r="AP51" s="95" t="str">
        <f>IF('Request form specified fields'!$S55="", "", 'Request form specified fields'!$S55)</f>
        <v/>
      </c>
      <c r="AQ51" s="95" t="str">
        <f>IF('Request form specified fields'!$T55="", "", 'Request form specified fields'!$T55)</f>
        <v/>
      </c>
      <c r="AR51" s="95" t="str">
        <f>IF('Request form specified fields'!$U55="", "", 'Request form specified fields'!$U55)</f>
        <v/>
      </c>
      <c r="AS51" s="94" t="str">
        <f>IF(E51="","",IFERROR(IF('Sign off sheet'!$C$11="",FALSE,TRUE),FALSE))</f>
        <v/>
      </c>
      <c r="AT51" s="94" t="str">
        <f>IF(E51="","",IFERROR(IF('FA4'!$G62="",FALSE,TRUE),FALSE))</f>
        <v/>
      </c>
      <c r="AU51" s="94" t="str">
        <f>IF(E51="","",IFERROR(IF('FA4'!$N62="",FALSE,TRUE),FALSE))</f>
        <v/>
      </c>
      <c r="AV51" s="94" t="str">
        <f t="shared" si="3"/>
        <v/>
      </c>
      <c r="AW51" s="94" t="str">
        <f>IF($E51="","",IFERROR(IF('Sign off sheet'!$C$20="",FALSE,TRUE),FALSE))</f>
        <v/>
      </c>
    </row>
    <row r="52" spans="1:49" x14ac:dyDescent="0.2">
      <c r="A52" s="95" t="str">
        <f t="shared" si="5"/>
        <v/>
      </c>
      <c r="B52" s="95" t="str">
        <f t="shared" si="6"/>
        <v/>
      </c>
      <c r="C52" s="95" t="str">
        <f>IF($E52="","",IF('FA4'!$E$4="", "", 'FA4'!$E$4))</f>
        <v/>
      </c>
      <c r="D52" s="95" t="str">
        <f>IF(B52="","",INDEX(MasterList!$H:$H,MATCH(DataSheet!$E52,MasterList!$B:$B,0)))</f>
        <v/>
      </c>
      <c r="E52" s="95" t="str">
        <f>IF('FA4'!$C63="", "", 'FA4'!$C63)</f>
        <v/>
      </c>
      <c r="F52" s="95" t="str">
        <f>IF(B52="","",INDEX(MasterList!$I:$I,MATCH(DataSheet!$E52,MasterList!$B:$B,0)))</f>
        <v/>
      </c>
      <c r="G52" s="95" t="str">
        <f>IF(B52="","",INDEX(MasterList!$J:$J,MATCH(DataSheet!$E52,MasterList!$B:$B,0)))</f>
        <v/>
      </c>
      <c r="H52" s="95" t="str">
        <f>IF(E52="","",INDEX(MasterList!G:G,MATCH(DataSheet!E52,MasterList!B:B,0)))</f>
        <v/>
      </c>
      <c r="I52" s="95" t="str">
        <f>IF(E52="","",IF('FA4'!$E$5="", "", 'FA4'!$E$5))</f>
        <v/>
      </c>
      <c r="J52" s="95" t="str">
        <f t="shared" si="4"/>
        <v/>
      </c>
      <c r="K52" s="95" t="str">
        <f t="shared" si="7"/>
        <v/>
      </c>
      <c r="L52" s="95" t="str">
        <f>IF($E52="","",IF('Sign off sheet'!$C$14="","",'Sign off sheet'!$C$14))</f>
        <v/>
      </c>
      <c r="M52" s="95" t="str">
        <f>IF($E52="","",IF('Sign off sheet'!$C$15="","",'Sign off sheet'!$C$15))</f>
        <v/>
      </c>
      <c r="N52" s="95" t="str">
        <f>IF($E52="","",IF('Sign off sheet'!$C$16="","",'Sign off sheet'!$C$16))</f>
        <v/>
      </c>
      <c r="O52" s="95" t="str">
        <f>IF($E52="","",IF('Sign off sheet'!$C$17="","",'Sign off sheet'!$C$17))</f>
        <v/>
      </c>
      <c r="P52" s="95" t="str">
        <f>IF($E52="","",IF('Sign off sheet'!$C$20="","",'Sign off sheet'!$C$20))</f>
        <v/>
      </c>
      <c r="Q52" s="95" t="str">
        <f>IF($E52="","",IF('Sign off sheet'!$C$21="","",'Sign off sheet'!$C$21))</f>
        <v/>
      </c>
      <c r="R52" s="95" t="str">
        <f>IF($E52="","",IF('Sign off sheet'!$C$22="","",'Sign off sheet'!$C$22))</f>
        <v/>
      </c>
      <c r="S52" s="95" t="str">
        <f>IF($E52="","",IF('Sign off sheet'!$C$23="","",'Sign off sheet'!$C$23))</f>
        <v/>
      </c>
      <c r="T52" s="95" t="str">
        <f>IF('FA4'!$G63="", "", 'FA4'!$G63)</f>
        <v/>
      </c>
      <c r="U52" s="95" t="str">
        <f>IF('FA4'!$N63="", "", 'FA4'!$N63)</f>
        <v/>
      </c>
      <c r="V52" s="95" t="str">
        <f>IF(E52="","",IF('FA4'!$M63="", "", 'FA4'!$M63))</f>
        <v/>
      </c>
      <c r="W52" s="95" t="str">
        <f>IF(E52="","",IF('FA4'!$P63="", "", 'FA4'!$P63))</f>
        <v/>
      </c>
      <c r="X52" s="95" t="str">
        <f>IF('FA4'!$H63="", "", 'FA4'!$H63)</f>
        <v/>
      </c>
      <c r="Y52" s="95" t="str">
        <f>IF('FA4'!$I63="", "", 'FA4'!$I63)</f>
        <v/>
      </c>
      <c r="Z52" s="95" t="str">
        <f>IF('FA4'!$J63="", "", 'FA4'!$J63)</f>
        <v/>
      </c>
      <c r="AA52" s="95" t="str">
        <f>IF('FA4'!$K63="", "", 'FA4'!$K63)</f>
        <v/>
      </c>
      <c r="AB52" s="95" t="str">
        <f>IF('FA4'!$L63="", "", 'FA4'!$L63)</f>
        <v/>
      </c>
      <c r="AC52" s="95" t="str">
        <f>IF('Request form specified fields'!$F56="", "", 'Request form specified fields'!$F56)</f>
        <v/>
      </c>
      <c r="AD52" s="95" t="str">
        <f>IF('Request form specified fields'!$G56="", "", 'Request form specified fields'!$G56)</f>
        <v/>
      </c>
      <c r="AE52" s="95" t="str">
        <f>IF('Request form specified fields'!$H56="", "", 'Request form specified fields'!$H56)</f>
        <v/>
      </c>
      <c r="AF52" s="95" t="str">
        <f>IF('Request form specified fields'!$I56="", "", 'Request form specified fields'!$I56)</f>
        <v/>
      </c>
      <c r="AG52" s="95" t="str">
        <f>IF('Request form specified fields'!$J56="", "", 'Request form specified fields'!$J56)</f>
        <v/>
      </c>
      <c r="AH52" s="95" t="str">
        <f>IF('Request form specified fields'!$K56="", "", 'Request form specified fields'!$K56)</f>
        <v/>
      </c>
      <c r="AI52" s="95" t="str">
        <f>IF('Request form specified fields'!$L56="", "", 'Request form specified fields'!$L56)</f>
        <v/>
      </c>
      <c r="AJ52" s="95" t="str">
        <f>IF('Request form specified fields'!$M56="", "", 'Request form specified fields'!$M56)</f>
        <v/>
      </c>
      <c r="AK52" s="95" t="str">
        <f>IF('Request form specified fields'!$N56="", "", 'Request form specified fields'!$N56)</f>
        <v/>
      </c>
      <c r="AL52" s="95" t="str">
        <f>IF('Request form specified fields'!$O56="", "", 'Request form specified fields'!$O56)</f>
        <v/>
      </c>
      <c r="AM52" s="95" t="str">
        <f>IF('Request form specified fields'!$P56="", "", 'Request form specified fields'!$P56)</f>
        <v/>
      </c>
      <c r="AN52" s="95" t="str">
        <f>IF('Request form specified fields'!$Q56="", "", 'Request form specified fields'!$Q56)</f>
        <v/>
      </c>
      <c r="AO52" s="95" t="str">
        <f>IF('Request form specified fields'!$R56="", "", 'Request form specified fields'!$R56)</f>
        <v/>
      </c>
      <c r="AP52" s="95" t="str">
        <f>IF('Request form specified fields'!$S56="", "", 'Request form specified fields'!$S56)</f>
        <v/>
      </c>
      <c r="AQ52" s="95" t="str">
        <f>IF('Request form specified fields'!$T56="", "", 'Request form specified fields'!$T56)</f>
        <v/>
      </c>
      <c r="AR52" s="95" t="str">
        <f>IF('Request form specified fields'!$U56="", "", 'Request form specified fields'!$U56)</f>
        <v/>
      </c>
      <c r="AS52" s="94" t="str">
        <f>IF(E52="","",IFERROR(IF('Sign off sheet'!$C$11="",FALSE,TRUE),FALSE))</f>
        <v/>
      </c>
      <c r="AT52" s="94" t="str">
        <f>IF(E52="","",IFERROR(IF('FA4'!$G63="",FALSE,TRUE),FALSE))</f>
        <v/>
      </c>
      <c r="AU52" s="94" t="str">
        <f>IF(E52="","",IFERROR(IF('FA4'!$N63="",FALSE,TRUE),FALSE))</f>
        <v/>
      </c>
      <c r="AV52" s="94" t="str">
        <f t="shared" si="3"/>
        <v/>
      </c>
      <c r="AW52" s="94" t="str">
        <f>IF($E52="","",IFERROR(IF('Sign off sheet'!$C$20="",FALSE,TRUE),FALSE))</f>
        <v/>
      </c>
    </row>
    <row r="53" spans="1:49" x14ac:dyDescent="0.2">
      <c r="A53" s="95" t="str">
        <f t="shared" si="5"/>
        <v/>
      </c>
      <c r="B53" s="95" t="str">
        <f t="shared" si="6"/>
        <v/>
      </c>
      <c r="C53" s="95" t="str">
        <f>IF($E53="","",IF('FA4'!$E$4="", "", 'FA4'!$E$4))</f>
        <v/>
      </c>
      <c r="D53" s="95" t="str">
        <f>IF(B53="","",INDEX(MasterList!$H:$H,MATCH(DataSheet!$E53,MasterList!$B:$B,0)))</f>
        <v/>
      </c>
      <c r="E53" s="95" t="str">
        <f>IF('FA4'!$C64="", "", 'FA4'!$C64)</f>
        <v/>
      </c>
      <c r="F53" s="95" t="str">
        <f>IF(B53="","",INDEX(MasterList!$I:$I,MATCH(DataSheet!$E53,MasterList!$B:$B,0)))</f>
        <v/>
      </c>
      <c r="G53" s="95" t="str">
        <f>IF(B53="","",INDEX(MasterList!$J:$J,MATCH(DataSheet!$E53,MasterList!$B:$B,0)))</f>
        <v/>
      </c>
      <c r="H53" s="95" t="str">
        <f>IF(E53="","",INDEX(MasterList!G:G,MATCH(DataSheet!E53,MasterList!B:B,0)))</f>
        <v/>
      </c>
      <c r="I53" s="95" t="str">
        <f>IF(E53="","",IF('FA4'!$E$5="", "", 'FA4'!$E$5))</f>
        <v/>
      </c>
      <c r="J53" s="95" t="str">
        <f t="shared" si="4"/>
        <v/>
      </c>
      <c r="K53" s="95" t="str">
        <f t="shared" si="7"/>
        <v/>
      </c>
      <c r="L53" s="95" t="str">
        <f>IF($E53="","",IF('Sign off sheet'!$C$14="","",'Sign off sheet'!$C$14))</f>
        <v/>
      </c>
      <c r="M53" s="95" t="str">
        <f>IF($E53="","",IF('Sign off sheet'!$C$15="","",'Sign off sheet'!$C$15))</f>
        <v/>
      </c>
      <c r="N53" s="95" t="str">
        <f>IF($E53="","",IF('Sign off sheet'!$C$16="","",'Sign off sheet'!$C$16))</f>
        <v/>
      </c>
      <c r="O53" s="95" t="str">
        <f>IF($E53="","",IF('Sign off sheet'!$C$17="","",'Sign off sheet'!$C$17))</f>
        <v/>
      </c>
      <c r="P53" s="95" t="str">
        <f>IF($E53="","",IF('Sign off sheet'!$C$20="","",'Sign off sheet'!$C$20))</f>
        <v/>
      </c>
      <c r="Q53" s="95" t="str">
        <f>IF($E53="","",IF('Sign off sheet'!$C$21="","",'Sign off sheet'!$C$21))</f>
        <v/>
      </c>
      <c r="R53" s="95" t="str">
        <f>IF($E53="","",IF('Sign off sheet'!$C$22="","",'Sign off sheet'!$C$22))</f>
        <v/>
      </c>
      <c r="S53" s="95" t="str">
        <f>IF($E53="","",IF('Sign off sheet'!$C$23="","",'Sign off sheet'!$C$23))</f>
        <v/>
      </c>
      <c r="T53" s="95" t="str">
        <f>IF('FA4'!$G64="", "", 'FA4'!$G64)</f>
        <v/>
      </c>
      <c r="U53" s="95" t="str">
        <f>IF('FA4'!$N64="", "", 'FA4'!$N64)</f>
        <v/>
      </c>
      <c r="V53" s="95" t="str">
        <f>IF(E53="","",IF('FA4'!$M64="", "", 'FA4'!$M64))</f>
        <v/>
      </c>
      <c r="W53" s="95" t="str">
        <f>IF(E53="","",IF('FA4'!$P64="", "", 'FA4'!$P64))</f>
        <v/>
      </c>
      <c r="X53" s="95" t="str">
        <f>IF('FA4'!$H64="", "", 'FA4'!$H64)</f>
        <v/>
      </c>
      <c r="Y53" s="95" t="str">
        <f>IF('FA4'!$I64="", "", 'FA4'!$I64)</f>
        <v/>
      </c>
      <c r="Z53" s="95" t="str">
        <f>IF('FA4'!$J64="", "", 'FA4'!$J64)</f>
        <v/>
      </c>
      <c r="AA53" s="95" t="str">
        <f>IF('FA4'!$K64="", "", 'FA4'!$K64)</f>
        <v/>
      </c>
      <c r="AB53" s="95" t="str">
        <f>IF('FA4'!$L64="", "", 'FA4'!$L64)</f>
        <v/>
      </c>
      <c r="AC53" s="95" t="str">
        <f>IF('Request form specified fields'!$F57="", "", 'Request form specified fields'!$F57)</f>
        <v/>
      </c>
      <c r="AD53" s="95" t="str">
        <f>IF('Request form specified fields'!$G57="", "", 'Request form specified fields'!$G57)</f>
        <v/>
      </c>
      <c r="AE53" s="95" t="str">
        <f>IF('Request form specified fields'!$H57="", "", 'Request form specified fields'!$H57)</f>
        <v/>
      </c>
      <c r="AF53" s="95" t="str">
        <f>IF('Request form specified fields'!$I57="", "", 'Request form specified fields'!$I57)</f>
        <v/>
      </c>
      <c r="AG53" s="95" t="str">
        <f>IF('Request form specified fields'!$J57="", "", 'Request form specified fields'!$J57)</f>
        <v/>
      </c>
      <c r="AH53" s="95" t="str">
        <f>IF('Request form specified fields'!$K57="", "", 'Request form specified fields'!$K57)</f>
        <v/>
      </c>
      <c r="AI53" s="95" t="str">
        <f>IF('Request form specified fields'!$L57="", "", 'Request form specified fields'!$L57)</f>
        <v/>
      </c>
      <c r="AJ53" s="95" t="str">
        <f>IF('Request form specified fields'!$M57="", "", 'Request form specified fields'!$M57)</f>
        <v/>
      </c>
      <c r="AK53" s="95" t="str">
        <f>IF('Request form specified fields'!$N57="", "", 'Request form specified fields'!$N57)</f>
        <v/>
      </c>
      <c r="AL53" s="95" t="str">
        <f>IF('Request form specified fields'!$O57="", "", 'Request form specified fields'!$O57)</f>
        <v/>
      </c>
      <c r="AM53" s="95" t="str">
        <f>IF('Request form specified fields'!$P57="", "", 'Request form specified fields'!$P57)</f>
        <v/>
      </c>
      <c r="AN53" s="95" t="str">
        <f>IF('Request form specified fields'!$Q57="", "", 'Request form specified fields'!$Q57)</f>
        <v/>
      </c>
      <c r="AO53" s="95" t="str">
        <f>IF('Request form specified fields'!$R57="", "", 'Request form specified fields'!$R57)</f>
        <v/>
      </c>
      <c r="AP53" s="95" t="str">
        <f>IF('Request form specified fields'!$S57="", "", 'Request form specified fields'!$S57)</f>
        <v/>
      </c>
      <c r="AQ53" s="95" t="str">
        <f>IF('Request form specified fields'!$T57="", "", 'Request form specified fields'!$T57)</f>
        <v/>
      </c>
      <c r="AR53" s="95" t="str">
        <f>IF('Request form specified fields'!$U57="", "", 'Request form specified fields'!$U57)</f>
        <v/>
      </c>
      <c r="AS53" s="94" t="str">
        <f>IF(E53="","",IFERROR(IF('Sign off sheet'!$C$11="",FALSE,TRUE),FALSE))</f>
        <v/>
      </c>
      <c r="AT53" s="94" t="str">
        <f>IF(E53="","",IFERROR(IF('FA4'!$G64="",FALSE,TRUE),FALSE))</f>
        <v/>
      </c>
      <c r="AU53" s="94" t="str">
        <f>IF(E53="","",IFERROR(IF('FA4'!$N64="",FALSE,TRUE),FALSE))</f>
        <v/>
      </c>
      <c r="AV53" s="94" t="str">
        <f t="shared" si="3"/>
        <v/>
      </c>
      <c r="AW53" s="94" t="str">
        <f>IF($E53="","",IFERROR(IF('Sign off sheet'!$C$20="",FALSE,TRUE),FALSE))</f>
        <v/>
      </c>
    </row>
    <row r="54" spans="1:49" x14ac:dyDescent="0.2">
      <c r="A54" s="95" t="str">
        <f t="shared" si="5"/>
        <v/>
      </c>
      <c r="B54" s="95" t="str">
        <f t="shared" si="6"/>
        <v/>
      </c>
      <c r="C54" s="95" t="str">
        <f>IF($E54="","",IF('FA4'!$E$4="", "", 'FA4'!$E$4))</f>
        <v/>
      </c>
      <c r="D54" s="95" t="str">
        <f>IF(B54="","",INDEX(MasterList!$H:$H,MATCH(DataSheet!$E54,MasterList!$B:$B,0)))</f>
        <v/>
      </c>
      <c r="E54" s="95" t="str">
        <f>IF('FA4'!$C65="", "", 'FA4'!$C65)</f>
        <v/>
      </c>
      <c r="F54" s="95" t="str">
        <f>IF(B54="","",INDEX(MasterList!$I:$I,MATCH(DataSheet!$E54,MasterList!$B:$B,0)))</f>
        <v/>
      </c>
      <c r="G54" s="95" t="str">
        <f>IF(B54="","",INDEX(MasterList!$J:$J,MATCH(DataSheet!$E54,MasterList!$B:$B,0)))</f>
        <v/>
      </c>
      <c r="H54" s="95" t="str">
        <f>IF(E54="","",INDEX(MasterList!G:G,MATCH(DataSheet!E54,MasterList!B:B,0)))</f>
        <v/>
      </c>
      <c r="I54" s="95" t="str">
        <f>IF(E54="","",IF('FA4'!$E$5="", "", 'FA4'!$E$5))</f>
        <v/>
      </c>
      <c r="J54" s="95" t="str">
        <f t="shared" si="4"/>
        <v/>
      </c>
      <c r="K54" s="95" t="str">
        <f t="shared" si="7"/>
        <v/>
      </c>
      <c r="L54" s="95" t="str">
        <f>IF($E54="","",IF('Sign off sheet'!$C$14="","",'Sign off sheet'!$C$14))</f>
        <v/>
      </c>
      <c r="M54" s="95" t="str">
        <f>IF($E54="","",IF('Sign off sheet'!$C$15="","",'Sign off sheet'!$C$15))</f>
        <v/>
      </c>
      <c r="N54" s="95" t="str">
        <f>IF($E54="","",IF('Sign off sheet'!$C$16="","",'Sign off sheet'!$C$16))</f>
        <v/>
      </c>
      <c r="O54" s="95" t="str">
        <f>IF($E54="","",IF('Sign off sheet'!$C$17="","",'Sign off sheet'!$C$17))</f>
        <v/>
      </c>
      <c r="P54" s="95" t="str">
        <f>IF($E54="","",IF('Sign off sheet'!$C$20="","",'Sign off sheet'!$C$20))</f>
        <v/>
      </c>
      <c r="Q54" s="95" t="str">
        <f>IF($E54="","",IF('Sign off sheet'!$C$21="","",'Sign off sheet'!$C$21))</f>
        <v/>
      </c>
      <c r="R54" s="95" t="str">
        <f>IF($E54="","",IF('Sign off sheet'!$C$22="","",'Sign off sheet'!$C$22))</f>
        <v/>
      </c>
      <c r="S54" s="95" t="str">
        <f>IF($E54="","",IF('Sign off sheet'!$C$23="","",'Sign off sheet'!$C$23))</f>
        <v/>
      </c>
      <c r="T54" s="95" t="str">
        <f>IF('FA4'!$G65="", "", 'FA4'!$G65)</f>
        <v/>
      </c>
      <c r="U54" s="95" t="str">
        <f>IF('FA4'!$N65="", "", 'FA4'!$N65)</f>
        <v/>
      </c>
      <c r="V54" s="95" t="str">
        <f>IF(E54="","",IF('FA4'!$M65="", "", 'FA4'!$M65))</f>
        <v/>
      </c>
      <c r="W54" s="95" t="str">
        <f>IF(E54="","",IF('FA4'!$P65="", "", 'FA4'!$P65))</f>
        <v/>
      </c>
      <c r="X54" s="95" t="str">
        <f>IF('FA4'!$H65="", "", 'FA4'!$H65)</f>
        <v/>
      </c>
      <c r="Y54" s="95" t="str">
        <f>IF('FA4'!$I65="", "", 'FA4'!$I65)</f>
        <v/>
      </c>
      <c r="Z54" s="95" t="str">
        <f>IF('FA4'!$J65="", "", 'FA4'!$J65)</f>
        <v/>
      </c>
      <c r="AA54" s="95" t="str">
        <f>IF('FA4'!$K65="", "", 'FA4'!$K65)</f>
        <v/>
      </c>
      <c r="AB54" s="95" t="str">
        <f>IF('FA4'!$L65="", "", 'FA4'!$L65)</f>
        <v/>
      </c>
      <c r="AC54" s="95" t="str">
        <f>IF('Request form specified fields'!$F58="", "", 'Request form specified fields'!$F58)</f>
        <v/>
      </c>
      <c r="AD54" s="95" t="str">
        <f>IF('Request form specified fields'!$G58="", "", 'Request form specified fields'!$G58)</f>
        <v/>
      </c>
      <c r="AE54" s="95" t="str">
        <f>IF('Request form specified fields'!$H58="", "", 'Request form specified fields'!$H58)</f>
        <v/>
      </c>
      <c r="AF54" s="95" t="str">
        <f>IF('Request form specified fields'!$I58="", "", 'Request form specified fields'!$I58)</f>
        <v/>
      </c>
      <c r="AG54" s="95" t="str">
        <f>IF('Request form specified fields'!$J58="", "", 'Request form specified fields'!$J58)</f>
        <v/>
      </c>
      <c r="AH54" s="95" t="str">
        <f>IF('Request form specified fields'!$K58="", "", 'Request form specified fields'!$K58)</f>
        <v/>
      </c>
      <c r="AI54" s="95" t="str">
        <f>IF('Request form specified fields'!$L58="", "", 'Request form specified fields'!$L58)</f>
        <v/>
      </c>
      <c r="AJ54" s="95" t="str">
        <f>IF('Request form specified fields'!$M58="", "", 'Request form specified fields'!$M58)</f>
        <v/>
      </c>
      <c r="AK54" s="95" t="str">
        <f>IF('Request form specified fields'!$N58="", "", 'Request form specified fields'!$N58)</f>
        <v/>
      </c>
      <c r="AL54" s="95" t="str">
        <f>IF('Request form specified fields'!$O58="", "", 'Request form specified fields'!$O58)</f>
        <v/>
      </c>
      <c r="AM54" s="95" t="str">
        <f>IF('Request form specified fields'!$P58="", "", 'Request form specified fields'!$P58)</f>
        <v/>
      </c>
      <c r="AN54" s="95" t="str">
        <f>IF('Request form specified fields'!$Q58="", "", 'Request form specified fields'!$Q58)</f>
        <v/>
      </c>
      <c r="AO54" s="95" t="str">
        <f>IF('Request form specified fields'!$R58="", "", 'Request form specified fields'!$R58)</f>
        <v/>
      </c>
      <c r="AP54" s="95" t="str">
        <f>IF('Request form specified fields'!$S58="", "", 'Request form specified fields'!$S58)</f>
        <v/>
      </c>
      <c r="AQ54" s="95" t="str">
        <f>IF('Request form specified fields'!$T58="", "", 'Request form specified fields'!$T58)</f>
        <v/>
      </c>
      <c r="AR54" s="95" t="str">
        <f>IF('Request form specified fields'!$U58="", "", 'Request form specified fields'!$U58)</f>
        <v/>
      </c>
      <c r="AS54" s="94" t="str">
        <f>IF(E54="","",IFERROR(IF('Sign off sheet'!$C$11="",FALSE,TRUE),FALSE))</f>
        <v/>
      </c>
      <c r="AT54" s="94" t="str">
        <f>IF(E54="","",IFERROR(IF('FA4'!$G65="",FALSE,TRUE),FALSE))</f>
        <v/>
      </c>
      <c r="AU54" s="94" t="str">
        <f>IF(E54="","",IFERROR(IF('FA4'!$N65="",FALSE,TRUE),FALSE))</f>
        <v/>
      </c>
      <c r="AV54" s="94" t="str">
        <f t="shared" si="3"/>
        <v/>
      </c>
      <c r="AW54" s="94" t="str">
        <f>IF($E54="","",IFERROR(IF('Sign off sheet'!$C$20="",FALSE,TRUE),FALSE))</f>
        <v/>
      </c>
    </row>
    <row r="55" spans="1:49" x14ac:dyDescent="0.2">
      <c r="A55" s="95" t="str">
        <f t="shared" si="5"/>
        <v/>
      </c>
      <c r="B55" s="95" t="str">
        <f t="shared" si="6"/>
        <v/>
      </c>
      <c r="C55" s="95" t="str">
        <f>IF($E55="","",IF('FA4'!$E$4="", "", 'FA4'!$E$4))</f>
        <v/>
      </c>
      <c r="D55" s="95" t="str">
        <f>IF(B55="","",INDEX(MasterList!$H:$H,MATCH(DataSheet!$E55,MasterList!$B:$B,0)))</f>
        <v/>
      </c>
      <c r="E55" s="95" t="str">
        <f>IF('FA4'!$C66="", "", 'FA4'!$C66)</f>
        <v/>
      </c>
      <c r="F55" s="95" t="str">
        <f>IF(B55="","",INDEX(MasterList!$I:$I,MATCH(DataSheet!$E55,MasterList!$B:$B,0)))</f>
        <v/>
      </c>
      <c r="G55" s="95" t="str">
        <f>IF(B55="","",INDEX(MasterList!$J:$J,MATCH(DataSheet!$E55,MasterList!$B:$B,0)))</f>
        <v/>
      </c>
      <c r="H55" s="95" t="str">
        <f>IF(E55="","",INDEX(MasterList!G:G,MATCH(DataSheet!E55,MasterList!B:B,0)))</f>
        <v/>
      </c>
      <c r="I55" s="95" t="str">
        <f>IF(E55="","",IF('FA4'!$E$5="", "", 'FA4'!$E$5))</f>
        <v/>
      </c>
      <c r="J55" s="95" t="str">
        <f t="shared" si="4"/>
        <v/>
      </c>
      <c r="K55" s="95" t="str">
        <f t="shared" si="7"/>
        <v/>
      </c>
      <c r="L55" s="95" t="str">
        <f>IF($E55="","",IF('Sign off sheet'!$C$14="","",'Sign off sheet'!$C$14))</f>
        <v/>
      </c>
      <c r="M55" s="95" t="str">
        <f>IF($E55="","",IF('Sign off sheet'!$C$15="","",'Sign off sheet'!$C$15))</f>
        <v/>
      </c>
      <c r="N55" s="95" t="str">
        <f>IF($E55="","",IF('Sign off sheet'!$C$16="","",'Sign off sheet'!$C$16))</f>
        <v/>
      </c>
      <c r="O55" s="95" t="str">
        <f>IF($E55="","",IF('Sign off sheet'!$C$17="","",'Sign off sheet'!$C$17))</f>
        <v/>
      </c>
      <c r="P55" s="95" t="str">
        <f>IF($E55="","",IF('Sign off sheet'!$C$20="","",'Sign off sheet'!$C$20))</f>
        <v/>
      </c>
      <c r="Q55" s="95" t="str">
        <f>IF($E55="","",IF('Sign off sheet'!$C$21="","",'Sign off sheet'!$C$21))</f>
        <v/>
      </c>
      <c r="R55" s="95" t="str">
        <f>IF($E55="","",IF('Sign off sheet'!$C$22="","",'Sign off sheet'!$C$22))</f>
        <v/>
      </c>
      <c r="S55" s="95" t="str">
        <f>IF($E55="","",IF('Sign off sheet'!$C$23="","",'Sign off sheet'!$C$23))</f>
        <v/>
      </c>
      <c r="T55" s="95" t="str">
        <f>IF('FA4'!$G66="", "", 'FA4'!$G66)</f>
        <v/>
      </c>
      <c r="U55" s="95" t="str">
        <f>IF('FA4'!$N66="", "", 'FA4'!$N66)</f>
        <v/>
      </c>
      <c r="V55" s="95" t="str">
        <f>IF(E55="","",IF('FA4'!$M66="", "", 'FA4'!$M66))</f>
        <v/>
      </c>
      <c r="W55" s="95" t="str">
        <f>IF(E55="","",IF('FA4'!$P66="", "", 'FA4'!$P66))</f>
        <v/>
      </c>
      <c r="X55" s="95" t="str">
        <f>IF('FA4'!$H66="", "", 'FA4'!$H66)</f>
        <v/>
      </c>
      <c r="Y55" s="95" t="str">
        <f>IF('FA4'!$I66="", "", 'FA4'!$I66)</f>
        <v/>
      </c>
      <c r="Z55" s="95" t="str">
        <f>IF('FA4'!$J66="", "", 'FA4'!$J66)</f>
        <v/>
      </c>
      <c r="AA55" s="95" t="str">
        <f>IF('FA4'!$K66="", "", 'FA4'!$K66)</f>
        <v/>
      </c>
      <c r="AB55" s="95" t="str">
        <f>IF('FA4'!$L66="", "", 'FA4'!$L66)</f>
        <v/>
      </c>
      <c r="AC55" s="95" t="str">
        <f>IF('Request form specified fields'!$F59="", "", 'Request form specified fields'!$F59)</f>
        <v/>
      </c>
      <c r="AD55" s="95" t="str">
        <f>IF('Request form specified fields'!$G59="", "", 'Request form specified fields'!$G59)</f>
        <v/>
      </c>
      <c r="AE55" s="95" t="str">
        <f>IF('Request form specified fields'!$H59="", "", 'Request form specified fields'!$H59)</f>
        <v/>
      </c>
      <c r="AF55" s="95" t="str">
        <f>IF('Request form specified fields'!$I59="", "", 'Request form specified fields'!$I59)</f>
        <v/>
      </c>
      <c r="AG55" s="95" t="str">
        <f>IF('Request form specified fields'!$J59="", "", 'Request form specified fields'!$J59)</f>
        <v/>
      </c>
      <c r="AH55" s="95" t="str">
        <f>IF('Request form specified fields'!$K59="", "", 'Request form specified fields'!$K59)</f>
        <v/>
      </c>
      <c r="AI55" s="95" t="str">
        <f>IF('Request form specified fields'!$L59="", "", 'Request form specified fields'!$L59)</f>
        <v/>
      </c>
      <c r="AJ55" s="95" t="str">
        <f>IF('Request form specified fields'!$M59="", "", 'Request form specified fields'!$M59)</f>
        <v/>
      </c>
      <c r="AK55" s="95" t="str">
        <f>IF('Request form specified fields'!$N59="", "", 'Request form specified fields'!$N59)</f>
        <v/>
      </c>
      <c r="AL55" s="95" t="str">
        <f>IF('Request form specified fields'!$O59="", "", 'Request form specified fields'!$O59)</f>
        <v/>
      </c>
      <c r="AM55" s="95" t="str">
        <f>IF('Request form specified fields'!$P59="", "", 'Request form specified fields'!$P59)</f>
        <v/>
      </c>
      <c r="AN55" s="95" t="str">
        <f>IF('Request form specified fields'!$Q59="", "", 'Request form specified fields'!$Q59)</f>
        <v/>
      </c>
      <c r="AO55" s="95" t="str">
        <f>IF('Request form specified fields'!$R59="", "", 'Request form specified fields'!$R59)</f>
        <v/>
      </c>
      <c r="AP55" s="95" t="str">
        <f>IF('Request form specified fields'!$S59="", "", 'Request form specified fields'!$S59)</f>
        <v/>
      </c>
      <c r="AQ55" s="95" t="str">
        <f>IF('Request form specified fields'!$T59="", "", 'Request form specified fields'!$T59)</f>
        <v/>
      </c>
      <c r="AR55" s="95" t="str">
        <f>IF('Request form specified fields'!$U59="", "", 'Request form specified fields'!$U59)</f>
        <v/>
      </c>
      <c r="AS55" s="94" t="str">
        <f>IF(E55="","",IFERROR(IF('Sign off sheet'!$C$11="",FALSE,TRUE),FALSE))</f>
        <v/>
      </c>
      <c r="AT55" s="94" t="str">
        <f>IF(E55="","",IFERROR(IF('FA4'!$G66="",FALSE,TRUE),FALSE))</f>
        <v/>
      </c>
      <c r="AU55" s="94" t="str">
        <f>IF(E55="","",IFERROR(IF('FA4'!$N66="",FALSE,TRUE),FALSE))</f>
        <v/>
      </c>
      <c r="AV55" s="94" t="str">
        <f t="shared" si="3"/>
        <v/>
      </c>
      <c r="AW55" s="94" t="str">
        <f>IF($E55="","",IFERROR(IF('Sign off sheet'!$C$20="",FALSE,TRUE),FALSE))</f>
        <v/>
      </c>
    </row>
    <row r="56" spans="1:49" x14ac:dyDescent="0.2">
      <c r="A56" s="95" t="str">
        <f t="shared" si="5"/>
        <v/>
      </c>
      <c r="B56" s="95" t="str">
        <f t="shared" si="6"/>
        <v/>
      </c>
      <c r="C56" s="95" t="str">
        <f>IF($E56="","",IF('FA4'!$E$4="", "", 'FA4'!$E$4))</f>
        <v/>
      </c>
      <c r="D56" s="95" t="str">
        <f>IF(B56="","",INDEX(MasterList!$H:$H,MATCH(DataSheet!$E56,MasterList!$B:$B,0)))</f>
        <v/>
      </c>
      <c r="E56" s="95" t="str">
        <f>IF('FA4'!$C67="", "", 'FA4'!$C67)</f>
        <v/>
      </c>
      <c r="F56" s="95" t="str">
        <f>IF(B56="","",INDEX(MasterList!$I:$I,MATCH(DataSheet!$E56,MasterList!$B:$B,0)))</f>
        <v/>
      </c>
      <c r="G56" s="95" t="str">
        <f>IF(B56="","",INDEX(MasterList!$J:$J,MATCH(DataSheet!$E56,MasterList!$B:$B,0)))</f>
        <v/>
      </c>
      <c r="H56" s="95" t="str">
        <f>IF(E56="","",INDEX(MasterList!G:G,MATCH(DataSheet!E56,MasterList!B:B,0)))</f>
        <v/>
      </c>
      <c r="I56" s="95" t="str">
        <f>IF(E56="","",IF('FA4'!$E$5="", "", 'FA4'!$E$5))</f>
        <v/>
      </c>
      <c r="J56" s="95" t="str">
        <f t="shared" si="4"/>
        <v/>
      </c>
      <c r="K56" s="95" t="str">
        <f t="shared" si="7"/>
        <v/>
      </c>
      <c r="L56" s="95" t="str">
        <f>IF($E56="","",IF('Sign off sheet'!$C$14="","",'Sign off sheet'!$C$14))</f>
        <v/>
      </c>
      <c r="M56" s="95" t="str">
        <f>IF($E56="","",IF('Sign off sheet'!$C$15="","",'Sign off sheet'!$C$15))</f>
        <v/>
      </c>
      <c r="N56" s="95" t="str">
        <f>IF($E56="","",IF('Sign off sheet'!$C$16="","",'Sign off sheet'!$C$16))</f>
        <v/>
      </c>
      <c r="O56" s="95" t="str">
        <f>IF($E56="","",IF('Sign off sheet'!$C$17="","",'Sign off sheet'!$C$17))</f>
        <v/>
      </c>
      <c r="P56" s="95" t="str">
        <f>IF($E56="","",IF('Sign off sheet'!$C$20="","",'Sign off sheet'!$C$20))</f>
        <v/>
      </c>
      <c r="Q56" s="95" t="str">
        <f>IF($E56="","",IF('Sign off sheet'!$C$21="","",'Sign off sheet'!$C$21))</f>
        <v/>
      </c>
      <c r="R56" s="95" t="str">
        <f>IF($E56="","",IF('Sign off sheet'!$C$22="","",'Sign off sheet'!$C$22))</f>
        <v/>
      </c>
      <c r="S56" s="95" t="str">
        <f>IF($E56="","",IF('Sign off sheet'!$C$23="","",'Sign off sheet'!$C$23))</f>
        <v/>
      </c>
      <c r="T56" s="95" t="str">
        <f>IF('FA4'!$G67="", "", 'FA4'!$G67)</f>
        <v/>
      </c>
      <c r="U56" s="95" t="str">
        <f>IF('FA4'!$N67="", "", 'FA4'!$N67)</f>
        <v/>
      </c>
      <c r="V56" s="95" t="str">
        <f>IF(E56="","",IF('FA4'!$M67="", "", 'FA4'!$M67))</f>
        <v/>
      </c>
      <c r="W56" s="95" t="str">
        <f>IF(E56="","",IF('FA4'!$P67="", "", 'FA4'!$P67))</f>
        <v/>
      </c>
      <c r="X56" s="95" t="str">
        <f>IF('FA4'!$H67="", "", 'FA4'!$H67)</f>
        <v/>
      </c>
      <c r="Y56" s="95" t="str">
        <f>IF('FA4'!$I67="", "", 'FA4'!$I67)</f>
        <v/>
      </c>
      <c r="Z56" s="95" t="str">
        <f>IF('FA4'!$J67="", "", 'FA4'!$J67)</f>
        <v/>
      </c>
      <c r="AA56" s="95" t="str">
        <f>IF('FA4'!$K67="", "", 'FA4'!$K67)</f>
        <v/>
      </c>
      <c r="AB56" s="95" t="str">
        <f>IF('FA4'!$L67="", "", 'FA4'!$L67)</f>
        <v/>
      </c>
      <c r="AC56" s="95" t="str">
        <f>IF('Request form specified fields'!$F60="", "", 'Request form specified fields'!$F60)</f>
        <v/>
      </c>
      <c r="AD56" s="95" t="str">
        <f>IF('Request form specified fields'!$G60="", "", 'Request form specified fields'!$G60)</f>
        <v/>
      </c>
      <c r="AE56" s="95" t="str">
        <f>IF('Request form specified fields'!$H60="", "", 'Request form specified fields'!$H60)</f>
        <v/>
      </c>
      <c r="AF56" s="95" t="str">
        <f>IF('Request form specified fields'!$I60="", "", 'Request form specified fields'!$I60)</f>
        <v/>
      </c>
      <c r="AG56" s="95" t="str">
        <f>IF('Request form specified fields'!$J60="", "", 'Request form specified fields'!$J60)</f>
        <v/>
      </c>
      <c r="AH56" s="95" t="str">
        <f>IF('Request form specified fields'!$K60="", "", 'Request form specified fields'!$K60)</f>
        <v/>
      </c>
      <c r="AI56" s="95" t="str">
        <f>IF('Request form specified fields'!$L60="", "", 'Request form specified fields'!$L60)</f>
        <v/>
      </c>
      <c r="AJ56" s="95" t="str">
        <f>IF('Request form specified fields'!$M60="", "", 'Request form specified fields'!$M60)</f>
        <v/>
      </c>
      <c r="AK56" s="95" t="str">
        <f>IF('Request form specified fields'!$N60="", "", 'Request form specified fields'!$N60)</f>
        <v/>
      </c>
      <c r="AL56" s="95" t="str">
        <f>IF('Request form specified fields'!$O60="", "", 'Request form specified fields'!$O60)</f>
        <v/>
      </c>
      <c r="AM56" s="95" t="str">
        <f>IF('Request form specified fields'!$P60="", "", 'Request form specified fields'!$P60)</f>
        <v/>
      </c>
      <c r="AN56" s="95" t="str">
        <f>IF('Request form specified fields'!$Q60="", "", 'Request form specified fields'!$Q60)</f>
        <v/>
      </c>
      <c r="AO56" s="95" t="str">
        <f>IF('Request form specified fields'!$R60="", "", 'Request form specified fields'!$R60)</f>
        <v/>
      </c>
      <c r="AP56" s="95" t="str">
        <f>IF('Request form specified fields'!$S60="", "", 'Request form specified fields'!$S60)</f>
        <v/>
      </c>
      <c r="AQ56" s="95" t="str">
        <f>IF('Request form specified fields'!$T60="", "", 'Request form specified fields'!$T60)</f>
        <v/>
      </c>
      <c r="AR56" s="95" t="str">
        <f>IF('Request form specified fields'!$U60="", "", 'Request form specified fields'!$U60)</f>
        <v/>
      </c>
      <c r="AS56" s="94" t="str">
        <f>IF(E56="","",IFERROR(IF('Sign off sheet'!$C$11="",FALSE,TRUE),FALSE))</f>
        <v/>
      </c>
      <c r="AT56" s="94" t="str">
        <f>IF(E56="","",IFERROR(IF('FA4'!$G67="",FALSE,TRUE),FALSE))</f>
        <v/>
      </c>
      <c r="AU56" s="94" t="str">
        <f>IF(E56="","",IFERROR(IF('FA4'!$N67="",FALSE,TRUE),FALSE))</f>
        <v/>
      </c>
      <c r="AV56" s="94" t="str">
        <f t="shared" si="3"/>
        <v/>
      </c>
      <c r="AW56" s="94" t="str">
        <f>IF($E56="","",IFERROR(IF('Sign off sheet'!$C$20="",FALSE,TRUE),FALSE))</f>
        <v/>
      </c>
    </row>
    <row r="57" spans="1:49" x14ac:dyDescent="0.2">
      <c r="A57" s="95" t="str">
        <f t="shared" si="5"/>
        <v/>
      </c>
      <c r="B57" s="95" t="str">
        <f t="shared" si="6"/>
        <v/>
      </c>
      <c r="C57" s="95" t="str">
        <f>IF($E57="","",IF('FA4'!$E$4="", "", 'FA4'!$E$4))</f>
        <v/>
      </c>
      <c r="D57" s="95" t="str">
        <f>IF(B57="","",INDEX(MasterList!$H:$H,MATCH(DataSheet!$E57,MasterList!$B:$B,0)))</f>
        <v/>
      </c>
      <c r="E57" s="95" t="str">
        <f>IF('FA4'!$C68="", "", 'FA4'!$C68)</f>
        <v/>
      </c>
      <c r="F57" s="95" t="str">
        <f>IF(B57="","",INDEX(MasterList!$I:$I,MATCH(DataSheet!$E57,MasterList!$B:$B,0)))</f>
        <v/>
      </c>
      <c r="G57" s="95" t="str">
        <f>IF(B57="","",INDEX(MasterList!$J:$J,MATCH(DataSheet!$E57,MasterList!$B:$B,0)))</f>
        <v/>
      </c>
      <c r="H57" s="95" t="str">
        <f>IF(E57="","",INDEX(MasterList!G:G,MATCH(DataSheet!E57,MasterList!B:B,0)))</f>
        <v/>
      </c>
      <c r="I57" s="95" t="str">
        <f>IF(E57="","",IF('FA4'!$E$5="", "", 'FA4'!$E$5))</f>
        <v/>
      </c>
      <c r="J57" s="95" t="str">
        <f t="shared" si="4"/>
        <v/>
      </c>
      <c r="K57" s="95" t="str">
        <f t="shared" si="7"/>
        <v/>
      </c>
      <c r="L57" s="95" t="str">
        <f>IF($E57="","",IF('Sign off sheet'!$C$14="","",'Sign off sheet'!$C$14))</f>
        <v/>
      </c>
      <c r="M57" s="95" t="str">
        <f>IF($E57="","",IF('Sign off sheet'!$C$15="","",'Sign off sheet'!$C$15))</f>
        <v/>
      </c>
      <c r="N57" s="95" t="str">
        <f>IF($E57="","",IF('Sign off sheet'!$C$16="","",'Sign off sheet'!$C$16))</f>
        <v/>
      </c>
      <c r="O57" s="95" t="str">
        <f>IF($E57="","",IF('Sign off sheet'!$C$17="","",'Sign off sheet'!$C$17))</f>
        <v/>
      </c>
      <c r="P57" s="95" t="str">
        <f>IF($E57="","",IF('Sign off sheet'!$C$20="","",'Sign off sheet'!$C$20))</f>
        <v/>
      </c>
      <c r="Q57" s="95" t="str">
        <f>IF($E57="","",IF('Sign off sheet'!$C$21="","",'Sign off sheet'!$C$21))</f>
        <v/>
      </c>
      <c r="R57" s="95" t="str">
        <f>IF($E57="","",IF('Sign off sheet'!$C$22="","",'Sign off sheet'!$C$22))</f>
        <v/>
      </c>
      <c r="S57" s="95" t="str">
        <f>IF($E57="","",IF('Sign off sheet'!$C$23="","",'Sign off sheet'!$C$23))</f>
        <v/>
      </c>
      <c r="T57" s="95" t="str">
        <f>IF('FA4'!$G68="", "", 'FA4'!$G68)</f>
        <v/>
      </c>
      <c r="U57" s="95" t="str">
        <f>IF('FA4'!$N68="", "", 'FA4'!$N68)</f>
        <v/>
      </c>
      <c r="V57" s="95" t="str">
        <f>IF(E57="","",IF('FA4'!$M68="", "", 'FA4'!$M68))</f>
        <v/>
      </c>
      <c r="W57" s="95" t="str">
        <f>IF(E57="","",IF('FA4'!$P68="", "", 'FA4'!$P68))</f>
        <v/>
      </c>
      <c r="X57" s="95" t="str">
        <f>IF('FA4'!$H68="", "", 'FA4'!$H68)</f>
        <v/>
      </c>
      <c r="Y57" s="95" t="str">
        <f>IF('FA4'!$I68="", "", 'FA4'!$I68)</f>
        <v/>
      </c>
      <c r="Z57" s="95" t="str">
        <f>IF('FA4'!$J68="", "", 'FA4'!$J68)</f>
        <v/>
      </c>
      <c r="AA57" s="95" t="str">
        <f>IF('FA4'!$K68="", "", 'FA4'!$K68)</f>
        <v/>
      </c>
      <c r="AB57" s="95" t="str">
        <f>IF('FA4'!$L68="", "", 'FA4'!$L68)</f>
        <v/>
      </c>
      <c r="AC57" s="95" t="str">
        <f>IF('Request form specified fields'!$F61="", "", 'Request form specified fields'!$F61)</f>
        <v/>
      </c>
      <c r="AD57" s="95" t="str">
        <f>IF('Request form specified fields'!$G61="", "", 'Request form specified fields'!$G61)</f>
        <v/>
      </c>
      <c r="AE57" s="95" t="str">
        <f>IF('Request form specified fields'!$H61="", "", 'Request form specified fields'!$H61)</f>
        <v/>
      </c>
      <c r="AF57" s="95" t="str">
        <f>IF('Request form specified fields'!$I61="", "", 'Request form specified fields'!$I61)</f>
        <v/>
      </c>
      <c r="AG57" s="95" t="str">
        <f>IF('Request form specified fields'!$J61="", "", 'Request form specified fields'!$J61)</f>
        <v/>
      </c>
      <c r="AH57" s="95" t="str">
        <f>IF('Request form specified fields'!$K61="", "", 'Request form specified fields'!$K61)</f>
        <v/>
      </c>
      <c r="AI57" s="95" t="str">
        <f>IF('Request form specified fields'!$L61="", "", 'Request form specified fields'!$L61)</f>
        <v/>
      </c>
      <c r="AJ57" s="95" t="str">
        <f>IF('Request form specified fields'!$M61="", "", 'Request form specified fields'!$M61)</f>
        <v/>
      </c>
      <c r="AK57" s="95" t="str">
        <f>IF('Request form specified fields'!$N61="", "", 'Request form specified fields'!$N61)</f>
        <v/>
      </c>
      <c r="AL57" s="95" t="str">
        <f>IF('Request form specified fields'!$O61="", "", 'Request form specified fields'!$O61)</f>
        <v/>
      </c>
      <c r="AM57" s="95" t="str">
        <f>IF('Request form specified fields'!$P61="", "", 'Request form specified fields'!$P61)</f>
        <v/>
      </c>
      <c r="AN57" s="95" t="str">
        <f>IF('Request form specified fields'!$Q61="", "", 'Request form specified fields'!$Q61)</f>
        <v/>
      </c>
      <c r="AO57" s="95" t="str">
        <f>IF('Request form specified fields'!$R61="", "", 'Request form specified fields'!$R61)</f>
        <v/>
      </c>
      <c r="AP57" s="95" t="str">
        <f>IF('Request form specified fields'!$S61="", "", 'Request form specified fields'!$S61)</f>
        <v/>
      </c>
      <c r="AQ57" s="95" t="str">
        <f>IF('Request form specified fields'!$T61="", "", 'Request form specified fields'!$T61)</f>
        <v/>
      </c>
      <c r="AR57" s="95" t="str">
        <f>IF('Request form specified fields'!$U61="", "", 'Request form specified fields'!$U61)</f>
        <v/>
      </c>
      <c r="AS57" s="94" t="str">
        <f>IF(E57="","",IFERROR(IF('Sign off sheet'!$C$11="",FALSE,TRUE),FALSE))</f>
        <v/>
      </c>
      <c r="AT57" s="94" t="str">
        <f>IF(E57="","",IFERROR(IF('FA4'!$G68="",FALSE,TRUE),FALSE))</f>
        <v/>
      </c>
      <c r="AU57" s="94" t="str">
        <f>IF(E57="","",IFERROR(IF('FA4'!$N68="",FALSE,TRUE),FALSE))</f>
        <v/>
      </c>
      <c r="AV57" s="94" t="str">
        <f t="shared" si="3"/>
        <v/>
      </c>
      <c r="AW57" s="94" t="str">
        <f>IF($E57="","",IFERROR(IF('Sign off sheet'!$C$20="",FALSE,TRUE),FALSE))</f>
        <v/>
      </c>
    </row>
    <row r="58" spans="1:49" x14ac:dyDescent="0.2">
      <c r="A58" s="95" t="str">
        <f t="shared" si="5"/>
        <v/>
      </c>
      <c r="B58" s="95" t="str">
        <f t="shared" si="6"/>
        <v/>
      </c>
      <c r="C58" s="95" t="str">
        <f>IF($E58="","",IF('FA4'!$E$4="", "", 'FA4'!$E$4))</f>
        <v/>
      </c>
      <c r="D58" s="95" t="str">
        <f>IF(B58="","",INDEX(MasterList!$H:$H,MATCH(DataSheet!$E58,MasterList!$B:$B,0)))</f>
        <v/>
      </c>
      <c r="E58" s="95" t="str">
        <f>IF('FA4'!$C69="", "", 'FA4'!$C69)</f>
        <v/>
      </c>
      <c r="F58" s="95" t="str">
        <f>IF(B58="","",INDEX(MasterList!$I:$I,MATCH(DataSheet!$E58,MasterList!$B:$B,0)))</f>
        <v/>
      </c>
      <c r="G58" s="95" t="str">
        <f>IF(B58="","",INDEX(MasterList!$J:$J,MATCH(DataSheet!$E58,MasterList!$B:$B,0)))</f>
        <v/>
      </c>
      <c r="H58" s="95" t="str">
        <f>IF(E58="","",INDEX(MasterList!G:G,MATCH(DataSheet!E58,MasterList!B:B,0)))</f>
        <v/>
      </c>
      <c r="I58" s="95" t="str">
        <f>IF(E58="","",IF('FA4'!$E$5="", "", 'FA4'!$E$5))</f>
        <v/>
      </c>
      <c r="J58" s="95" t="str">
        <f t="shared" si="4"/>
        <v/>
      </c>
      <c r="K58" s="95" t="str">
        <f t="shared" si="7"/>
        <v/>
      </c>
      <c r="L58" s="95" t="str">
        <f>IF($E58="","",IF('Sign off sheet'!$C$14="","",'Sign off sheet'!$C$14))</f>
        <v/>
      </c>
      <c r="M58" s="95" t="str">
        <f>IF($E58="","",IF('Sign off sheet'!$C$15="","",'Sign off sheet'!$C$15))</f>
        <v/>
      </c>
      <c r="N58" s="95" t="str">
        <f>IF($E58="","",IF('Sign off sheet'!$C$16="","",'Sign off sheet'!$C$16))</f>
        <v/>
      </c>
      <c r="O58" s="95" t="str">
        <f>IF($E58="","",IF('Sign off sheet'!$C$17="","",'Sign off sheet'!$C$17))</f>
        <v/>
      </c>
      <c r="P58" s="95" t="str">
        <f>IF($E58="","",IF('Sign off sheet'!$C$20="","",'Sign off sheet'!$C$20))</f>
        <v/>
      </c>
      <c r="Q58" s="95" t="str">
        <f>IF($E58="","",IF('Sign off sheet'!$C$21="","",'Sign off sheet'!$C$21))</f>
        <v/>
      </c>
      <c r="R58" s="95" t="str">
        <f>IF($E58="","",IF('Sign off sheet'!$C$22="","",'Sign off sheet'!$C$22))</f>
        <v/>
      </c>
      <c r="S58" s="95" t="str">
        <f>IF($E58="","",IF('Sign off sheet'!$C$23="","",'Sign off sheet'!$C$23))</f>
        <v/>
      </c>
      <c r="T58" s="95" t="str">
        <f>IF('FA4'!$G69="", "", 'FA4'!$G69)</f>
        <v/>
      </c>
      <c r="U58" s="95" t="str">
        <f>IF('FA4'!$N69="", "", 'FA4'!$N69)</f>
        <v/>
      </c>
      <c r="V58" s="95" t="str">
        <f>IF(E58="","",IF('FA4'!$M69="", "", 'FA4'!$M69))</f>
        <v/>
      </c>
      <c r="W58" s="95" t="str">
        <f>IF(E58="","",IF('FA4'!$P69="", "", 'FA4'!$P69))</f>
        <v/>
      </c>
      <c r="X58" s="95" t="str">
        <f>IF('FA4'!$H69="", "", 'FA4'!$H69)</f>
        <v/>
      </c>
      <c r="Y58" s="95" t="str">
        <f>IF('FA4'!$I69="", "", 'FA4'!$I69)</f>
        <v/>
      </c>
      <c r="Z58" s="95" t="str">
        <f>IF('FA4'!$J69="", "", 'FA4'!$J69)</f>
        <v/>
      </c>
      <c r="AA58" s="95" t="str">
        <f>IF('FA4'!$K69="", "", 'FA4'!$K69)</f>
        <v/>
      </c>
      <c r="AB58" s="95" t="str">
        <f>IF('FA4'!$L69="", "", 'FA4'!$L69)</f>
        <v/>
      </c>
      <c r="AC58" s="95" t="str">
        <f>IF('Request form specified fields'!$F62="", "", 'Request form specified fields'!$F62)</f>
        <v/>
      </c>
      <c r="AD58" s="95" t="str">
        <f>IF('Request form specified fields'!$G62="", "", 'Request form specified fields'!$G62)</f>
        <v/>
      </c>
      <c r="AE58" s="95" t="str">
        <f>IF('Request form specified fields'!$H62="", "", 'Request form specified fields'!$H62)</f>
        <v/>
      </c>
      <c r="AF58" s="95" t="str">
        <f>IF('Request form specified fields'!$I62="", "", 'Request form specified fields'!$I62)</f>
        <v/>
      </c>
      <c r="AG58" s="95" t="str">
        <f>IF('Request form specified fields'!$J62="", "", 'Request form specified fields'!$J62)</f>
        <v/>
      </c>
      <c r="AH58" s="95" t="str">
        <f>IF('Request form specified fields'!$K62="", "", 'Request form specified fields'!$K62)</f>
        <v/>
      </c>
      <c r="AI58" s="95" t="str">
        <f>IF('Request form specified fields'!$L62="", "", 'Request form specified fields'!$L62)</f>
        <v/>
      </c>
      <c r="AJ58" s="95" t="str">
        <f>IF('Request form specified fields'!$M62="", "", 'Request form specified fields'!$M62)</f>
        <v/>
      </c>
      <c r="AK58" s="95" t="str">
        <f>IF('Request form specified fields'!$N62="", "", 'Request form specified fields'!$N62)</f>
        <v/>
      </c>
      <c r="AL58" s="95" t="str">
        <f>IF('Request form specified fields'!$O62="", "", 'Request form specified fields'!$O62)</f>
        <v/>
      </c>
      <c r="AM58" s="95" t="str">
        <f>IF('Request form specified fields'!$P62="", "", 'Request form specified fields'!$P62)</f>
        <v/>
      </c>
      <c r="AN58" s="95" t="str">
        <f>IF('Request form specified fields'!$Q62="", "", 'Request form specified fields'!$Q62)</f>
        <v/>
      </c>
      <c r="AO58" s="95" t="str">
        <f>IF('Request form specified fields'!$R62="", "", 'Request form specified fields'!$R62)</f>
        <v/>
      </c>
      <c r="AP58" s="95" t="str">
        <f>IF('Request form specified fields'!$S62="", "", 'Request form specified fields'!$S62)</f>
        <v/>
      </c>
      <c r="AQ58" s="95" t="str">
        <f>IF('Request form specified fields'!$T62="", "", 'Request form specified fields'!$T62)</f>
        <v/>
      </c>
      <c r="AR58" s="95" t="str">
        <f>IF('Request form specified fields'!$U62="", "", 'Request form specified fields'!$U62)</f>
        <v/>
      </c>
      <c r="AS58" s="94" t="str">
        <f>IF(E58="","",IFERROR(IF('Sign off sheet'!$C$11="",FALSE,TRUE),FALSE))</f>
        <v/>
      </c>
      <c r="AT58" s="94" t="str">
        <f>IF(E58="","",IFERROR(IF('FA4'!$G69="",FALSE,TRUE),FALSE))</f>
        <v/>
      </c>
      <c r="AU58" s="94" t="str">
        <f>IF(E58="","",IFERROR(IF('FA4'!$N69="",FALSE,TRUE),FALSE))</f>
        <v/>
      </c>
      <c r="AV58" s="94" t="str">
        <f t="shared" si="3"/>
        <v/>
      </c>
      <c r="AW58" s="94" t="str">
        <f>IF($E58="","",IFERROR(IF('Sign off sheet'!$C$20="",FALSE,TRUE),FALSE))</f>
        <v/>
      </c>
    </row>
    <row r="59" spans="1:49" x14ac:dyDescent="0.2">
      <c r="A59" s="95" t="str">
        <f t="shared" si="5"/>
        <v/>
      </c>
      <c r="B59" s="95" t="str">
        <f t="shared" si="6"/>
        <v/>
      </c>
      <c r="C59" s="95" t="str">
        <f>IF($E59="","",IF('FA4'!$E$4="", "", 'FA4'!$E$4))</f>
        <v/>
      </c>
      <c r="D59" s="95" t="str">
        <f>IF(B59="","",INDEX(MasterList!$H:$H,MATCH(DataSheet!$E59,MasterList!$B:$B,0)))</f>
        <v/>
      </c>
      <c r="E59" s="95" t="str">
        <f>IF('FA4'!$C70="", "", 'FA4'!$C70)</f>
        <v/>
      </c>
      <c r="F59" s="95" t="str">
        <f>IF(B59="","",INDEX(MasterList!$I:$I,MATCH(DataSheet!$E59,MasterList!$B:$B,0)))</f>
        <v/>
      </c>
      <c r="G59" s="95" t="str">
        <f>IF(B59="","",INDEX(MasterList!$J:$J,MATCH(DataSheet!$E59,MasterList!$B:$B,0)))</f>
        <v/>
      </c>
      <c r="H59" s="95" t="str">
        <f>IF(E59="","",INDEX(MasterList!G:G,MATCH(DataSheet!E59,MasterList!B:B,0)))</f>
        <v/>
      </c>
      <c r="I59" s="95" t="str">
        <f>IF(E59="","",IF('FA4'!$E$5="", "", 'FA4'!$E$5))</f>
        <v/>
      </c>
      <c r="J59" s="95" t="str">
        <f t="shared" si="4"/>
        <v/>
      </c>
      <c r="K59" s="95" t="str">
        <f t="shared" si="7"/>
        <v/>
      </c>
      <c r="L59" s="95" t="str">
        <f>IF($E59="","",IF('Sign off sheet'!$C$14="","",'Sign off sheet'!$C$14))</f>
        <v/>
      </c>
      <c r="M59" s="95" t="str">
        <f>IF($E59="","",IF('Sign off sheet'!$C$15="","",'Sign off sheet'!$C$15))</f>
        <v/>
      </c>
      <c r="N59" s="95" t="str">
        <f>IF($E59="","",IF('Sign off sheet'!$C$16="","",'Sign off sheet'!$C$16))</f>
        <v/>
      </c>
      <c r="O59" s="95" t="str">
        <f>IF($E59="","",IF('Sign off sheet'!$C$17="","",'Sign off sheet'!$C$17))</f>
        <v/>
      </c>
      <c r="P59" s="95" t="str">
        <f>IF($E59="","",IF('Sign off sheet'!$C$20="","",'Sign off sheet'!$C$20))</f>
        <v/>
      </c>
      <c r="Q59" s="95" t="str">
        <f>IF($E59="","",IF('Sign off sheet'!$C$21="","",'Sign off sheet'!$C$21))</f>
        <v/>
      </c>
      <c r="R59" s="95" t="str">
        <f>IF($E59="","",IF('Sign off sheet'!$C$22="","",'Sign off sheet'!$C$22))</f>
        <v/>
      </c>
      <c r="S59" s="95" t="str">
        <f>IF($E59="","",IF('Sign off sheet'!$C$23="","",'Sign off sheet'!$C$23))</f>
        <v/>
      </c>
      <c r="T59" s="95" t="str">
        <f>IF('FA4'!$G70="", "", 'FA4'!$G70)</f>
        <v/>
      </c>
      <c r="U59" s="95" t="str">
        <f>IF('FA4'!$N70="", "", 'FA4'!$N70)</f>
        <v/>
      </c>
      <c r="V59" s="95" t="str">
        <f>IF(E59="","",IF('FA4'!$M70="", "", 'FA4'!$M70))</f>
        <v/>
      </c>
      <c r="W59" s="95" t="str">
        <f>IF(E59="","",IF('FA4'!$P70="", "", 'FA4'!$P70))</f>
        <v/>
      </c>
      <c r="X59" s="95" t="str">
        <f>IF('FA4'!$H70="", "", 'FA4'!$H70)</f>
        <v/>
      </c>
      <c r="Y59" s="95" t="str">
        <f>IF('FA4'!$I70="", "", 'FA4'!$I70)</f>
        <v/>
      </c>
      <c r="Z59" s="95" t="str">
        <f>IF('FA4'!$J70="", "", 'FA4'!$J70)</f>
        <v/>
      </c>
      <c r="AA59" s="95" t="str">
        <f>IF('FA4'!$K70="", "", 'FA4'!$K70)</f>
        <v/>
      </c>
      <c r="AB59" s="95" t="str">
        <f>IF('FA4'!$L70="", "", 'FA4'!$L70)</f>
        <v/>
      </c>
      <c r="AC59" s="95" t="str">
        <f>IF('Request form specified fields'!$F63="", "", 'Request form specified fields'!$F63)</f>
        <v/>
      </c>
      <c r="AD59" s="95" t="str">
        <f>IF('Request form specified fields'!$G63="", "", 'Request form specified fields'!$G63)</f>
        <v/>
      </c>
      <c r="AE59" s="95" t="str">
        <f>IF('Request form specified fields'!$H63="", "", 'Request form specified fields'!$H63)</f>
        <v/>
      </c>
      <c r="AF59" s="95" t="str">
        <f>IF('Request form specified fields'!$I63="", "", 'Request form specified fields'!$I63)</f>
        <v/>
      </c>
      <c r="AG59" s="95" t="str">
        <f>IF('Request form specified fields'!$J63="", "", 'Request form specified fields'!$J63)</f>
        <v/>
      </c>
      <c r="AH59" s="95" t="str">
        <f>IF('Request form specified fields'!$K63="", "", 'Request form specified fields'!$K63)</f>
        <v/>
      </c>
      <c r="AI59" s="95" t="str">
        <f>IF('Request form specified fields'!$L63="", "", 'Request form specified fields'!$L63)</f>
        <v/>
      </c>
      <c r="AJ59" s="95" t="str">
        <f>IF('Request form specified fields'!$M63="", "", 'Request form specified fields'!$M63)</f>
        <v/>
      </c>
      <c r="AK59" s="95" t="str">
        <f>IF('Request form specified fields'!$N63="", "", 'Request form specified fields'!$N63)</f>
        <v/>
      </c>
      <c r="AL59" s="95" t="str">
        <f>IF('Request form specified fields'!$O63="", "", 'Request form specified fields'!$O63)</f>
        <v/>
      </c>
      <c r="AM59" s="95" t="str">
        <f>IF('Request form specified fields'!$P63="", "", 'Request form specified fields'!$P63)</f>
        <v/>
      </c>
      <c r="AN59" s="95" t="str">
        <f>IF('Request form specified fields'!$Q63="", "", 'Request form specified fields'!$Q63)</f>
        <v/>
      </c>
      <c r="AO59" s="95" t="str">
        <f>IF('Request form specified fields'!$R63="", "", 'Request form specified fields'!$R63)</f>
        <v/>
      </c>
      <c r="AP59" s="95" t="str">
        <f>IF('Request form specified fields'!$S63="", "", 'Request form specified fields'!$S63)</f>
        <v/>
      </c>
      <c r="AQ59" s="95" t="str">
        <f>IF('Request form specified fields'!$T63="", "", 'Request form specified fields'!$T63)</f>
        <v/>
      </c>
      <c r="AR59" s="95" t="str">
        <f>IF('Request form specified fields'!$U63="", "", 'Request form specified fields'!$U63)</f>
        <v/>
      </c>
      <c r="AS59" s="94" t="str">
        <f>IF(E59="","",IFERROR(IF('Sign off sheet'!$C$11="",FALSE,TRUE),FALSE))</f>
        <v/>
      </c>
      <c r="AT59" s="94" t="str">
        <f>IF(E59="","",IFERROR(IF('FA4'!$G70="",FALSE,TRUE),FALSE))</f>
        <v/>
      </c>
      <c r="AU59" s="94" t="str">
        <f>IF(E59="","",IFERROR(IF('FA4'!$N70="",FALSE,TRUE),FALSE))</f>
        <v/>
      </c>
      <c r="AV59" s="94" t="str">
        <f t="shared" si="3"/>
        <v/>
      </c>
      <c r="AW59" s="94" t="str">
        <f>IF($E59="","",IFERROR(IF('Sign off sheet'!$C$20="",FALSE,TRUE),FALSE))</f>
        <v/>
      </c>
    </row>
    <row r="60" spans="1:49" x14ac:dyDescent="0.2">
      <c r="A60" s="95" t="str">
        <f t="shared" si="5"/>
        <v/>
      </c>
      <c r="B60" s="95" t="str">
        <f t="shared" si="6"/>
        <v/>
      </c>
      <c r="C60" s="95" t="str">
        <f>IF($E60="","",IF('FA4'!$E$4="", "", 'FA4'!$E$4))</f>
        <v/>
      </c>
      <c r="D60" s="95" t="str">
        <f>IF(B60="","",INDEX(MasterList!$H:$H,MATCH(DataSheet!$E60,MasterList!$B:$B,0)))</f>
        <v/>
      </c>
      <c r="E60" s="95" t="str">
        <f>IF('FA4'!$C71="", "", 'FA4'!$C71)</f>
        <v/>
      </c>
      <c r="F60" s="95" t="str">
        <f>IF(B60="","",INDEX(MasterList!$I:$I,MATCH(DataSheet!$E60,MasterList!$B:$B,0)))</f>
        <v/>
      </c>
      <c r="G60" s="95" t="str">
        <f>IF(B60="","",INDEX(MasterList!$J:$J,MATCH(DataSheet!$E60,MasterList!$B:$B,0)))</f>
        <v/>
      </c>
      <c r="H60" s="95" t="str">
        <f>IF(E60="","",INDEX(MasterList!G:G,MATCH(DataSheet!E60,MasterList!B:B,0)))</f>
        <v/>
      </c>
      <c r="I60" s="95" t="str">
        <f>IF(E60="","",IF('FA4'!$E$5="", "", 'FA4'!$E$5))</f>
        <v/>
      </c>
      <c r="J60" s="95" t="str">
        <f t="shared" si="4"/>
        <v/>
      </c>
      <c r="K60" s="95" t="str">
        <f t="shared" si="7"/>
        <v/>
      </c>
      <c r="L60" s="95" t="str">
        <f>IF($E60="","",IF('Sign off sheet'!$C$14="","",'Sign off sheet'!$C$14))</f>
        <v/>
      </c>
      <c r="M60" s="95" t="str">
        <f>IF($E60="","",IF('Sign off sheet'!$C$15="","",'Sign off sheet'!$C$15))</f>
        <v/>
      </c>
      <c r="N60" s="95" t="str">
        <f>IF($E60="","",IF('Sign off sheet'!$C$16="","",'Sign off sheet'!$C$16))</f>
        <v/>
      </c>
      <c r="O60" s="95" t="str">
        <f>IF($E60="","",IF('Sign off sheet'!$C$17="","",'Sign off sheet'!$C$17))</f>
        <v/>
      </c>
      <c r="P60" s="95" t="str">
        <f>IF($E60="","",IF('Sign off sheet'!$C$20="","",'Sign off sheet'!$C$20))</f>
        <v/>
      </c>
      <c r="Q60" s="95" t="str">
        <f>IF($E60="","",IF('Sign off sheet'!$C$21="","",'Sign off sheet'!$C$21))</f>
        <v/>
      </c>
      <c r="R60" s="95" t="str">
        <f>IF($E60="","",IF('Sign off sheet'!$C$22="","",'Sign off sheet'!$C$22))</f>
        <v/>
      </c>
      <c r="S60" s="95" t="str">
        <f>IF($E60="","",IF('Sign off sheet'!$C$23="","",'Sign off sheet'!$C$23))</f>
        <v/>
      </c>
      <c r="T60" s="95" t="str">
        <f>IF('FA4'!$G71="", "", 'FA4'!$G71)</f>
        <v/>
      </c>
      <c r="U60" s="95" t="str">
        <f>IF('FA4'!$N71="", "", 'FA4'!$N71)</f>
        <v/>
      </c>
      <c r="V60" s="95" t="str">
        <f>IF(E60="","",IF('FA4'!$M71="", "", 'FA4'!$M71))</f>
        <v/>
      </c>
      <c r="W60" s="95" t="str">
        <f>IF(E60="","",IF('FA4'!$P71="", "", 'FA4'!$P71))</f>
        <v/>
      </c>
      <c r="X60" s="95" t="str">
        <f>IF('FA4'!$H71="", "", 'FA4'!$H71)</f>
        <v/>
      </c>
      <c r="Y60" s="95" t="str">
        <f>IF('FA4'!$I71="", "", 'FA4'!$I71)</f>
        <v/>
      </c>
      <c r="Z60" s="95" t="str">
        <f>IF('FA4'!$J71="", "", 'FA4'!$J71)</f>
        <v/>
      </c>
      <c r="AA60" s="95" t="str">
        <f>IF('FA4'!$K71="", "", 'FA4'!$K71)</f>
        <v/>
      </c>
      <c r="AB60" s="95" t="str">
        <f>IF('FA4'!$L71="", "", 'FA4'!$L71)</f>
        <v/>
      </c>
      <c r="AC60" s="95" t="str">
        <f>IF('Request form specified fields'!$F64="", "", 'Request form specified fields'!$F64)</f>
        <v/>
      </c>
      <c r="AD60" s="95" t="str">
        <f>IF('Request form specified fields'!$G64="", "", 'Request form specified fields'!$G64)</f>
        <v/>
      </c>
      <c r="AE60" s="95" t="str">
        <f>IF('Request form specified fields'!$H64="", "", 'Request form specified fields'!$H64)</f>
        <v/>
      </c>
      <c r="AF60" s="95" t="str">
        <f>IF('Request form specified fields'!$I64="", "", 'Request form specified fields'!$I64)</f>
        <v/>
      </c>
      <c r="AG60" s="95" t="str">
        <f>IF('Request form specified fields'!$J64="", "", 'Request form specified fields'!$J64)</f>
        <v/>
      </c>
      <c r="AH60" s="95" t="str">
        <f>IF('Request form specified fields'!$K64="", "", 'Request form specified fields'!$K64)</f>
        <v/>
      </c>
      <c r="AI60" s="95" t="str">
        <f>IF('Request form specified fields'!$L64="", "", 'Request form specified fields'!$L64)</f>
        <v/>
      </c>
      <c r="AJ60" s="95" t="str">
        <f>IF('Request form specified fields'!$M64="", "", 'Request form specified fields'!$M64)</f>
        <v/>
      </c>
      <c r="AK60" s="95" t="str">
        <f>IF('Request form specified fields'!$N64="", "", 'Request form specified fields'!$N64)</f>
        <v/>
      </c>
      <c r="AL60" s="95" t="str">
        <f>IF('Request form specified fields'!$O64="", "", 'Request form specified fields'!$O64)</f>
        <v/>
      </c>
      <c r="AM60" s="95" t="str">
        <f>IF('Request form specified fields'!$P64="", "", 'Request form specified fields'!$P64)</f>
        <v/>
      </c>
      <c r="AN60" s="95" t="str">
        <f>IF('Request form specified fields'!$Q64="", "", 'Request form specified fields'!$Q64)</f>
        <v/>
      </c>
      <c r="AO60" s="95" t="str">
        <f>IF('Request form specified fields'!$R64="", "", 'Request form specified fields'!$R64)</f>
        <v/>
      </c>
      <c r="AP60" s="95" t="str">
        <f>IF('Request form specified fields'!$S64="", "", 'Request form specified fields'!$S64)</f>
        <v/>
      </c>
      <c r="AQ60" s="95" t="str">
        <f>IF('Request form specified fields'!$T64="", "", 'Request form specified fields'!$T64)</f>
        <v/>
      </c>
      <c r="AR60" s="95" t="str">
        <f>IF('Request form specified fields'!$U64="", "", 'Request form specified fields'!$U64)</f>
        <v/>
      </c>
      <c r="AS60" s="94" t="str">
        <f>IF(E60="","",IFERROR(IF('Sign off sheet'!$C$11="",FALSE,TRUE),FALSE))</f>
        <v/>
      </c>
      <c r="AT60" s="94" t="str">
        <f>IF(E60="","",IFERROR(IF('FA4'!$G71="",FALSE,TRUE),FALSE))</f>
        <v/>
      </c>
      <c r="AU60" s="94" t="str">
        <f>IF(E60="","",IFERROR(IF('FA4'!$N71="",FALSE,TRUE),FALSE))</f>
        <v/>
      </c>
      <c r="AV60" s="94" t="str">
        <f t="shared" si="3"/>
        <v/>
      </c>
      <c r="AW60" s="94" t="str">
        <f>IF($E60="","",IFERROR(IF('Sign off sheet'!$C$20="",FALSE,TRUE),FALSE))</f>
        <v/>
      </c>
    </row>
    <row r="61" spans="1:49" x14ac:dyDescent="0.2">
      <c r="A61" s="95" t="str">
        <f t="shared" si="5"/>
        <v/>
      </c>
      <c r="B61" s="95" t="str">
        <f t="shared" si="6"/>
        <v/>
      </c>
      <c r="C61" s="95" t="str">
        <f>IF($E61="","",IF('FA4'!$E$4="", "", 'FA4'!$E$4))</f>
        <v/>
      </c>
      <c r="D61" s="95" t="str">
        <f>IF(B61="","",INDEX(MasterList!$H:$H,MATCH(DataSheet!$E61,MasterList!$B:$B,0)))</f>
        <v/>
      </c>
      <c r="E61" s="95" t="str">
        <f>IF('FA4'!$C72="", "", 'FA4'!$C72)</f>
        <v/>
      </c>
      <c r="F61" s="95" t="str">
        <f>IF(B61="","",INDEX(MasterList!$I:$I,MATCH(DataSheet!$E61,MasterList!$B:$B,0)))</f>
        <v/>
      </c>
      <c r="G61" s="95" t="str">
        <f>IF(B61="","",INDEX(MasterList!$J:$J,MATCH(DataSheet!$E61,MasterList!$B:$B,0)))</f>
        <v/>
      </c>
      <c r="H61" s="95" t="str">
        <f>IF(E61="","",INDEX(MasterList!G:G,MATCH(DataSheet!E61,MasterList!B:B,0)))</f>
        <v/>
      </c>
      <c r="I61" s="95" t="str">
        <f>IF(E61="","",IF('FA4'!$E$5="", "", 'FA4'!$E$5))</f>
        <v/>
      </c>
      <c r="J61" s="95" t="str">
        <f t="shared" si="4"/>
        <v/>
      </c>
      <c r="K61" s="95" t="str">
        <f t="shared" si="7"/>
        <v/>
      </c>
      <c r="L61" s="95" t="str">
        <f>IF($E61="","",IF('Sign off sheet'!$C$14="","",'Sign off sheet'!$C$14))</f>
        <v/>
      </c>
      <c r="M61" s="95" t="str">
        <f>IF($E61="","",IF('Sign off sheet'!$C$15="","",'Sign off sheet'!$C$15))</f>
        <v/>
      </c>
      <c r="N61" s="95" t="str">
        <f>IF($E61="","",IF('Sign off sheet'!$C$16="","",'Sign off sheet'!$C$16))</f>
        <v/>
      </c>
      <c r="O61" s="95" t="str">
        <f>IF($E61="","",IF('Sign off sheet'!$C$17="","",'Sign off sheet'!$C$17))</f>
        <v/>
      </c>
      <c r="P61" s="95" t="str">
        <f>IF($E61="","",IF('Sign off sheet'!$C$20="","",'Sign off sheet'!$C$20))</f>
        <v/>
      </c>
      <c r="Q61" s="95" t="str">
        <f>IF($E61="","",IF('Sign off sheet'!$C$21="","",'Sign off sheet'!$C$21))</f>
        <v/>
      </c>
      <c r="R61" s="95" t="str">
        <f>IF($E61="","",IF('Sign off sheet'!$C$22="","",'Sign off sheet'!$C$22))</f>
        <v/>
      </c>
      <c r="S61" s="95" t="str">
        <f>IF($E61="","",IF('Sign off sheet'!$C$23="","",'Sign off sheet'!$C$23))</f>
        <v/>
      </c>
      <c r="T61" s="95" t="str">
        <f>IF('FA4'!$G72="", "", 'FA4'!$G72)</f>
        <v/>
      </c>
      <c r="U61" s="95" t="str">
        <f>IF('FA4'!$N72="", "", 'FA4'!$N72)</f>
        <v/>
      </c>
      <c r="V61" s="95" t="str">
        <f>IF(E61="","",IF('FA4'!$M72="", "", 'FA4'!$M72))</f>
        <v/>
      </c>
      <c r="W61" s="95" t="str">
        <f>IF(E61="","",IF('FA4'!$P72="", "", 'FA4'!$P72))</f>
        <v/>
      </c>
      <c r="X61" s="95" t="str">
        <f>IF('FA4'!$H72="", "", 'FA4'!$H72)</f>
        <v/>
      </c>
      <c r="Y61" s="95" t="str">
        <f>IF('FA4'!$I72="", "", 'FA4'!$I72)</f>
        <v/>
      </c>
      <c r="Z61" s="95" t="str">
        <f>IF('FA4'!$J72="", "", 'FA4'!$J72)</f>
        <v/>
      </c>
      <c r="AA61" s="95" t="str">
        <f>IF('FA4'!$K72="", "", 'FA4'!$K72)</f>
        <v/>
      </c>
      <c r="AB61" s="95" t="str">
        <f>IF('FA4'!$L72="", "", 'FA4'!$L72)</f>
        <v/>
      </c>
      <c r="AC61" s="95" t="str">
        <f>IF('Request form specified fields'!$F65="", "", 'Request form specified fields'!$F65)</f>
        <v/>
      </c>
      <c r="AD61" s="95" t="str">
        <f>IF('Request form specified fields'!$G65="", "", 'Request form specified fields'!$G65)</f>
        <v/>
      </c>
      <c r="AE61" s="95" t="str">
        <f>IF('Request form specified fields'!$H65="", "", 'Request form specified fields'!$H65)</f>
        <v/>
      </c>
      <c r="AF61" s="95" t="str">
        <f>IF('Request form specified fields'!$I65="", "", 'Request form specified fields'!$I65)</f>
        <v/>
      </c>
      <c r="AG61" s="95" t="str">
        <f>IF('Request form specified fields'!$J65="", "", 'Request form specified fields'!$J65)</f>
        <v/>
      </c>
      <c r="AH61" s="95" t="str">
        <f>IF('Request form specified fields'!$K65="", "", 'Request form specified fields'!$K65)</f>
        <v/>
      </c>
      <c r="AI61" s="95" t="str">
        <f>IF('Request form specified fields'!$L65="", "", 'Request form specified fields'!$L65)</f>
        <v/>
      </c>
      <c r="AJ61" s="95" t="str">
        <f>IF('Request form specified fields'!$M65="", "", 'Request form specified fields'!$M65)</f>
        <v/>
      </c>
      <c r="AK61" s="95" t="str">
        <f>IF('Request form specified fields'!$N65="", "", 'Request form specified fields'!$N65)</f>
        <v/>
      </c>
      <c r="AL61" s="95" t="str">
        <f>IF('Request form specified fields'!$O65="", "", 'Request form specified fields'!$O65)</f>
        <v/>
      </c>
      <c r="AM61" s="95" t="str">
        <f>IF('Request form specified fields'!$P65="", "", 'Request form specified fields'!$P65)</f>
        <v/>
      </c>
      <c r="AN61" s="95" t="str">
        <f>IF('Request form specified fields'!$Q65="", "", 'Request form specified fields'!$Q65)</f>
        <v/>
      </c>
      <c r="AO61" s="95" t="str">
        <f>IF('Request form specified fields'!$R65="", "", 'Request form specified fields'!$R65)</f>
        <v/>
      </c>
      <c r="AP61" s="95" t="str">
        <f>IF('Request form specified fields'!$S65="", "", 'Request form specified fields'!$S65)</f>
        <v/>
      </c>
      <c r="AQ61" s="95" t="str">
        <f>IF('Request form specified fields'!$T65="", "", 'Request form specified fields'!$T65)</f>
        <v/>
      </c>
      <c r="AR61" s="95" t="str">
        <f>IF('Request form specified fields'!$U65="", "", 'Request form specified fields'!$U65)</f>
        <v/>
      </c>
      <c r="AS61" s="94" t="str">
        <f>IF(E61="","",IFERROR(IF('Sign off sheet'!$C$11="",FALSE,TRUE),FALSE))</f>
        <v/>
      </c>
      <c r="AT61" s="94" t="str">
        <f>IF(E61="","",IFERROR(IF('FA4'!$G72="",FALSE,TRUE),FALSE))</f>
        <v/>
      </c>
      <c r="AU61" s="94" t="str">
        <f>IF(E61="","",IFERROR(IF('FA4'!$N72="",FALSE,TRUE),FALSE))</f>
        <v/>
      </c>
      <c r="AV61" s="94" t="str">
        <f t="shared" si="3"/>
        <v/>
      </c>
      <c r="AW61" s="94" t="str">
        <f>IF($E61="","",IFERROR(IF('Sign off sheet'!$C$20="",FALSE,TRUE),FALSE))</f>
        <v/>
      </c>
    </row>
    <row r="62" spans="1:49" x14ac:dyDescent="0.2">
      <c r="A62" s="95" t="str">
        <f t="shared" si="5"/>
        <v/>
      </c>
      <c r="B62" s="95" t="str">
        <f t="shared" si="6"/>
        <v/>
      </c>
      <c r="C62" s="95" t="str">
        <f>IF($E62="","",IF('FA4'!$E$4="", "", 'FA4'!$E$4))</f>
        <v/>
      </c>
      <c r="D62" s="95" t="str">
        <f>IF(B62="","",INDEX(MasterList!$H:$H,MATCH(DataSheet!$E62,MasterList!$B:$B,0)))</f>
        <v/>
      </c>
      <c r="E62" s="95" t="str">
        <f>IF('FA4'!$C73="", "", 'FA4'!$C73)</f>
        <v/>
      </c>
      <c r="F62" s="95" t="str">
        <f>IF(B62="","",INDEX(MasterList!$I:$I,MATCH(DataSheet!$E62,MasterList!$B:$B,0)))</f>
        <v/>
      </c>
      <c r="G62" s="95" t="str">
        <f>IF(B62="","",INDEX(MasterList!$J:$J,MATCH(DataSheet!$E62,MasterList!$B:$B,0)))</f>
        <v/>
      </c>
      <c r="H62" s="95" t="str">
        <f>IF(E62="","",INDEX(MasterList!G:G,MATCH(DataSheet!E62,MasterList!B:B,0)))</f>
        <v/>
      </c>
      <c r="I62" s="95" t="str">
        <f>IF(E62="","",IF('FA4'!$E$5="", "", 'FA4'!$E$5))</f>
        <v/>
      </c>
      <c r="J62" s="95" t="str">
        <f t="shared" si="4"/>
        <v/>
      </c>
      <c r="K62" s="95" t="str">
        <f t="shared" si="7"/>
        <v/>
      </c>
      <c r="L62" s="95" t="str">
        <f>IF($E62="","",IF('Sign off sheet'!$C$14="","",'Sign off sheet'!$C$14))</f>
        <v/>
      </c>
      <c r="M62" s="95" t="str">
        <f>IF($E62="","",IF('Sign off sheet'!$C$15="","",'Sign off sheet'!$C$15))</f>
        <v/>
      </c>
      <c r="N62" s="95" t="str">
        <f>IF($E62="","",IF('Sign off sheet'!$C$16="","",'Sign off sheet'!$C$16))</f>
        <v/>
      </c>
      <c r="O62" s="95" t="str">
        <f>IF($E62="","",IF('Sign off sheet'!$C$17="","",'Sign off sheet'!$C$17))</f>
        <v/>
      </c>
      <c r="P62" s="95" t="str">
        <f>IF($E62="","",IF('Sign off sheet'!$C$20="","",'Sign off sheet'!$C$20))</f>
        <v/>
      </c>
      <c r="Q62" s="95" t="str">
        <f>IF($E62="","",IF('Sign off sheet'!$C$21="","",'Sign off sheet'!$C$21))</f>
        <v/>
      </c>
      <c r="R62" s="95" t="str">
        <f>IF($E62="","",IF('Sign off sheet'!$C$22="","",'Sign off sheet'!$C$22))</f>
        <v/>
      </c>
      <c r="S62" s="95" t="str">
        <f>IF($E62="","",IF('Sign off sheet'!$C$23="","",'Sign off sheet'!$C$23))</f>
        <v/>
      </c>
      <c r="T62" s="95" t="str">
        <f>IF('FA4'!$G73="", "", 'FA4'!$G73)</f>
        <v/>
      </c>
      <c r="U62" s="95" t="str">
        <f>IF('FA4'!$N73="", "", 'FA4'!$N73)</f>
        <v/>
      </c>
      <c r="V62" s="95" t="str">
        <f>IF(E62="","",IF('FA4'!$M73="", "", 'FA4'!$M73))</f>
        <v/>
      </c>
      <c r="W62" s="95" t="str">
        <f>IF(E62="","",IF('FA4'!$P73="", "", 'FA4'!$P73))</f>
        <v/>
      </c>
      <c r="X62" s="95" t="str">
        <f>IF('FA4'!$H73="", "", 'FA4'!$H73)</f>
        <v/>
      </c>
      <c r="Y62" s="95" t="str">
        <f>IF('FA4'!$I73="", "", 'FA4'!$I73)</f>
        <v/>
      </c>
      <c r="Z62" s="95" t="str">
        <f>IF('FA4'!$J73="", "", 'FA4'!$J73)</f>
        <v/>
      </c>
      <c r="AA62" s="95" t="str">
        <f>IF('FA4'!$K73="", "", 'FA4'!$K73)</f>
        <v/>
      </c>
      <c r="AB62" s="95" t="str">
        <f>IF('FA4'!$L73="", "", 'FA4'!$L73)</f>
        <v/>
      </c>
      <c r="AC62" s="95" t="str">
        <f>IF('Request form specified fields'!$F66="", "", 'Request form specified fields'!$F66)</f>
        <v/>
      </c>
      <c r="AD62" s="95" t="str">
        <f>IF('Request form specified fields'!$G66="", "", 'Request form specified fields'!$G66)</f>
        <v/>
      </c>
      <c r="AE62" s="95" t="str">
        <f>IF('Request form specified fields'!$H66="", "", 'Request form specified fields'!$H66)</f>
        <v/>
      </c>
      <c r="AF62" s="95" t="str">
        <f>IF('Request form specified fields'!$I66="", "", 'Request form specified fields'!$I66)</f>
        <v/>
      </c>
      <c r="AG62" s="95" t="str">
        <f>IF('Request form specified fields'!$J66="", "", 'Request form specified fields'!$J66)</f>
        <v/>
      </c>
      <c r="AH62" s="95" t="str">
        <f>IF('Request form specified fields'!$K66="", "", 'Request form specified fields'!$K66)</f>
        <v/>
      </c>
      <c r="AI62" s="95" t="str">
        <f>IF('Request form specified fields'!$L66="", "", 'Request form specified fields'!$L66)</f>
        <v/>
      </c>
      <c r="AJ62" s="95" t="str">
        <f>IF('Request form specified fields'!$M66="", "", 'Request form specified fields'!$M66)</f>
        <v/>
      </c>
      <c r="AK62" s="95" t="str">
        <f>IF('Request form specified fields'!$N66="", "", 'Request form specified fields'!$N66)</f>
        <v/>
      </c>
      <c r="AL62" s="95" t="str">
        <f>IF('Request form specified fields'!$O66="", "", 'Request form specified fields'!$O66)</f>
        <v/>
      </c>
      <c r="AM62" s="95" t="str">
        <f>IF('Request form specified fields'!$P66="", "", 'Request form specified fields'!$P66)</f>
        <v/>
      </c>
      <c r="AN62" s="95" t="str">
        <f>IF('Request form specified fields'!$Q66="", "", 'Request form specified fields'!$Q66)</f>
        <v/>
      </c>
      <c r="AO62" s="95" t="str">
        <f>IF('Request form specified fields'!$R66="", "", 'Request form specified fields'!$R66)</f>
        <v/>
      </c>
      <c r="AP62" s="95" t="str">
        <f>IF('Request form specified fields'!$S66="", "", 'Request form specified fields'!$S66)</f>
        <v/>
      </c>
      <c r="AQ62" s="95" t="str">
        <f>IF('Request form specified fields'!$T66="", "", 'Request form specified fields'!$T66)</f>
        <v/>
      </c>
      <c r="AR62" s="95" t="str">
        <f>IF('Request form specified fields'!$U66="", "", 'Request form specified fields'!$U66)</f>
        <v/>
      </c>
      <c r="AS62" s="94" t="str">
        <f>IF(E62="","",IFERROR(IF('Sign off sheet'!$C$11="",FALSE,TRUE),FALSE))</f>
        <v/>
      </c>
      <c r="AT62" s="94" t="str">
        <f>IF(E62="","",IFERROR(IF('FA4'!$G73="",FALSE,TRUE),FALSE))</f>
        <v/>
      </c>
      <c r="AU62" s="94" t="str">
        <f>IF(E62="","",IFERROR(IF('FA4'!$N73="",FALSE,TRUE),FALSE))</f>
        <v/>
      </c>
      <c r="AV62" s="94" t="str">
        <f t="shared" si="3"/>
        <v/>
      </c>
      <c r="AW62" s="94" t="str">
        <f>IF($E62="","",IFERROR(IF('Sign off sheet'!$C$20="",FALSE,TRUE),FALSE))</f>
        <v/>
      </c>
    </row>
    <row r="63" spans="1:49" x14ac:dyDescent="0.2">
      <c r="A63" s="95" t="str">
        <f t="shared" si="5"/>
        <v/>
      </c>
      <c r="B63" s="95" t="str">
        <f t="shared" si="6"/>
        <v/>
      </c>
      <c r="C63" s="95" t="str">
        <f>IF($E63="","",IF('FA4'!$E$4="", "", 'FA4'!$E$4))</f>
        <v/>
      </c>
      <c r="D63" s="95" t="str">
        <f>IF(B63="","",INDEX(MasterList!$H:$H,MATCH(DataSheet!$E63,MasterList!$B:$B,0)))</f>
        <v/>
      </c>
      <c r="E63" s="95" t="str">
        <f>IF('FA4'!$C74="", "", 'FA4'!$C74)</f>
        <v/>
      </c>
      <c r="F63" s="95" t="str">
        <f>IF(B63="","",INDEX(MasterList!$I:$I,MATCH(DataSheet!$E63,MasterList!$B:$B,0)))</f>
        <v/>
      </c>
      <c r="G63" s="95" t="str">
        <f>IF(B63="","",INDEX(MasterList!$J:$J,MATCH(DataSheet!$E63,MasterList!$B:$B,0)))</f>
        <v/>
      </c>
      <c r="H63" s="95" t="str">
        <f>IF(E63="","",INDEX(MasterList!G:G,MATCH(DataSheet!E63,MasterList!B:B,0)))</f>
        <v/>
      </c>
      <c r="I63" s="95" t="str">
        <f>IF(E63="","",IF('FA4'!$E$5="", "", 'FA4'!$E$5))</f>
        <v/>
      </c>
      <c r="J63" s="95" t="str">
        <f t="shared" si="4"/>
        <v/>
      </c>
      <c r="K63" s="95" t="str">
        <f t="shared" si="7"/>
        <v/>
      </c>
      <c r="L63" s="95" t="str">
        <f>IF($E63="","",IF('Sign off sheet'!$C$14="","",'Sign off sheet'!$C$14))</f>
        <v/>
      </c>
      <c r="M63" s="95" t="str">
        <f>IF($E63="","",IF('Sign off sheet'!$C$15="","",'Sign off sheet'!$C$15))</f>
        <v/>
      </c>
      <c r="N63" s="95" t="str">
        <f>IF($E63="","",IF('Sign off sheet'!$C$16="","",'Sign off sheet'!$C$16))</f>
        <v/>
      </c>
      <c r="O63" s="95" t="str">
        <f>IF($E63="","",IF('Sign off sheet'!$C$17="","",'Sign off sheet'!$C$17))</f>
        <v/>
      </c>
      <c r="P63" s="95" t="str">
        <f>IF($E63="","",IF('Sign off sheet'!$C$20="","",'Sign off sheet'!$C$20))</f>
        <v/>
      </c>
      <c r="Q63" s="95" t="str">
        <f>IF($E63="","",IF('Sign off sheet'!$C$21="","",'Sign off sheet'!$C$21))</f>
        <v/>
      </c>
      <c r="R63" s="95" t="str">
        <f>IF($E63="","",IF('Sign off sheet'!$C$22="","",'Sign off sheet'!$C$22))</f>
        <v/>
      </c>
      <c r="S63" s="95" t="str">
        <f>IF($E63="","",IF('Sign off sheet'!$C$23="","",'Sign off sheet'!$C$23))</f>
        <v/>
      </c>
      <c r="T63" s="95" t="str">
        <f>IF('FA4'!$G74="", "", 'FA4'!$G74)</f>
        <v/>
      </c>
      <c r="U63" s="95" t="str">
        <f>IF('FA4'!$N74="", "", 'FA4'!$N74)</f>
        <v/>
      </c>
      <c r="V63" s="95" t="str">
        <f>IF(E63="","",IF('FA4'!$M74="", "", 'FA4'!$M74))</f>
        <v/>
      </c>
      <c r="W63" s="95" t="str">
        <f>IF(E63="","",IF('FA4'!$P74="", "", 'FA4'!$P74))</f>
        <v/>
      </c>
      <c r="X63" s="95" t="str">
        <f>IF('FA4'!$H74="", "", 'FA4'!$H74)</f>
        <v/>
      </c>
      <c r="Y63" s="95" t="str">
        <f>IF('FA4'!$I74="", "", 'FA4'!$I74)</f>
        <v/>
      </c>
      <c r="Z63" s="95" t="str">
        <f>IF('FA4'!$J74="", "", 'FA4'!$J74)</f>
        <v/>
      </c>
      <c r="AA63" s="95" t="str">
        <f>IF('FA4'!$K74="", "", 'FA4'!$K74)</f>
        <v/>
      </c>
      <c r="AB63" s="95" t="str">
        <f>IF('FA4'!$L74="", "", 'FA4'!$L74)</f>
        <v/>
      </c>
      <c r="AC63" s="95" t="str">
        <f>IF('Request form specified fields'!$F67="", "", 'Request form specified fields'!$F67)</f>
        <v/>
      </c>
      <c r="AD63" s="95" t="str">
        <f>IF('Request form specified fields'!$G67="", "", 'Request form specified fields'!$G67)</f>
        <v/>
      </c>
      <c r="AE63" s="95" t="str">
        <f>IF('Request form specified fields'!$H67="", "", 'Request form specified fields'!$H67)</f>
        <v/>
      </c>
      <c r="AF63" s="95" t="str">
        <f>IF('Request form specified fields'!$I67="", "", 'Request form specified fields'!$I67)</f>
        <v/>
      </c>
      <c r="AG63" s="95" t="str">
        <f>IF('Request form specified fields'!$J67="", "", 'Request form specified fields'!$J67)</f>
        <v/>
      </c>
      <c r="AH63" s="95" t="str">
        <f>IF('Request form specified fields'!$K67="", "", 'Request form specified fields'!$K67)</f>
        <v/>
      </c>
      <c r="AI63" s="95" t="str">
        <f>IF('Request form specified fields'!$L67="", "", 'Request form specified fields'!$L67)</f>
        <v/>
      </c>
      <c r="AJ63" s="95" t="str">
        <f>IF('Request form specified fields'!$M67="", "", 'Request form specified fields'!$M67)</f>
        <v/>
      </c>
      <c r="AK63" s="95" t="str">
        <f>IF('Request form specified fields'!$N67="", "", 'Request form specified fields'!$N67)</f>
        <v/>
      </c>
      <c r="AL63" s="95" t="str">
        <f>IF('Request form specified fields'!$O67="", "", 'Request form specified fields'!$O67)</f>
        <v/>
      </c>
      <c r="AM63" s="95" t="str">
        <f>IF('Request form specified fields'!$P67="", "", 'Request form specified fields'!$P67)</f>
        <v/>
      </c>
      <c r="AN63" s="95" t="str">
        <f>IF('Request form specified fields'!$Q67="", "", 'Request form specified fields'!$Q67)</f>
        <v/>
      </c>
      <c r="AO63" s="95" t="str">
        <f>IF('Request form specified fields'!$R67="", "", 'Request form specified fields'!$R67)</f>
        <v/>
      </c>
      <c r="AP63" s="95" t="str">
        <f>IF('Request form specified fields'!$S67="", "", 'Request form specified fields'!$S67)</f>
        <v/>
      </c>
      <c r="AQ63" s="95" t="str">
        <f>IF('Request form specified fields'!$T67="", "", 'Request form specified fields'!$T67)</f>
        <v/>
      </c>
      <c r="AR63" s="95" t="str">
        <f>IF('Request form specified fields'!$U67="", "", 'Request form specified fields'!$U67)</f>
        <v/>
      </c>
      <c r="AS63" s="94" t="str">
        <f>IF(E63="","",IFERROR(IF('Sign off sheet'!$C$11="",FALSE,TRUE),FALSE))</f>
        <v/>
      </c>
      <c r="AT63" s="94" t="str">
        <f>IF(E63="","",IFERROR(IF('FA4'!$G74="",FALSE,TRUE),FALSE))</f>
        <v/>
      </c>
      <c r="AU63" s="94" t="str">
        <f>IF(E63="","",IFERROR(IF('FA4'!$N74="",FALSE,TRUE),FALSE))</f>
        <v/>
      </c>
      <c r="AV63" s="94" t="str">
        <f t="shared" si="3"/>
        <v/>
      </c>
      <c r="AW63" s="94" t="str">
        <f>IF($E63="","",IFERROR(IF('Sign off sheet'!$C$20="",FALSE,TRUE),FALSE))</f>
        <v/>
      </c>
    </row>
    <row r="64" spans="1:49" x14ac:dyDescent="0.2">
      <c r="A64" s="95" t="str">
        <f t="shared" si="5"/>
        <v/>
      </c>
      <c r="B64" s="95" t="str">
        <f t="shared" si="6"/>
        <v/>
      </c>
      <c r="C64" s="95" t="str">
        <f>IF($E64="","",IF('FA4'!$E$4="", "", 'FA4'!$E$4))</f>
        <v/>
      </c>
      <c r="D64" s="95" t="str">
        <f>IF(B64="","",INDEX(MasterList!$H:$H,MATCH(DataSheet!$E64,MasterList!$B:$B,0)))</f>
        <v/>
      </c>
      <c r="E64" s="95" t="str">
        <f>IF('FA4'!$C75="", "", 'FA4'!$C75)</f>
        <v/>
      </c>
      <c r="F64" s="95" t="str">
        <f>IF(B64="","",INDEX(MasterList!$I:$I,MATCH(DataSheet!$E64,MasterList!$B:$B,0)))</f>
        <v/>
      </c>
      <c r="G64" s="95" t="str">
        <f>IF(B64="","",INDEX(MasterList!$J:$J,MATCH(DataSheet!$E64,MasterList!$B:$B,0)))</f>
        <v/>
      </c>
      <c r="H64" s="95" t="str">
        <f>IF(E64="","",INDEX(MasterList!G:G,MATCH(DataSheet!E64,MasterList!B:B,0)))</f>
        <v/>
      </c>
      <c r="I64" s="95" t="str">
        <f>IF(E64="","",IF('FA4'!$E$5="", "", 'FA4'!$E$5))</f>
        <v/>
      </c>
      <c r="J64" s="95" t="str">
        <f t="shared" si="4"/>
        <v/>
      </c>
      <c r="K64" s="95" t="str">
        <f t="shared" si="7"/>
        <v/>
      </c>
      <c r="L64" s="95" t="str">
        <f>IF($E64="","",IF('Sign off sheet'!$C$14="","",'Sign off sheet'!$C$14))</f>
        <v/>
      </c>
      <c r="M64" s="95" t="str">
        <f>IF($E64="","",IF('Sign off sheet'!$C$15="","",'Sign off sheet'!$C$15))</f>
        <v/>
      </c>
      <c r="N64" s="95" t="str">
        <f>IF($E64="","",IF('Sign off sheet'!$C$16="","",'Sign off sheet'!$C$16))</f>
        <v/>
      </c>
      <c r="O64" s="95" t="str">
        <f>IF($E64="","",IF('Sign off sheet'!$C$17="","",'Sign off sheet'!$C$17))</f>
        <v/>
      </c>
      <c r="P64" s="95" t="str">
        <f>IF($E64="","",IF('Sign off sheet'!$C$20="","",'Sign off sheet'!$C$20))</f>
        <v/>
      </c>
      <c r="Q64" s="95" t="str">
        <f>IF($E64="","",IF('Sign off sheet'!$C$21="","",'Sign off sheet'!$C$21))</f>
        <v/>
      </c>
      <c r="R64" s="95" t="str">
        <f>IF($E64="","",IF('Sign off sheet'!$C$22="","",'Sign off sheet'!$C$22))</f>
        <v/>
      </c>
      <c r="S64" s="95" t="str">
        <f>IF($E64="","",IF('Sign off sheet'!$C$23="","",'Sign off sheet'!$C$23))</f>
        <v/>
      </c>
      <c r="T64" s="95" t="str">
        <f>IF('FA4'!$G75="", "", 'FA4'!$G75)</f>
        <v/>
      </c>
      <c r="U64" s="95" t="str">
        <f>IF('FA4'!$N75="", "", 'FA4'!$N75)</f>
        <v/>
      </c>
      <c r="V64" s="95" t="str">
        <f>IF(E64="","",IF('FA4'!$M75="", "", 'FA4'!$M75))</f>
        <v/>
      </c>
      <c r="W64" s="95" t="str">
        <f>IF(E64="","",IF('FA4'!$P75="", "", 'FA4'!$P75))</f>
        <v/>
      </c>
      <c r="X64" s="95" t="str">
        <f>IF('FA4'!$H75="", "", 'FA4'!$H75)</f>
        <v/>
      </c>
      <c r="Y64" s="95" t="str">
        <f>IF('FA4'!$I75="", "", 'FA4'!$I75)</f>
        <v/>
      </c>
      <c r="Z64" s="95" t="str">
        <f>IF('FA4'!$J75="", "", 'FA4'!$J75)</f>
        <v/>
      </c>
      <c r="AA64" s="95" t="str">
        <f>IF('FA4'!$K75="", "", 'FA4'!$K75)</f>
        <v/>
      </c>
      <c r="AB64" s="95" t="str">
        <f>IF('FA4'!$L75="", "", 'FA4'!$L75)</f>
        <v/>
      </c>
      <c r="AC64" s="95" t="str">
        <f>IF('Request form specified fields'!$F68="", "", 'Request form specified fields'!$F68)</f>
        <v/>
      </c>
      <c r="AD64" s="95" t="str">
        <f>IF('Request form specified fields'!$G68="", "", 'Request form specified fields'!$G68)</f>
        <v/>
      </c>
      <c r="AE64" s="95" t="str">
        <f>IF('Request form specified fields'!$H68="", "", 'Request form specified fields'!$H68)</f>
        <v/>
      </c>
      <c r="AF64" s="95" t="str">
        <f>IF('Request form specified fields'!$I68="", "", 'Request form specified fields'!$I68)</f>
        <v/>
      </c>
      <c r="AG64" s="95" t="str">
        <f>IF('Request form specified fields'!$J68="", "", 'Request form specified fields'!$J68)</f>
        <v/>
      </c>
      <c r="AH64" s="95" t="str">
        <f>IF('Request form specified fields'!$K68="", "", 'Request form specified fields'!$K68)</f>
        <v/>
      </c>
      <c r="AI64" s="95" t="str">
        <f>IF('Request form specified fields'!$L68="", "", 'Request form specified fields'!$L68)</f>
        <v/>
      </c>
      <c r="AJ64" s="95" t="str">
        <f>IF('Request form specified fields'!$M68="", "", 'Request form specified fields'!$M68)</f>
        <v/>
      </c>
      <c r="AK64" s="95" t="str">
        <f>IF('Request form specified fields'!$N68="", "", 'Request form specified fields'!$N68)</f>
        <v/>
      </c>
      <c r="AL64" s="95" t="str">
        <f>IF('Request form specified fields'!$O68="", "", 'Request form specified fields'!$O68)</f>
        <v/>
      </c>
      <c r="AM64" s="95" t="str">
        <f>IF('Request form specified fields'!$P68="", "", 'Request form specified fields'!$P68)</f>
        <v/>
      </c>
      <c r="AN64" s="95" t="str">
        <f>IF('Request form specified fields'!$Q68="", "", 'Request form specified fields'!$Q68)</f>
        <v/>
      </c>
      <c r="AO64" s="95" t="str">
        <f>IF('Request form specified fields'!$R68="", "", 'Request form specified fields'!$R68)</f>
        <v/>
      </c>
      <c r="AP64" s="95" t="str">
        <f>IF('Request form specified fields'!$S68="", "", 'Request form specified fields'!$S68)</f>
        <v/>
      </c>
      <c r="AQ64" s="95" t="str">
        <f>IF('Request form specified fields'!$T68="", "", 'Request form specified fields'!$T68)</f>
        <v/>
      </c>
      <c r="AR64" s="95" t="str">
        <f>IF('Request form specified fields'!$U68="", "", 'Request form specified fields'!$U68)</f>
        <v/>
      </c>
      <c r="AS64" s="94" t="str">
        <f>IF(E64="","",IFERROR(IF('Sign off sheet'!$C$11="",FALSE,TRUE),FALSE))</f>
        <v/>
      </c>
      <c r="AT64" s="94" t="str">
        <f>IF(E64="","",IFERROR(IF('FA4'!$G75="",FALSE,TRUE),FALSE))</f>
        <v/>
      </c>
      <c r="AU64" s="94" t="str">
        <f>IF(E64="","",IFERROR(IF('FA4'!$N75="",FALSE,TRUE),FALSE))</f>
        <v/>
      </c>
      <c r="AV64" s="94" t="str">
        <f t="shared" si="3"/>
        <v/>
      </c>
      <c r="AW64" s="94" t="str">
        <f>IF($E64="","",IFERROR(IF('Sign off sheet'!$C$20="",FALSE,TRUE),FALSE))</f>
        <v/>
      </c>
    </row>
  </sheetData>
  <phoneticPr fontId="3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L330"/>
  <sheetViews>
    <sheetView topLeftCell="B1" zoomScale="110" zoomScaleNormal="110" workbookViewId="0">
      <pane ySplit="1" topLeftCell="A63" activePane="bottomLeft" state="frozen"/>
      <selection activeCell="L336" sqref="L336"/>
      <selection pane="bottomLeft" activeCell="L336" sqref="L336"/>
    </sheetView>
  </sheetViews>
  <sheetFormatPr defaultRowHeight="12.75" x14ac:dyDescent="0.2"/>
  <cols>
    <col min="1" max="1" width="44.42578125" style="16" customWidth="1"/>
    <col min="2" max="2" width="47.42578125" style="20" customWidth="1"/>
    <col min="3" max="3" width="45.28515625" style="5" customWidth="1"/>
    <col min="4" max="4" width="12.7109375" style="51" bestFit="1" customWidth="1"/>
    <col min="5" max="5" width="42.42578125" style="13" bestFit="1" customWidth="1"/>
    <col min="6" max="6" width="13" style="13" bestFit="1" customWidth="1"/>
    <col min="7" max="7" width="11.7109375" customWidth="1"/>
    <col min="8" max="8" width="16.7109375" customWidth="1"/>
    <col min="9" max="9" width="54.28515625" customWidth="1"/>
    <col min="10" max="10" width="14.42578125" customWidth="1"/>
    <col min="12" max="12" width="13.7109375" bestFit="1" customWidth="1"/>
  </cols>
  <sheetData>
    <row r="1" spans="1:12" x14ac:dyDescent="0.2">
      <c r="A1" s="14" t="s">
        <v>129</v>
      </c>
      <c r="B1" s="15" t="s">
        <v>130</v>
      </c>
      <c r="C1" s="4" t="s">
        <v>131</v>
      </c>
      <c r="D1" s="50" t="s">
        <v>132</v>
      </c>
      <c r="E1" s="4" t="s">
        <v>133</v>
      </c>
      <c r="F1" s="4" t="s">
        <v>134</v>
      </c>
      <c r="G1" s="6" t="s">
        <v>135</v>
      </c>
      <c r="H1" s="6" t="s">
        <v>136</v>
      </c>
      <c r="I1" s="6" t="s">
        <v>137</v>
      </c>
      <c r="J1" s="6" t="s">
        <v>138</v>
      </c>
      <c r="K1" s="6" t="s">
        <v>139</v>
      </c>
      <c r="L1" s="6" t="s">
        <v>140</v>
      </c>
    </row>
    <row r="2" spans="1:12" x14ac:dyDescent="0.2">
      <c r="A2" s="16" t="s">
        <v>141</v>
      </c>
      <c r="B2" s="49" t="s">
        <v>142</v>
      </c>
      <c r="C2" s="11" t="s">
        <v>143</v>
      </c>
      <c r="D2" s="51">
        <v>1</v>
      </c>
      <c r="E2" s="13" t="str">
        <f t="shared" ref="E2:E65" si="0">C2&amp;D2</f>
        <v>Addenbrookes (Cambridge)1</v>
      </c>
      <c r="F2" s="13" t="s">
        <v>144</v>
      </c>
      <c r="G2" t="s">
        <v>145</v>
      </c>
      <c r="H2" t="s">
        <v>146</v>
      </c>
      <c r="I2" t="s">
        <v>147</v>
      </c>
      <c r="J2" t="s">
        <v>148</v>
      </c>
    </row>
    <row r="3" spans="1:12" x14ac:dyDescent="0.2">
      <c r="A3" s="16" t="s">
        <v>149</v>
      </c>
      <c r="B3" s="49" t="s">
        <v>150</v>
      </c>
      <c r="C3" s="11" t="s">
        <v>143</v>
      </c>
      <c r="D3" s="51">
        <v>2</v>
      </c>
      <c r="E3" s="13" t="str">
        <f t="shared" si="0"/>
        <v>Addenbrookes (Cambridge)2</v>
      </c>
      <c r="F3" s="13" t="s">
        <v>144</v>
      </c>
      <c r="G3" t="s">
        <v>145</v>
      </c>
      <c r="H3" t="s">
        <v>146</v>
      </c>
      <c r="I3" t="s">
        <v>151</v>
      </c>
      <c r="J3" t="s">
        <v>152</v>
      </c>
    </row>
    <row r="4" spans="1:12" x14ac:dyDescent="0.2">
      <c r="A4" s="16" t="s">
        <v>153</v>
      </c>
      <c r="B4" s="49" t="s">
        <v>154</v>
      </c>
      <c r="C4" s="11" t="s">
        <v>143</v>
      </c>
      <c r="D4" s="51">
        <v>3</v>
      </c>
      <c r="E4" s="13" t="str">
        <f t="shared" si="0"/>
        <v>Addenbrookes (Cambridge)3</v>
      </c>
      <c r="F4" s="13" t="s">
        <v>144</v>
      </c>
      <c r="G4" t="s">
        <v>145</v>
      </c>
      <c r="H4" t="s">
        <v>146</v>
      </c>
      <c r="I4" t="s">
        <v>155</v>
      </c>
      <c r="J4" t="s">
        <v>156</v>
      </c>
    </row>
    <row r="5" spans="1:12" x14ac:dyDescent="0.2">
      <c r="A5" s="16" t="s">
        <v>157</v>
      </c>
      <c r="B5" s="49" t="s">
        <v>158</v>
      </c>
      <c r="C5" s="11" t="s">
        <v>143</v>
      </c>
      <c r="D5" s="51">
        <v>4</v>
      </c>
      <c r="E5" s="13" t="str">
        <f t="shared" si="0"/>
        <v>Addenbrookes (Cambridge)4</v>
      </c>
      <c r="F5" s="13" t="s">
        <v>144</v>
      </c>
      <c r="G5" t="s">
        <v>145</v>
      </c>
      <c r="H5" t="s">
        <v>146</v>
      </c>
      <c r="I5" t="s">
        <v>159</v>
      </c>
      <c r="J5" t="s">
        <v>160</v>
      </c>
    </row>
    <row r="6" spans="1:12" x14ac:dyDescent="0.2">
      <c r="A6" s="16" t="s">
        <v>161</v>
      </c>
      <c r="B6" s="49" t="s">
        <v>162</v>
      </c>
      <c r="C6" s="11" t="s">
        <v>143</v>
      </c>
      <c r="D6" s="51">
        <v>5</v>
      </c>
      <c r="E6" s="13" t="str">
        <f t="shared" si="0"/>
        <v>Addenbrookes (Cambridge)5</v>
      </c>
      <c r="F6" s="13" t="s">
        <v>144</v>
      </c>
      <c r="G6" t="s">
        <v>145</v>
      </c>
      <c r="H6" t="s">
        <v>146</v>
      </c>
      <c r="I6" t="s">
        <v>163</v>
      </c>
      <c r="J6" t="s">
        <v>164</v>
      </c>
    </row>
    <row r="7" spans="1:12" x14ac:dyDescent="0.2">
      <c r="A7" s="16" t="s">
        <v>165</v>
      </c>
      <c r="B7" s="17" t="s">
        <v>166</v>
      </c>
      <c r="C7" s="11" t="s">
        <v>143</v>
      </c>
      <c r="D7" s="51">
        <v>6</v>
      </c>
      <c r="E7" s="13" t="str">
        <f t="shared" si="0"/>
        <v>Addenbrookes (Cambridge)6</v>
      </c>
      <c r="F7" s="13" t="s">
        <v>167</v>
      </c>
      <c r="G7" t="s">
        <v>168</v>
      </c>
      <c r="H7" t="s">
        <v>169</v>
      </c>
      <c r="I7" t="s">
        <v>147</v>
      </c>
      <c r="J7" t="s">
        <v>148</v>
      </c>
    </row>
    <row r="8" spans="1:12" x14ac:dyDescent="0.2">
      <c r="A8" s="16" t="s">
        <v>170</v>
      </c>
      <c r="B8" s="17" t="s">
        <v>171</v>
      </c>
      <c r="C8" s="11" t="s">
        <v>143</v>
      </c>
      <c r="D8" s="51">
        <v>7</v>
      </c>
      <c r="E8" s="13" t="str">
        <f t="shared" si="0"/>
        <v>Addenbrookes (Cambridge)7</v>
      </c>
      <c r="F8" s="13" t="s">
        <v>167</v>
      </c>
      <c r="G8" t="s">
        <v>168</v>
      </c>
      <c r="H8" t="s">
        <v>169</v>
      </c>
      <c r="I8" t="s">
        <v>151</v>
      </c>
      <c r="J8" t="s">
        <v>152</v>
      </c>
    </row>
    <row r="9" spans="1:12" x14ac:dyDescent="0.2">
      <c r="A9" s="16" t="s">
        <v>172</v>
      </c>
      <c r="B9" s="17" t="s">
        <v>173</v>
      </c>
      <c r="C9" s="11" t="s">
        <v>143</v>
      </c>
      <c r="D9" s="51">
        <v>8</v>
      </c>
      <c r="E9" s="13" t="str">
        <f t="shared" si="0"/>
        <v>Addenbrookes (Cambridge)8</v>
      </c>
      <c r="F9" s="13" t="s">
        <v>167</v>
      </c>
      <c r="G9" t="s">
        <v>168</v>
      </c>
      <c r="H9" t="s">
        <v>169</v>
      </c>
      <c r="I9" t="s">
        <v>155</v>
      </c>
      <c r="J9" t="s">
        <v>156</v>
      </c>
    </row>
    <row r="10" spans="1:12" x14ac:dyDescent="0.2">
      <c r="A10" s="16" t="s">
        <v>174</v>
      </c>
      <c r="B10" s="17" t="s">
        <v>175</v>
      </c>
      <c r="C10" s="11" t="s">
        <v>143</v>
      </c>
      <c r="D10" s="51">
        <v>9</v>
      </c>
      <c r="E10" s="13" t="str">
        <f t="shared" si="0"/>
        <v>Addenbrookes (Cambridge)9</v>
      </c>
      <c r="F10" s="13" t="s">
        <v>167</v>
      </c>
      <c r="G10" t="s">
        <v>168</v>
      </c>
      <c r="H10" t="s">
        <v>169</v>
      </c>
      <c r="I10" t="s">
        <v>176</v>
      </c>
      <c r="J10" t="s">
        <v>177</v>
      </c>
    </row>
    <row r="11" spans="1:12" x14ac:dyDescent="0.2">
      <c r="A11" s="16" t="s">
        <v>178</v>
      </c>
      <c r="B11" s="17" t="s">
        <v>179</v>
      </c>
      <c r="C11" s="11" t="s">
        <v>143</v>
      </c>
      <c r="D11" s="51">
        <v>10</v>
      </c>
      <c r="E11" s="13" t="str">
        <f t="shared" si="0"/>
        <v>Addenbrookes (Cambridge)10</v>
      </c>
      <c r="F11" s="13" t="s">
        <v>167</v>
      </c>
      <c r="G11" t="s">
        <v>168</v>
      </c>
      <c r="H11" t="s">
        <v>169</v>
      </c>
      <c r="I11" t="s">
        <v>180</v>
      </c>
      <c r="J11" t="s">
        <v>181</v>
      </c>
    </row>
    <row r="12" spans="1:12" x14ac:dyDescent="0.2">
      <c r="A12" s="16" t="s">
        <v>182</v>
      </c>
      <c r="B12" s="17" t="s">
        <v>183</v>
      </c>
      <c r="C12" s="11" t="s">
        <v>143</v>
      </c>
      <c r="D12" s="51">
        <v>11</v>
      </c>
      <c r="E12" s="13" t="str">
        <f t="shared" si="0"/>
        <v>Addenbrookes (Cambridge)11</v>
      </c>
      <c r="F12" s="13" t="s">
        <v>167</v>
      </c>
      <c r="G12" t="s">
        <v>168</v>
      </c>
      <c r="H12" t="s">
        <v>169</v>
      </c>
      <c r="I12" t="s">
        <v>159</v>
      </c>
      <c r="J12" t="s">
        <v>160</v>
      </c>
    </row>
    <row r="13" spans="1:12" x14ac:dyDescent="0.2">
      <c r="A13" s="16" t="s">
        <v>184</v>
      </c>
      <c r="B13" s="17" t="s">
        <v>185</v>
      </c>
      <c r="C13" s="11" t="s">
        <v>143</v>
      </c>
      <c r="D13" s="51">
        <v>12</v>
      </c>
      <c r="E13" s="13" t="str">
        <f t="shared" si="0"/>
        <v>Addenbrookes (Cambridge)12</v>
      </c>
      <c r="F13" s="13" t="s">
        <v>167</v>
      </c>
      <c r="G13" t="s">
        <v>168</v>
      </c>
      <c r="H13" t="s">
        <v>169</v>
      </c>
      <c r="I13" t="s">
        <v>186</v>
      </c>
      <c r="J13" t="s">
        <v>187</v>
      </c>
    </row>
    <row r="14" spans="1:12" x14ac:dyDescent="0.2">
      <c r="A14" s="16" t="s">
        <v>188</v>
      </c>
      <c r="B14" s="17" t="s">
        <v>189</v>
      </c>
      <c r="C14" s="11" t="s">
        <v>143</v>
      </c>
      <c r="D14" s="51">
        <v>13</v>
      </c>
      <c r="E14" s="13" t="str">
        <f t="shared" si="0"/>
        <v>Addenbrookes (Cambridge)13</v>
      </c>
      <c r="F14" s="13" t="s">
        <v>167</v>
      </c>
      <c r="G14" t="s">
        <v>168</v>
      </c>
      <c r="H14" t="s">
        <v>169</v>
      </c>
      <c r="I14" t="s">
        <v>163</v>
      </c>
      <c r="J14" t="s">
        <v>164</v>
      </c>
    </row>
    <row r="15" spans="1:12" x14ac:dyDescent="0.2">
      <c r="A15" s="16" t="s">
        <v>190</v>
      </c>
      <c r="B15" s="90" t="s">
        <v>191</v>
      </c>
      <c r="C15" s="11" t="s">
        <v>143</v>
      </c>
      <c r="D15" s="51">
        <v>14</v>
      </c>
      <c r="E15" s="13" t="str">
        <f t="shared" si="0"/>
        <v>Addenbrookes (Cambridge)14</v>
      </c>
      <c r="F15" s="13" t="s">
        <v>167</v>
      </c>
      <c r="G15" t="s">
        <v>168</v>
      </c>
      <c r="H15" t="s">
        <v>169</v>
      </c>
      <c r="I15" t="s">
        <v>192</v>
      </c>
      <c r="J15" t="s">
        <v>193</v>
      </c>
    </row>
    <row r="16" spans="1:12" x14ac:dyDescent="0.2">
      <c r="A16" s="16" t="s">
        <v>194</v>
      </c>
      <c r="B16" s="17" t="s">
        <v>195</v>
      </c>
      <c r="C16" s="11" t="s">
        <v>196</v>
      </c>
      <c r="D16" s="51">
        <v>1</v>
      </c>
      <c r="E16" s="13" t="str">
        <f t="shared" si="0"/>
        <v>Birmingham Women's and Children's1</v>
      </c>
      <c r="G16" t="s">
        <v>145</v>
      </c>
      <c r="H16" t="s">
        <v>145</v>
      </c>
      <c r="I16" t="s">
        <v>197</v>
      </c>
      <c r="J16" t="s">
        <v>198</v>
      </c>
    </row>
    <row r="17" spans="1:12" x14ac:dyDescent="0.2">
      <c r="A17" s="16" t="s">
        <v>199</v>
      </c>
      <c r="B17" s="17" t="s">
        <v>200</v>
      </c>
      <c r="C17" s="11" t="s">
        <v>196</v>
      </c>
      <c r="D17" s="51">
        <v>2</v>
      </c>
      <c r="E17" s="13" t="str">
        <f t="shared" si="0"/>
        <v>Birmingham Women's and Children's2</v>
      </c>
      <c r="G17" t="s">
        <v>145</v>
      </c>
      <c r="H17" t="s">
        <v>145</v>
      </c>
      <c r="I17" t="s">
        <v>201</v>
      </c>
      <c r="J17" t="s">
        <v>202</v>
      </c>
    </row>
    <row r="18" spans="1:12" x14ac:dyDescent="0.2">
      <c r="A18" s="16" t="s">
        <v>203</v>
      </c>
      <c r="B18" s="49" t="s">
        <v>204</v>
      </c>
      <c r="C18" s="11" t="s">
        <v>196</v>
      </c>
      <c r="D18" s="51">
        <v>3</v>
      </c>
      <c r="E18" s="13" t="str">
        <f t="shared" si="0"/>
        <v>Birmingham Women's and Children's3</v>
      </c>
      <c r="G18" t="s">
        <v>145</v>
      </c>
      <c r="H18" t="s">
        <v>145</v>
      </c>
      <c r="I18" t="s">
        <v>205</v>
      </c>
      <c r="J18" t="s">
        <v>206</v>
      </c>
    </row>
    <row r="19" spans="1:12" x14ac:dyDescent="0.2">
      <c r="A19" s="16" t="s">
        <v>207</v>
      </c>
      <c r="B19" s="45" t="s">
        <v>208</v>
      </c>
      <c r="C19" s="11" t="s">
        <v>196</v>
      </c>
      <c r="D19" s="51">
        <v>4</v>
      </c>
      <c r="E19" s="13" t="str">
        <f t="shared" si="0"/>
        <v>Birmingham Women's and Children's4</v>
      </c>
      <c r="G19" t="s">
        <v>145</v>
      </c>
      <c r="H19" t="s">
        <v>145</v>
      </c>
      <c r="I19" t="s">
        <v>209</v>
      </c>
      <c r="J19" t="s">
        <v>210</v>
      </c>
    </row>
    <row r="20" spans="1:12" x14ac:dyDescent="0.2">
      <c r="A20" s="16" t="s">
        <v>211</v>
      </c>
      <c r="B20" s="45" t="s">
        <v>212</v>
      </c>
      <c r="C20" s="11" t="s">
        <v>196</v>
      </c>
      <c r="D20" s="51">
        <v>5</v>
      </c>
      <c r="E20" s="13" t="str">
        <f t="shared" si="0"/>
        <v>Birmingham Women's and Children's5</v>
      </c>
      <c r="G20" t="s">
        <v>145</v>
      </c>
      <c r="H20" t="s">
        <v>145</v>
      </c>
      <c r="I20" t="s">
        <v>213</v>
      </c>
      <c r="J20" t="s">
        <v>214</v>
      </c>
    </row>
    <row r="21" spans="1:12" x14ac:dyDescent="0.2">
      <c r="A21" s="16" t="s">
        <v>215</v>
      </c>
      <c r="B21" s="19" t="s">
        <v>216</v>
      </c>
      <c r="C21" s="11" t="s">
        <v>196</v>
      </c>
      <c r="D21" s="51">
        <v>6</v>
      </c>
      <c r="E21" s="13" t="str">
        <f t="shared" si="0"/>
        <v>Birmingham Women's and Children's6</v>
      </c>
      <c r="G21" t="s">
        <v>145</v>
      </c>
      <c r="H21" t="s">
        <v>145</v>
      </c>
      <c r="I21" t="s">
        <v>217</v>
      </c>
      <c r="J21" t="s">
        <v>218</v>
      </c>
      <c r="L21" s="80">
        <v>44718</v>
      </c>
    </row>
    <row r="22" spans="1:12" x14ac:dyDescent="0.2">
      <c r="A22" s="16" t="s">
        <v>219</v>
      </c>
      <c r="B22" s="17" t="s">
        <v>220</v>
      </c>
      <c r="C22" s="11" t="s">
        <v>196</v>
      </c>
      <c r="D22" s="51">
        <v>7</v>
      </c>
      <c r="E22" s="13" t="str">
        <f t="shared" si="0"/>
        <v>Birmingham Women's and Children's7</v>
      </c>
      <c r="G22" t="s">
        <v>145</v>
      </c>
      <c r="H22" t="s">
        <v>145</v>
      </c>
      <c r="I22" t="s">
        <v>221</v>
      </c>
      <c r="J22" t="s">
        <v>222</v>
      </c>
    </row>
    <row r="23" spans="1:12" x14ac:dyDescent="0.2">
      <c r="A23" s="16" t="s">
        <v>223</v>
      </c>
      <c r="B23" s="18" t="s">
        <v>224</v>
      </c>
      <c r="C23" s="11" t="s">
        <v>196</v>
      </c>
      <c r="D23" s="51">
        <v>8</v>
      </c>
      <c r="E23" s="13" t="str">
        <f t="shared" si="0"/>
        <v>Birmingham Women's and Children's8</v>
      </c>
      <c r="G23" t="s">
        <v>145</v>
      </c>
      <c r="H23" t="s">
        <v>145</v>
      </c>
      <c r="I23" t="s">
        <v>225</v>
      </c>
      <c r="J23" t="s">
        <v>226</v>
      </c>
    </row>
    <row r="24" spans="1:12" x14ac:dyDescent="0.2">
      <c r="A24" s="16" t="s">
        <v>227</v>
      </c>
      <c r="B24" s="19" t="s">
        <v>228</v>
      </c>
      <c r="C24" s="11" t="s">
        <v>196</v>
      </c>
      <c r="D24" s="51">
        <v>9</v>
      </c>
      <c r="E24" s="13" t="str">
        <f t="shared" si="0"/>
        <v>Birmingham Women's and Children's9</v>
      </c>
      <c r="G24" t="s">
        <v>145</v>
      </c>
      <c r="H24" t="s">
        <v>145</v>
      </c>
      <c r="I24" t="s">
        <v>229</v>
      </c>
      <c r="J24" t="s">
        <v>230</v>
      </c>
      <c r="L24" s="80">
        <v>44704</v>
      </c>
    </row>
    <row r="25" spans="1:12" x14ac:dyDescent="0.2">
      <c r="A25" s="16" t="s">
        <v>231</v>
      </c>
      <c r="B25" s="18" t="s">
        <v>232</v>
      </c>
      <c r="C25" s="11" t="s">
        <v>196</v>
      </c>
      <c r="D25" s="51">
        <v>10</v>
      </c>
      <c r="E25" s="13" t="str">
        <f t="shared" si="0"/>
        <v>Birmingham Women's and Children's10</v>
      </c>
      <c r="G25" t="s">
        <v>145</v>
      </c>
      <c r="H25" t="s">
        <v>145</v>
      </c>
      <c r="I25" t="s">
        <v>233</v>
      </c>
      <c r="J25" t="s">
        <v>234</v>
      </c>
    </row>
    <row r="26" spans="1:12" x14ac:dyDescent="0.2">
      <c r="A26" s="16" t="s">
        <v>235</v>
      </c>
      <c r="B26" s="18" t="s">
        <v>236</v>
      </c>
      <c r="C26" s="11" t="s">
        <v>196</v>
      </c>
      <c r="D26" s="51">
        <v>11</v>
      </c>
      <c r="E26" s="13" t="str">
        <f t="shared" si="0"/>
        <v>Birmingham Women's and Children's11</v>
      </c>
      <c r="G26" t="s">
        <v>145</v>
      </c>
      <c r="H26" t="s">
        <v>145</v>
      </c>
      <c r="I26" t="s">
        <v>237</v>
      </c>
      <c r="J26" t="s">
        <v>238</v>
      </c>
    </row>
    <row r="27" spans="1:12" x14ac:dyDescent="0.2">
      <c r="A27" s="16" t="s">
        <v>239</v>
      </c>
      <c r="B27" s="18" t="s">
        <v>240</v>
      </c>
      <c r="C27" s="11" t="s">
        <v>196</v>
      </c>
      <c r="D27" s="51">
        <v>12</v>
      </c>
      <c r="E27" s="13" t="str">
        <f t="shared" si="0"/>
        <v>Birmingham Women's and Children's12</v>
      </c>
      <c r="G27" t="s">
        <v>145</v>
      </c>
      <c r="H27" t="s">
        <v>145</v>
      </c>
      <c r="I27" t="s">
        <v>241</v>
      </c>
      <c r="J27" t="s">
        <v>242</v>
      </c>
    </row>
    <row r="28" spans="1:12" s="89" customFormat="1" x14ac:dyDescent="0.2">
      <c r="A28" s="16" t="s">
        <v>243</v>
      </c>
      <c r="B28" s="90" t="s">
        <v>244</v>
      </c>
      <c r="C28" s="11" t="s">
        <v>196</v>
      </c>
      <c r="D28" s="51">
        <v>13</v>
      </c>
      <c r="E28" s="92" t="str">
        <f t="shared" si="0"/>
        <v>Birmingham Women's and Children's13</v>
      </c>
      <c r="F28" s="92"/>
      <c r="G28" s="89" t="s">
        <v>145</v>
      </c>
      <c r="H28" s="89" t="s">
        <v>145</v>
      </c>
      <c r="I28" s="89" t="s">
        <v>245</v>
      </c>
      <c r="J28" t="s">
        <v>246</v>
      </c>
      <c r="L28" s="89" t="s">
        <v>247</v>
      </c>
    </row>
    <row r="29" spans="1:12" x14ac:dyDescent="0.2">
      <c r="A29" s="16" t="s">
        <v>248</v>
      </c>
      <c r="B29" s="19" t="s">
        <v>249</v>
      </c>
      <c r="C29" s="11" t="s">
        <v>196</v>
      </c>
      <c r="D29" s="51">
        <v>14</v>
      </c>
      <c r="E29" s="13" t="str">
        <f t="shared" si="0"/>
        <v>Birmingham Women's and Children's14</v>
      </c>
      <c r="G29" t="s">
        <v>145</v>
      </c>
      <c r="H29" t="s">
        <v>145</v>
      </c>
      <c r="I29" t="s">
        <v>250</v>
      </c>
      <c r="J29" t="s">
        <v>251</v>
      </c>
      <c r="L29" s="80">
        <v>44704</v>
      </c>
    </row>
    <row r="30" spans="1:12" x14ac:dyDescent="0.2">
      <c r="A30" s="16" t="s">
        <v>252</v>
      </c>
      <c r="B30" s="18" t="s">
        <v>253</v>
      </c>
      <c r="C30" s="11" t="s">
        <v>196</v>
      </c>
      <c r="D30" s="51">
        <v>15</v>
      </c>
      <c r="E30" s="13" t="str">
        <f t="shared" si="0"/>
        <v>Birmingham Women's and Children's15</v>
      </c>
      <c r="G30" t="s">
        <v>145</v>
      </c>
      <c r="H30" t="s">
        <v>145</v>
      </c>
      <c r="I30" t="s">
        <v>254</v>
      </c>
      <c r="J30" t="s">
        <v>255</v>
      </c>
    </row>
    <row r="31" spans="1:12" x14ac:dyDescent="0.2">
      <c r="A31" s="16" t="s">
        <v>256</v>
      </c>
      <c r="B31" s="19" t="s">
        <v>257</v>
      </c>
      <c r="C31" s="11" t="s">
        <v>196</v>
      </c>
      <c r="D31" s="51">
        <v>16</v>
      </c>
      <c r="E31" s="13" t="str">
        <f t="shared" si="0"/>
        <v>Birmingham Women's and Children's16</v>
      </c>
      <c r="G31" t="s">
        <v>145</v>
      </c>
      <c r="H31" t="s">
        <v>145</v>
      </c>
      <c r="I31" t="s">
        <v>258</v>
      </c>
      <c r="J31" t="s">
        <v>259</v>
      </c>
      <c r="L31" s="80">
        <v>44704</v>
      </c>
    </row>
    <row r="32" spans="1:12" x14ac:dyDescent="0.2">
      <c r="A32" s="16" t="s">
        <v>260</v>
      </c>
      <c r="B32" s="18" t="s">
        <v>261</v>
      </c>
      <c r="C32" s="11" t="s">
        <v>196</v>
      </c>
      <c r="D32" s="51">
        <v>17</v>
      </c>
      <c r="E32" s="13" t="str">
        <f t="shared" si="0"/>
        <v>Birmingham Women's and Children's17</v>
      </c>
      <c r="G32" t="s">
        <v>145</v>
      </c>
      <c r="H32" t="s">
        <v>145</v>
      </c>
      <c r="I32" t="s">
        <v>262</v>
      </c>
      <c r="J32" t="s">
        <v>263</v>
      </c>
    </row>
    <row r="33" spans="1:12" x14ac:dyDescent="0.2">
      <c r="A33" s="16" t="s">
        <v>264</v>
      </c>
      <c r="B33" s="19" t="s">
        <v>265</v>
      </c>
      <c r="C33" s="11" t="s">
        <v>196</v>
      </c>
      <c r="D33" s="51">
        <v>18</v>
      </c>
      <c r="E33" s="13" t="str">
        <f t="shared" si="0"/>
        <v>Birmingham Women's and Children's18</v>
      </c>
      <c r="G33" t="s">
        <v>145</v>
      </c>
      <c r="H33" t="s">
        <v>145</v>
      </c>
      <c r="I33" t="s">
        <v>266</v>
      </c>
      <c r="J33" t="s">
        <v>267</v>
      </c>
      <c r="L33" s="80">
        <v>44706</v>
      </c>
    </row>
    <row r="34" spans="1:12" x14ac:dyDescent="0.2">
      <c r="A34" s="16" t="s">
        <v>268</v>
      </c>
      <c r="B34" s="19" t="s">
        <v>269</v>
      </c>
      <c r="C34" s="11" t="s">
        <v>196</v>
      </c>
      <c r="D34" s="51">
        <v>19</v>
      </c>
      <c r="E34" s="13" t="str">
        <f t="shared" si="0"/>
        <v>Birmingham Women's and Children's19</v>
      </c>
      <c r="G34" t="s">
        <v>145</v>
      </c>
      <c r="H34" t="s">
        <v>145</v>
      </c>
      <c r="I34" t="s">
        <v>270</v>
      </c>
      <c r="J34" t="s">
        <v>271</v>
      </c>
      <c r="L34" s="80">
        <v>44706</v>
      </c>
    </row>
    <row r="35" spans="1:12" x14ac:dyDescent="0.2">
      <c r="A35" s="16" t="s">
        <v>272</v>
      </c>
      <c r="B35" s="18" t="s">
        <v>273</v>
      </c>
      <c r="C35" s="11" t="s">
        <v>196</v>
      </c>
      <c r="D35" s="51">
        <v>20</v>
      </c>
      <c r="E35" s="13" t="str">
        <f t="shared" si="0"/>
        <v>Birmingham Women's and Children's20</v>
      </c>
      <c r="G35" t="s">
        <v>145</v>
      </c>
      <c r="H35" t="s">
        <v>145</v>
      </c>
      <c r="I35" t="s">
        <v>274</v>
      </c>
      <c r="J35" t="s">
        <v>275</v>
      </c>
    </row>
    <row r="36" spans="1:12" x14ac:dyDescent="0.2">
      <c r="A36" s="16" t="s">
        <v>276</v>
      </c>
      <c r="B36" s="18" t="s">
        <v>277</v>
      </c>
      <c r="C36" s="11" t="s">
        <v>196</v>
      </c>
      <c r="D36" s="51">
        <v>21</v>
      </c>
      <c r="E36" s="13" t="str">
        <f t="shared" si="0"/>
        <v>Birmingham Women's and Children's21</v>
      </c>
      <c r="G36" t="s">
        <v>145</v>
      </c>
      <c r="H36" t="s">
        <v>145</v>
      </c>
      <c r="I36" t="s">
        <v>278</v>
      </c>
      <c r="J36" t="s">
        <v>1138</v>
      </c>
    </row>
    <row r="37" spans="1:12" x14ac:dyDescent="0.2">
      <c r="A37" s="16" t="s">
        <v>279</v>
      </c>
      <c r="B37" s="18" t="s">
        <v>280</v>
      </c>
      <c r="C37" s="11" t="s">
        <v>196</v>
      </c>
      <c r="D37" s="51">
        <v>22</v>
      </c>
      <c r="E37" s="13" t="str">
        <f t="shared" si="0"/>
        <v>Birmingham Women's and Children's22</v>
      </c>
      <c r="G37" t="s">
        <v>145</v>
      </c>
      <c r="H37" t="s">
        <v>145</v>
      </c>
      <c r="I37" t="s">
        <v>281</v>
      </c>
      <c r="J37" t="s">
        <v>282</v>
      </c>
    </row>
    <row r="38" spans="1:12" x14ac:dyDescent="0.2">
      <c r="A38" s="16" t="s">
        <v>283</v>
      </c>
      <c r="B38" s="18" t="s">
        <v>284</v>
      </c>
      <c r="C38" s="11" t="s">
        <v>196</v>
      </c>
      <c r="D38" s="51">
        <v>23</v>
      </c>
      <c r="E38" s="13" t="str">
        <f t="shared" si="0"/>
        <v>Birmingham Women's and Children's23</v>
      </c>
      <c r="G38" t="s">
        <v>145</v>
      </c>
      <c r="H38" t="s">
        <v>145</v>
      </c>
      <c r="I38" t="s">
        <v>285</v>
      </c>
      <c r="J38" t="s">
        <v>286</v>
      </c>
    </row>
    <row r="39" spans="1:12" x14ac:dyDescent="0.2">
      <c r="A39" s="16" t="s">
        <v>287</v>
      </c>
      <c r="B39" s="18" t="s">
        <v>288</v>
      </c>
      <c r="C39" s="11" t="s">
        <v>196</v>
      </c>
      <c r="D39" s="51">
        <v>24</v>
      </c>
      <c r="E39" s="13" t="str">
        <f t="shared" si="0"/>
        <v>Birmingham Women's and Children's24</v>
      </c>
      <c r="G39" t="s">
        <v>145</v>
      </c>
      <c r="H39" t="s">
        <v>145</v>
      </c>
      <c r="I39" s="82" t="s">
        <v>289</v>
      </c>
      <c r="J39" t="s">
        <v>290</v>
      </c>
    </row>
    <row r="40" spans="1:12" x14ac:dyDescent="0.2">
      <c r="A40" s="16" t="s">
        <v>291</v>
      </c>
      <c r="B40" s="19" t="s">
        <v>292</v>
      </c>
      <c r="C40" s="11" t="s">
        <v>196</v>
      </c>
      <c r="D40" s="51">
        <v>25</v>
      </c>
      <c r="E40" s="13" t="str">
        <f t="shared" si="0"/>
        <v>Birmingham Women's and Children's25</v>
      </c>
      <c r="G40" t="s">
        <v>145</v>
      </c>
      <c r="H40" t="s">
        <v>145</v>
      </c>
      <c r="I40" t="s">
        <v>293</v>
      </c>
      <c r="J40" t="s">
        <v>294</v>
      </c>
    </row>
    <row r="41" spans="1:12" x14ac:dyDescent="0.2">
      <c r="A41" s="16" t="s">
        <v>295</v>
      </c>
      <c r="B41" s="19" t="s">
        <v>296</v>
      </c>
      <c r="C41" s="11" t="s">
        <v>196</v>
      </c>
      <c r="D41" s="51">
        <v>26</v>
      </c>
      <c r="E41" s="13" t="str">
        <f t="shared" si="0"/>
        <v>Birmingham Women's and Children's26</v>
      </c>
      <c r="G41" t="s">
        <v>145</v>
      </c>
      <c r="H41" t="s">
        <v>145</v>
      </c>
      <c r="I41" t="s">
        <v>297</v>
      </c>
      <c r="J41" t="s">
        <v>298</v>
      </c>
    </row>
    <row r="42" spans="1:12" x14ac:dyDescent="0.2">
      <c r="A42" s="16" t="s">
        <v>299</v>
      </c>
      <c r="B42" s="19" t="s">
        <v>300</v>
      </c>
      <c r="C42" s="11" t="s">
        <v>196</v>
      </c>
      <c r="D42" s="51">
        <v>27</v>
      </c>
      <c r="E42" s="13" t="str">
        <f t="shared" si="0"/>
        <v>Birmingham Women's and Children's27</v>
      </c>
      <c r="G42" t="s">
        <v>145</v>
      </c>
      <c r="H42" t="s">
        <v>145</v>
      </c>
      <c r="I42" t="s">
        <v>297</v>
      </c>
      <c r="J42" t="s">
        <v>298</v>
      </c>
    </row>
    <row r="43" spans="1:12" x14ac:dyDescent="0.2">
      <c r="A43" s="16" t="s">
        <v>301</v>
      </c>
      <c r="B43" s="19" t="s">
        <v>302</v>
      </c>
      <c r="C43" s="11" t="s">
        <v>196</v>
      </c>
      <c r="D43" s="51">
        <v>28</v>
      </c>
      <c r="E43" s="13" t="str">
        <f t="shared" si="0"/>
        <v>Birmingham Women's and Children's28</v>
      </c>
      <c r="G43" t="s">
        <v>145</v>
      </c>
      <c r="H43" t="s">
        <v>145</v>
      </c>
      <c r="I43" t="s">
        <v>303</v>
      </c>
      <c r="J43" t="s">
        <v>304</v>
      </c>
    </row>
    <row r="44" spans="1:12" x14ac:dyDescent="0.2">
      <c r="A44" s="16" t="s">
        <v>305</v>
      </c>
      <c r="B44" s="49" t="s">
        <v>306</v>
      </c>
      <c r="C44" s="11" t="s">
        <v>196</v>
      </c>
      <c r="D44" s="51">
        <v>29</v>
      </c>
      <c r="E44" s="13" t="str">
        <f t="shared" si="0"/>
        <v>Birmingham Women's and Children's29</v>
      </c>
      <c r="F44" s="13" t="s">
        <v>307</v>
      </c>
      <c r="G44" t="s">
        <v>168</v>
      </c>
      <c r="H44" t="s">
        <v>308</v>
      </c>
      <c r="I44" t="s">
        <v>197</v>
      </c>
      <c r="J44" t="s">
        <v>198</v>
      </c>
    </row>
    <row r="45" spans="1:12" x14ac:dyDescent="0.2">
      <c r="A45" s="16" t="s">
        <v>309</v>
      </c>
      <c r="B45" s="18" t="s">
        <v>310</v>
      </c>
      <c r="C45" s="11" t="s">
        <v>196</v>
      </c>
      <c r="D45" s="51">
        <v>30</v>
      </c>
      <c r="E45" s="13" t="str">
        <f t="shared" si="0"/>
        <v>Birmingham Women's and Children's30</v>
      </c>
      <c r="F45" s="13" t="s">
        <v>307</v>
      </c>
      <c r="G45" t="s">
        <v>168</v>
      </c>
      <c r="H45" t="s">
        <v>308</v>
      </c>
      <c r="I45" t="s">
        <v>201</v>
      </c>
      <c r="J45" t="s">
        <v>202</v>
      </c>
    </row>
    <row r="46" spans="1:12" x14ac:dyDescent="0.2">
      <c r="A46" s="16" t="s">
        <v>311</v>
      </c>
      <c r="B46" s="49" t="s">
        <v>312</v>
      </c>
      <c r="C46" s="11" t="s">
        <v>196</v>
      </c>
      <c r="D46" s="51">
        <v>31</v>
      </c>
      <c r="E46" s="13" t="str">
        <f t="shared" si="0"/>
        <v>Birmingham Women's and Children's31</v>
      </c>
      <c r="F46" s="13" t="s">
        <v>307</v>
      </c>
      <c r="G46" t="s">
        <v>168</v>
      </c>
      <c r="H46" t="s">
        <v>308</v>
      </c>
      <c r="I46" t="s">
        <v>205</v>
      </c>
      <c r="J46" t="s">
        <v>206</v>
      </c>
    </row>
    <row r="47" spans="1:12" x14ac:dyDescent="0.2">
      <c r="A47" s="16" t="s">
        <v>313</v>
      </c>
      <c r="B47" s="45" t="s">
        <v>314</v>
      </c>
      <c r="C47" s="11" t="s">
        <v>196</v>
      </c>
      <c r="D47" s="51">
        <v>32</v>
      </c>
      <c r="E47" s="13" t="str">
        <f t="shared" si="0"/>
        <v>Birmingham Women's and Children's32</v>
      </c>
      <c r="F47" s="13" t="s">
        <v>307</v>
      </c>
      <c r="G47" t="s">
        <v>168</v>
      </c>
      <c r="H47" t="s">
        <v>308</v>
      </c>
      <c r="I47" t="s">
        <v>209</v>
      </c>
      <c r="J47" t="s">
        <v>210</v>
      </c>
    </row>
    <row r="48" spans="1:12" x14ac:dyDescent="0.2">
      <c r="A48" s="16" t="s">
        <v>315</v>
      </c>
      <c r="B48" s="19" t="s">
        <v>316</v>
      </c>
      <c r="C48" s="11" t="s">
        <v>196</v>
      </c>
      <c r="D48" s="51">
        <v>33</v>
      </c>
      <c r="E48" s="13" t="str">
        <f t="shared" si="0"/>
        <v>Birmingham Women's and Children's33</v>
      </c>
      <c r="F48" s="13" t="s">
        <v>307</v>
      </c>
      <c r="G48" t="s">
        <v>168</v>
      </c>
      <c r="H48" t="s">
        <v>308</v>
      </c>
      <c r="I48" t="s">
        <v>217</v>
      </c>
      <c r="J48" t="s">
        <v>218</v>
      </c>
      <c r="L48" s="80">
        <v>44718</v>
      </c>
    </row>
    <row r="49" spans="1:12" x14ac:dyDescent="0.2">
      <c r="A49" s="16" t="s">
        <v>317</v>
      </c>
      <c r="B49" s="49" t="s">
        <v>318</v>
      </c>
      <c r="C49" s="11" t="s">
        <v>196</v>
      </c>
      <c r="D49" s="51">
        <v>34</v>
      </c>
      <c r="E49" s="13" t="str">
        <f t="shared" si="0"/>
        <v>Birmingham Women's and Children's34</v>
      </c>
      <c r="F49" s="13" t="s">
        <v>307</v>
      </c>
      <c r="G49" t="s">
        <v>168</v>
      </c>
      <c r="H49" t="s">
        <v>308</v>
      </c>
      <c r="I49" t="s">
        <v>221</v>
      </c>
      <c r="J49" t="s">
        <v>222</v>
      </c>
    </row>
    <row r="50" spans="1:12" x14ac:dyDescent="0.2">
      <c r="A50" s="16" t="s">
        <v>319</v>
      </c>
      <c r="B50" s="18" t="s">
        <v>320</v>
      </c>
      <c r="C50" s="11" t="s">
        <v>196</v>
      </c>
      <c r="D50" s="51">
        <v>35</v>
      </c>
      <c r="E50" s="13" t="str">
        <f t="shared" si="0"/>
        <v>Birmingham Women's and Children's35</v>
      </c>
      <c r="F50" s="13" t="s">
        <v>307</v>
      </c>
      <c r="G50" t="s">
        <v>168</v>
      </c>
      <c r="H50" t="s">
        <v>308</v>
      </c>
      <c r="I50" t="s">
        <v>225</v>
      </c>
      <c r="J50" t="s">
        <v>226</v>
      </c>
    </row>
    <row r="51" spans="1:12" x14ac:dyDescent="0.2">
      <c r="A51" s="16" t="s">
        <v>321</v>
      </c>
      <c r="B51" s="19" t="s">
        <v>322</v>
      </c>
      <c r="C51" s="11" t="s">
        <v>196</v>
      </c>
      <c r="D51" s="51">
        <v>36</v>
      </c>
      <c r="E51" s="13" t="str">
        <f t="shared" si="0"/>
        <v>Birmingham Women's and Children's36</v>
      </c>
      <c r="F51" s="13" t="s">
        <v>307</v>
      </c>
      <c r="G51" t="s">
        <v>168</v>
      </c>
      <c r="H51" t="s">
        <v>308</v>
      </c>
      <c r="I51" t="s">
        <v>229</v>
      </c>
      <c r="J51" t="s">
        <v>230</v>
      </c>
      <c r="L51" s="80">
        <v>44704</v>
      </c>
    </row>
    <row r="52" spans="1:12" x14ac:dyDescent="0.2">
      <c r="A52" s="16" t="s">
        <v>323</v>
      </c>
      <c r="B52" s="18" t="s">
        <v>324</v>
      </c>
      <c r="C52" s="11" t="s">
        <v>196</v>
      </c>
      <c r="D52" s="51">
        <v>37</v>
      </c>
      <c r="E52" s="13" t="str">
        <f t="shared" si="0"/>
        <v>Birmingham Women's and Children's37</v>
      </c>
      <c r="F52" s="13" t="s">
        <v>307</v>
      </c>
      <c r="G52" t="s">
        <v>168</v>
      </c>
      <c r="H52" t="s">
        <v>308</v>
      </c>
      <c r="I52" t="s">
        <v>233</v>
      </c>
      <c r="J52" t="s">
        <v>234</v>
      </c>
    </row>
    <row r="53" spans="1:12" x14ac:dyDescent="0.2">
      <c r="A53" s="16" t="s">
        <v>325</v>
      </c>
      <c r="B53" s="18" t="s">
        <v>326</v>
      </c>
      <c r="C53" s="11" t="s">
        <v>196</v>
      </c>
      <c r="D53" s="51">
        <v>38</v>
      </c>
      <c r="E53" s="13" t="str">
        <f t="shared" si="0"/>
        <v>Birmingham Women's and Children's38</v>
      </c>
      <c r="F53" s="13" t="s">
        <v>307</v>
      </c>
      <c r="G53" t="s">
        <v>168</v>
      </c>
      <c r="H53" t="s">
        <v>308</v>
      </c>
      <c r="I53" t="s">
        <v>237</v>
      </c>
      <c r="J53" t="s">
        <v>238</v>
      </c>
    </row>
    <row r="54" spans="1:12" x14ac:dyDescent="0.2">
      <c r="A54" s="16" t="s">
        <v>327</v>
      </c>
      <c r="B54" s="18" t="s">
        <v>328</v>
      </c>
      <c r="C54" s="11" t="s">
        <v>196</v>
      </c>
      <c r="D54" s="51">
        <v>39</v>
      </c>
      <c r="E54" s="13" t="str">
        <f t="shared" si="0"/>
        <v>Birmingham Women's and Children's39</v>
      </c>
      <c r="F54" s="13" t="s">
        <v>307</v>
      </c>
      <c r="G54" t="s">
        <v>168</v>
      </c>
      <c r="H54" t="s">
        <v>308</v>
      </c>
      <c r="I54" t="s">
        <v>241</v>
      </c>
      <c r="J54" t="s">
        <v>242</v>
      </c>
    </row>
    <row r="55" spans="1:12" x14ac:dyDescent="0.2">
      <c r="A55" s="16" t="s">
        <v>329</v>
      </c>
      <c r="B55" s="19" t="s">
        <v>330</v>
      </c>
      <c r="C55" s="11" t="s">
        <v>196</v>
      </c>
      <c r="D55" s="51">
        <v>40</v>
      </c>
      <c r="E55" s="13" t="str">
        <f t="shared" si="0"/>
        <v>Birmingham Women's and Children's40</v>
      </c>
      <c r="F55" s="13" t="s">
        <v>307</v>
      </c>
      <c r="G55" t="s">
        <v>168</v>
      </c>
      <c r="H55" t="s">
        <v>308</v>
      </c>
      <c r="I55" t="s">
        <v>331</v>
      </c>
      <c r="J55" t="s">
        <v>332</v>
      </c>
      <c r="L55" s="80">
        <v>44718</v>
      </c>
    </row>
    <row r="56" spans="1:12" s="89" customFormat="1" x14ac:dyDescent="0.2">
      <c r="A56" s="16" t="s">
        <v>333</v>
      </c>
      <c r="B56" s="90" t="s">
        <v>334</v>
      </c>
      <c r="C56" s="11" t="s">
        <v>196</v>
      </c>
      <c r="D56" s="51">
        <v>41</v>
      </c>
      <c r="E56" s="92" t="str">
        <f t="shared" si="0"/>
        <v>Birmingham Women's and Children's41</v>
      </c>
      <c r="F56" s="13" t="s">
        <v>307</v>
      </c>
      <c r="G56" s="89" t="s">
        <v>168</v>
      </c>
      <c r="H56" s="89" t="s">
        <v>308</v>
      </c>
      <c r="I56" s="89" t="s">
        <v>245</v>
      </c>
      <c r="J56" t="s">
        <v>246</v>
      </c>
      <c r="L56" s="89" t="s">
        <v>247</v>
      </c>
    </row>
    <row r="57" spans="1:12" x14ac:dyDescent="0.2">
      <c r="A57" s="16" t="s">
        <v>335</v>
      </c>
      <c r="B57" s="19" t="s">
        <v>336</v>
      </c>
      <c r="C57" s="11" t="s">
        <v>196</v>
      </c>
      <c r="D57" s="51">
        <v>42</v>
      </c>
      <c r="E57" s="13" t="str">
        <f t="shared" si="0"/>
        <v>Birmingham Women's and Children's42</v>
      </c>
      <c r="F57" s="13" t="s">
        <v>307</v>
      </c>
      <c r="G57" t="s">
        <v>168</v>
      </c>
      <c r="H57" t="s">
        <v>308</v>
      </c>
      <c r="I57" t="s">
        <v>250</v>
      </c>
      <c r="J57" t="s">
        <v>251</v>
      </c>
      <c r="L57" s="80">
        <v>44704</v>
      </c>
    </row>
    <row r="58" spans="1:12" x14ac:dyDescent="0.2">
      <c r="A58" s="16" t="s">
        <v>337</v>
      </c>
      <c r="B58" s="18" t="s">
        <v>338</v>
      </c>
      <c r="C58" s="11" t="s">
        <v>196</v>
      </c>
      <c r="D58" s="51">
        <v>43</v>
      </c>
      <c r="E58" s="13" t="str">
        <f t="shared" si="0"/>
        <v>Birmingham Women's and Children's43</v>
      </c>
      <c r="F58" s="13" t="s">
        <v>307</v>
      </c>
      <c r="G58" t="s">
        <v>168</v>
      </c>
      <c r="H58" t="s">
        <v>308</v>
      </c>
      <c r="I58" t="s">
        <v>254</v>
      </c>
      <c r="J58" t="s">
        <v>255</v>
      </c>
    </row>
    <row r="59" spans="1:12" x14ac:dyDescent="0.2">
      <c r="A59" s="16" t="s">
        <v>339</v>
      </c>
      <c r="B59" s="19" t="s">
        <v>340</v>
      </c>
      <c r="C59" s="11" t="s">
        <v>196</v>
      </c>
      <c r="D59" s="51">
        <v>44</v>
      </c>
      <c r="E59" s="13" t="str">
        <f t="shared" si="0"/>
        <v>Birmingham Women's and Children's44</v>
      </c>
      <c r="F59" s="13" t="s">
        <v>307</v>
      </c>
      <c r="G59" t="s">
        <v>168</v>
      </c>
      <c r="H59" t="s">
        <v>308</v>
      </c>
      <c r="I59" t="s">
        <v>258</v>
      </c>
      <c r="J59" t="s">
        <v>259</v>
      </c>
      <c r="L59" s="80">
        <v>44704</v>
      </c>
    </row>
    <row r="60" spans="1:12" x14ac:dyDescent="0.2">
      <c r="A60" s="16" t="s">
        <v>341</v>
      </c>
      <c r="B60" s="18" t="s">
        <v>342</v>
      </c>
      <c r="C60" s="11" t="s">
        <v>196</v>
      </c>
      <c r="D60" s="51">
        <v>45</v>
      </c>
      <c r="E60" s="13" t="str">
        <f t="shared" si="0"/>
        <v>Birmingham Women's and Children's45</v>
      </c>
      <c r="F60" s="13" t="s">
        <v>307</v>
      </c>
      <c r="G60" t="s">
        <v>168</v>
      </c>
      <c r="H60" t="s">
        <v>308</v>
      </c>
      <c r="I60" t="s">
        <v>262</v>
      </c>
      <c r="J60" t="s">
        <v>263</v>
      </c>
    </row>
    <row r="61" spans="1:12" x14ac:dyDescent="0.2">
      <c r="A61" s="16" t="s">
        <v>343</v>
      </c>
      <c r="B61" s="19" t="s">
        <v>344</v>
      </c>
      <c r="C61" s="11" t="s">
        <v>196</v>
      </c>
      <c r="D61" s="51">
        <v>46</v>
      </c>
      <c r="E61" s="13" t="str">
        <f t="shared" si="0"/>
        <v>Birmingham Women's and Children's46</v>
      </c>
      <c r="F61" s="13" t="s">
        <v>307</v>
      </c>
      <c r="G61" t="s">
        <v>168</v>
      </c>
      <c r="H61" t="s">
        <v>308</v>
      </c>
      <c r="I61" t="s">
        <v>266</v>
      </c>
      <c r="J61" t="s">
        <v>267</v>
      </c>
      <c r="L61" s="80">
        <v>44706</v>
      </c>
    </row>
    <row r="62" spans="1:12" x14ac:dyDescent="0.2">
      <c r="A62" s="16" t="s">
        <v>345</v>
      </c>
      <c r="B62" s="19" t="s">
        <v>346</v>
      </c>
      <c r="C62" s="11" t="s">
        <v>196</v>
      </c>
      <c r="D62" s="51">
        <v>47</v>
      </c>
      <c r="E62" s="13" t="str">
        <f t="shared" si="0"/>
        <v>Birmingham Women's and Children's47</v>
      </c>
      <c r="F62" s="13" t="s">
        <v>307</v>
      </c>
      <c r="G62" t="s">
        <v>168</v>
      </c>
      <c r="H62" t="s">
        <v>308</v>
      </c>
      <c r="I62" t="s">
        <v>270</v>
      </c>
      <c r="J62" t="s">
        <v>271</v>
      </c>
      <c r="L62" s="80">
        <v>44706</v>
      </c>
    </row>
    <row r="63" spans="1:12" x14ac:dyDescent="0.2">
      <c r="A63" s="16" t="s">
        <v>347</v>
      </c>
      <c r="B63" s="18" t="s">
        <v>348</v>
      </c>
      <c r="C63" s="11" t="s">
        <v>196</v>
      </c>
      <c r="D63" s="51">
        <v>48</v>
      </c>
      <c r="E63" s="13" t="str">
        <f t="shared" si="0"/>
        <v>Birmingham Women's and Children's48</v>
      </c>
      <c r="F63" s="13" t="s">
        <v>307</v>
      </c>
      <c r="G63" t="s">
        <v>168</v>
      </c>
      <c r="H63" t="s">
        <v>308</v>
      </c>
      <c r="I63" t="s">
        <v>274</v>
      </c>
      <c r="J63" t="s">
        <v>275</v>
      </c>
    </row>
    <row r="64" spans="1:12" x14ac:dyDescent="0.2">
      <c r="A64" s="16" t="s">
        <v>349</v>
      </c>
      <c r="B64" s="18" t="s">
        <v>350</v>
      </c>
      <c r="C64" s="11" t="s">
        <v>196</v>
      </c>
      <c r="D64" s="51">
        <v>49</v>
      </c>
      <c r="E64" s="13" t="str">
        <f t="shared" si="0"/>
        <v>Birmingham Women's and Children's49</v>
      </c>
      <c r="F64" s="13" t="s">
        <v>307</v>
      </c>
      <c r="G64" t="s">
        <v>168</v>
      </c>
      <c r="H64" t="s">
        <v>308</v>
      </c>
      <c r="I64" t="s">
        <v>278</v>
      </c>
      <c r="J64" t="s">
        <v>1138</v>
      </c>
    </row>
    <row r="65" spans="1:12" x14ac:dyDescent="0.2">
      <c r="A65" s="16" t="s">
        <v>351</v>
      </c>
      <c r="B65" s="18" t="s">
        <v>352</v>
      </c>
      <c r="C65" s="11" t="s">
        <v>196</v>
      </c>
      <c r="D65" s="51">
        <v>50</v>
      </c>
      <c r="E65" s="13" t="str">
        <f t="shared" si="0"/>
        <v>Birmingham Women's and Children's50</v>
      </c>
      <c r="F65" s="13" t="s">
        <v>307</v>
      </c>
      <c r="G65" t="s">
        <v>168</v>
      </c>
      <c r="H65" t="s">
        <v>308</v>
      </c>
      <c r="I65" t="s">
        <v>353</v>
      </c>
      <c r="J65" t="s">
        <v>354</v>
      </c>
    </row>
    <row r="66" spans="1:12" x14ac:dyDescent="0.2">
      <c r="A66" s="16" t="s">
        <v>355</v>
      </c>
      <c r="B66" s="18" t="s">
        <v>356</v>
      </c>
      <c r="C66" s="11" t="s">
        <v>196</v>
      </c>
      <c r="D66" s="51">
        <v>51</v>
      </c>
      <c r="E66" s="13" t="str">
        <f t="shared" ref="E66:E129" si="1">C66&amp;D66</f>
        <v>Birmingham Women's and Children's51</v>
      </c>
      <c r="F66" s="13" t="s">
        <v>307</v>
      </c>
      <c r="G66" t="s">
        <v>168</v>
      </c>
      <c r="H66" t="s">
        <v>308</v>
      </c>
      <c r="I66" t="s">
        <v>281</v>
      </c>
      <c r="J66" t="s">
        <v>282</v>
      </c>
    </row>
    <row r="67" spans="1:12" x14ac:dyDescent="0.2">
      <c r="A67" s="16" t="s">
        <v>357</v>
      </c>
      <c r="B67" s="18" t="s">
        <v>358</v>
      </c>
      <c r="C67" s="11" t="s">
        <v>196</v>
      </c>
      <c r="D67" s="51">
        <v>52</v>
      </c>
      <c r="E67" s="13" t="str">
        <f t="shared" si="1"/>
        <v>Birmingham Women's and Children's52</v>
      </c>
      <c r="F67" s="13" t="s">
        <v>307</v>
      </c>
      <c r="G67" t="s">
        <v>168</v>
      </c>
      <c r="H67" t="s">
        <v>308</v>
      </c>
      <c r="I67" t="s">
        <v>285</v>
      </c>
      <c r="J67" t="s">
        <v>286</v>
      </c>
    </row>
    <row r="68" spans="1:12" x14ac:dyDescent="0.2">
      <c r="A68" s="16" t="s">
        <v>359</v>
      </c>
      <c r="B68" s="45" t="s">
        <v>360</v>
      </c>
      <c r="C68" s="11" t="s">
        <v>196</v>
      </c>
      <c r="D68" s="51">
        <v>53</v>
      </c>
      <c r="E68" s="13" t="str">
        <f t="shared" si="1"/>
        <v>Birmingham Women's and Children's53</v>
      </c>
      <c r="F68" s="13" t="s">
        <v>307</v>
      </c>
      <c r="G68" t="s">
        <v>168</v>
      </c>
      <c r="H68" t="s">
        <v>308</v>
      </c>
      <c r="I68" s="82" t="s">
        <v>289</v>
      </c>
      <c r="J68" t="s">
        <v>290</v>
      </c>
    </row>
    <row r="69" spans="1:12" x14ac:dyDescent="0.2">
      <c r="A69" s="16" t="s">
        <v>361</v>
      </c>
      <c r="B69" s="19" t="s">
        <v>362</v>
      </c>
      <c r="C69" s="11" t="s">
        <v>196</v>
      </c>
      <c r="D69" s="51">
        <v>54</v>
      </c>
      <c r="E69" s="13" t="str">
        <f t="shared" si="1"/>
        <v>Birmingham Women's and Children's54</v>
      </c>
      <c r="F69" s="13" t="s">
        <v>307</v>
      </c>
      <c r="G69" t="s">
        <v>168</v>
      </c>
      <c r="H69" t="s">
        <v>308</v>
      </c>
      <c r="I69" t="s">
        <v>363</v>
      </c>
      <c r="J69" t="s">
        <v>364</v>
      </c>
      <c r="L69" s="80">
        <v>44706</v>
      </c>
    </row>
    <row r="70" spans="1:12" x14ac:dyDescent="0.2">
      <c r="A70" s="16" t="s">
        <v>365</v>
      </c>
      <c r="B70" s="45" t="s">
        <v>366</v>
      </c>
      <c r="C70" s="11" t="s">
        <v>196</v>
      </c>
      <c r="D70" s="51">
        <v>55</v>
      </c>
      <c r="E70" s="13" t="str">
        <f t="shared" si="1"/>
        <v>Birmingham Women's and Children's55</v>
      </c>
      <c r="F70" s="13" t="s">
        <v>307</v>
      </c>
      <c r="G70" t="s">
        <v>168</v>
      </c>
      <c r="H70" t="s">
        <v>308</v>
      </c>
      <c r="I70" t="s">
        <v>293</v>
      </c>
      <c r="J70" t="s">
        <v>294</v>
      </c>
    </row>
    <row r="71" spans="1:12" x14ac:dyDescent="0.2">
      <c r="A71" s="16" t="s">
        <v>367</v>
      </c>
      <c r="B71" s="45" t="s">
        <v>368</v>
      </c>
      <c r="C71" s="11" t="s">
        <v>196</v>
      </c>
      <c r="D71" s="51">
        <v>56</v>
      </c>
      <c r="E71" s="13" t="str">
        <f t="shared" si="1"/>
        <v>Birmingham Women's and Children's56</v>
      </c>
      <c r="F71" s="13" t="s">
        <v>307</v>
      </c>
      <c r="G71" t="s">
        <v>168</v>
      </c>
      <c r="H71" t="s">
        <v>308</v>
      </c>
      <c r="I71" t="s">
        <v>297</v>
      </c>
      <c r="J71" t="s">
        <v>298</v>
      </c>
    </row>
    <row r="72" spans="1:12" x14ac:dyDescent="0.2">
      <c r="A72" s="16" t="s">
        <v>369</v>
      </c>
      <c r="B72" s="45" t="s">
        <v>370</v>
      </c>
      <c r="C72" s="11" t="s">
        <v>196</v>
      </c>
      <c r="D72" s="51">
        <v>57</v>
      </c>
      <c r="E72" s="13" t="str">
        <f t="shared" si="1"/>
        <v>Birmingham Women's and Children's57</v>
      </c>
      <c r="F72" s="13" t="s">
        <v>307</v>
      </c>
      <c r="G72" t="s">
        <v>168</v>
      </c>
      <c r="H72" t="s">
        <v>308</v>
      </c>
      <c r="I72" t="s">
        <v>297</v>
      </c>
      <c r="J72" t="s">
        <v>298</v>
      </c>
    </row>
    <row r="73" spans="1:12" x14ac:dyDescent="0.2">
      <c r="A73" s="16" t="s">
        <v>371</v>
      </c>
      <c r="B73" s="45" t="s">
        <v>372</v>
      </c>
      <c r="C73" s="11" t="s">
        <v>196</v>
      </c>
      <c r="D73" s="51">
        <v>58</v>
      </c>
      <c r="E73" s="13" t="str">
        <f t="shared" si="1"/>
        <v>Birmingham Women's and Children's58</v>
      </c>
      <c r="F73" s="13" t="s">
        <v>307</v>
      </c>
      <c r="G73" t="s">
        <v>168</v>
      </c>
      <c r="H73" t="s">
        <v>308</v>
      </c>
      <c r="I73" t="s">
        <v>303</v>
      </c>
      <c r="J73" t="s">
        <v>304</v>
      </c>
    </row>
    <row r="74" spans="1:12" x14ac:dyDescent="0.2">
      <c r="A74" s="16" t="s">
        <v>373</v>
      </c>
      <c r="B74" s="45" t="s">
        <v>374</v>
      </c>
      <c r="C74" s="13" t="s">
        <v>375</v>
      </c>
      <c r="D74" s="51">
        <v>1</v>
      </c>
      <c r="E74" s="13" t="str">
        <f t="shared" si="1"/>
        <v>Brighton and Sussex1</v>
      </c>
      <c r="F74" s="13" t="s">
        <v>376</v>
      </c>
      <c r="G74" t="s">
        <v>145</v>
      </c>
      <c r="H74" t="s">
        <v>377</v>
      </c>
      <c r="I74" t="s">
        <v>378</v>
      </c>
      <c r="J74" t="s">
        <v>379</v>
      </c>
    </row>
    <row r="75" spans="1:12" x14ac:dyDescent="0.2">
      <c r="A75" s="16" t="s">
        <v>380</v>
      </c>
      <c r="B75" s="19" t="s">
        <v>381</v>
      </c>
      <c r="C75" s="12" t="s">
        <v>382</v>
      </c>
      <c r="D75" s="51">
        <v>1</v>
      </c>
      <c r="E75" s="13" t="str">
        <f t="shared" si="1"/>
        <v>Broomfield (Mid Essex)1</v>
      </c>
      <c r="G75" t="s">
        <v>145</v>
      </c>
      <c r="H75" t="s">
        <v>145</v>
      </c>
      <c r="I75" t="s">
        <v>383</v>
      </c>
      <c r="J75" t="s">
        <v>384</v>
      </c>
    </row>
    <row r="76" spans="1:12" x14ac:dyDescent="0.2">
      <c r="A76" s="16" t="s">
        <v>385</v>
      </c>
      <c r="B76" s="19" t="s">
        <v>386</v>
      </c>
      <c r="C76" s="12" t="s">
        <v>382</v>
      </c>
      <c r="D76" s="51">
        <v>2</v>
      </c>
      <c r="E76" s="13" t="str">
        <f t="shared" si="1"/>
        <v>Broomfield (Mid Essex)2</v>
      </c>
      <c r="G76" t="s">
        <v>145</v>
      </c>
      <c r="H76" t="s">
        <v>145</v>
      </c>
      <c r="I76" t="s">
        <v>387</v>
      </c>
      <c r="J76" t="s">
        <v>388</v>
      </c>
    </row>
    <row r="77" spans="1:12" x14ac:dyDescent="0.2">
      <c r="A77" s="16" t="s">
        <v>389</v>
      </c>
      <c r="B77" s="19" t="s">
        <v>390</v>
      </c>
      <c r="C77" s="12" t="s">
        <v>382</v>
      </c>
      <c r="D77" s="51">
        <v>3</v>
      </c>
      <c r="E77" s="13" t="str">
        <f t="shared" si="1"/>
        <v>Broomfield (Mid Essex)3</v>
      </c>
      <c r="G77" t="s">
        <v>145</v>
      </c>
      <c r="H77" t="s">
        <v>145</v>
      </c>
      <c r="I77" t="s">
        <v>391</v>
      </c>
      <c r="J77" t="s">
        <v>392</v>
      </c>
    </row>
    <row r="78" spans="1:12" x14ac:dyDescent="0.2">
      <c r="A78" s="16" t="s">
        <v>393</v>
      </c>
      <c r="B78" s="19" t="s">
        <v>394</v>
      </c>
      <c r="C78" s="12" t="s">
        <v>382</v>
      </c>
      <c r="D78" s="51">
        <v>4</v>
      </c>
      <c r="E78" s="13" t="str">
        <f t="shared" si="1"/>
        <v>Broomfield (Mid Essex)4</v>
      </c>
      <c r="G78" t="s">
        <v>145</v>
      </c>
      <c r="H78" t="s">
        <v>145</v>
      </c>
      <c r="I78" t="s">
        <v>395</v>
      </c>
      <c r="J78" t="s">
        <v>396</v>
      </c>
    </row>
    <row r="79" spans="1:12" x14ac:dyDescent="0.2">
      <c r="A79" s="16" t="s">
        <v>397</v>
      </c>
      <c r="B79" s="19" t="s">
        <v>398</v>
      </c>
      <c r="C79" s="12" t="s">
        <v>382</v>
      </c>
      <c r="D79" s="51">
        <v>5</v>
      </c>
      <c r="E79" s="13" t="str">
        <f t="shared" si="1"/>
        <v>Broomfield (Mid Essex)5</v>
      </c>
      <c r="G79" t="s">
        <v>145</v>
      </c>
      <c r="H79" t="s">
        <v>145</v>
      </c>
      <c r="I79" t="s">
        <v>399</v>
      </c>
      <c r="J79" t="s">
        <v>400</v>
      </c>
    </row>
    <row r="80" spans="1:12" x14ac:dyDescent="0.2">
      <c r="A80" s="16" t="s">
        <v>401</v>
      </c>
      <c r="B80" s="45" t="s">
        <v>402</v>
      </c>
      <c r="C80" s="13" t="s">
        <v>403</v>
      </c>
      <c r="D80" s="51">
        <v>1</v>
      </c>
      <c r="E80" s="13" t="str">
        <f t="shared" si="1"/>
        <v>Guy's and St Thomas'1</v>
      </c>
      <c r="F80" s="13" t="s">
        <v>376</v>
      </c>
      <c r="G80" t="s">
        <v>145</v>
      </c>
      <c r="H80" t="s">
        <v>377</v>
      </c>
      <c r="I80" t="s">
        <v>404</v>
      </c>
      <c r="J80" t="s">
        <v>405</v>
      </c>
    </row>
    <row r="81" spans="1:12" x14ac:dyDescent="0.2">
      <c r="A81" s="16" t="s">
        <v>406</v>
      </c>
      <c r="B81" s="19" t="s">
        <v>407</v>
      </c>
      <c r="C81" s="12" t="s">
        <v>408</v>
      </c>
      <c r="D81" s="51">
        <v>1</v>
      </c>
      <c r="E81" s="13" t="str">
        <f t="shared" si="1"/>
        <v>John Radcliffe (Oxford)1</v>
      </c>
      <c r="G81" t="s">
        <v>145</v>
      </c>
      <c r="H81" t="s">
        <v>145</v>
      </c>
      <c r="I81" t="s">
        <v>409</v>
      </c>
      <c r="J81" t="s">
        <v>410</v>
      </c>
      <c r="L81" s="80">
        <v>44704</v>
      </c>
    </row>
    <row r="82" spans="1:12" x14ac:dyDescent="0.2">
      <c r="A82" s="16" t="s">
        <v>411</v>
      </c>
      <c r="B82" s="19" t="s">
        <v>412</v>
      </c>
      <c r="C82" s="12" t="s">
        <v>408</v>
      </c>
      <c r="D82" s="51">
        <v>2</v>
      </c>
      <c r="E82" s="13" t="str">
        <f t="shared" si="1"/>
        <v>John Radcliffe (Oxford)2</v>
      </c>
      <c r="G82" t="s">
        <v>145</v>
      </c>
      <c r="H82" t="s">
        <v>145</v>
      </c>
      <c r="I82" t="s">
        <v>413</v>
      </c>
      <c r="J82" t="s">
        <v>414</v>
      </c>
      <c r="L82" s="80">
        <v>44711</v>
      </c>
    </row>
    <row r="83" spans="1:12" x14ac:dyDescent="0.2">
      <c r="A83" s="16" t="s">
        <v>415</v>
      </c>
      <c r="B83" s="19" t="s">
        <v>416</v>
      </c>
      <c r="C83" s="12" t="s">
        <v>408</v>
      </c>
      <c r="D83" s="51">
        <v>3</v>
      </c>
      <c r="E83" s="13" t="str">
        <f t="shared" si="1"/>
        <v>John Radcliffe (Oxford)3</v>
      </c>
      <c r="G83" t="s">
        <v>145</v>
      </c>
      <c r="H83" t="s">
        <v>145</v>
      </c>
      <c r="I83" t="s">
        <v>417</v>
      </c>
      <c r="J83" t="s">
        <v>418</v>
      </c>
      <c r="L83" s="80">
        <v>45769</v>
      </c>
    </row>
    <row r="84" spans="1:12" x14ac:dyDescent="0.2">
      <c r="A84" s="16" t="s">
        <v>419</v>
      </c>
      <c r="B84" s="19" t="s">
        <v>420</v>
      </c>
      <c r="C84" s="12" t="s">
        <v>408</v>
      </c>
      <c r="D84" s="51">
        <v>4</v>
      </c>
      <c r="E84" s="13" t="str">
        <f t="shared" si="1"/>
        <v>John Radcliffe (Oxford)4</v>
      </c>
      <c r="G84" t="s">
        <v>145</v>
      </c>
      <c r="H84" t="s">
        <v>145</v>
      </c>
      <c r="I84" t="s">
        <v>417</v>
      </c>
      <c r="J84" t="s">
        <v>418</v>
      </c>
      <c r="L84" s="80">
        <v>45769</v>
      </c>
    </row>
    <row r="85" spans="1:12" x14ac:dyDescent="0.2">
      <c r="A85" s="16" t="s">
        <v>421</v>
      </c>
      <c r="B85" s="19" t="s">
        <v>422</v>
      </c>
      <c r="C85" s="12" t="s">
        <v>408</v>
      </c>
      <c r="D85" s="51">
        <v>5</v>
      </c>
      <c r="E85" s="13" t="str">
        <f t="shared" si="1"/>
        <v>John Radcliffe (Oxford)5</v>
      </c>
      <c r="G85" t="s">
        <v>145</v>
      </c>
      <c r="H85" t="s">
        <v>145</v>
      </c>
      <c r="I85" t="s">
        <v>423</v>
      </c>
      <c r="J85" t="s">
        <v>424</v>
      </c>
      <c r="L85" s="80">
        <v>44704</v>
      </c>
    </row>
    <row r="86" spans="1:12" x14ac:dyDescent="0.2">
      <c r="A86" s="16" t="s">
        <v>425</v>
      </c>
      <c r="B86" s="19" t="s">
        <v>426</v>
      </c>
      <c r="C86" s="12" t="s">
        <v>408</v>
      </c>
      <c r="D86" s="51">
        <v>6</v>
      </c>
      <c r="E86" s="13" t="str">
        <f t="shared" si="1"/>
        <v>John Radcliffe (Oxford)6</v>
      </c>
      <c r="G86" t="s">
        <v>145</v>
      </c>
      <c r="H86" t="s">
        <v>145</v>
      </c>
      <c r="I86" t="s">
        <v>427</v>
      </c>
      <c r="J86" t="s">
        <v>428</v>
      </c>
      <c r="L86" s="80">
        <v>44711</v>
      </c>
    </row>
    <row r="87" spans="1:12" x14ac:dyDescent="0.2">
      <c r="A87" s="16" t="s">
        <v>429</v>
      </c>
      <c r="B87" s="19" t="s">
        <v>430</v>
      </c>
      <c r="C87" s="12" t="s">
        <v>408</v>
      </c>
      <c r="D87" s="51">
        <v>7</v>
      </c>
      <c r="E87" s="13" t="str">
        <f t="shared" si="1"/>
        <v>John Radcliffe (Oxford)7</v>
      </c>
      <c r="G87" t="s">
        <v>145</v>
      </c>
      <c r="H87" t="s">
        <v>145</v>
      </c>
      <c r="I87" t="s">
        <v>431</v>
      </c>
      <c r="J87" t="s">
        <v>432</v>
      </c>
    </row>
    <row r="88" spans="1:12" x14ac:dyDescent="0.2">
      <c r="A88" s="16" t="s">
        <v>433</v>
      </c>
      <c r="B88" s="45" t="s">
        <v>434</v>
      </c>
      <c r="C88" s="12" t="s">
        <v>408</v>
      </c>
      <c r="D88" s="51">
        <v>8</v>
      </c>
      <c r="E88" s="13" t="str">
        <f t="shared" si="1"/>
        <v>John Radcliffe (Oxford)8</v>
      </c>
      <c r="G88" t="s">
        <v>145</v>
      </c>
      <c r="H88" t="s">
        <v>145</v>
      </c>
      <c r="I88" t="s">
        <v>435</v>
      </c>
      <c r="J88" t="s">
        <v>436</v>
      </c>
    </row>
    <row r="89" spans="1:12" x14ac:dyDescent="0.2">
      <c r="A89" s="16" t="s">
        <v>437</v>
      </c>
      <c r="B89" s="19" t="s">
        <v>438</v>
      </c>
      <c r="C89" s="12" t="s">
        <v>408</v>
      </c>
      <c r="D89" s="51">
        <v>9</v>
      </c>
      <c r="E89" s="13" t="str">
        <f t="shared" si="1"/>
        <v>John Radcliffe (Oxford)9</v>
      </c>
      <c r="G89" t="s">
        <v>145</v>
      </c>
      <c r="H89" t="s">
        <v>145</v>
      </c>
      <c r="I89" t="s">
        <v>427</v>
      </c>
      <c r="J89" t="s">
        <v>428</v>
      </c>
      <c r="L89" s="80">
        <v>44711</v>
      </c>
    </row>
    <row r="90" spans="1:12" x14ac:dyDescent="0.2">
      <c r="A90" s="16" t="s">
        <v>439</v>
      </c>
      <c r="B90" s="19" t="s">
        <v>440</v>
      </c>
      <c r="C90" s="12" t="s">
        <v>408</v>
      </c>
      <c r="D90" s="51">
        <v>10</v>
      </c>
      <c r="E90" s="13" t="str">
        <f t="shared" si="1"/>
        <v>John Radcliffe (Oxford)10</v>
      </c>
      <c r="G90" t="s">
        <v>145</v>
      </c>
      <c r="H90" t="s">
        <v>145</v>
      </c>
      <c r="I90" t="s">
        <v>441</v>
      </c>
      <c r="J90" t="s">
        <v>442</v>
      </c>
    </row>
    <row r="91" spans="1:12" x14ac:dyDescent="0.2">
      <c r="A91" s="16" t="s">
        <v>443</v>
      </c>
      <c r="B91" s="19" t="s">
        <v>444</v>
      </c>
      <c r="C91" s="13" t="s">
        <v>408</v>
      </c>
      <c r="D91" s="51">
        <v>11</v>
      </c>
      <c r="E91" s="13" t="str">
        <f t="shared" si="1"/>
        <v>John Radcliffe (Oxford)11</v>
      </c>
      <c r="G91" t="s">
        <v>145</v>
      </c>
      <c r="H91" t="s">
        <v>145</v>
      </c>
      <c r="I91" t="s">
        <v>445</v>
      </c>
      <c r="J91" t="s">
        <v>446</v>
      </c>
    </row>
    <row r="92" spans="1:12" x14ac:dyDescent="0.2">
      <c r="A92" s="16" t="s">
        <v>447</v>
      </c>
      <c r="B92" s="19" t="s">
        <v>448</v>
      </c>
      <c r="C92" s="12" t="s">
        <v>408</v>
      </c>
      <c r="D92" s="51">
        <v>12</v>
      </c>
      <c r="E92" s="13" t="str">
        <f t="shared" si="1"/>
        <v>John Radcliffe (Oxford)12</v>
      </c>
      <c r="G92" t="s">
        <v>145</v>
      </c>
      <c r="H92" t="s">
        <v>145</v>
      </c>
      <c r="I92" t="s">
        <v>449</v>
      </c>
      <c r="J92" t="s">
        <v>450</v>
      </c>
      <c r="L92" s="80">
        <v>44704</v>
      </c>
    </row>
    <row r="93" spans="1:12" x14ac:dyDescent="0.2">
      <c r="A93" s="16" t="s">
        <v>451</v>
      </c>
      <c r="B93" s="19" t="s">
        <v>452</v>
      </c>
      <c r="C93" s="12" t="s">
        <v>408</v>
      </c>
      <c r="D93" s="51">
        <v>13</v>
      </c>
      <c r="E93" s="13" t="str">
        <f t="shared" si="1"/>
        <v>John Radcliffe (Oxford)13</v>
      </c>
      <c r="F93" s="13" t="s">
        <v>167</v>
      </c>
      <c r="G93" t="s">
        <v>168</v>
      </c>
      <c r="H93" t="s">
        <v>169</v>
      </c>
      <c r="I93" t="s">
        <v>409</v>
      </c>
      <c r="J93" t="s">
        <v>410</v>
      </c>
      <c r="L93" s="80">
        <v>44704</v>
      </c>
    </row>
    <row r="94" spans="1:12" x14ac:dyDescent="0.2">
      <c r="A94" s="16" t="s">
        <v>453</v>
      </c>
      <c r="B94" s="19" t="s">
        <v>454</v>
      </c>
      <c r="C94" s="12" t="s">
        <v>408</v>
      </c>
      <c r="D94" s="51">
        <v>14</v>
      </c>
      <c r="E94" s="13" t="str">
        <f t="shared" si="1"/>
        <v>John Radcliffe (Oxford)14</v>
      </c>
      <c r="F94" s="13" t="s">
        <v>167</v>
      </c>
      <c r="G94" t="s">
        <v>168</v>
      </c>
      <c r="H94" t="s">
        <v>169</v>
      </c>
      <c r="I94" t="s">
        <v>378</v>
      </c>
      <c r="J94" t="s">
        <v>379</v>
      </c>
      <c r="L94" s="80">
        <v>44711</v>
      </c>
    </row>
    <row r="95" spans="1:12" x14ac:dyDescent="0.2">
      <c r="A95" s="16" t="s">
        <v>455</v>
      </c>
      <c r="B95" s="19" t="s">
        <v>456</v>
      </c>
      <c r="C95" s="12" t="s">
        <v>408</v>
      </c>
      <c r="D95" s="51">
        <v>15</v>
      </c>
      <c r="E95" s="13" t="str">
        <f t="shared" si="1"/>
        <v>John Radcliffe (Oxford)15</v>
      </c>
      <c r="F95" s="13" t="s">
        <v>167</v>
      </c>
      <c r="G95" t="s">
        <v>168</v>
      </c>
      <c r="H95" t="s">
        <v>169</v>
      </c>
      <c r="I95" t="s">
        <v>413</v>
      </c>
      <c r="J95" t="s">
        <v>414</v>
      </c>
      <c r="L95" s="80">
        <v>44711</v>
      </c>
    </row>
    <row r="96" spans="1:12" x14ac:dyDescent="0.2">
      <c r="A96" s="16" t="s">
        <v>457</v>
      </c>
      <c r="B96" s="19" t="s">
        <v>458</v>
      </c>
      <c r="C96" s="12" t="s">
        <v>408</v>
      </c>
      <c r="D96" s="51">
        <v>16</v>
      </c>
      <c r="E96" s="13" t="str">
        <f t="shared" si="1"/>
        <v>John Radcliffe (Oxford)16</v>
      </c>
      <c r="F96" s="13" t="s">
        <v>167</v>
      </c>
      <c r="G96" t="s">
        <v>168</v>
      </c>
      <c r="H96" t="s">
        <v>169</v>
      </c>
      <c r="I96" t="s">
        <v>417</v>
      </c>
      <c r="J96" t="s">
        <v>418</v>
      </c>
      <c r="L96" s="80">
        <v>45769</v>
      </c>
    </row>
    <row r="97" spans="1:12" x14ac:dyDescent="0.2">
      <c r="A97" s="16" t="s">
        <v>459</v>
      </c>
      <c r="B97" s="19" t="s">
        <v>460</v>
      </c>
      <c r="C97" s="12" t="s">
        <v>408</v>
      </c>
      <c r="D97" s="51">
        <v>17</v>
      </c>
      <c r="E97" s="13" t="str">
        <f t="shared" si="1"/>
        <v>John Radcliffe (Oxford)17</v>
      </c>
      <c r="F97" s="13" t="s">
        <v>167</v>
      </c>
      <c r="G97" t="s">
        <v>168</v>
      </c>
      <c r="H97" t="s">
        <v>169</v>
      </c>
      <c r="I97" t="s">
        <v>417</v>
      </c>
      <c r="J97" t="s">
        <v>418</v>
      </c>
      <c r="L97" s="80">
        <v>45769</v>
      </c>
    </row>
    <row r="98" spans="1:12" x14ac:dyDescent="0.2">
      <c r="A98" s="16" t="s">
        <v>461</v>
      </c>
      <c r="B98" s="19" t="s">
        <v>462</v>
      </c>
      <c r="C98" s="12" t="s">
        <v>408</v>
      </c>
      <c r="D98" s="51">
        <v>18</v>
      </c>
      <c r="E98" s="13" t="str">
        <f t="shared" si="1"/>
        <v>John Radcliffe (Oxford)18</v>
      </c>
      <c r="F98" s="13" t="s">
        <v>167</v>
      </c>
      <c r="G98" t="s">
        <v>168</v>
      </c>
      <c r="H98" t="s">
        <v>169</v>
      </c>
      <c r="I98" t="s">
        <v>423</v>
      </c>
      <c r="J98" t="s">
        <v>424</v>
      </c>
      <c r="L98" s="80">
        <v>44704</v>
      </c>
    </row>
    <row r="99" spans="1:12" x14ac:dyDescent="0.2">
      <c r="A99" s="16" t="s">
        <v>463</v>
      </c>
      <c r="B99" s="19" t="s">
        <v>464</v>
      </c>
      <c r="C99" s="12" t="s">
        <v>408</v>
      </c>
      <c r="D99" s="51">
        <v>19</v>
      </c>
      <c r="E99" s="13" t="str">
        <f t="shared" si="1"/>
        <v>John Radcliffe (Oxford)19</v>
      </c>
      <c r="F99" s="13" t="s">
        <v>167</v>
      </c>
      <c r="G99" t="s">
        <v>168</v>
      </c>
      <c r="H99" t="s">
        <v>169</v>
      </c>
      <c r="I99" t="s">
        <v>465</v>
      </c>
      <c r="J99" t="s">
        <v>466</v>
      </c>
    </row>
    <row r="100" spans="1:12" x14ac:dyDescent="0.2">
      <c r="A100" s="16" t="s">
        <v>467</v>
      </c>
      <c r="B100" s="19" t="s">
        <v>468</v>
      </c>
      <c r="C100" s="12" t="s">
        <v>408</v>
      </c>
      <c r="D100" s="51">
        <v>20</v>
      </c>
      <c r="E100" s="13" t="str">
        <f t="shared" si="1"/>
        <v>John Radcliffe (Oxford)20</v>
      </c>
      <c r="F100" s="13" t="s">
        <v>167</v>
      </c>
      <c r="G100" t="s">
        <v>168</v>
      </c>
      <c r="H100" t="s">
        <v>169</v>
      </c>
      <c r="I100" t="s">
        <v>427</v>
      </c>
      <c r="J100" t="s">
        <v>428</v>
      </c>
      <c r="L100" s="80">
        <v>44711</v>
      </c>
    </row>
    <row r="101" spans="1:12" x14ac:dyDescent="0.2">
      <c r="A101" s="16" t="s">
        <v>469</v>
      </c>
      <c r="B101" s="19" t="s">
        <v>470</v>
      </c>
      <c r="C101" s="12" t="s">
        <v>408</v>
      </c>
      <c r="D101" s="51">
        <v>21</v>
      </c>
      <c r="E101" s="13" t="str">
        <f t="shared" si="1"/>
        <v>John Radcliffe (Oxford)21</v>
      </c>
      <c r="F101" s="13" t="s">
        <v>167</v>
      </c>
      <c r="G101" t="s">
        <v>168</v>
      </c>
      <c r="H101" t="s">
        <v>169</v>
      </c>
      <c r="I101" t="s">
        <v>471</v>
      </c>
      <c r="J101" t="s">
        <v>472</v>
      </c>
      <c r="L101" s="80">
        <v>44704</v>
      </c>
    </row>
    <row r="102" spans="1:12" x14ac:dyDescent="0.2">
      <c r="A102" s="16" t="s">
        <v>473</v>
      </c>
      <c r="B102" s="19" t="s">
        <v>474</v>
      </c>
      <c r="C102" s="12" t="s">
        <v>408</v>
      </c>
      <c r="D102" s="51">
        <v>22</v>
      </c>
      <c r="E102" s="13" t="str">
        <f t="shared" si="1"/>
        <v>John Radcliffe (Oxford)22</v>
      </c>
      <c r="F102" s="13" t="s">
        <v>167</v>
      </c>
      <c r="G102" t="s">
        <v>168</v>
      </c>
      <c r="H102" t="s">
        <v>169</v>
      </c>
      <c r="I102" t="s">
        <v>431</v>
      </c>
      <c r="J102" t="s">
        <v>432</v>
      </c>
    </row>
    <row r="103" spans="1:12" x14ac:dyDescent="0.2">
      <c r="A103" s="16" t="s">
        <v>475</v>
      </c>
      <c r="B103" s="19" t="s">
        <v>476</v>
      </c>
      <c r="C103" s="12" t="s">
        <v>408</v>
      </c>
      <c r="D103" s="51">
        <v>23</v>
      </c>
      <c r="E103" s="13" t="str">
        <f t="shared" si="1"/>
        <v>John Radcliffe (Oxford)23</v>
      </c>
      <c r="F103" s="13" t="s">
        <v>167</v>
      </c>
      <c r="G103" t="s">
        <v>168</v>
      </c>
      <c r="H103" t="s">
        <v>169</v>
      </c>
      <c r="I103" t="s">
        <v>477</v>
      </c>
      <c r="J103" t="s">
        <v>478</v>
      </c>
    </row>
    <row r="104" spans="1:12" x14ac:dyDescent="0.2">
      <c r="A104" s="16" t="s">
        <v>479</v>
      </c>
      <c r="B104" s="45" t="s">
        <v>480</v>
      </c>
      <c r="C104" s="12" t="s">
        <v>408</v>
      </c>
      <c r="D104" s="51">
        <v>24</v>
      </c>
      <c r="E104" s="13" t="str">
        <f t="shared" si="1"/>
        <v>John Radcliffe (Oxford)24</v>
      </c>
      <c r="F104" s="13" t="s">
        <v>167</v>
      </c>
      <c r="G104" t="s">
        <v>168</v>
      </c>
      <c r="H104" t="s">
        <v>169</v>
      </c>
      <c r="I104" t="s">
        <v>435</v>
      </c>
      <c r="J104" t="s">
        <v>436</v>
      </c>
    </row>
    <row r="105" spans="1:12" x14ac:dyDescent="0.2">
      <c r="A105" s="16" t="s">
        <v>481</v>
      </c>
      <c r="B105" s="19" t="s">
        <v>482</v>
      </c>
      <c r="C105" s="12" t="s">
        <v>408</v>
      </c>
      <c r="D105" s="51">
        <v>25</v>
      </c>
      <c r="E105" s="13" t="str">
        <f t="shared" si="1"/>
        <v>John Radcliffe (Oxford)25</v>
      </c>
      <c r="F105" s="13" t="s">
        <v>167</v>
      </c>
      <c r="G105" t="s">
        <v>168</v>
      </c>
      <c r="H105" t="s">
        <v>169</v>
      </c>
      <c r="I105" t="s">
        <v>427</v>
      </c>
      <c r="J105" t="s">
        <v>428</v>
      </c>
      <c r="L105" s="80">
        <v>44711</v>
      </c>
    </row>
    <row r="106" spans="1:12" x14ac:dyDescent="0.2">
      <c r="A106" s="16" t="s">
        <v>483</v>
      </c>
      <c r="B106" s="19" t="s">
        <v>484</v>
      </c>
      <c r="C106" s="12" t="s">
        <v>408</v>
      </c>
      <c r="D106" s="51">
        <v>26</v>
      </c>
      <c r="E106" s="13" t="str">
        <f t="shared" si="1"/>
        <v>John Radcliffe (Oxford)26</v>
      </c>
      <c r="F106" s="13" t="s">
        <v>167</v>
      </c>
      <c r="G106" t="s">
        <v>168</v>
      </c>
      <c r="H106" t="s">
        <v>169</v>
      </c>
      <c r="I106" t="s">
        <v>485</v>
      </c>
      <c r="J106" t="s">
        <v>486</v>
      </c>
    </row>
    <row r="107" spans="1:12" x14ac:dyDescent="0.2">
      <c r="A107" s="16" t="s">
        <v>487</v>
      </c>
      <c r="B107" s="19" t="s">
        <v>488</v>
      </c>
      <c r="C107" s="13" t="s">
        <v>408</v>
      </c>
      <c r="D107" s="51">
        <v>27</v>
      </c>
      <c r="E107" s="13" t="str">
        <f t="shared" si="1"/>
        <v>John Radcliffe (Oxford)27</v>
      </c>
      <c r="F107" s="13" t="s">
        <v>167</v>
      </c>
      <c r="G107" t="s">
        <v>168</v>
      </c>
      <c r="H107" t="s">
        <v>169</v>
      </c>
      <c r="I107" t="s">
        <v>441</v>
      </c>
      <c r="J107" t="s">
        <v>442</v>
      </c>
    </row>
    <row r="108" spans="1:12" x14ac:dyDescent="0.2">
      <c r="A108" s="16" t="s">
        <v>489</v>
      </c>
      <c r="B108" s="19" t="s">
        <v>490</v>
      </c>
      <c r="C108" s="12" t="s">
        <v>408</v>
      </c>
      <c r="D108" s="51">
        <v>28</v>
      </c>
      <c r="E108" s="13" t="str">
        <f t="shared" si="1"/>
        <v>John Radcliffe (Oxford)28</v>
      </c>
      <c r="F108" s="13" t="s">
        <v>167</v>
      </c>
      <c r="G108" t="s">
        <v>168</v>
      </c>
      <c r="H108" t="s">
        <v>169</v>
      </c>
      <c r="I108" t="s">
        <v>491</v>
      </c>
      <c r="J108" t="s">
        <v>492</v>
      </c>
      <c r="L108" s="80">
        <v>44711</v>
      </c>
    </row>
    <row r="109" spans="1:12" x14ac:dyDescent="0.2">
      <c r="A109" s="16" t="s">
        <v>493</v>
      </c>
      <c r="B109" s="19" t="s">
        <v>494</v>
      </c>
      <c r="C109" s="12" t="s">
        <v>408</v>
      </c>
      <c r="D109" s="51">
        <v>29</v>
      </c>
      <c r="E109" s="13" t="str">
        <f t="shared" si="1"/>
        <v>John Radcliffe (Oxford)29</v>
      </c>
      <c r="F109" s="13" t="s">
        <v>167</v>
      </c>
      <c r="G109" t="s">
        <v>168</v>
      </c>
      <c r="H109" t="s">
        <v>169</v>
      </c>
      <c r="I109" t="s">
        <v>495</v>
      </c>
      <c r="J109" t="s">
        <v>496</v>
      </c>
    </row>
    <row r="110" spans="1:12" x14ac:dyDescent="0.2">
      <c r="A110" s="16" t="s">
        <v>497</v>
      </c>
      <c r="B110" s="19" t="s">
        <v>498</v>
      </c>
      <c r="C110" s="12" t="s">
        <v>408</v>
      </c>
      <c r="D110" s="51">
        <v>30</v>
      </c>
      <c r="E110" s="13" t="str">
        <f t="shared" si="1"/>
        <v>John Radcliffe (Oxford)30</v>
      </c>
      <c r="F110" s="13" t="s">
        <v>167</v>
      </c>
      <c r="G110" t="s">
        <v>168</v>
      </c>
      <c r="H110" t="s">
        <v>169</v>
      </c>
      <c r="I110" t="s">
        <v>499</v>
      </c>
      <c r="J110" t="s">
        <v>500</v>
      </c>
    </row>
    <row r="111" spans="1:12" x14ac:dyDescent="0.2">
      <c r="A111" s="16" t="s">
        <v>501</v>
      </c>
      <c r="B111" s="19" t="s">
        <v>502</v>
      </c>
      <c r="C111" s="12" t="s">
        <v>408</v>
      </c>
      <c r="D111" s="51">
        <v>31</v>
      </c>
      <c r="E111" s="13" t="str">
        <f t="shared" si="1"/>
        <v>John Radcliffe (Oxford)31</v>
      </c>
      <c r="F111" s="13" t="s">
        <v>167</v>
      </c>
      <c r="G111" t="s">
        <v>168</v>
      </c>
      <c r="H111" t="s">
        <v>169</v>
      </c>
      <c r="I111" t="s">
        <v>445</v>
      </c>
      <c r="J111" t="s">
        <v>446</v>
      </c>
    </row>
    <row r="112" spans="1:12" x14ac:dyDescent="0.2">
      <c r="A112" s="16" t="s">
        <v>503</v>
      </c>
      <c r="B112" s="19" t="s">
        <v>504</v>
      </c>
      <c r="C112" s="12" t="s">
        <v>408</v>
      </c>
      <c r="D112" s="51">
        <v>32</v>
      </c>
      <c r="E112" s="13" t="str">
        <f t="shared" si="1"/>
        <v>John Radcliffe (Oxford)32</v>
      </c>
      <c r="F112" s="13" t="s">
        <v>167</v>
      </c>
      <c r="G112" t="s">
        <v>168</v>
      </c>
      <c r="H112" t="s">
        <v>169</v>
      </c>
      <c r="I112" t="s">
        <v>449</v>
      </c>
      <c r="J112" t="s">
        <v>450</v>
      </c>
      <c r="L112" s="80">
        <v>44704</v>
      </c>
    </row>
    <row r="113" spans="1:12" x14ac:dyDescent="0.2">
      <c r="A113" s="16" t="s">
        <v>505</v>
      </c>
      <c r="B113" s="19" t="s">
        <v>506</v>
      </c>
      <c r="C113" s="12" t="s">
        <v>408</v>
      </c>
      <c r="D113" s="51">
        <v>33</v>
      </c>
      <c r="E113" s="13" t="str">
        <f t="shared" si="1"/>
        <v>John Radcliffe (Oxford)33</v>
      </c>
      <c r="F113" s="13" t="s">
        <v>167</v>
      </c>
      <c r="G113" t="s">
        <v>168</v>
      </c>
      <c r="H113" t="s">
        <v>169</v>
      </c>
      <c r="I113" s="82" t="s">
        <v>507</v>
      </c>
      <c r="J113" t="s">
        <v>508</v>
      </c>
      <c r="L113" s="80" t="s">
        <v>509</v>
      </c>
    </row>
    <row r="114" spans="1:12" x14ac:dyDescent="0.2">
      <c r="A114" s="16" t="s">
        <v>510</v>
      </c>
      <c r="B114" s="19" t="s">
        <v>511</v>
      </c>
      <c r="C114" s="12" t="s">
        <v>408</v>
      </c>
      <c r="D114" s="51">
        <v>34</v>
      </c>
      <c r="E114" s="13" t="str">
        <f t="shared" si="1"/>
        <v>John Radcliffe (Oxford)34</v>
      </c>
      <c r="F114" s="13" t="s">
        <v>167</v>
      </c>
      <c r="G114" t="s">
        <v>168</v>
      </c>
      <c r="H114" t="s">
        <v>169</v>
      </c>
      <c r="I114" t="s">
        <v>512</v>
      </c>
      <c r="J114" t="s">
        <v>513</v>
      </c>
      <c r="L114" s="80">
        <v>44701</v>
      </c>
    </row>
    <row r="115" spans="1:12" x14ac:dyDescent="0.2">
      <c r="A115" s="16" t="s">
        <v>514</v>
      </c>
      <c r="B115" s="45" t="s">
        <v>515</v>
      </c>
      <c r="C115" s="12" t="s">
        <v>408</v>
      </c>
      <c r="D115" s="51">
        <v>35</v>
      </c>
      <c r="E115" s="13" t="str">
        <f t="shared" si="1"/>
        <v>John Radcliffe (Oxford)35</v>
      </c>
      <c r="F115" s="13" t="s">
        <v>167</v>
      </c>
      <c r="G115" t="s">
        <v>168</v>
      </c>
      <c r="H115" t="s">
        <v>169</v>
      </c>
      <c r="I115" t="s">
        <v>516</v>
      </c>
      <c r="J115" t="s">
        <v>517</v>
      </c>
    </row>
    <row r="116" spans="1:12" x14ac:dyDescent="0.2">
      <c r="A116" s="16" t="s">
        <v>518</v>
      </c>
      <c r="B116" s="19" t="s">
        <v>519</v>
      </c>
      <c r="C116" s="12" t="s">
        <v>408</v>
      </c>
      <c r="D116" s="51">
        <v>36</v>
      </c>
      <c r="E116" s="13" t="str">
        <f t="shared" si="1"/>
        <v>John Radcliffe (Oxford)36</v>
      </c>
      <c r="F116" s="13" t="s">
        <v>167</v>
      </c>
      <c r="G116" t="s">
        <v>168</v>
      </c>
      <c r="H116" t="s">
        <v>169</v>
      </c>
      <c r="I116" t="s">
        <v>516</v>
      </c>
      <c r="J116" t="s">
        <v>517</v>
      </c>
    </row>
    <row r="117" spans="1:12" x14ac:dyDescent="0.2">
      <c r="A117" s="16" t="s">
        <v>520</v>
      </c>
      <c r="B117" s="45" t="s">
        <v>521</v>
      </c>
      <c r="C117" s="12" t="s">
        <v>408</v>
      </c>
      <c r="D117" s="51">
        <v>37</v>
      </c>
      <c r="E117" s="13" t="str">
        <f t="shared" si="1"/>
        <v>John Radcliffe (Oxford)37</v>
      </c>
      <c r="F117" s="13" t="s">
        <v>167</v>
      </c>
      <c r="G117" t="s">
        <v>168</v>
      </c>
      <c r="H117" t="s">
        <v>169</v>
      </c>
      <c r="I117" t="s">
        <v>522</v>
      </c>
      <c r="J117" t="s">
        <v>523</v>
      </c>
    </row>
    <row r="118" spans="1:12" x14ac:dyDescent="0.2">
      <c r="A118" s="16" t="s">
        <v>524</v>
      </c>
      <c r="B118" s="19" t="s">
        <v>525</v>
      </c>
      <c r="C118" s="12" t="s">
        <v>408</v>
      </c>
      <c r="D118" s="51">
        <v>38</v>
      </c>
      <c r="E118" s="13" t="str">
        <f t="shared" si="1"/>
        <v>John Radcliffe (Oxford)38</v>
      </c>
      <c r="F118" s="13" t="s">
        <v>167</v>
      </c>
      <c r="G118" t="s">
        <v>168</v>
      </c>
      <c r="H118" t="s">
        <v>169</v>
      </c>
      <c r="I118" s="82" t="s">
        <v>526</v>
      </c>
      <c r="J118" t="s">
        <v>527</v>
      </c>
      <c r="L118" s="80" t="s">
        <v>509</v>
      </c>
    </row>
    <row r="119" spans="1:12" x14ac:dyDescent="0.2">
      <c r="A119" s="16" t="s">
        <v>528</v>
      </c>
      <c r="B119" s="19" t="s">
        <v>529</v>
      </c>
      <c r="C119" s="12" t="s">
        <v>530</v>
      </c>
      <c r="D119" s="83">
        <v>1</v>
      </c>
      <c r="E119" s="84" t="str">
        <f t="shared" si="1"/>
        <v>Kettering1</v>
      </c>
      <c r="F119" s="84"/>
      <c r="G119" t="s">
        <v>145</v>
      </c>
      <c r="H119" t="s">
        <v>145</v>
      </c>
      <c r="I119" t="s">
        <v>531</v>
      </c>
      <c r="J119" t="s">
        <v>532</v>
      </c>
    </row>
    <row r="120" spans="1:12" x14ac:dyDescent="0.2">
      <c r="A120" s="16" t="s">
        <v>533</v>
      </c>
      <c r="B120" s="19" t="s">
        <v>534</v>
      </c>
      <c r="C120" s="13" t="s">
        <v>530</v>
      </c>
      <c r="D120" s="83">
        <v>2</v>
      </c>
      <c r="E120" s="84" t="str">
        <f t="shared" si="1"/>
        <v>Kettering2</v>
      </c>
      <c r="F120" s="84"/>
      <c r="G120" t="s">
        <v>145</v>
      </c>
      <c r="H120" t="s">
        <v>145</v>
      </c>
      <c r="I120" t="s">
        <v>535</v>
      </c>
      <c r="J120" t="s">
        <v>536</v>
      </c>
    </row>
    <row r="121" spans="1:12" x14ac:dyDescent="0.2">
      <c r="A121" s="16" t="s">
        <v>537</v>
      </c>
      <c r="B121" s="19" t="s">
        <v>538</v>
      </c>
      <c r="C121" s="12" t="s">
        <v>530</v>
      </c>
      <c r="D121" s="83">
        <v>3</v>
      </c>
      <c r="E121" s="84" t="str">
        <f t="shared" si="1"/>
        <v>Kettering3</v>
      </c>
      <c r="F121" s="84"/>
      <c r="G121" t="s">
        <v>145</v>
      </c>
      <c r="H121" t="s">
        <v>145</v>
      </c>
      <c r="I121" t="s">
        <v>539</v>
      </c>
      <c r="J121" t="s">
        <v>540</v>
      </c>
    </row>
    <row r="122" spans="1:12" x14ac:dyDescent="0.2">
      <c r="A122" s="16" t="s">
        <v>541</v>
      </c>
      <c r="B122" s="19" t="s">
        <v>542</v>
      </c>
      <c r="C122" s="12" t="s">
        <v>530</v>
      </c>
      <c r="D122" s="83">
        <v>4</v>
      </c>
      <c r="E122" s="84" t="str">
        <f t="shared" si="1"/>
        <v>Kettering4</v>
      </c>
      <c r="F122" s="84"/>
      <c r="G122" t="s">
        <v>145</v>
      </c>
      <c r="H122" t="s">
        <v>145</v>
      </c>
      <c r="I122" t="s">
        <v>543</v>
      </c>
      <c r="J122" t="s">
        <v>544</v>
      </c>
    </row>
    <row r="123" spans="1:12" x14ac:dyDescent="0.2">
      <c r="A123" s="16" t="s">
        <v>545</v>
      </c>
      <c r="B123" s="45" t="s">
        <v>546</v>
      </c>
      <c r="C123" s="12" t="s">
        <v>530</v>
      </c>
      <c r="D123" s="83">
        <v>5</v>
      </c>
      <c r="E123" s="84" t="str">
        <f t="shared" si="1"/>
        <v>Kettering5</v>
      </c>
      <c r="F123" s="84" t="s">
        <v>307</v>
      </c>
      <c r="G123" t="s">
        <v>168</v>
      </c>
      <c r="H123" t="s">
        <v>308</v>
      </c>
      <c r="I123" t="s">
        <v>531</v>
      </c>
      <c r="J123" t="s">
        <v>532</v>
      </c>
    </row>
    <row r="124" spans="1:12" x14ac:dyDescent="0.2">
      <c r="A124" s="16" t="s">
        <v>547</v>
      </c>
      <c r="B124" s="45" t="s">
        <v>548</v>
      </c>
      <c r="C124" s="13" t="s">
        <v>530</v>
      </c>
      <c r="D124" s="83">
        <v>6</v>
      </c>
      <c r="E124" s="84" t="str">
        <f t="shared" si="1"/>
        <v>Kettering6</v>
      </c>
      <c r="F124" s="84" t="s">
        <v>307</v>
      </c>
      <c r="G124" t="s">
        <v>168</v>
      </c>
      <c r="H124" t="s">
        <v>308</v>
      </c>
      <c r="I124" t="s">
        <v>535</v>
      </c>
      <c r="J124" t="s">
        <v>536</v>
      </c>
    </row>
    <row r="125" spans="1:12" x14ac:dyDescent="0.2">
      <c r="A125" s="16" t="s">
        <v>549</v>
      </c>
      <c r="B125" s="45" t="s">
        <v>550</v>
      </c>
      <c r="C125" s="12" t="s">
        <v>530</v>
      </c>
      <c r="D125" s="83">
        <v>7</v>
      </c>
      <c r="E125" s="84" t="str">
        <f t="shared" si="1"/>
        <v>Kettering7</v>
      </c>
      <c r="F125" s="84" t="s">
        <v>307</v>
      </c>
      <c r="G125" t="s">
        <v>168</v>
      </c>
      <c r="H125" t="s">
        <v>308</v>
      </c>
      <c r="I125" t="s">
        <v>539</v>
      </c>
      <c r="J125" t="s">
        <v>540</v>
      </c>
    </row>
    <row r="126" spans="1:12" x14ac:dyDescent="0.2">
      <c r="A126" s="16" t="s">
        <v>551</v>
      </c>
      <c r="B126" s="45" t="s">
        <v>552</v>
      </c>
      <c r="C126" s="12" t="s">
        <v>530</v>
      </c>
      <c r="D126" s="83">
        <v>8</v>
      </c>
      <c r="E126" s="84" t="str">
        <f t="shared" si="1"/>
        <v>Kettering8</v>
      </c>
      <c r="F126" s="84" t="s">
        <v>307</v>
      </c>
      <c r="G126" t="s">
        <v>168</v>
      </c>
      <c r="H126" t="s">
        <v>308</v>
      </c>
      <c r="I126" t="s">
        <v>543</v>
      </c>
      <c r="J126" t="s">
        <v>544</v>
      </c>
    </row>
    <row r="127" spans="1:12" x14ac:dyDescent="0.2">
      <c r="A127" s="16" t="s">
        <v>553</v>
      </c>
      <c r="B127" s="19" t="s">
        <v>554</v>
      </c>
      <c r="C127" s="12" t="s">
        <v>555</v>
      </c>
      <c r="D127" s="51">
        <v>1</v>
      </c>
      <c r="E127" s="13" t="str">
        <f t="shared" si="1"/>
        <v>King George (Barking, Havering, Redbridge)1</v>
      </c>
      <c r="F127" s="13" t="s">
        <v>376</v>
      </c>
      <c r="G127" t="s">
        <v>145</v>
      </c>
      <c r="H127" t="s">
        <v>377</v>
      </c>
      <c r="I127" t="s">
        <v>556</v>
      </c>
      <c r="J127" t="s">
        <v>557</v>
      </c>
      <c r="L127" s="80">
        <v>44718</v>
      </c>
    </row>
    <row r="128" spans="1:12" x14ac:dyDescent="0.2">
      <c r="A128" s="16" t="s">
        <v>558</v>
      </c>
      <c r="B128" s="19" t="s">
        <v>559</v>
      </c>
      <c r="C128" s="12" t="s">
        <v>555</v>
      </c>
      <c r="D128" s="51">
        <v>2</v>
      </c>
      <c r="E128" s="13" t="str">
        <f t="shared" si="1"/>
        <v>King George (Barking, Havering, Redbridge)2</v>
      </c>
      <c r="F128" s="13" t="s">
        <v>376</v>
      </c>
      <c r="G128" t="s">
        <v>145</v>
      </c>
      <c r="H128" t="s">
        <v>377</v>
      </c>
      <c r="I128" t="s">
        <v>560</v>
      </c>
      <c r="J128" t="s">
        <v>561</v>
      </c>
      <c r="L128" s="80">
        <v>44718</v>
      </c>
    </row>
    <row r="129" spans="1:12" x14ac:dyDescent="0.2">
      <c r="A129" s="16" t="s">
        <v>562</v>
      </c>
      <c r="B129" s="19" t="s">
        <v>563</v>
      </c>
      <c r="C129" s="12" t="s">
        <v>555</v>
      </c>
      <c r="D129" s="51">
        <v>3</v>
      </c>
      <c r="E129" s="13" t="str">
        <f t="shared" si="1"/>
        <v>King George (Barking, Havering, Redbridge)3</v>
      </c>
      <c r="F129" s="13" t="s">
        <v>376</v>
      </c>
      <c r="G129" t="s">
        <v>145</v>
      </c>
      <c r="H129" t="s">
        <v>377</v>
      </c>
      <c r="I129" t="s">
        <v>564</v>
      </c>
      <c r="J129" t="s">
        <v>565</v>
      </c>
      <c r="L129" s="80">
        <v>44718</v>
      </c>
    </row>
    <row r="130" spans="1:12" x14ac:dyDescent="0.2">
      <c r="A130" s="16" t="s">
        <v>566</v>
      </c>
      <c r="B130" s="45" t="s">
        <v>567</v>
      </c>
      <c r="C130" s="12" t="s">
        <v>555</v>
      </c>
      <c r="D130" s="51">
        <v>4</v>
      </c>
      <c r="E130" s="13" t="str">
        <f t="shared" ref="E130:E193" si="2">C130&amp;D130</f>
        <v>King George (Barking, Havering, Redbridge)4</v>
      </c>
      <c r="F130" s="13" t="s">
        <v>376</v>
      </c>
      <c r="G130" t="s">
        <v>145</v>
      </c>
      <c r="H130" t="s">
        <v>377</v>
      </c>
      <c r="I130" t="s">
        <v>568</v>
      </c>
      <c r="J130" t="s">
        <v>569</v>
      </c>
    </row>
    <row r="131" spans="1:12" x14ac:dyDescent="0.2">
      <c r="A131" s="16" t="s">
        <v>570</v>
      </c>
      <c r="B131" s="45" t="s">
        <v>571</v>
      </c>
      <c r="C131" s="12" t="s">
        <v>555</v>
      </c>
      <c r="D131" s="51">
        <v>5</v>
      </c>
      <c r="E131" s="13" t="str">
        <f t="shared" si="2"/>
        <v>King George (Barking, Havering, Redbridge)5</v>
      </c>
      <c r="F131" s="13" t="s">
        <v>376</v>
      </c>
      <c r="G131" t="s">
        <v>145</v>
      </c>
      <c r="H131" t="s">
        <v>377</v>
      </c>
      <c r="I131" t="s">
        <v>572</v>
      </c>
      <c r="J131" t="s">
        <v>573</v>
      </c>
    </row>
    <row r="132" spans="1:12" x14ac:dyDescent="0.2">
      <c r="A132" s="16" t="s">
        <v>574</v>
      </c>
      <c r="B132" s="45" t="s">
        <v>575</v>
      </c>
      <c r="C132" s="12" t="s">
        <v>555</v>
      </c>
      <c r="D132" s="51">
        <v>6</v>
      </c>
      <c r="E132" s="13" t="str">
        <f t="shared" si="2"/>
        <v>King George (Barking, Havering, Redbridge)6</v>
      </c>
      <c r="F132" s="13" t="s">
        <v>376</v>
      </c>
      <c r="G132" t="s">
        <v>145</v>
      </c>
      <c r="H132" t="s">
        <v>377</v>
      </c>
      <c r="I132" t="s">
        <v>576</v>
      </c>
      <c r="J132" t="s">
        <v>577</v>
      </c>
    </row>
    <row r="133" spans="1:12" x14ac:dyDescent="0.2">
      <c r="A133" s="16" t="s">
        <v>578</v>
      </c>
      <c r="B133" s="45" t="s">
        <v>579</v>
      </c>
      <c r="C133" s="12" t="s">
        <v>555</v>
      </c>
      <c r="D133" s="51">
        <v>7</v>
      </c>
      <c r="E133" s="13" t="str">
        <f t="shared" si="2"/>
        <v>King George (Barking, Havering, Redbridge)7</v>
      </c>
      <c r="F133" s="13" t="s">
        <v>376</v>
      </c>
      <c r="G133" t="s">
        <v>145</v>
      </c>
      <c r="H133" t="s">
        <v>377</v>
      </c>
      <c r="I133" s="82" t="s">
        <v>580</v>
      </c>
      <c r="J133" t="s">
        <v>581</v>
      </c>
    </row>
    <row r="134" spans="1:12" x14ac:dyDescent="0.2">
      <c r="A134" s="16" t="s">
        <v>582</v>
      </c>
      <c r="B134" s="45" t="s">
        <v>583</v>
      </c>
      <c r="C134" s="12" t="s">
        <v>555</v>
      </c>
      <c r="D134" s="51">
        <v>8</v>
      </c>
      <c r="E134" s="13" t="str">
        <f t="shared" si="2"/>
        <v>King George (Barking, Havering, Redbridge)8</v>
      </c>
      <c r="F134" s="13" t="s">
        <v>376</v>
      </c>
      <c r="G134" t="s">
        <v>145</v>
      </c>
      <c r="H134" t="s">
        <v>377</v>
      </c>
      <c r="I134" t="s">
        <v>584</v>
      </c>
      <c r="J134" t="s">
        <v>585</v>
      </c>
      <c r="K134" t="s">
        <v>377</v>
      </c>
    </row>
    <row r="135" spans="1:12" x14ac:dyDescent="0.2">
      <c r="A135" s="16" t="s">
        <v>586</v>
      </c>
      <c r="B135" s="19" t="s">
        <v>587</v>
      </c>
      <c r="C135" s="12" t="s">
        <v>555</v>
      </c>
      <c r="D135" s="51">
        <v>9</v>
      </c>
      <c r="E135" s="13" t="str">
        <f t="shared" si="2"/>
        <v>King George (Barking, Havering, Redbridge)9</v>
      </c>
      <c r="F135" s="13" t="s">
        <v>376</v>
      </c>
      <c r="G135" t="s">
        <v>145</v>
      </c>
      <c r="H135" t="s">
        <v>377</v>
      </c>
      <c r="I135" t="s">
        <v>588</v>
      </c>
      <c r="J135" t="s">
        <v>589</v>
      </c>
      <c r="L135" s="80">
        <v>44720</v>
      </c>
    </row>
    <row r="136" spans="1:12" x14ac:dyDescent="0.2">
      <c r="A136" s="16" t="s">
        <v>590</v>
      </c>
      <c r="B136" s="45" t="s">
        <v>591</v>
      </c>
      <c r="C136" s="12" t="s">
        <v>555</v>
      </c>
      <c r="D136" s="51">
        <v>10</v>
      </c>
      <c r="E136" s="13" t="str">
        <f t="shared" si="2"/>
        <v>King George (Barking, Havering, Redbridge)10</v>
      </c>
      <c r="F136" s="13" t="s">
        <v>376</v>
      </c>
      <c r="G136" t="s">
        <v>145</v>
      </c>
      <c r="H136" t="s">
        <v>377</v>
      </c>
      <c r="I136" t="s">
        <v>592</v>
      </c>
      <c r="J136" t="s">
        <v>593</v>
      </c>
    </row>
    <row r="137" spans="1:12" x14ac:dyDescent="0.2">
      <c r="A137" s="16" t="s">
        <v>594</v>
      </c>
      <c r="B137" s="45" t="s">
        <v>595</v>
      </c>
      <c r="C137" s="12" t="s">
        <v>555</v>
      </c>
      <c r="D137" s="51">
        <v>11</v>
      </c>
      <c r="E137" s="13" t="str">
        <f t="shared" si="2"/>
        <v>King George (Barking, Havering, Redbridge)11</v>
      </c>
      <c r="F137" s="13" t="s">
        <v>376</v>
      </c>
      <c r="G137" t="s">
        <v>145</v>
      </c>
      <c r="H137" t="s">
        <v>377</v>
      </c>
      <c r="I137" t="s">
        <v>596</v>
      </c>
      <c r="J137" t="s">
        <v>597</v>
      </c>
    </row>
    <row r="138" spans="1:12" x14ac:dyDescent="0.2">
      <c r="A138" s="16" t="s">
        <v>598</v>
      </c>
      <c r="B138" s="19" t="s">
        <v>599</v>
      </c>
      <c r="C138" s="12" t="s">
        <v>555</v>
      </c>
      <c r="D138" s="51">
        <v>12</v>
      </c>
      <c r="E138" s="13" t="str">
        <f t="shared" si="2"/>
        <v>King George (Barking, Havering, Redbridge)12</v>
      </c>
      <c r="F138" s="13" t="s">
        <v>376</v>
      </c>
      <c r="G138" t="s">
        <v>145</v>
      </c>
      <c r="H138" t="s">
        <v>377</v>
      </c>
      <c r="I138" t="s">
        <v>600</v>
      </c>
      <c r="J138" t="s">
        <v>601</v>
      </c>
      <c r="L138" s="80">
        <v>44720</v>
      </c>
    </row>
    <row r="139" spans="1:12" x14ac:dyDescent="0.2">
      <c r="A139" s="16" t="s">
        <v>602</v>
      </c>
      <c r="B139" s="19" t="s">
        <v>603</v>
      </c>
      <c r="C139" s="12" t="s">
        <v>555</v>
      </c>
      <c r="D139" s="51">
        <v>13</v>
      </c>
      <c r="E139" s="13" t="str">
        <f t="shared" si="2"/>
        <v>King George (Barking, Havering, Redbridge)13</v>
      </c>
      <c r="F139" s="13" t="s">
        <v>307</v>
      </c>
      <c r="G139" t="s">
        <v>168</v>
      </c>
      <c r="H139" t="s">
        <v>308</v>
      </c>
      <c r="I139" t="s">
        <v>556</v>
      </c>
      <c r="J139" t="s">
        <v>557</v>
      </c>
      <c r="L139" s="80">
        <v>44718</v>
      </c>
    </row>
    <row r="140" spans="1:12" x14ac:dyDescent="0.2">
      <c r="A140" s="16" t="s">
        <v>604</v>
      </c>
      <c r="B140" s="19" t="s">
        <v>605</v>
      </c>
      <c r="C140" s="12" t="s">
        <v>555</v>
      </c>
      <c r="D140" s="51">
        <v>14</v>
      </c>
      <c r="E140" s="13" t="str">
        <f t="shared" si="2"/>
        <v>King George (Barking, Havering, Redbridge)14</v>
      </c>
      <c r="F140" s="13" t="s">
        <v>307</v>
      </c>
      <c r="G140" t="s">
        <v>168</v>
      </c>
      <c r="H140" t="s">
        <v>308</v>
      </c>
      <c r="I140" t="s">
        <v>560</v>
      </c>
      <c r="J140" t="s">
        <v>561</v>
      </c>
      <c r="L140" s="80">
        <v>44718</v>
      </c>
    </row>
    <row r="141" spans="1:12" x14ac:dyDescent="0.2">
      <c r="A141" s="16" t="s">
        <v>606</v>
      </c>
      <c r="B141" s="19" t="s">
        <v>607</v>
      </c>
      <c r="C141" s="12" t="s">
        <v>555</v>
      </c>
      <c r="D141" s="51">
        <v>15</v>
      </c>
      <c r="E141" s="13" t="str">
        <f t="shared" si="2"/>
        <v>King George (Barking, Havering, Redbridge)15</v>
      </c>
      <c r="F141" s="13" t="s">
        <v>307</v>
      </c>
      <c r="G141" t="s">
        <v>168</v>
      </c>
      <c r="H141" t="s">
        <v>308</v>
      </c>
      <c r="I141" t="s">
        <v>564</v>
      </c>
      <c r="J141" t="s">
        <v>565</v>
      </c>
      <c r="L141" s="80">
        <v>44718</v>
      </c>
    </row>
    <row r="142" spans="1:12" x14ac:dyDescent="0.2">
      <c r="A142" s="16" t="s">
        <v>608</v>
      </c>
      <c r="B142" s="19" t="s">
        <v>609</v>
      </c>
      <c r="C142" s="12" t="s">
        <v>555</v>
      </c>
      <c r="D142" s="51">
        <v>16</v>
      </c>
      <c r="E142" s="13" t="str">
        <f t="shared" si="2"/>
        <v>King George (Barking, Havering, Redbridge)16</v>
      </c>
      <c r="F142" s="13" t="s">
        <v>307</v>
      </c>
      <c r="G142" t="s">
        <v>168</v>
      </c>
      <c r="H142" t="s">
        <v>308</v>
      </c>
      <c r="I142" t="s">
        <v>383</v>
      </c>
      <c r="J142" t="s">
        <v>384</v>
      </c>
      <c r="L142" s="80">
        <v>44704</v>
      </c>
    </row>
    <row r="143" spans="1:12" x14ac:dyDescent="0.2">
      <c r="A143" s="16" t="s">
        <v>610</v>
      </c>
      <c r="B143" s="45" t="s">
        <v>611</v>
      </c>
      <c r="C143" s="12" t="s">
        <v>555</v>
      </c>
      <c r="D143" s="51">
        <v>17</v>
      </c>
      <c r="E143" s="13" t="str">
        <f t="shared" si="2"/>
        <v>King George (Barking, Havering, Redbridge)17</v>
      </c>
      <c r="F143" s="13" t="s">
        <v>307</v>
      </c>
      <c r="G143" t="s">
        <v>168</v>
      </c>
      <c r="H143" t="s">
        <v>308</v>
      </c>
      <c r="I143" t="s">
        <v>568</v>
      </c>
      <c r="J143" t="s">
        <v>569</v>
      </c>
    </row>
    <row r="144" spans="1:12" x14ac:dyDescent="0.2">
      <c r="A144" s="16" t="s">
        <v>612</v>
      </c>
      <c r="B144" s="19" t="s">
        <v>613</v>
      </c>
      <c r="C144" s="12" t="s">
        <v>555</v>
      </c>
      <c r="D144" s="51">
        <v>18</v>
      </c>
      <c r="E144" s="13" t="str">
        <f t="shared" si="2"/>
        <v>King George (Barking, Havering, Redbridge)18</v>
      </c>
      <c r="F144" s="13" t="s">
        <v>307</v>
      </c>
      <c r="G144" t="s">
        <v>168</v>
      </c>
      <c r="H144" t="s">
        <v>308</v>
      </c>
      <c r="I144" t="s">
        <v>387</v>
      </c>
      <c r="J144" t="s">
        <v>388</v>
      </c>
      <c r="L144" s="80">
        <v>44704</v>
      </c>
    </row>
    <row r="145" spans="1:12" x14ac:dyDescent="0.2">
      <c r="A145" s="16" t="s">
        <v>614</v>
      </c>
      <c r="B145" s="45" t="s">
        <v>615</v>
      </c>
      <c r="C145" s="12" t="s">
        <v>555</v>
      </c>
      <c r="D145" s="51">
        <v>19</v>
      </c>
      <c r="E145" s="13" t="str">
        <f t="shared" si="2"/>
        <v>King George (Barking, Havering, Redbridge)19</v>
      </c>
      <c r="F145" s="13" t="s">
        <v>307</v>
      </c>
      <c r="G145" t="s">
        <v>168</v>
      </c>
      <c r="H145" t="s">
        <v>308</v>
      </c>
      <c r="I145" t="s">
        <v>572</v>
      </c>
      <c r="J145" t="s">
        <v>573</v>
      </c>
    </row>
    <row r="146" spans="1:12" x14ac:dyDescent="0.2">
      <c r="A146" s="16" t="s">
        <v>616</v>
      </c>
      <c r="B146" s="19" t="s">
        <v>617</v>
      </c>
      <c r="C146" s="12" t="s">
        <v>555</v>
      </c>
      <c r="D146" s="51">
        <v>20</v>
      </c>
      <c r="E146" s="13" t="str">
        <f t="shared" si="2"/>
        <v>King George (Barking, Havering, Redbridge)20</v>
      </c>
      <c r="F146" s="13" t="s">
        <v>307</v>
      </c>
      <c r="G146" t="s">
        <v>168</v>
      </c>
      <c r="H146" t="s">
        <v>308</v>
      </c>
      <c r="I146" t="s">
        <v>576</v>
      </c>
      <c r="J146" t="s">
        <v>577</v>
      </c>
      <c r="L146" s="80">
        <v>44657</v>
      </c>
    </row>
    <row r="147" spans="1:12" x14ac:dyDescent="0.2">
      <c r="A147" s="16" t="s">
        <v>618</v>
      </c>
      <c r="B147" s="19" t="s">
        <v>619</v>
      </c>
      <c r="C147" s="12" t="s">
        <v>555</v>
      </c>
      <c r="D147" s="51">
        <v>21</v>
      </c>
      <c r="E147" s="13" t="str">
        <f t="shared" si="2"/>
        <v>King George (Barking, Havering, Redbridge)21</v>
      </c>
      <c r="F147" s="13" t="s">
        <v>307</v>
      </c>
      <c r="G147" t="s">
        <v>168</v>
      </c>
      <c r="H147" t="s">
        <v>308</v>
      </c>
      <c r="I147" t="s">
        <v>404</v>
      </c>
      <c r="J147" t="s">
        <v>405</v>
      </c>
      <c r="L147" s="80">
        <v>44697</v>
      </c>
    </row>
    <row r="148" spans="1:12" x14ac:dyDescent="0.2">
      <c r="A148" s="16" t="s">
        <v>620</v>
      </c>
      <c r="B148" s="45" t="s">
        <v>621</v>
      </c>
      <c r="C148" s="12" t="s">
        <v>555</v>
      </c>
      <c r="D148" s="51">
        <v>22</v>
      </c>
      <c r="E148" s="13" t="str">
        <f t="shared" si="2"/>
        <v>King George (Barking, Havering, Redbridge)22</v>
      </c>
      <c r="F148" s="13" t="s">
        <v>307</v>
      </c>
      <c r="G148" t="s">
        <v>168</v>
      </c>
      <c r="H148" t="s">
        <v>308</v>
      </c>
      <c r="I148" s="82" t="s">
        <v>580</v>
      </c>
      <c r="J148" t="s">
        <v>581</v>
      </c>
    </row>
    <row r="149" spans="1:12" x14ac:dyDescent="0.2">
      <c r="A149" s="16" t="s">
        <v>622</v>
      </c>
      <c r="B149" s="19" t="s">
        <v>623</v>
      </c>
      <c r="C149" s="12" t="s">
        <v>555</v>
      </c>
      <c r="D149" s="51">
        <v>23</v>
      </c>
      <c r="E149" s="13" t="str">
        <f t="shared" si="2"/>
        <v>King George (Barking, Havering, Redbridge)23</v>
      </c>
      <c r="F149" s="13" t="s">
        <v>307</v>
      </c>
      <c r="G149" t="s">
        <v>168</v>
      </c>
      <c r="H149" t="s">
        <v>308</v>
      </c>
      <c r="I149" t="s">
        <v>391</v>
      </c>
      <c r="J149" t="s">
        <v>392</v>
      </c>
      <c r="L149" s="80">
        <v>44704</v>
      </c>
    </row>
    <row r="150" spans="1:12" x14ac:dyDescent="0.2">
      <c r="A150" s="16" t="s">
        <v>624</v>
      </c>
      <c r="B150" s="19" t="s">
        <v>625</v>
      </c>
      <c r="C150" s="12" t="s">
        <v>555</v>
      </c>
      <c r="D150" s="51">
        <v>24</v>
      </c>
      <c r="E150" s="13" t="str">
        <f t="shared" si="2"/>
        <v>King George (Barking, Havering, Redbridge)24</v>
      </c>
      <c r="F150" s="13" t="s">
        <v>307</v>
      </c>
      <c r="G150" t="s">
        <v>168</v>
      </c>
      <c r="H150" t="s">
        <v>308</v>
      </c>
      <c r="I150" t="s">
        <v>584</v>
      </c>
      <c r="J150" t="s">
        <v>585</v>
      </c>
      <c r="L150" s="80"/>
    </row>
    <row r="151" spans="1:12" x14ac:dyDescent="0.2">
      <c r="A151" s="16" t="s">
        <v>626</v>
      </c>
      <c r="B151" s="19" t="s">
        <v>627</v>
      </c>
      <c r="C151" s="12" t="s">
        <v>555</v>
      </c>
      <c r="D151" s="51">
        <v>25</v>
      </c>
      <c r="E151" s="13" t="str">
        <f t="shared" si="2"/>
        <v>King George (Barking, Havering, Redbridge)25</v>
      </c>
      <c r="F151" s="13" t="s">
        <v>307</v>
      </c>
      <c r="G151" t="s">
        <v>168</v>
      </c>
      <c r="H151" t="s">
        <v>308</v>
      </c>
      <c r="I151" t="s">
        <v>395</v>
      </c>
      <c r="J151" t="s">
        <v>396</v>
      </c>
      <c r="L151" s="80">
        <v>44704</v>
      </c>
    </row>
    <row r="152" spans="1:12" x14ac:dyDescent="0.2">
      <c r="A152" s="16" t="s">
        <v>628</v>
      </c>
      <c r="B152" s="19" t="s">
        <v>629</v>
      </c>
      <c r="C152" s="12" t="s">
        <v>555</v>
      </c>
      <c r="D152" s="51">
        <v>26</v>
      </c>
      <c r="E152" s="13" t="str">
        <f t="shared" si="2"/>
        <v>King George (Barking, Havering, Redbridge)26</v>
      </c>
      <c r="F152" s="13" t="s">
        <v>307</v>
      </c>
      <c r="G152" t="s">
        <v>168</v>
      </c>
      <c r="H152" t="s">
        <v>308</v>
      </c>
      <c r="I152" t="s">
        <v>588</v>
      </c>
      <c r="J152" t="s">
        <v>589</v>
      </c>
      <c r="L152" s="80">
        <v>44720</v>
      </c>
    </row>
    <row r="153" spans="1:12" x14ac:dyDescent="0.2">
      <c r="A153" s="16" t="s">
        <v>630</v>
      </c>
      <c r="B153" s="19" t="s">
        <v>631</v>
      </c>
      <c r="C153" s="12" t="s">
        <v>555</v>
      </c>
      <c r="D153" s="51">
        <v>27</v>
      </c>
      <c r="E153" s="13" t="str">
        <f t="shared" si="2"/>
        <v>King George (Barking, Havering, Redbridge)27</v>
      </c>
      <c r="F153" s="13" t="s">
        <v>307</v>
      </c>
      <c r="G153" t="s">
        <v>168</v>
      </c>
      <c r="H153" t="s">
        <v>308</v>
      </c>
      <c r="I153" t="s">
        <v>399</v>
      </c>
      <c r="J153" t="s">
        <v>400</v>
      </c>
      <c r="L153" s="80">
        <v>44704</v>
      </c>
    </row>
    <row r="154" spans="1:12" x14ac:dyDescent="0.2">
      <c r="A154" s="16" t="s">
        <v>632</v>
      </c>
      <c r="B154" s="19" t="s">
        <v>633</v>
      </c>
      <c r="C154" s="12" t="s">
        <v>555</v>
      </c>
      <c r="D154" s="51">
        <v>28</v>
      </c>
      <c r="E154" s="13" t="str">
        <f t="shared" si="2"/>
        <v>King George (Barking, Havering, Redbridge)28</v>
      </c>
      <c r="F154" s="13" t="s">
        <v>307</v>
      </c>
      <c r="G154" t="s">
        <v>168</v>
      </c>
      <c r="H154" t="s">
        <v>308</v>
      </c>
      <c r="I154" t="s">
        <v>592</v>
      </c>
      <c r="J154" t="s">
        <v>593</v>
      </c>
      <c r="L154" s="80">
        <v>44676</v>
      </c>
    </row>
    <row r="155" spans="1:12" x14ac:dyDescent="0.2">
      <c r="A155" s="16" t="s">
        <v>634</v>
      </c>
      <c r="B155" s="19" t="s">
        <v>635</v>
      </c>
      <c r="C155" s="12" t="s">
        <v>555</v>
      </c>
      <c r="D155" s="51">
        <v>29</v>
      </c>
      <c r="E155" s="13" t="str">
        <f t="shared" si="2"/>
        <v>King George (Barking, Havering, Redbridge)29</v>
      </c>
      <c r="F155" s="13" t="s">
        <v>307</v>
      </c>
      <c r="G155" t="s">
        <v>168</v>
      </c>
      <c r="H155" t="s">
        <v>308</v>
      </c>
      <c r="I155" t="s">
        <v>596</v>
      </c>
      <c r="J155" t="s">
        <v>597</v>
      </c>
      <c r="L155" s="80">
        <v>44657</v>
      </c>
    </row>
    <row r="156" spans="1:12" x14ac:dyDescent="0.2">
      <c r="A156" s="16" t="s">
        <v>636</v>
      </c>
      <c r="B156" s="19" t="s">
        <v>637</v>
      </c>
      <c r="C156" s="12" t="s">
        <v>555</v>
      </c>
      <c r="D156" s="51">
        <v>30</v>
      </c>
      <c r="E156" s="13" t="str">
        <f t="shared" si="2"/>
        <v>King George (Barking, Havering, Redbridge)30</v>
      </c>
      <c r="F156" s="13" t="s">
        <v>307</v>
      </c>
      <c r="G156" t="s">
        <v>168</v>
      </c>
      <c r="H156" t="s">
        <v>308</v>
      </c>
      <c r="I156" t="s">
        <v>600</v>
      </c>
      <c r="J156" t="s">
        <v>601</v>
      </c>
      <c r="L156" s="80">
        <v>44720</v>
      </c>
    </row>
    <row r="157" spans="1:12" x14ac:dyDescent="0.2">
      <c r="A157" s="16" t="s">
        <v>638</v>
      </c>
      <c r="B157" s="19" t="s">
        <v>639</v>
      </c>
      <c r="C157" s="12" t="s">
        <v>640</v>
      </c>
      <c r="D157" s="51">
        <v>1</v>
      </c>
      <c r="E157" s="13" t="str">
        <f t="shared" si="2"/>
        <v>Kings College1</v>
      </c>
      <c r="G157" t="s">
        <v>145</v>
      </c>
      <c r="H157" t="s">
        <v>145</v>
      </c>
      <c r="I157" t="s">
        <v>331</v>
      </c>
      <c r="J157" t="s">
        <v>332</v>
      </c>
    </row>
    <row r="158" spans="1:12" x14ac:dyDescent="0.2">
      <c r="A158" s="16" t="s">
        <v>641</v>
      </c>
      <c r="B158" s="45" t="s">
        <v>642</v>
      </c>
      <c r="C158" s="12" t="s">
        <v>643</v>
      </c>
      <c r="D158" s="51">
        <v>1</v>
      </c>
      <c r="E158" s="13" t="str">
        <f t="shared" si="2"/>
        <v>Norfolk and Norwich1</v>
      </c>
      <c r="F158" s="13" t="s">
        <v>144</v>
      </c>
      <c r="G158" t="s">
        <v>145</v>
      </c>
      <c r="H158" t="s">
        <v>146</v>
      </c>
      <c r="I158" t="s">
        <v>176</v>
      </c>
      <c r="J158" t="s">
        <v>177</v>
      </c>
    </row>
    <row r="159" spans="1:12" x14ac:dyDescent="0.2">
      <c r="A159" s="16" t="s">
        <v>644</v>
      </c>
      <c r="B159" s="45" t="s">
        <v>645</v>
      </c>
      <c r="C159" s="12" t="s">
        <v>643</v>
      </c>
      <c r="D159" s="51">
        <v>2</v>
      </c>
      <c r="E159" s="13" t="str">
        <f t="shared" si="2"/>
        <v>Norfolk and Norwich2</v>
      </c>
      <c r="F159" s="13" t="s">
        <v>144</v>
      </c>
      <c r="G159" t="s">
        <v>145</v>
      </c>
      <c r="H159" t="s">
        <v>146</v>
      </c>
      <c r="I159" t="s">
        <v>180</v>
      </c>
      <c r="J159" t="s">
        <v>181</v>
      </c>
    </row>
    <row r="160" spans="1:12" x14ac:dyDescent="0.2">
      <c r="A160" s="16" t="s">
        <v>646</v>
      </c>
      <c r="B160" s="45" t="s">
        <v>647</v>
      </c>
      <c r="C160" s="12" t="s">
        <v>643</v>
      </c>
      <c r="D160" s="51">
        <v>3</v>
      </c>
      <c r="E160" s="13" t="str">
        <f t="shared" si="2"/>
        <v>Norfolk and Norwich3</v>
      </c>
      <c r="F160" s="13" t="s">
        <v>144</v>
      </c>
      <c r="G160" t="s">
        <v>145</v>
      </c>
      <c r="H160" t="s">
        <v>146</v>
      </c>
      <c r="I160" t="s">
        <v>186</v>
      </c>
      <c r="J160" t="s">
        <v>187</v>
      </c>
    </row>
    <row r="161" spans="1:12" x14ac:dyDescent="0.2">
      <c r="A161" s="16" t="s">
        <v>648</v>
      </c>
      <c r="B161" s="19" t="s">
        <v>649</v>
      </c>
      <c r="C161" s="12" t="s">
        <v>650</v>
      </c>
      <c r="D161" s="51">
        <v>1</v>
      </c>
      <c r="E161" s="13" t="str">
        <f t="shared" si="2"/>
        <v>Northern General (Sheffield)1</v>
      </c>
      <c r="G161" t="s">
        <v>145</v>
      </c>
      <c r="H161" t="s">
        <v>145</v>
      </c>
      <c r="I161" t="s">
        <v>651</v>
      </c>
      <c r="J161" t="s">
        <v>652</v>
      </c>
    </row>
    <row r="162" spans="1:12" x14ac:dyDescent="0.2">
      <c r="A162" s="16" t="s">
        <v>653</v>
      </c>
      <c r="B162" s="19" t="s">
        <v>654</v>
      </c>
      <c r="C162" s="12" t="s">
        <v>650</v>
      </c>
      <c r="D162" s="51">
        <v>2</v>
      </c>
      <c r="E162" s="13" t="str">
        <f t="shared" si="2"/>
        <v>Northern General (Sheffield)2</v>
      </c>
      <c r="G162" t="s">
        <v>145</v>
      </c>
      <c r="H162" t="s">
        <v>145</v>
      </c>
      <c r="I162" t="s">
        <v>655</v>
      </c>
      <c r="J162" t="s">
        <v>656</v>
      </c>
    </row>
    <row r="163" spans="1:12" x14ac:dyDescent="0.2">
      <c r="A163" s="16" t="s">
        <v>657</v>
      </c>
      <c r="B163" s="19" t="s">
        <v>658</v>
      </c>
      <c r="C163" s="12" t="s">
        <v>650</v>
      </c>
      <c r="D163" s="51">
        <v>3</v>
      </c>
      <c r="E163" s="13" t="str">
        <f t="shared" si="2"/>
        <v>Northern General (Sheffield)3</v>
      </c>
      <c r="G163" t="s">
        <v>145</v>
      </c>
      <c r="H163" t="s">
        <v>145</v>
      </c>
      <c r="I163" t="s">
        <v>659</v>
      </c>
      <c r="J163" t="s">
        <v>660</v>
      </c>
    </row>
    <row r="164" spans="1:12" x14ac:dyDescent="0.2">
      <c r="A164" s="16" t="s">
        <v>661</v>
      </c>
      <c r="B164" s="19" t="s">
        <v>662</v>
      </c>
      <c r="C164" s="12" t="s">
        <v>650</v>
      </c>
      <c r="D164" s="51">
        <v>4</v>
      </c>
      <c r="E164" s="13" t="str">
        <f t="shared" si="2"/>
        <v>Northern General (Sheffield)4</v>
      </c>
      <c r="G164" t="s">
        <v>145</v>
      </c>
      <c r="H164" t="s">
        <v>145</v>
      </c>
      <c r="I164" t="s">
        <v>663</v>
      </c>
      <c r="J164" t="s">
        <v>664</v>
      </c>
    </row>
    <row r="165" spans="1:12" x14ac:dyDescent="0.2">
      <c r="A165" s="16" t="s">
        <v>665</v>
      </c>
      <c r="B165" s="19" t="s">
        <v>666</v>
      </c>
      <c r="C165" s="12" t="s">
        <v>650</v>
      </c>
      <c r="D165" s="51">
        <v>5</v>
      </c>
      <c r="E165" s="13" t="str">
        <f t="shared" si="2"/>
        <v>Northern General (Sheffield)5</v>
      </c>
      <c r="G165" t="s">
        <v>145</v>
      </c>
      <c r="H165" t="s">
        <v>145</v>
      </c>
      <c r="I165" t="s">
        <v>667</v>
      </c>
      <c r="J165" t="s">
        <v>668</v>
      </c>
    </row>
    <row r="166" spans="1:12" x14ac:dyDescent="0.2">
      <c r="A166" s="16" t="s">
        <v>669</v>
      </c>
      <c r="B166" s="19" t="s">
        <v>670</v>
      </c>
      <c r="C166" s="12" t="s">
        <v>650</v>
      </c>
      <c r="D166" s="51">
        <v>6</v>
      </c>
      <c r="E166" s="13" t="str">
        <f t="shared" si="2"/>
        <v>Northern General (Sheffield)6</v>
      </c>
      <c r="G166" t="s">
        <v>145</v>
      </c>
      <c r="H166" t="s">
        <v>145</v>
      </c>
      <c r="I166" t="s">
        <v>667</v>
      </c>
      <c r="J166" t="s">
        <v>668</v>
      </c>
    </row>
    <row r="167" spans="1:12" x14ac:dyDescent="0.2">
      <c r="A167" s="16" t="s">
        <v>671</v>
      </c>
      <c r="B167" s="19" t="s">
        <v>672</v>
      </c>
      <c r="C167" s="12" t="s">
        <v>650</v>
      </c>
      <c r="D167" s="51">
        <v>7</v>
      </c>
      <c r="E167" s="13" t="str">
        <f t="shared" si="2"/>
        <v>Northern General (Sheffield)7</v>
      </c>
      <c r="G167" t="s">
        <v>145</v>
      </c>
      <c r="H167" t="s">
        <v>145</v>
      </c>
      <c r="I167" t="s">
        <v>673</v>
      </c>
      <c r="J167" t="s">
        <v>674</v>
      </c>
    </row>
    <row r="168" spans="1:12" x14ac:dyDescent="0.2">
      <c r="A168" s="16" t="s">
        <v>675</v>
      </c>
      <c r="B168" s="19" t="s">
        <v>676</v>
      </c>
      <c r="C168" s="12" t="s">
        <v>650</v>
      </c>
      <c r="D168" s="51">
        <v>8</v>
      </c>
      <c r="E168" s="13" t="str">
        <f t="shared" si="2"/>
        <v>Northern General (Sheffield)8</v>
      </c>
      <c r="G168" t="s">
        <v>145</v>
      </c>
      <c r="H168" t="s">
        <v>145</v>
      </c>
      <c r="I168" t="s">
        <v>677</v>
      </c>
      <c r="J168" t="s">
        <v>678</v>
      </c>
    </row>
    <row r="169" spans="1:12" x14ac:dyDescent="0.2">
      <c r="A169" s="16" t="s">
        <v>679</v>
      </c>
      <c r="B169" s="19" t="s">
        <v>680</v>
      </c>
      <c r="C169" s="12" t="s">
        <v>650</v>
      </c>
      <c r="D169" s="51">
        <v>9</v>
      </c>
      <c r="E169" s="13" t="str">
        <f t="shared" si="2"/>
        <v>Northern General (Sheffield)9</v>
      </c>
      <c r="G169" t="s">
        <v>145</v>
      </c>
      <c r="H169" t="s">
        <v>145</v>
      </c>
      <c r="I169" t="s">
        <v>681</v>
      </c>
      <c r="J169" t="s">
        <v>682</v>
      </c>
    </row>
    <row r="170" spans="1:12" x14ac:dyDescent="0.2">
      <c r="A170" s="16" t="s">
        <v>683</v>
      </c>
      <c r="B170" s="19" t="s">
        <v>684</v>
      </c>
      <c r="C170" s="12" t="s">
        <v>650</v>
      </c>
      <c r="D170" s="51">
        <v>10</v>
      </c>
      <c r="E170" s="13" t="str">
        <f t="shared" si="2"/>
        <v>Northern General (Sheffield)10</v>
      </c>
      <c r="G170" t="s">
        <v>145</v>
      </c>
      <c r="H170" t="s">
        <v>145</v>
      </c>
      <c r="I170" t="s">
        <v>681</v>
      </c>
      <c r="J170" t="s">
        <v>682</v>
      </c>
    </row>
    <row r="171" spans="1:12" s="89" customFormat="1" x14ac:dyDescent="0.2">
      <c r="A171" s="16" t="s">
        <v>685</v>
      </c>
      <c r="B171" s="90" t="s">
        <v>686</v>
      </c>
      <c r="C171" s="12" t="s">
        <v>687</v>
      </c>
      <c r="D171" s="91">
        <v>1</v>
      </c>
      <c r="E171" s="92" t="str">
        <f t="shared" si="2"/>
        <v>Nottingham1</v>
      </c>
      <c r="F171" s="92"/>
      <c r="G171" s="89" t="s">
        <v>145</v>
      </c>
      <c r="H171" s="89" t="s">
        <v>145</v>
      </c>
      <c r="I171" s="89" t="s">
        <v>688</v>
      </c>
      <c r="J171" t="s">
        <v>689</v>
      </c>
      <c r="L171" s="89" t="s">
        <v>690</v>
      </c>
    </row>
    <row r="172" spans="1:12" x14ac:dyDescent="0.2">
      <c r="A172" s="16" t="s">
        <v>691</v>
      </c>
      <c r="B172" s="19" t="s">
        <v>692</v>
      </c>
      <c r="C172" s="12" t="s">
        <v>687</v>
      </c>
      <c r="D172" s="51">
        <v>2</v>
      </c>
      <c r="E172" s="13" t="str">
        <f t="shared" si="2"/>
        <v>Nottingham2</v>
      </c>
      <c r="G172" t="s">
        <v>145</v>
      </c>
      <c r="H172" t="s">
        <v>145</v>
      </c>
      <c r="I172" t="s">
        <v>693</v>
      </c>
      <c r="J172" t="s">
        <v>694</v>
      </c>
      <c r="L172" s="80">
        <v>44682</v>
      </c>
    </row>
    <row r="173" spans="1:12" x14ac:dyDescent="0.2">
      <c r="A173" s="16" t="s">
        <v>695</v>
      </c>
      <c r="B173" s="19" t="s">
        <v>696</v>
      </c>
      <c r="C173" s="12" t="s">
        <v>687</v>
      </c>
      <c r="D173" s="51">
        <v>3</v>
      </c>
      <c r="E173" s="13" t="str">
        <f t="shared" si="2"/>
        <v>Nottingham3</v>
      </c>
      <c r="G173" t="s">
        <v>145</v>
      </c>
      <c r="H173" t="s">
        <v>145</v>
      </c>
      <c r="I173" t="s">
        <v>697</v>
      </c>
      <c r="J173" t="s">
        <v>698</v>
      </c>
    </row>
    <row r="174" spans="1:12" x14ac:dyDescent="0.2">
      <c r="A174" s="16" t="s">
        <v>699</v>
      </c>
      <c r="B174" s="19" t="s">
        <v>700</v>
      </c>
      <c r="C174" s="12" t="s">
        <v>687</v>
      </c>
      <c r="D174" s="51">
        <v>4</v>
      </c>
      <c r="E174" s="13" t="str">
        <f t="shared" si="2"/>
        <v>Nottingham4</v>
      </c>
      <c r="G174" t="s">
        <v>145</v>
      </c>
      <c r="H174" t="s">
        <v>145</v>
      </c>
      <c r="I174" t="s">
        <v>697</v>
      </c>
      <c r="J174" t="s">
        <v>698</v>
      </c>
    </row>
    <row r="175" spans="1:12" x14ac:dyDescent="0.2">
      <c r="A175" s="16" t="s">
        <v>701</v>
      </c>
      <c r="B175" s="19" t="s">
        <v>702</v>
      </c>
      <c r="C175" s="12" t="s">
        <v>687</v>
      </c>
      <c r="D175" s="51">
        <v>5</v>
      </c>
      <c r="E175" s="13" t="str">
        <f t="shared" si="2"/>
        <v>Nottingham5</v>
      </c>
      <c r="G175" t="s">
        <v>145</v>
      </c>
      <c r="H175" t="s">
        <v>145</v>
      </c>
      <c r="I175" t="s">
        <v>703</v>
      </c>
      <c r="J175" t="s">
        <v>704</v>
      </c>
    </row>
    <row r="176" spans="1:12" x14ac:dyDescent="0.2">
      <c r="A176" s="16" t="s">
        <v>705</v>
      </c>
      <c r="B176" s="19" t="s">
        <v>706</v>
      </c>
      <c r="C176" s="12" t="s">
        <v>687</v>
      </c>
      <c r="D176" s="51">
        <v>6</v>
      </c>
      <c r="E176" s="13" t="str">
        <f t="shared" si="2"/>
        <v>Nottingham6</v>
      </c>
      <c r="G176" t="s">
        <v>145</v>
      </c>
      <c r="H176" t="s">
        <v>145</v>
      </c>
      <c r="I176" t="s">
        <v>707</v>
      </c>
      <c r="J176" t="s">
        <v>708</v>
      </c>
    </row>
    <row r="177" spans="1:12" s="89" customFormat="1" x14ac:dyDescent="0.2">
      <c r="A177" s="16" t="s">
        <v>709</v>
      </c>
      <c r="B177" s="93" t="s">
        <v>710</v>
      </c>
      <c r="C177" s="12" t="s">
        <v>687</v>
      </c>
      <c r="D177" s="91">
        <v>7</v>
      </c>
      <c r="E177" s="92" t="str">
        <f t="shared" si="2"/>
        <v>Nottingham7</v>
      </c>
      <c r="F177" s="92" t="s">
        <v>711</v>
      </c>
      <c r="G177" s="89" t="s">
        <v>168</v>
      </c>
      <c r="H177" t="s">
        <v>712</v>
      </c>
      <c r="I177" s="89" t="s">
        <v>688</v>
      </c>
      <c r="J177" t="s">
        <v>689</v>
      </c>
      <c r="L177" s="89" t="s">
        <v>690</v>
      </c>
    </row>
    <row r="178" spans="1:12" x14ac:dyDescent="0.2">
      <c r="A178" s="16" t="s">
        <v>713</v>
      </c>
      <c r="B178" s="45" t="s">
        <v>714</v>
      </c>
      <c r="C178" s="12" t="s">
        <v>687</v>
      </c>
      <c r="D178" s="51">
        <v>8</v>
      </c>
      <c r="E178" s="13" t="str">
        <f t="shared" si="2"/>
        <v>Nottingham8</v>
      </c>
      <c r="F178" s="13" t="s">
        <v>711</v>
      </c>
      <c r="G178" t="s">
        <v>168</v>
      </c>
      <c r="H178" t="s">
        <v>712</v>
      </c>
      <c r="I178" t="s">
        <v>693</v>
      </c>
      <c r="J178" t="s">
        <v>694</v>
      </c>
      <c r="L178" s="80">
        <v>44682</v>
      </c>
    </row>
    <row r="179" spans="1:12" x14ac:dyDescent="0.2">
      <c r="A179" s="16" t="s">
        <v>715</v>
      </c>
      <c r="B179" s="19" t="s">
        <v>716</v>
      </c>
      <c r="C179" s="12" t="s">
        <v>687</v>
      </c>
      <c r="D179" s="51">
        <v>9</v>
      </c>
      <c r="E179" s="13" t="str">
        <f t="shared" si="2"/>
        <v>Nottingham9</v>
      </c>
      <c r="F179" s="13" t="s">
        <v>711</v>
      </c>
      <c r="G179" t="s">
        <v>168</v>
      </c>
      <c r="H179" t="s">
        <v>712</v>
      </c>
      <c r="I179" t="s">
        <v>697</v>
      </c>
      <c r="J179" t="s">
        <v>698</v>
      </c>
    </row>
    <row r="180" spans="1:12" x14ac:dyDescent="0.2">
      <c r="A180" s="16" t="s">
        <v>717</v>
      </c>
      <c r="B180" s="19" t="s">
        <v>718</v>
      </c>
      <c r="C180" s="12" t="s">
        <v>687</v>
      </c>
      <c r="D180" s="51">
        <v>10</v>
      </c>
      <c r="E180" s="13" t="str">
        <f t="shared" si="2"/>
        <v>Nottingham10</v>
      </c>
      <c r="F180" s="13" t="s">
        <v>711</v>
      </c>
      <c r="G180" t="s">
        <v>168</v>
      </c>
      <c r="H180" t="s">
        <v>712</v>
      </c>
      <c r="I180" t="s">
        <v>697</v>
      </c>
      <c r="J180" t="s">
        <v>698</v>
      </c>
    </row>
    <row r="181" spans="1:12" x14ac:dyDescent="0.2">
      <c r="A181" s="16" t="s">
        <v>719</v>
      </c>
      <c r="B181" s="19" t="s">
        <v>720</v>
      </c>
      <c r="C181" s="12" t="s">
        <v>687</v>
      </c>
      <c r="D181" s="51">
        <v>11</v>
      </c>
      <c r="E181" s="13" t="str">
        <f t="shared" si="2"/>
        <v>Nottingham11</v>
      </c>
      <c r="F181" s="13" t="s">
        <v>711</v>
      </c>
      <c r="G181" t="s">
        <v>168</v>
      </c>
      <c r="H181" t="s">
        <v>712</v>
      </c>
      <c r="I181" t="s">
        <v>703</v>
      </c>
      <c r="J181" t="s">
        <v>704</v>
      </c>
    </row>
    <row r="182" spans="1:12" x14ac:dyDescent="0.2">
      <c r="A182" s="16" t="s">
        <v>721</v>
      </c>
      <c r="B182" s="19" t="s">
        <v>722</v>
      </c>
      <c r="C182" s="12" t="s">
        <v>687</v>
      </c>
      <c r="D182" s="51">
        <v>12</v>
      </c>
      <c r="E182" s="13" t="str">
        <f t="shared" si="2"/>
        <v>Nottingham12</v>
      </c>
      <c r="F182" s="13" t="s">
        <v>711</v>
      </c>
      <c r="G182" t="s">
        <v>168</v>
      </c>
      <c r="H182" t="s">
        <v>712</v>
      </c>
      <c r="I182" t="s">
        <v>707</v>
      </c>
      <c r="J182" t="s">
        <v>708</v>
      </c>
    </row>
    <row r="183" spans="1:12" x14ac:dyDescent="0.2">
      <c r="A183" s="16" t="s">
        <v>723</v>
      </c>
      <c r="B183" s="19" t="s">
        <v>724</v>
      </c>
      <c r="C183" s="12" t="s">
        <v>725</v>
      </c>
      <c r="D183" s="51">
        <v>1</v>
      </c>
      <c r="E183" s="13" t="str">
        <f t="shared" si="2"/>
        <v>Queen Alexandra (Portsmouth)1</v>
      </c>
      <c r="G183" t="s">
        <v>145</v>
      </c>
      <c r="H183" t="s">
        <v>145</v>
      </c>
      <c r="I183" t="s">
        <v>465</v>
      </c>
      <c r="J183" t="s">
        <v>466</v>
      </c>
    </row>
    <row r="184" spans="1:12" x14ac:dyDescent="0.2">
      <c r="A184" s="16" t="s">
        <v>726</v>
      </c>
      <c r="B184" s="19" t="s">
        <v>727</v>
      </c>
      <c r="C184" s="12" t="s">
        <v>725</v>
      </c>
      <c r="D184" s="51">
        <v>2</v>
      </c>
      <c r="E184" s="13" t="str">
        <f t="shared" si="2"/>
        <v>Queen Alexandra (Portsmouth)2</v>
      </c>
      <c r="G184" t="s">
        <v>145</v>
      </c>
      <c r="H184" t="s">
        <v>145</v>
      </c>
      <c r="I184" t="s">
        <v>477</v>
      </c>
      <c r="J184" t="s">
        <v>478</v>
      </c>
    </row>
    <row r="185" spans="1:12" x14ac:dyDescent="0.2">
      <c r="A185" s="16" t="s">
        <v>728</v>
      </c>
      <c r="B185" s="45" t="s">
        <v>729</v>
      </c>
      <c r="C185" s="12" t="s">
        <v>725</v>
      </c>
      <c r="D185" s="51">
        <v>3</v>
      </c>
      <c r="E185" s="13" t="str">
        <f t="shared" si="2"/>
        <v>Queen Alexandra (Portsmouth)3</v>
      </c>
      <c r="G185" t="s">
        <v>145</v>
      </c>
      <c r="H185" t="s">
        <v>145</v>
      </c>
      <c r="I185" t="s">
        <v>485</v>
      </c>
      <c r="J185" t="s">
        <v>486</v>
      </c>
    </row>
    <row r="186" spans="1:12" x14ac:dyDescent="0.2">
      <c r="A186" s="16" t="s">
        <v>730</v>
      </c>
      <c r="B186" s="19" t="s">
        <v>731</v>
      </c>
      <c r="C186" s="12" t="s">
        <v>725</v>
      </c>
      <c r="D186" s="51">
        <v>4</v>
      </c>
      <c r="E186" s="13" t="str">
        <f t="shared" si="2"/>
        <v>Queen Alexandra (Portsmouth)4</v>
      </c>
      <c r="G186" t="s">
        <v>145</v>
      </c>
      <c r="H186" t="s">
        <v>145</v>
      </c>
      <c r="I186" t="s">
        <v>477</v>
      </c>
      <c r="J186" t="s">
        <v>478</v>
      </c>
    </row>
    <row r="187" spans="1:12" x14ac:dyDescent="0.2">
      <c r="A187" s="16" t="s">
        <v>732</v>
      </c>
      <c r="B187" s="19" t="s">
        <v>733</v>
      </c>
      <c r="C187" s="12" t="s">
        <v>725</v>
      </c>
      <c r="D187" s="51">
        <v>5</v>
      </c>
      <c r="E187" s="13" t="str">
        <f t="shared" si="2"/>
        <v>Queen Alexandra (Portsmouth)5</v>
      </c>
      <c r="G187" t="s">
        <v>145</v>
      </c>
      <c r="H187" t="s">
        <v>145</v>
      </c>
      <c r="I187" t="s">
        <v>495</v>
      </c>
      <c r="J187" t="s">
        <v>496</v>
      </c>
    </row>
    <row r="188" spans="1:12" x14ac:dyDescent="0.2">
      <c r="A188" s="16" t="s">
        <v>734</v>
      </c>
      <c r="B188" s="19" t="s">
        <v>735</v>
      </c>
      <c r="C188" s="12" t="s">
        <v>725</v>
      </c>
      <c r="D188" s="51">
        <v>6</v>
      </c>
      <c r="E188" s="13" t="str">
        <f t="shared" si="2"/>
        <v>Queen Alexandra (Portsmouth)6</v>
      </c>
      <c r="G188" t="s">
        <v>145</v>
      </c>
      <c r="H188" t="s">
        <v>145</v>
      </c>
      <c r="I188" t="s">
        <v>499</v>
      </c>
      <c r="J188" t="s">
        <v>500</v>
      </c>
    </row>
    <row r="189" spans="1:12" x14ac:dyDescent="0.2">
      <c r="A189" s="16" t="s">
        <v>736</v>
      </c>
      <c r="B189" s="19" t="s">
        <v>737</v>
      </c>
      <c r="C189" s="12" t="s">
        <v>725</v>
      </c>
      <c r="D189" s="51">
        <v>7</v>
      </c>
      <c r="E189" s="13" t="str">
        <f t="shared" si="2"/>
        <v>Queen Alexandra (Portsmouth)7</v>
      </c>
      <c r="G189" t="s">
        <v>145</v>
      </c>
      <c r="H189" t="s">
        <v>145</v>
      </c>
      <c r="I189" t="s">
        <v>516</v>
      </c>
      <c r="J189" t="s">
        <v>517</v>
      </c>
    </row>
    <row r="190" spans="1:12" x14ac:dyDescent="0.2">
      <c r="A190" s="16" t="s">
        <v>738</v>
      </c>
      <c r="B190" s="19" t="s">
        <v>739</v>
      </c>
      <c r="C190" s="12" t="s">
        <v>725</v>
      </c>
      <c r="D190" s="51">
        <v>8</v>
      </c>
      <c r="E190" s="13" t="str">
        <f t="shared" si="2"/>
        <v>Queen Alexandra (Portsmouth)8</v>
      </c>
      <c r="G190" t="s">
        <v>145</v>
      </c>
      <c r="H190" t="s">
        <v>145</v>
      </c>
      <c r="I190" t="s">
        <v>516</v>
      </c>
      <c r="J190" t="s">
        <v>517</v>
      </c>
    </row>
    <row r="191" spans="1:12" x14ac:dyDescent="0.2">
      <c r="A191" s="16" t="s">
        <v>740</v>
      </c>
      <c r="B191" s="45" t="s">
        <v>741</v>
      </c>
      <c r="C191" s="12" t="s">
        <v>742</v>
      </c>
      <c r="D191" s="51">
        <v>1</v>
      </c>
      <c r="E191" s="13" t="str">
        <f t="shared" si="2"/>
        <v>Royal Bolton1</v>
      </c>
      <c r="G191" t="s">
        <v>145</v>
      </c>
      <c r="H191" t="s">
        <v>145</v>
      </c>
      <c r="I191" t="s">
        <v>743</v>
      </c>
      <c r="J191" t="s">
        <v>744</v>
      </c>
    </row>
    <row r="192" spans="1:12" x14ac:dyDescent="0.2">
      <c r="A192" s="16" t="s">
        <v>745</v>
      </c>
      <c r="B192" s="19" t="s">
        <v>746</v>
      </c>
      <c r="C192" s="12" t="s">
        <v>742</v>
      </c>
      <c r="D192" s="51">
        <v>2</v>
      </c>
      <c r="E192" s="13" t="str">
        <f t="shared" si="2"/>
        <v>Royal Bolton2</v>
      </c>
      <c r="G192" t="s">
        <v>145</v>
      </c>
      <c r="H192" t="s">
        <v>145</v>
      </c>
      <c r="I192" t="s">
        <v>747</v>
      </c>
      <c r="J192" t="s">
        <v>748</v>
      </c>
    </row>
    <row r="193" spans="1:10" x14ac:dyDescent="0.2">
      <c r="A193" s="16" t="s">
        <v>749</v>
      </c>
      <c r="B193" s="19" t="s">
        <v>750</v>
      </c>
      <c r="C193" s="12" t="s">
        <v>742</v>
      </c>
      <c r="D193" s="51">
        <v>3</v>
      </c>
      <c r="E193" s="13" t="str">
        <f t="shared" si="2"/>
        <v>Royal Bolton3</v>
      </c>
      <c r="G193" t="s">
        <v>145</v>
      </c>
      <c r="H193" t="s">
        <v>145</v>
      </c>
      <c r="I193" t="s">
        <v>751</v>
      </c>
      <c r="J193" t="s">
        <v>752</v>
      </c>
    </row>
    <row r="194" spans="1:10" x14ac:dyDescent="0.2">
      <c r="A194" s="16" t="s">
        <v>753</v>
      </c>
      <c r="B194" s="45" t="s">
        <v>754</v>
      </c>
      <c r="C194" s="12" t="s">
        <v>742</v>
      </c>
      <c r="D194" s="51">
        <v>4</v>
      </c>
      <c r="E194" s="13" t="str">
        <f t="shared" ref="E194:E257" si="3">C194&amp;D194</f>
        <v>Royal Bolton4</v>
      </c>
      <c r="G194" t="s">
        <v>145</v>
      </c>
      <c r="H194" t="s">
        <v>145</v>
      </c>
      <c r="I194" t="s">
        <v>743</v>
      </c>
      <c r="J194" t="s">
        <v>744</v>
      </c>
    </row>
    <row r="195" spans="1:10" x14ac:dyDescent="0.2">
      <c r="A195" s="16" t="s">
        <v>755</v>
      </c>
      <c r="B195" s="19" t="s">
        <v>756</v>
      </c>
      <c r="C195" s="12" t="s">
        <v>742</v>
      </c>
      <c r="D195" s="51">
        <v>5</v>
      </c>
      <c r="E195" s="13" t="str">
        <f t="shared" si="3"/>
        <v>Royal Bolton5</v>
      </c>
      <c r="G195" t="s">
        <v>145</v>
      </c>
      <c r="H195" t="s">
        <v>145</v>
      </c>
      <c r="I195" t="s">
        <v>757</v>
      </c>
      <c r="J195" t="s">
        <v>758</v>
      </c>
    </row>
    <row r="196" spans="1:10" x14ac:dyDescent="0.2">
      <c r="A196" s="16" t="s">
        <v>759</v>
      </c>
      <c r="B196" s="45" t="s">
        <v>760</v>
      </c>
      <c r="C196" s="12" t="s">
        <v>742</v>
      </c>
      <c r="D196" s="51">
        <v>6</v>
      </c>
      <c r="E196" s="13" t="str">
        <f t="shared" si="3"/>
        <v>Royal Bolton6</v>
      </c>
      <c r="G196" t="s">
        <v>145</v>
      </c>
      <c r="H196" t="s">
        <v>145</v>
      </c>
      <c r="I196" t="s">
        <v>761</v>
      </c>
      <c r="J196" t="s">
        <v>762</v>
      </c>
    </row>
    <row r="197" spans="1:10" x14ac:dyDescent="0.2">
      <c r="A197" s="16" t="s">
        <v>763</v>
      </c>
      <c r="B197" s="45" t="s">
        <v>764</v>
      </c>
      <c r="C197" s="12" t="s">
        <v>742</v>
      </c>
      <c r="D197" s="51">
        <v>7</v>
      </c>
      <c r="E197" s="13" t="str">
        <f t="shared" si="3"/>
        <v>Royal Bolton7</v>
      </c>
      <c r="G197" t="s">
        <v>145</v>
      </c>
      <c r="H197" t="s">
        <v>145</v>
      </c>
      <c r="I197" t="s">
        <v>765</v>
      </c>
      <c r="J197" t="s">
        <v>766</v>
      </c>
    </row>
    <row r="198" spans="1:10" x14ac:dyDescent="0.2">
      <c r="A198" s="16" t="s">
        <v>767</v>
      </c>
      <c r="B198" s="19" t="s">
        <v>768</v>
      </c>
      <c r="C198" s="12" t="s">
        <v>742</v>
      </c>
      <c r="D198" s="51">
        <v>8</v>
      </c>
      <c r="E198" s="13" t="str">
        <f t="shared" si="3"/>
        <v>Royal Bolton8</v>
      </c>
      <c r="G198" t="s">
        <v>145</v>
      </c>
      <c r="H198" t="s">
        <v>145</v>
      </c>
      <c r="I198" t="s">
        <v>765</v>
      </c>
      <c r="J198" t="s">
        <v>766</v>
      </c>
    </row>
    <row r="199" spans="1:10" x14ac:dyDescent="0.2">
      <c r="A199" s="16" t="s">
        <v>769</v>
      </c>
      <c r="B199" s="19" t="s">
        <v>770</v>
      </c>
      <c r="C199" s="12" t="s">
        <v>742</v>
      </c>
      <c r="D199" s="51">
        <v>9</v>
      </c>
      <c r="E199" s="13" t="str">
        <f t="shared" si="3"/>
        <v>Royal Bolton9</v>
      </c>
      <c r="G199" t="s">
        <v>145</v>
      </c>
      <c r="H199" t="s">
        <v>145</v>
      </c>
      <c r="I199" t="s">
        <v>765</v>
      </c>
      <c r="J199" t="s">
        <v>766</v>
      </c>
    </row>
    <row r="200" spans="1:10" x14ac:dyDescent="0.2">
      <c r="A200" s="16" t="s">
        <v>771</v>
      </c>
      <c r="B200" s="19" t="s">
        <v>772</v>
      </c>
      <c r="C200" s="12" t="s">
        <v>742</v>
      </c>
      <c r="D200" s="86">
        <v>10</v>
      </c>
      <c r="E200" s="72" t="str">
        <f t="shared" si="3"/>
        <v>Royal Bolton10</v>
      </c>
      <c r="F200" s="72"/>
      <c r="G200" t="s">
        <v>145</v>
      </c>
      <c r="H200" t="s">
        <v>145</v>
      </c>
      <c r="I200" t="s">
        <v>773</v>
      </c>
      <c r="J200" t="s">
        <v>774</v>
      </c>
    </row>
    <row r="201" spans="1:10" x14ac:dyDescent="0.2">
      <c r="A201" s="16" t="s">
        <v>775</v>
      </c>
      <c r="B201" s="19" t="s">
        <v>776</v>
      </c>
      <c r="C201" s="12" t="s">
        <v>742</v>
      </c>
      <c r="D201" s="86">
        <v>11</v>
      </c>
      <c r="E201" s="72" t="str">
        <f t="shared" si="3"/>
        <v>Royal Bolton11</v>
      </c>
      <c r="F201" s="72"/>
      <c r="G201" t="s">
        <v>145</v>
      </c>
      <c r="H201" t="s">
        <v>145</v>
      </c>
      <c r="I201" t="s">
        <v>777</v>
      </c>
      <c r="J201" t="s">
        <v>778</v>
      </c>
    </row>
    <row r="202" spans="1:10" x14ac:dyDescent="0.2">
      <c r="A202" s="16" t="s">
        <v>779</v>
      </c>
      <c r="B202" s="19" t="s">
        <v>780</v>
      </c>
      <c r="C202" s="12" t="s">
        <v>742</v>
      </c>
      <c r="D202" s="51">
        <v>12</v>
      </c>
      <c r="E202" s="13" t="str">
        <f t="shared" si="3"/>
        <v>Royal Bolton12</v>
      </c>
      <c r="G202" t="s">
        <v>145</v>
      </c>
      <c r="H202" t="s">
        <v>145</v>
      </c>
      <c r="I202" t="s">
        <v>777</v>
      </c>
      <c r="J202" t="s">
        <v>778</v>
      </c>
    </row>
    <row r="203" spans="1:10" x14ac:dyDescent="0.2">
      <c r="A203" s="16" t="s">
        <v>781</v>
      </c>
      <c r="B203" s="19" t="s">
        <v>782</v>
      </c>
      <c r="C203" s="12" t="s">
        <v>742</v>
      </c>
      <c r="D203" s="51">
        <v>13</v>
      </c>
      <c r="E203" s="13" t="str">
        <f t="shared" si="3"/>
        <v>Royal Bolton13</v>
      </c>
      <c r="G203" t="s">
        <v>145</v>
      </c>
      <c r="H203" t="s">
        <v>145</v>
      </c>
      <c r="I203" s="82" t="s">
        <v>783</v>
      </c>
      <c r="J203" t="s">
        <v>784</v>
      </c>
    </row>
    <row r="204" spans="1:10" x14ac:dyDescent="0.2">
      <c r="A204" s="16" t="s">
        <v>785</v>
      </c>
      <c r="B204" s="19" t="s">
        <v>786</v>
      </c>
      <c r="C204" s="12" t="s">
        <v>742</v>
      </c>
      <c r="D204" s="51">
        <v>14</v>
      </c>
      <c r="E204" s="13" t="str">
        <f t="shared" si="3"/>
        <v>Royal Bolton14</v>
      </c>
      <c r="G204" t="s">
        <v>145</v>
      </c>
      <c r="H204" t="s">
        <v>145</v>
      </c>
      <c r="I204" s="82" t="s">
        <v>787</v>
      </c>
      <c r="J204" t="s">
        <v>788</v>
      </c>
    </row>
    <row r="205" spans="1:10" x14ac:dyDescent="0.2">
      <c r="A205" s="16" t="s">
        <v>789</v>
      </c>
      <c r="B205" s="19" t="s">
        <v>790</v>
      </c>
      <c r="C205" s="12" t="s">
        <v>742</v>
      </c>
      <c r="D205" s="51">
        <v>15</v>
      </c>
      <c r="E205" s="13" t="str">
        <f t="shared" si="3"/>
        <v>Royal Bolton15</v>
      </c>
      <c r="G205" t="s">
        <v>145</v>
      </c>
      <c r="H205" t="s">
        <v>145</v>
      </c>
      <c r="I205" t="s">
        <v>791</v>
      </c>
      <c r="J205" t="s">
        <v>792</v>
      </c>
    </row>
    <row r="206" spans="1:10" x14ac:dyDescent="0.2">
      <c r="A206" s="16" t="s">
        <v>793</v>
      </c>
      <c r="B206" s="19" t="s">
        <v>794</v>
      </c>
      <c r="C206" s="12" t="s">
        <v>742</v>
      </c>
      <c r="D206" s="51">
        <v>16</v>
      </c>
      <c r="E206" s="13" t="str">
        <f t="shared" si="3"/>
        <v>Royal Bolton16</v>
      </c>
      <c r="G206" t="s">
        <v>145</v>
      </c>
      <c r="H206" t="s">
        <v>145</v>
      </c>
      <c r="I206" t="s">
        <v>795</v>
      </c>
      <c r="J206" t="s">
        <v>796</v>
      </c>
    </row>
    <row r="207" spans="1:10" x14ac:dyDescent="0.2">
      <c r="A207" s="16" t="s">
        <v>797</v>
      </c>
      <c r="B207" s="19" t="s">
        <v>798</v>
      </c>
      <c r="C207" s="12" t="s">
        <v>742</v>
      </c>
      <c r="D207" s="51">
        <v>17</v>
      </c>
      <c r="E207" s="13" t="str">
        <f t="shared" si="3"/>
        <v>Royal Bolton17</v>
      </c>
      <c r="G207" t="s">
        <v>145</v>
      </c>
      <c r="H207" t="s">
        <v>145</v>
      </c>
      <c r="I207" t="s">
        <v>799</v>
      </c>
      <c r="J207" t="s">
        <v>800</v>
      </c>
    </row>
    <row r="208" spans="1:10" x14ac:dyDescent="0.2">
      <c r="A208" s="16" t="s">
        <v>801</v>
      </c>
      <c r="B208" s="45" t="s">
        <v>802</v>
      </c>
      <c r="C208" s="12" t="s">
        <v>742</v>
      </c>
      <c r="D208" s="51">
        <v>18</v>
      </c>
      <c r="E208" s="13" t="str">
        <f t="shared" si="3"/>
        <v>Royal Bolton18</v>
      </c>
      <c r="G208" t="s">
        <v>145</v>
      </c>
      <c r="H208" t="s">
        <v>145</v>
      </c>
      <c r="I208" t="s">
        <v>803</v>
      </c>
      <c r="J208" t="s">
        <v>804</v>
      </c>
    </row>
    <row r="209" spans="1:12" x14ac:dyDescent="0.2">
      <c r="A209" s="16" t="s">
        <v>805</v>
      </c>
      <c r="B209" s="19" t="s">
        <v>806</v>
      </c>
      <c r="C209" s="12" t="s">
        <v>742</v>
      </c>
      <c r="D209" s="51">
        <v>19</v>
      </c>
      <c r="E209" s="13" t="str">
        <f t="shared" si="3"/>
        <v>Royal Bolton19</v>
      </c>
      <c r="G209" t="s">
        <v>145</v>
      </c>
      <c r="H209" t="s">
        <v>145</v>
      </c>
      <c r="I209" t="s">
        <v>807</v>
      </c>
      <c r="J209" t="s">
        <v>808</v>
      </c>
      <c r="L209" s="80">
        <v>44690</v>
      </c>
    </row>
    <row r="210" spans="1:12" x14ac:dyDescent="0.2">
      <c r="A210" s="16" t="s">
        <v>809</v>
      </c>
      <c r="B210" s="45" t="s">
        <v>810</v>
      </c>
      <c r="C210" s="12" t="s">
        <v>742</v>
      </c>
      <c r="D210" s="51">
        <v>20</v>
      </c>
      <c r="E210" s="13" t="str">
        <f t="shared" si="3"/>
        <v>Royal Bolton20</v>
      </c>
      <c r="F210" s="13" t="s">
        <v>711</v>
      </c>
      <c r="G210" t="s">
        <v>168</v>
      </c>
      <c r="H210" t="s">
        <v>712</v>
      </c>
      <c r="I210" t="s">
        <v>743</v>
      </c>
      <c r="J210" t="s">
        <v>744</v>
      </c>
    </row>
    <row r="211" spans="1:12" x14ac:dyDescent="0.2">
      <c r="A211" s="16" t="s">
        <v>811</v>
      </c>
      <c r="B211" s="19" t="s">
        <v>812</v>
      </c>
      <c r="C211" s="12" t="s">
        <v>742</v>
      </c>
      <c r="D211" s="51">
        <v>21</v>
      </c>
      <c r="E211" s="13" t="str">
        <f t="shared" si="3"/>
        <v>Royal Bolton21</v>
      </c>
      <c r="F211" s="13" t="s">
        <v>711</v>
      </c>
      <c r="G211" t="s">
        <v>168</v>
      </c>
      <c r="H211" t="s">
        <v>712</v>
      </c>
      <c r="I211" t="s">
        <v>747</v>
      </c>
      <c r="J211" t="s">
        <v>748</v>
      </c>
    </row>
    <row r="212" spans="1:12" x14ac:dyDescent="0.2">
      <c r="A212" s="16" t="s">
        <v>813</v>
      </c>
      <c r="B212" s="19" t="s">
        <v>814</v>
      </c>
      <c r="C212" s="12" t="s">
        <v>742</v>
      </c>
      <c r="D212" s="51">
        <v>22</v>
      </c>
      <c r="E212" s="13" t="str">
        <f t="shared" si="3"/>
        <v>Royal Bolton22</v>
      </c>
      <c r="F212" s="13" t="s">
        <v>711</v>
      </c>
      <c r="G212" t="s">
        <v>168</v>
      </c>
      <c r="H212" t="s">
        <v>712</v>
      </c>
      <c r="I212" t="s">
        <v>751</v>
      </c>
      <c r="J212" t="s">
        <v>752</v>
      </c>
    </row>
    <row r="213" spans="1:12" x14ac:dyDescent="0.2">
      <c r="A213" s="16" t="s">
        <v>815</v>
      </c>
      <c r="B213" s="45" t="s">
        <v>816</v>
      </c>
      <c r="C213" s="12" t="s">
        <v>742</v>
      </c>
      <c r="D213" s="51">
        <v>23</v>
      </c>
      <c r="E213" s="13" t="str">
        <f t="shared" si="3"/>
        <v>Royal Bolton23</v>
      </c>
      <c r="F213" s="13" t="s">
        <v>711</v>
      </c>
      <c r="G213" t="s">
        <v>168</v>
      </c>
      <c r="H213" t="s">
        <v>712</v>
      </c>
      <c r="I213" t="s">
        <v>743</v>
      </c>
      <c r="J213" t="s">
        <v>744</v>
      </c>
    </row>
    <row r="214" spans="1:12" x14ac:dyDescent="0.2">
      <c r="A214" s="16" t="s">
        <v>817</v>
      </c>
      <c r="B214" s="19" t="s">
        <v>818</v>
      </c>
      <c r="C214" s="12" t="s">
        <v>742</v>
      </c>
      <c r="D214" s="51">
        <v>24</v>
      </c>
      <c r="E214" s="13" t="str">
        <f t="shared" si="3"/>
        <v>Royal Bolton24</v>
      </c>
      <c r="F214" s="13" t="s">
        <v>711</v>
      </c>
      <c r="G214" t="s">
        <v>168</v>
      </c>
      <c r="H214" t="s">
        <v>712</v>
      </c>
      <c r="I214" t="s">
        <v>757</v>
      </c>
      <c r="J214" t="s">
        <v>758</v>
      </c>
    </row>
    <row r="215" spans="1:12" x14ac:dyDescent="0.2">
      <c r="A215" s="16" t="s">
        <v>819</v>
      </c>
      <c r="B215" s="45" t="s">
        <v>820</v>
      </c>
      <c r="C215" s="12" t="s">
        <v>742</v>
      </c>
      <c r="D215" s="51">
        <v>25</v>
      </c>
      <c r="E215" s="13" t="str">
        <f t="shared" si="3"/>
        <v>Royal Bolton25</v>
      </c>
      <c r="F215" s="13" t="s">
        <v>711</v>
      </c>
      <c r="G215" t="s">
        <v>168</v>
      </c>
      <c r="H215" t="s">
        <v>712</v>
      </c>
      <c r="I215" t="s">
        <v>761</v>
      </c>
      <c r="J215" t="s">
        <v>762</v>
      </c>
    </row>
    <row r="216" spans="1:12" x14ac:dyDescent="0.2">
      <c r="A216" s="16" t="s">
        <v>821</v>
      </c>
      <c r="B216" s="45" t="s">
        <v>822</v>
      </c>
      <c r="C216" s="12" t="s">
        <v>742</v>
      </c>
      <c r="D216" s="51">
        <v>26</v>
      </c>
      <c r="E216" s="13" t="str">
        <f t="shared" si="3"/>
        <v>Royal Bolton26</v>
      </c>
      <c r="F216" s="13" t="s">
        <v>711</v>
      </c>
      <c r="G216" t="s">
        <v>168</v>
      </c>
      <c r="H216" t="s">
        <v>712</v>
      </c>
      <c r="I216" t="s">
        <v>765</v>
      </c>
      <c r="J216" t="s">
        <v>766</v>
      </c>
    </row>
    <row r="217" spans="1:12" x14ac:dyDescent="0.2">
      <c r="A217" s="16" t="s">
        <v>823</v>
      </c>
      <c r="B217" s="19" t="s">
        <v>824</v>
      </c>
      <c r="C217" s="12" t="s">
        <v>742</v>
      </c>
      <c r="D217" s="51">
        <v>27</v>
      </c>
      <c r="E217" s="13" t="str">
        <f t="shared" si="3"/>
        <v>Royal Bolton27</v>
      </c>
      <c r="F217" s="13" t="s">
        <v>711</v>
      </c>
      <c r="G217" t="s">
        <v>168</v>
      </c>
      <c r="H217" t="s">
        <v>712</v>
      </c>
      <c r="I217" t="s">
        <v>765</v>
      </c>
      <c r="J217" t="s">
        <v>766</v>
      </c>
    </row>
    <row r="218" spans="1:12" x14ac:dyDescent="0.2">
      <c r="A218" s="16" t="s">
        <v>825</v>
      </c>
      <c r="B218" s="19" t="s">
        <v>826</v>
      </c>
      <c r="C218" s="12" t="s">
        <v>742</v>
      </c>
      <c r="D218" s="51">
        <v>28</v>
      </c>
      <c r="E218" s="13" t="str">
        <f t="shared" si="3"/>
        <v>Royal Bolton28</v>
      </c>
      <c r="F218" s="13" t="s">
        <v>711</v>
      </c>
      <c r="G218" t="s">
        <v>168</v>
      </c>
      <c r="H218" t="s">
        <v>712</v>
      </c>
      <c r="I218" t="s">
        <v>765</v>
      </c>
      <c r="J218" t="s">
        <v>766</v>
      </c>
    </row>
    <row r="219" spans="1:12" x14ac:dyDescent="0.2">
      <c r="A219" s="16" t="s">
        <v>827</v>
      </c>
      <c r="B219" s="19" t="s">
        <v>828</v>
      </c>
      <c r="C219" s="12" t="s">
        <v>742</v>
      </c>
      <c r="D219" s="86">
        <v>29</v>
      </c>
      <c r="E219" s="72" t="str">
        <f t="shared" si="3"/>
        <v>Royal Bolton29</v>
      </c>
      <c r="F219" s="72" t="s">
        <v>711</v>
      </c>
      <c r="G219" t="s">
        <v>168</v>
      </c>
      <c r="H219" t="s">
        <v>712</v>
      </c>
      <c r="I219" t="s">
        <v>773</v>
      </c>
      <c r="J219" t="s">
        <v>774</v>
      </c>
    </row>
    <row r="220" spans="1:12" x14ac:dyDescent="0.2">
      <c r="A220" s="16" t="s">
        <v>829</v>
      </c>
      <c r="B220" s="19" t="s">
        <v>830</v>
      </c>
      <c r="C220" s="12" t="s">
        <v>742</v>
      </c>
      <c r="D220" s="86">
        <v>30</v>
      </c>
      <c r="E220" s="72" t="str">
        <f t="shared" si="3"/>
        <v>Royal Bolton30</v>
      </c>
      <c r="F220" s="72" t="s">
        <v>711</v>
      </c>
      <c r="G220" t="s">
        <v>168</v>
      </c>
      <c r="H220" t="s">
        <v>712</v>
      </c>
      <c r="I220" t="s">
        <v>777</v>
      </c>
      <c r="J220" t="s">
        <v>778</v>
      </c>
    </row>
    <row r="221" spans="1:12" x14ac:dyDescent="0.2">
      <c r="A221" s="16" t="s">
        <v>831</v>
      </c>
      <c r="B221" s="19" t="s">
        <v>832</v>
      </c>
      <c r="C221" s="12" t="s">
        <v>742</v>
      </c>
      <c r="D221" s="51">
        <v>31</v>
      </c>
      <c r="E221" s="13" t="str">
        <f t="shared" si="3"/>
        <v>Royal Bolton31</v>
      </c>
      <c r="F221" s="13" t="s">
        <v>711</v>
      </c>
      <c r="G221" t="s">
        <v>168</v>
      </c>
      <c r="H221" t="s">
        <v>712</v>
      </c>
      <c r="I221" t="s">
        <v>777</v>
      </c>
      <c r="J221" t="s">
        <v>778</v>
      </c>
    </row>
    <row r="222" spans="1:12" x14ac:dyDescent="0.2">
      <c r="A222" s="16" t="s">
        <v>833</v>
      </c>
      <c r="B222" s="19" t="s">
        <v>834</v>
      </c>
      <c r="C222" s="12" t="s">
        <v>742</v>
      </c>
      <c r="D222" s="51">
        <v>32</v>
      </c>
      <c r="E222" s="13" t="str">
        <f t="shared" si="3"/>
        <v>Royal Bolton32</v>
      </c>
      <c r="F222" s="13" t="s">
        <v>711</v>
      </c>
      <c r="G222" t="s">
        <v>168</v>
      </c>
      <c r="H222" t="s">
        <v>712</v>
      </c>
      <c r="I222" s="82" t="s">
        <v>783</v>
      </c>
      <c r="J222" t="s">
        <v>784</v>
      </c>
    </row>
    <row r="223" spans="1:12" x14ac:dyDescent="0.2">
      <c r="A223" s="16" t="s">
        <v>835</v>
      </c>
      <c r="B223" s="19" t="s">
        <v>836</v>
      </c>
      <c r="C223" s="12" t="s">
        <v>742</v>
      </c>
      <c r="D223" s="51">
        <v>33</v>
      </c>
      <c r="E223" s="13" t="str">
        <f t="shared" si="3"/>
        <v>Royal Bolton33</v>
      </c>
      <c r="F223" s="13" t="s">
        <v>711</v>
      </c>
      <c r="G223" t="s">
        <v>168</v>
      </c>
      <c r="H223" t="s">
        <v>712</v>
      </c>
      <c r="I223" s="82" t="s">
        <v>787</v>
      </c>
      <c r="J223" t="s">
        <v>788</v>
      </c>
    </row>
    <row r="224" spans="1:12" x14ac:dyDescent="0.2">
      <c r="A224" s="16" t="s">
        <v>837</v>
      </c>
      <c r="B224" s="19" t="s">
        <v>838</v>
      </c>
      <c r="C224" s="12" t="s">
        <v>742</v>
      </c>
      <c r="D224" s="51">
        <v>34</v>
      </c>
      <c r="E224" s="13" t="str">
        <f t="shared" si="3"/>
        <v>Royal Bolton34</v>
      </c>
      <c r="F224" s="13" t="s">
        <v>711</v>
      </c>
      <c r="G224" t="s">
        <v>168</v>
      </c>
      <c r="H224" t="s">
        <v>712</v>
      </c>
      <c r="I224" t="s">
        <v>791</v>
      </c>
      <c r="J224" t="s">
        <v>792</v>
      </c>
    </row>
    <row r="225" spans="1:12" x14ac:dyDescent="0.2">
      <c r="A225" s="16" t="s">
        <v>839</v>
      </c>
      <c r="B225" s="19" t="s">
        <v>840</v>
      </c>
      <c r="C225" s="12" t="s">
        <v>742</v>
      </c>
      <c r="D225" s="51">
        <v>35</v>
      </c>
      <c r="E225" s="13" t="str">
        <f t="shared" si="3"/>
        <v>Royal Bolton35</v>
      </c>
      <c r="F225" s="13" t="s">
        <v>711</v>
      </c>
      <c r="G225" t="s">
        <v>168</v>
      </c>
      <c r="H225" t="s">
        <v>712</v>
      </c>
      <c r="I225" t="s">
        <v>795</v>
      </c>
      <c r="J225" t="s">
        <v>796</v>
      </c>
    </row>
    <row r="226" spans="1:12" x14ac:dyDescent="0.2">
      <c r="A226" s="16" t="s">
        <v>841</v>
      </c>
      <c r="B226" s="19" t="s">
        <v>842</v>
      </c>
      <c r="C226" s="12" t="s">
        <v>742</v>
      </c>
      <c r="D226" s="51">
        <v>36</v>
      </c>
      <c r="E226" s="13" t="str">
        <f t="shared" si="3"/>
        <v>Royal Bolton36</v>
      </c>
      <c r="F226" s="13" t="s">
        <v>711</v>
      </c>
      <c r="G226" t="s">
        <v>168</v>
      </c>
      <c r="H226" t="s">
        <v>712</v>
      </c>
      <c r="I226" t="s">
        <v>799</v>
      </c>
      <c r="J226" t="s">
        <v>800</v>
      </c>
    </row>
    <row r="227" spans="1:12" x14ac:dyDescent="0.2">
      <c r="A227" s="16" t="s">
        <v>843</v>
      </c>
      <c r="B227" s="45" t="s">
        <v>844</v>
      </c>
      <c r="C227" s="12" t="s">
        <v>742</v>
      </c>
      <c r="D227" s="51">
        <v>37</v>
      </c>
      <c r="E227" s="13" t="str">
        <f t="shared" si="3"/>
        <v>Royal Bolton37</v>
      </c>
      <c r="F227" s="13" t="s">
        <v>711</v>
      </c>
      <c r="G227" t="s">
        <v>168</v>
      </c>
      <c r="H227" t="s">
        <v>712</v>
      </c>
      <c r="I227" t="s">
        <v>803</v>
      </c>
      <c r="J227" t="s">
        <v>804</v>
      </c>
    </row>
    <row r="228" spans="1:12" x14ac:dyDescent="0.2">
      <c r="A228" s="16" t="s">
        <v>845</v>
      </c>
      <c r="B228" s="19" t="s">
        <v>846</v>
      </c>
      <c r="C228" s="12" t="s">
        <v>742</v>
      </c>
      <c r="D228" s="51">
        <v>38</v>
      </c>
      <c r="E228" s="13" t="str">
        <f t="shared" si="3"/>
        <v>Royal Bolton38</v>
      </c>
      <c r="F228" s="13" t="s">
        <v>711</v>
      </c>
      <c r="G228" t="s">
        <v>168</v>
      </c>
      <c r="H228" t="s">
        <v>712</v>
      </c>
      <c r="I228" t="s">
        <v>807</v>
      </c>
      <c r="J228" t="s">
        <v>808</v>
      </c>
      <c r="L228" s="80">
        <v>44690</v>
      </c>
    </row>
    <row r="229" spans="1:12" x14ac:dyDescent="0.2">
      <c r="A229" s="16" t="s">
        <v>847</v>
      </c>
      <c r="B229" s="19" t="s">
        <v>848</v>
      </c>
      <c r="C229" s="12" t="s">
        <v>849</v>
      </c>
      <c r="D229" s="51">
        <v>1</v>
      </c>
      <c r="E229" s="13" t="str">
        <f t="shared" si="3"/>
        <v>Royal Devon and Exeter1</v>
      </c>
      <c r="G229" t="s">
        <v>145</v>
      </c>
      <c r="H229" t="s">
        <v>145</v>
      </c>
      <c r="I229" t="s">
        <v>192</v>
      </c>
      <c r="J229" t="s">
        <v>193</v>
      </c>
    </row>
    <row r="230" spans="1:12" x14ac:dyDescent="0.2">
      <c r="A230" s="16" t="s">
        <v>850</v>
      </c>
      <c r="B230" s="19" t="s">
        <v>851</v>
      </c>
      <c r="C230" s="12" t="s">
        <v>849</v>
      </c>
      <c r="D230" s="51">
        <v>2</v>
      </c>
      <c r="E230" s="13" t="str">
        <f t="shared" si="3"/>
        <v>Royal Devon and Exeter2</v>
      </c>
      <c r="G230" t="s">
        <v>145</v>
      </c>
      <c r="H230" t="s">
        <v>145</v>
      </c>
      <c r="I230" s="82" t="s">
        <v>852</v>
      </c>
      <c r="J230" t="s">
        <v>853</v>
      </c>
    </row>
    <row r="231" spans="1:12" x14ac:dyDescent="0.2">
      <c r="A231" s="16" t="s">
        <v>854</v>
      </c>
      <c r="B231" s="19" t="s">
        <v>855</v>
      </c>
      <c r="C231" s="12" t="s">
        <v>849</v>
      </c>
      <c r="D231" s="51">
        <v>3</v>
      </c>
      <c r="E231" s="13" t="str">
        <f t="shared" si="3"/>
        <v>Royal Devon and Exeter3</v>
      </c>
      <c r="G231" t="s">
        <v>145</v>
      </c>
      <c r="H231" t="s">
        <v>145</v>
      </c>
      <c r="I231" t="s">
        <v>856</v>
      </c>
      <c r="J231" t="s">
        <v>857</v>
      </c>
    </row>
    <row r="232" spans="1:12" x14ac:dyDescent="0.2">
      <c r="A232" s="16" t="s">
        <v>858</v>
      </c>
      <c r="B232" s="19" t="s">
        <v>859</v>
      </c>
      <c r="C232" s="12" t="s">
        <v>849</v>
      </c>
      <c r="D232" s="51">
        <v>4</v>
      </c>
      <c r="E232" s="13" t="str">
        <f t="shared" si="3"/>
        <v>Royal Devon and Exeter4</v>
      </c>
      <c r="G232" t="s">
        <v>145</v>
      </c>
      <c r="H232" t="s">
        <v>145</v>
      </c>
      <c r="I232" s="82" t="s">
        <v>860</v>
      </c>
      <c r="J232" t="s">
        <v>861</v>
      </c>
    </row>
    <row r="233" spans="1:12" x14ac:dyDescent="0.2">
      <c r="A233" s="16" t="s">
        <v>862</v>
      </c>
      <c r="B233" s="19" t="s">
        <v>863</v>
      </c>
      <c r="C233" s="12" t="s">
        <v>849</v>
      </c>
      <c r="D233" s="51">
        <v>5</v>
      </c>
      <c r="E233" s="13" t="str">
        <f t="shared" si="3"/>
        <v>Royal Devon and Exeter5</v>
      </c>
      <c r="G233" t="s">
        <v>145</v>
      </c>
      <c r="H233" t="s">
        <v>145</v>
      </c>
      <c r="I233" t="s">
        <v>864</v>
      </c>
      <c r="J233" t="s">
        <v>865</v>
      </c>
    </row>
    <row r="234" spans="1:12" x14ac:dyDescent="0.2">
      <c r="A234" s="16" t="s">
        <v>866</v>
      </c>
      <c r="B234" s="19" t="s">
        <v>867</v>
      </c>
      <c r="C234" s="12" t="s">
        <v>849</v>
      </c>
      <c r="D234" s="51">
        <v>6</v>
      </c>
      <c r="E234" s="13" t="str">
        <f t="shared" si="3"/>
        <v>Royal Devon and Exeter6</v>
      </c>
      <c r="G234" t="s">
        <v>145</v>
      </c>
      <c r="H234" t="s">
        <v>145</v>
      </c>
      <c r="I234" t="s">
        <v>491</v>
      </c>
      <c r="J234" t="s">
        <v>492</v>
      </c>
    </row>
    <row r="235" spans="1:12" x14ac:dyDescent="0.2">
      <c r="A235" s="16" t="s">
        <v>868</v>
      </c>
      <c r="B235" s="19" t="s">
        <v>869</v>
      </c>
      <c r="C235" s="12" t="s">
        <v>849</v>
      </c>
      <c r="D235" s="51">
        <v>7</v>
      </c>
      <c r="E235" s="13" t="str">
        <f t="shared" si="3"/>
        <v>Royal Devon and Exeter7</v>
      </c>
      <c r="G235" t="s">
        <v>145</v>
      </c>
      <c r="H235" t="s">
        <v>145</v>
      </c>
      <c r="I235" s="82" t="s">
        <v>507</v>
      </c>
      <c r="J235" t="s">
        <v>508</v>
      </c>
      <c r="L235" s="80">
        <v>45017</v>
      </c>
    </row>
    <row r="236" spans="1:12" x14ac:dyDescent="0.2">
      <c r="A236" s="16" t="s">
        <v>870</v>
      </c>
      <c r="B236" s="19" t="s">
        <v>871</v>
      </c>
      <c r="C236" s="12" t="s">
        <v>849</v>
      </c>
      <c r="D236" s="51">
        <v>8</v>
      </c>
      <c r="E236" s="13" t="str">
        <f t="shared" si="3"/>
        <v>Royal Devon and Exeter8</v>
      </c>
      <c r="G236" t="s">
        <v>145</v>
      </c>
      <c r="H236" t="s">
        <v>145</v>
      </c>
      <c r="I236" t="s">
        <v>353</v>
      </c>
      <c r="J236" t="s">
        <v>354</v>
      </c>
    </row>
    <row r="237" spans="1:12" x14ac:dyDescent="0.2">
      <c r="A237" s="16" t="s">
        <v>872</v>
      </c>
      <c r="B237" s="19" t="s">
        <v>873</v>
      </c>
      <c r="C237" s="12" t="s">
        <v>849</v>
      </c>
      <c r="D237" s="51">
        <v>9</v>
      </c>
      <c r="E237" s="13" t="str">
        <f t="shared" si="3"/>
        <v>Royal Devon and Exeter9</v>
      </c>
      <c r="G237" t="s">
        <v>145</v>
      </c>
      <c r="H237" t="s">
        <v>145</v>
      </c>
      <c r="I237" s="82" t="s">
        <v>874</v>
      </c>
      <c r="J237" t="s">
        <v>875</v>
      </c>
    </row>
    <row r="238" spans="1:12" x14ac:dyDescent="0.2">
      <c r="A238" s="16" t="s">
        <v>876</v>
      </c>
      <c r="B238" s="19" t="s">
        <v>877</v>
      </c>
      <c r="C238" s="12" t="s">
        <v>849</v>
      </c>
      <c r="D238" s="51">
        <v>10</v>
      </c>
      <c r="E238" s="13" t="str">
        <f t="shared" si="3"/>
        <v>Royal Devon and Exeter10</v>
      </c>
      <c r="G238" t="s">
        <v>145</v>
      </c>
      <c r="H238" t="s">
        <v>145</v>
      </c>
      <c r="I238" s="82" t="s">
        <v>526</v>
      </c>
      <c r="J238" t="s">
        <v>527</v>
      </c>
      <c r="L238" s="80">
        <v>45017</v>
      </c>
    </row>
    <row r="239" spans="1:12" x14ac:dyDescent="0.2">
      <c r="A239" s="16" t="s">
        <v>878</v>
      </c>
      <c r="B239" s="45" t="s">
        <v>879</v>
      </c>
      <c r="C239" s="12" t="s">
        <v>880</v>
      </c>
      <c r="D239" s="51">
        <v>1</v>
      </c>
      <c r="E239" s="13" t="str">
        <f t="shared" si="3"/>
        <v>Royal Victoria Infirmary (Newcastle)1</v>
      </c>
      <c r="G239" t="s">
        <v>145</v>
      </c>
      <c r="H239" t="s">
        <v>145</v>
      </c>
      <c r="I239" t="s">
        <v>881</v>
      </c>
      <c r="J239" t="s">
        <v>882</v>
      </c>
    </row>
    <row r="240" spans="1:12" x14ac:dyDescent="0.2">
      <c r="A240" s="16" t="s">
        <v>883</v>
      </c>
      <c r="B240" s="45" t="s">
        <v>884</v>
      </c>
      <c r="C240" s="12" t="s">
        <v>880</v>
      </c>
      <c r="D240" s="51">
        <v>2</v>
      </c>
      <c r="E240" s="13" t="str">
        <f t="shared" si="3"/>
        <v>Royal Victoria Infirmary (Newcastle)2</v>
      </c>
      <c r="G240" t="s">
        <v>145</v>
      </c>
      <c r="H240" t="s">
        <v>145</v>
      </c>
      <c r="I240" t="s">
        <v>881</v>
      </c>
      <c r="J240" t="s">
        <v>882</v>
      </c>
    </row>
    <row r="241" spans="1:10" x14ac:dyDescent="0.2">
      <c r="A241" s="16" t="s">
        <v>885</v>
      </c>
      <c r="B241" s="45" t="s">
        <v>886</v>
      </c>
      <c r="C241" s="12" t="s">
        <v>880</v>
      </c>
      <c r="D241" s="51">
        <v>3</v>
      </c>
      <c r="E241" s="13" t="str">
        <f t="shared" si="3"/>
        <v>Royal Victoria Infirmary (Newcastle)3</v>
      </c>
      <c r="G241" t="s">
        <v>145</v>
      </c>
      <c r="H241" t="s">
        <v>145</v>
      </c>
      <c r="I241" t="s">
        <v>881</v>
      </c>
      <c r="J241" t="s">
        <v>882</v>
      </c>
    </row>
    <row r="242" spans="1:10" x14ac:dyDescent="0.2">
      <c r="A242" s="16" t="s">
        <v>887</v>
      </c>
      <c r="B242" s="45" t="s">
        <v>888</v>
      </c>
      <c r="C242" s="12" t="s">
        <v>880</v>
      </c>
      <c r="D242" s="51">
        <v>4</v>
      </c>
      <c r="E242" s="13" t="str">
        <f t="shared" si="3"/>
        <v>Royal Victoria Infirmary (Newcastle)4</v>
      </c>
      <c r="G242" t="s">
        <v>145</v>
      </c>
      <c r="H242" t="s">
        <v>145</v>
      </c>
      <c r="I242" t="s">
        <v>881</v>
      </c>
      <c r="J242" t="s">
        <v>882</v>
      </c>
    </row>
    <row r="243" spans="1:10" x14ac:dyDescent="0.2">
      <c r="A243" s="16" t="s">
        <v>889</v>
      </c>
      <c r="B243" s="19" t="s">
        <v>890</v>
      </c>
      <c r="C243" s="12" t="s">
        <v>880</v>
      </c>
      <c r="D243" s="51">
        <v>5</v>
      </c>
      <c r="E243" s="13" t="str">
        <f t="shared" si="3"/>
        <v>Royal Victoria Infirmary (Newcastle)5</v>
      </c>
      <c r="G243" t="s">
        <v>145</v>
      </c>
      <c r="H243" t="s">
        <v>145</v>
      </c>
      <c r="I243" t="s">
        <v>891</v>
      </c>
      <c r="J243" t="s">
        <v>892</v>
      </c>
    </row>
    <row r="244" spans="1:10" x14ac:dyDescent="0.2">
      <c r="A244" s="16" t="s">
        <v>893</v>
      </c>
      <c r="B244" s="45" t="s">
        <v>894</v>
      </c>
      <c r="C244" s="12" t="s">
        <v>880</v>
      </c>
      <c r="D244" s="51">
        <v>6</v>
      </c>
      <c r="E244" s="13" t="str">
        <f t="shared" si="3"/>
        <v>Royal Victoria Infirmary (Newcastle)6</v>
      </c>
      <c r="G244" t="s">
        <v>145</v>
      </c>
      <c r="H244" t="s">
        <v>145</v>
      </c>
      <c r="I244" t="s">
        <v>895</v>
      </c>
      <c r="J244" t="s">
        <v>896</v>
      </c>
    </row>
    <row r="245" spans="1:10" x14ac:dyDescent="0.2">
      <c r="A245" s="16" t="s">
        <v>897</v>
      </c>
      <c r="B245" s="45" t="s">
        <v>898</v>
      </c>
      <c r="C245" s="12" t="s">
        <v>880</v>
      </c>
      <c r="D245" s="51">
        <v>7</v>
      </c>
      <c r="E245" s="13" t="str">
        <f t="shared" si="3"/>
        <v>Royal Victoria Infirmary (Newcastle)7</v>
      </c>
      <c r="G245" t="s">
        <v>145</v>
      </c>
      <c r="H245" t="s">
        <v>145</v>
      </c>
      <c r="I245" t="s">
        <v>895</v>
      </c>
      <c r="J245" t="s">
        <v>896</v>
      </c>
    </row>
    <row r="246" spans="1:10" x14ac:dyDescent="0.2">
      <c r="A246" s="16" t="s">
        <v>899</v>
      </c>
      <c r="B246" s="19" t="s">
        <v>900</v>
      </c>
      <c r="C246" s="12" t="s">
        <v>880</v>
      </c>
      <c r="D246" s="51">
        <v>8</v>
      </c>
      <c r="E246" s="13" t="str">
        <f t="shared" si="3"/>
        <v>Royal Victoria Infirmary (Newcastle)8</v>
      </c>
      <c r="G246" t="s">
        <v>145</v>
      </c>
      <c r="H246" t="s">
        <v>145</v>
      </c>
      <c r="I246" t="s">
        <v>901</v>
      </c>
      <c r="J246" t="s">
        <v>902</v>
      </c>
    </row>
    <row r="247" spans="1:10" x14ac:dyDescent="0.2">
      <c r="A247" s="16" t="s">
        <v>903</v>
      </c>
      <c r="B247" s="19" t="s">
        <v>904</v>
      </c>
      <c r="C247" s="12" t="s">
        <v>880</v>
      </c>
      <c r="D247" s="51">
        <v>9</v>
      </c>
      <c r="E247" s="13" t="str">
        <f t="shared" si="3"/>
        <v>Royal Victoria Infirmary (Newcastle)9</v>
      </c>
      <c r="G247" t="s">
        <v>145</v>
      </c>
      <c r="H247" t="s">
        <v>145</v>
      </c>
      <c r="I247" t="s">
        <v>901</v>
      </c>
      <c r="J247" t="s">
        <v>902</v>
      </c>
    </row>
    <row r="248" spans="1:10" x14ac:dyDescent="0.2">
      <c r="A248" s="16" t="s">
        <v>905</v>
      </c>
      <c r="B248" s="19" t="s">
        <v>906</v>
      </c>
      <c r="C248" s="12" t="s">
        <v>880</v>
      </c>
      <c r="D248" s="51">
        <v>10</v>
      </c>
      <c r="E248" s="13" t="str">
        <f t="shared" si="3"/>
        <v>Royal Victoria Infirmary (Newcastle)10</v>
      </c>
      <c r="G248" t="s">
        <v>145</v>
      </c>
      <c r="H248" t="s">
        <v>145</v>
      </c>
      <c r="I248" t="s">
        <v>901</v>
      </c>
      <c r="J248" t="s">
        <v>902</v>
      </c>
    </row>
    <row r="249" spans="1:10" x14ac:dyDescent="0.2">
      <c r="A249" s="16" t="s">
        <v>907</v>
      </c>
      <c r="B249" s="19" t="s">
        <v>908</v>
      </c>
      <c r="C249" s="12" t="s">
        <v>880</v>
      </c>
      <c r="D249" s="51">
        <v>11</v>
      </c>
      <c r="E249" s="13" t="str">
        <f t="shared" si="3"/>
        <v>Royal Victoria Infirmary (Newcastle)11</v>
      </c>
      <c r="G249" t="s">
        <v>145</v>
      </c>
      <c r="H249" t="s">
        <v>145</v>
      </c>
      <c r="I249" t="s">
        <v>909</v>
      </c>
      <c r="J249" t="s">
        <v>910</v>
      </c>
    </row>
    <row r="250" spans="1:10" x14ac:dyDescent="0.2">
      <c r="A250" s="16" t="s">
        <v>911</v>
      </c>
      <c r="B250" s="19" t="s">
        <v>912</v>
      </c>
      <c r="C250" s="12" t="s">
        <v>880</v>
      </c>
      <c r="D250" s="51">
        <v>12</v>
      </c>
      <c r="E250" s="13" t="str">
        <f t="shared" si="3"/>
        <v>Royal Victoria Infirmary (Newcastle)12</v>
      </c>
      <c r="G250" t="s">
        <v>145</v>
      </c>
      <c r="H250" t="s">
        <v>145</v>
      </c>
      <c r="I250" t="s">
        <v>913</v>
      </c>
      <c r="J250" t="s">
        <v>914</v>
      </c>
    </row>
    <row r="251" spans="1:10" x14ac:dyDescent="0.2">
      <c r="A251" s="16" t="s">
        <v>915</v>
      </c>
      <c r="B251" s="19" t="s">
        <v>916</v>
      </c>
      <c r="C251" s="12" t="s">
        <v>880</v>
      </c>
      <c r="D251" s="51">
        <v>13</v>
      </c>
      <c r="E251" s="13" t="str">
        <f t="shared" si="3"/>
        <v>Royal Victoria Infirmary (Newcastle)13</v>
      </c>
      <c r="G251" t="s">
        <v>145</v>
      </c>
      <c r="H251" t="s">
        <v>145</v>
      </c>
      <c r="I251" t="s">
        <v>913</v>
      </c>
      <c r="J251" t="s">
        <v>914</v>
      </c>
    </row>
    <row r="252" spans="1:10" x14ac:dyDescent="0.2">
      <c r="A252" s="16" t="s">
        <v>917</v>
      </c>
      <c r="B252" s="45" t="s">
        <v>918</v>
      </c>
      <c r="C252" s="12" t="s">
        <v>880</v>
      </c>
      <c r="D252" s="51">
        <v>14</v>
      </c>
      <c r="E252" s="13" t="str">
        <f t="shared" si="3"/>
        <v>Royal Victoria Infirmary (Newcastle)14</v>
      </c>
      <c r="G252" t="s">
        <v>145</v>
      </c>
      <c r="H252" t="s">
        <v>145</v>
      </c>
      <c r="I252" t="s">
        <v>919</v>
      </c>
      <c r="J252" t="s">
        <v>920</v>
      </c>
    </row>
    <row r="253" spans="1:10" x14ac:dyDescent="0.2">
      <c r="A253" s="16" t="s">
        <v>921</v>
      </c>
      <c r="B253" s="45" t="s">
        <v>922</v>
      </c>
      <c r="C253" s="12" t="s">
        <v>880</v>
      </c>
      <c r="D253" s="51">
        <v>15</v>
      </c>
      <c r="E253" s="13" t="str">
        <f t="shared" si="3"/>
        <v>Royal Victoria Infirmary (Newcastle)15</v>
      </c>
      <c r="G253" t="s">
        <v>145</v>
      </c>
      <c r="H253" t="s">
        <v>145</v>
      </c>
      <c r="I253" t="s">
        <v>919</v>
      </c>
      <c r="J253" t="s">
        <v>920</v>
      </c>
    </row>
    <row r="254" spans="1:10" x14ac:dyDescent="0.2">
      <c r="A254" s="16" t="s">
        <v>923</v>
      </c>
      <c r="B254" s="45" t="s">
        <v>924</v>
      </c>
      <c r="C254" s="12" t="s">
        <v>880</v>
      </c>
      <c r="D254" s="51">
        <v>16</v>
      </c>
      <c r="E254" s="13" t="str">
        <f t="shared" si="3"/>
        <v>Royal Victoria Infirmary (Newcastle)16</v>
      </c>
      <c r="G254" t="s">
        <v>145</v>
      </c>
      <c r="H254" t="s">
        <v>145</v>
      </c>
      <c r="I254" t="s">
        <v>925</v>
      </c>
      <c r="J254" t="s">
        <v>926</v>
      </c>
    </row>
    <row r="255" spans="1:10" x14ac:dyDescent="0.2">
      <c r="A255" s="16" t="s">
        <v>927</v>
      </c>
      <c r="B255" s="45" t="s">
        <v>928</v>
      </c>
      <c r="C255" s="12" t="s">
        <v>880</v>
      </c>
      <c r="D255" s="51">
        <v>17</v>
      </c>
      <c r="E255" s="13" t="str">
        <f t="shared" si="3"/>
        <v>Royal Victoria Infirmary (Newcastle)17</v>
      </c>
      <c r="G255" t="s">
        <v>145</v>
      </c>
      <c r="H255" t="s">
        <v>145</v>
      </c>
      <c r="I255" t="s">
        <v>925</v>
      </c>
      <c r="J255" t="s">
        <v>926</v>
      </c>
    </row>
    <row r="256" spans="1:10" x14ac:dyDescent="0.2">
      <c r="A256" s="16" t="s">
        <v>929</v>
      </c>
      <c r="B256" s="45" t="s">
        <v>930</v>
      </c>
      <c r="C256" s="12" t="s">
        <v>880</v>
      </c>
      <c r="D256" s="51">
        <v>18</v>
      </c>
      <c r="E256" s="13" t="str">
        <f t="shared" si="3"/>
        <v>Royal Victoria Infirmary (Newcastle)18</v>
      </c>
      <c r="G256" t="s">
        <v>145</v>
      </c>
      <c r="H256" t="s">
        <v>145</v>
      </c>
      <c r="I256" t="s">
        <v>925</v>
      </c>
      <c r="J256" t="s">
        <v>926</v>
      </c>
    </row>
    <row r="257" spans="1:12" x14ac:dyDescent="0.2">
      <c r="A257" s="16" t="s">
        <v>931</v>
      </c>
      <c r="B257" s="45" t="s">
        <v>932</v>
      </c>
      <c r="C257" s="12" t="s">
        <v>880</v>
      </c>
      <c r="D257" s="51">
        <v>19</v>
      </c>
      <c r="E257" s="13" t="str">
        <f t="shared" si="3"/>
        <v>Royal Victoria Infirmary (Newcastle)19</v>
      </c>
      <c r="G257" t="s">
        <v>145</v>
      </c>
      <c r="H257" t="s">
        <v>145</v>
      </c>
      <c r="I257" t="s">
        <v>925</v>
      </c>
      <c r="J257" t="s">
        <v>926</v>
      </c>
    </row>
    <row r="258" spans="1:12" x14ac:dyDescent="0.2">
      <c r="A258" s="16" t="s">
        <v>933</v>
      </c>
      <c r="B258" s="45" t="s">
        <v>934</v>
      </c>
      <c r="C258" s="12" t="s">
        <v>880</v>
      </c>
      <c r="D258" s="51">
        <v>20</v>
      </c>
      <c r="E258" s="13" t="str">
        <f t="shared" ref="E258:E321" si="4">C258&amp;D258</f>
        <v>Royal Victoria Infirmary (Newcastle)20</v>
      </c>
      <c r="G258" t="s">
        <v>145</v>
      </c>
      <c r="H258" t="s">
        <v>145</v>
      </c>
      <c r="I258" t="s">
        <v>925</v>
      </c>
      <c r="J258" t="s">
        <v>926</v>
      </c>
    </row>
    <row r="259" spans="1:12" x14ac:dyDescent="0.2">
      <c r="A259" s="16" t="s">
        <v>935</v>
      </c>
      <c r="B259" s="19" t="s">
        <v>936</v>
      </c>
      <c r="C259" s="12" t="s">
        <v>880</v>
      </c>
      <c r="D259" s="51">
        <v>21</v>
      </c>
      <c r="E259" s="13" t="str">
        <f t="shared" si="4"/>
        <v>Royal Victoria Infirmary (Newcastle)21</v>
      </c>
      <c r="G259" t="s">
        <v>145</v>
      </c>
      <c r="H259" t="s">
        <v>145</v>
      </c>
      <c r="I259" t="s">
        <v>937</v>
      </c>
      <c r="J259" t="s">
        <v>938</v>
      </c>
    </row>
    <row r="260" spans="1:12" x14ac:dyDescent="0.2">
      <c r="A260" s="16" t="s">
        <v>939</v>
      </c>
      <c r="B260" s="19" t="s">
        <v>940</v>
      </c>
      <c r="C260" s="12" t="s">
        <v>880</v>
      </c>
      <c r="D260" s="51">
        <v>22</v>
      </c>
      <c r="E260" s="13" t="str">
        <f t="shared" si="4"/>
        <v>Royal Victoria Infirmary (Newcastle)22</v>
      </c>
      <c r="G260" t="s">
        <v>145</v>
      </c>
      <c r="H260" t="s">
        <v>145</v>
      </c>
      <c r="I260" t="s">
        <v>937</v>
      </c>
      <c r="J260" t="s">
        <v>938</v>
      </c>
    </row>
    <row r="261" spans="1:12" x14ac:dyDescent="0.2">
      <c r="A261" s="16" t="s">
        <v>941</v>
      </c>
      <c r="B261" s="19" t="s">
        <v>942</v>
      </c>
      <c r="C261" s="12" t="s">
        <v>880</v>
      </c>
      <c r="D261" s="51">
        <v>23</v>
      </c>
      <c r="E261" s="13" t="str">
        <f t="shared" si="4"/>
        <v>Royal Victoria Infirmary (Newcastle)23</v>
      </c>
      <c r="G261" t="s">
        <v>145</v>
      </c>
      <c r="H261" t="s">
        <v>145</v>
      </c>
      <c r="I261" t="s">
        <v>943</v>
      </c>
      <c r="J261" t="s">
        <v>944</v>
      </c>
    </row>
    <row r="262" spans="1:12" x14ac:dyDescent="0.2">
      <c r="A262" s="16" t="s">
        <v>945</v>
      </c>
      <c r="B262" s="19" t="s">
        <v>946</v>
      </c>
      <c r="C262" s="12" t="s">
        <v>880</v>
      </c>
      <c r="D262" s="51">
        <v>24</v>
      </c>
      <c r="E262" s="13" t="str">
        <f t="shared" si="4"/>
        <v>Royal Victoria Infirmary (Newcastle)24</v>
      </c>
      <c r="G262" t="s">
        <v>145</v>
      </c>
      <c r="H262" t="s">
        <v>145</v>
      </c>
      <c r="I262" t="s">
        <v>943</v>
      </c>
      <c r="J262" t="s">
        <v>944</v>
      </c>
    </row>
    <row r="263" spans="1:12" x14ac:dyDescent="0.2">
      <c r="A263" s="16" t="s">
        <v>947</v>
      </c>
      <c r="B263" s="19" t="s">
        <v>948</v>
      </c>
      <c r="C263" s="12" t="s">
        <v>880</v>
      </c>
      <c r="D263" s="51">
        <v>25</v>
      </c>
      <c r="E263" s="13" t="str">
        <f t="shared" si="4"/>
        <v>Royal Victoria Infirmary (Newcastle)25</v>
      </c>
      <c r="F263" s="13" t="s">
        <v>167</v>
      </c>
      <c r="G263" t="s">
        <v>168</v>
      </c>
      <c r="H263" t="s">
        <v>169</v>
      </c>
      <c r="I263" t="s">
        <v>949</v>
      </c>
      <c r="J263" t="s">
        <v>950</v>
      </c>
    </row>
    <row r="264" spans="1:12" x14ac:dyDescent="0.2">
      <c r="A264" s="16" t="s">
        <v>951</v>
      </c>
      <c r="B264" s="19" t="s">
        <v>952</v>
      </c>
      <c r="C264" s="12" t="s">
        <v>880</v>
      </c>
      <c r="D264" s="51">
        <v>26</v>
      </c>
      <c r="E264" s="13" t="str">
        <f t="shared" si="4"/>
        <v>Royal Victoria Infirmary (Newcastle)26</v>
      </c>
      <c r="F264" s="13" t="s">
        <v>167</v>
      </c>
      <c r="G264" t="s">
        <v>168</v>
      </c>
      <c r="H264" t="s">
        <v>169</v>
      </c>
      <c r="I264" s="82" t="s">
        <v>852</v>
      </c>
      <c r="J264" t="s">
        <v>853</v>
      </c>
      <c r="L264" s="80">
        <v>44697</v>
      </c>
    </row>
    <row r="265" spans="1:12" x14ac:dyDescent="0.2">
      <c r="A265" s="16" t="s">
        <v>953</v>
      </c>
      <c r="B265" s="19" t="s">
        <v>954</v>
      </c>
      <c r="C265" s="12" t="s">
        <v>880</v>
      </c>
      <c r="D265" s="51">
        <v>27</v>
      </c>
      <c r="E265" s="13" t="str">
        <f t="shared" si="4"/>
        <v>Royal Victoria Infirmary (Newcastle)27</v>
      </c>
      <c r="F265" s="13" t="s">
        <v>167</v>
      </c>
      <c r="G265" t="s">
        <v>168</v>
      </c>
      <c r="H265" t="s">
        <v>169</v>
      </c>
      <c r="I265" t="s">
        <v>856</v>
      </c>
      <c r="J265" t="s">
        <v>857</v>
      </c>
    </row>
    <row r="266" spans="1:12" x14ac:dyDescent="0.2">
      <c r="A266" s="16" t="s">
        <v>955</v>
      </c>
      <c r="B266" s="45" t="s">
        <v>956</v>
      </c>
      <c r="C266" s="12" t="s">
        <v>880</v>
      </c>
      <c r="D266" s="51">
        <v>28</v>
      </c>
      <c r="E266" s="13" t="str">
        <f t="shared" si="4"/>
        <v>Royal Victoria Infirmary (Newcastle)28</v>
      </c>
      <c r="F266" s="13" t="s">
        <v>167</v>
      </c>
      <c r="G266" t="s">
        <v>168</v>
      </c>
      <c r="H266" t="s">
        <v>169</v>
      </c>
      <c r="I266" t="s">
        <v>881</v>
      </c>
      <c r="J266" t="s">
        <v>882</v>
      </c>
    </row>
    <row r="267" spans="1:12" x14ac:dyDescent="0.2">
      <c r="A267" s="16" t="s">
        <v>957</v>
      </c>
      <c r="B267" s="45" t="s">
        <v>958</v>
      </c>
      <c r="C267" s="12" t="s">
        <v>880</v>
      </c>
      <c r="D267" s="51">
        <v>29</v>
      </c>
      <c r="E267" s="13" t="str">
        <f t="shared" si="4"/>
        <v>Royal Victoria Infirmary (Newcastle)29</v>
      </c>
      <c r="F267" s="13" t="s">
        <v>167</v>
      </c>
      <c r="G267" t="s">
        <v>168</v>
      </c>
      <c r="H267" t="s">
        <v>169</v>
      </c>
      <c r="I267" t="s">
        <v>881</v>
      </c>
      <c r="J267" t="s">
        <v>882</v>
      </c>
    </row>
    <row r="268" spans="1:12" x14ac:dyDescent="0.2">
      <c r="A268" s="16" t="s">
        <v>959</v>
      </c>
      <c r="B268" s="45" t="s">
        <v>960</v>
      </c>
      <c r="C268" s="12" t="s">
        <v>880</v>
      </c>
      <c r="D268" s="51">
        <v>30</v>
      </c>
      <c r="E268" s="13" t="str">
        <f t="shared" si="4"/>
        <v>Royal Victoria Infirmary (Newcastle)30</v>
      </c>
      <c r="F268" s="13" t="s">
        <v>167</v>
      </c>
      <c r="G268" t="s">
        <v>168</v>
      </c>
      <c r="H268" t="s">
        <v>169</v>
      </c>
      <c r="I268" t="s">
        <v>881</v>
      </c>
      <c r="J268" t="s">
        <v>882</v>
      </c>
    </row>
    <row r="269" spans="1:12" x14ac:dyDescent="0.2">
      <c r="A269" s="16" t="s">
        <v>961</v>
      </c>
      <c r="B269" s="45" t="s">
        <v>962</v>
      </c>
      <c r="C269" s="12" t="s">
        <v>880</v>
      </c>
      <c r="D269" s="51">
        <v>31</v>
      </c>
      <c r="E269" s="13" t="str">
        <f t="shared" si="4"/>
        <v>Royal Victoria Infirmary (Newcastle)31</v>
      </c>
      <c r="F269" s="13" t="s">
        <v>167</v>
      </c>
      <c r="G269" t="s">
        <v>168</v>
      </c>
      <c r="H269" t="s">
        <v>169</v>
      </c>
      <c r="I269" t="s">
        <v>881</v>
      </c>
      <c r="J269" t="s">
        <v>882</v>
      </c>
    </row>
    <row r="270" spans="1:12" x14ac:dyDescent="0.2">
      <c r="A270" s="16" t="s">
        <v>963</v>
      </c>
      <c r="B270" s="19" t="s">
        <v>964</v>
      </c>
      <c r="C270" s="12" t="s">
        <v>880</v>
      </c>
      <c r="D270" s="51">
        <v>32</v>
      </c>
      <c r="E270" s="13" t="str">
        <f t="shared" si="4"/>
        <v>Royal Victoria Infirmary (Newcastle)32</v>
      </c>
      <c r="F270" s="13" t="s">
        <v>167</v>
      </c>
      <c r="G270" t="s">
        <v>168</v>
      </c>
      <c r="H270" t="s">
        <v>169</v>
      </c>
      <c r="I270" t="s">
        <v>891</v>
      </c>
      <c r="J270" t="s">
        <v>892</v>
      </c>
    </row>
    <row r="271" spans="1:12" x14ac:dyDescent="0.2">
      <c r="A271" s="16" t="s">
        <v>965</v>
      </c>
      <c r="B271" s="45" t="s">
        <v>966</v>
      </c>
      <c r="C271" s="12" t="s">
        <v>880</v>
      </c>
      <c r="D271" s="51">
        <v>33</v>
      </c>
      <c r="E271" s="13" t="str">
        <f t="shared" si="4"/>
        <v>Royal Victoria Infirmary (Newcastle)33</v>
      </c>
      <c r="F271" s="13" t="s">
        <v>167</v>
      </c>
      <c r="G271" t="s">
        <v>168</v>
      </c>
      <c r="H271" t="s">
        <v>169</v>
      </c>
      <c r="I271" t="s">
        <v>895</v>
      </c>
      <c r="J271" t="s">
        <v>896</v>
      </c>
    </row>
    <row r="272" spans="1:12" x14ac:dyDescent="0.2">
      <c r="A272" s="16" t="s">
        <v>967</v>
      </c>
      <c r="B272" s="45" t="s">
        <v>968</v>
      </c>
      <c r="C272" s="12" t="s">
        <v>880</v>
      </c>
      <c r="D272" s="51">
        <v>34</v>
      </c>
      <c r="E272" s="13" t="str">
        <f t="shared" si="4"/>
        <v>Royal Victoria Infirmary (Newcastle)34</v>
      </c>
      <c r="F272" s="13" t="s">
        <v>167</v>
      </c>
      <c r="G272" t="s">
        <v>168</v>
      </c>
      <c r="H272" t="s">
        <v>169</v>
      </c>
      <c r="I272" t="s">
        <v>895</v>
      </c>
      <c r="J272" t="s">
        <v>896</v>
      </c>
    </row>
    <row r="273" spans="1:12" x14ac:dyDescent="0.2">
      <c r="A273" s="16" t="s">
        <v>969</v>
      </c>
      <c r="B273" s="19" t="s">
        <v>970</v>
      </c>
      <c r="C273" s="12" t="s">
        <v>880</v>
      </c>
      <c r="D273" s="51">
        <v>35</v>
      </c>
      <c r="E273" s="13" t="str">
        <f t="shared" si="4"/>
        <v>Royal Victoria Infirmary (Newcastle)35</v>
      </c>
      <c r="F273" s="13" t="s">
        <v>167</v>
      </c>
      <c r="G273" t="s">
        <v>168</v>
      </c>
      <c r="H273" t="s">
        <v>169</v>
      </c>
      <c r="I273" t="s">
        <v>901</v>
      </c>
      <c r="J273" t="s">
        <v>902</v>
      </c>
    </row>
    <row r="274" spans="1:12" x14ac:dyDescent="0.2">
      <c r="A274" s="16" t="s">
        <v>971</v>
      </c>
      <c r="B274" s="19" t="s">
        <v>972</v>
      </c>
      <c r="C274" s="12" t="s">
        <v>880</v>
      </c>
      <c r="D274" s="51">
        <v>36</v>
      </c>
      <c r="E274" s="13" t="str">
        <f t="shared" si="4"/>
        <v>Royal Victoria Infirmary (Newcastle)36</v>
      </c>
      <c r="F274" s="13" t="s">
        <v>167</v>
      </c>
      <c r="G274" t="s">
        <v>168</v>
      </c>
      <c r="H274" t="s">
        <v>169</v>
      </c>
      <c r="I274" t="s">
        <v>901</v>
      </c>
      <c r="J274" t="s">
        <v>902</v>
      </c>
    </row>
    <row r="275" spans="1:12" x14ac:dyDescent="0.2">
      <c r="A275" s="16" t="s">
        <v>973</v>
      </c>
      <c r="B275" s="19" t="s">
        <v>974</v>
      </c>
      <c r="C275" s="12" t="s">
        <v>880</v>
      </c>
      <c r="D275" s="51">
        <v>37</v>
      </c>
      <c r="E275" s="13" t="str">
        <f t="shared" si="4"/>
        <v>Royal Victoria Infirmary (Newcastle)37</v>
      </c>
      <c r="F275" s="13" t="s">
        <v>167</v>
      </c>
      <c r="G275" t="s">
        <v>168</v>
      </c>
      <c r="H275" t="s">
        <v>169</v>
      </c>
      <c r="I275" t="s">
        <v>901</v>
      </c>
      <c r="J275" t="s">
        <v>902</v>
      </c>
    </row>
    <row r="276" spans="1:12" x14ac:dyDescent="0.2">
      <c r="A276" s="16" t="s">
        <v>975</v>
      </c>
      <c r="B276" s="19" t="s">
        <v>976</v>
      </c>
      <c r="C276" s="12" t="s">
        <v>880</v>
      </c>
      <c r="D276" s="51">
        <v>38</v>
      </c>
      <c r="E276" s="13" t="str">
        <f t="shared" si="4"/>
        <v>Royal Victoria Infirmary (Newcastle)38</v>
      </c>
      <c r="F276" s="13" t="s">
        <v>167</v>
      </c>
      <c r="G276" t="s">
        <v>168</v>
      </c>
      <c r="H276" t="s">
        <v>169</v>
      </c>
      <c r="I276" t="s">
        <v>909</v>
      </c>
      <c r="J276" t="s">
        <v>910</v>
      </c>
    </row>
    <row r="277" spans="1:12" x14ac:dyDescent="0.2">
      <c r="A277" s="16" t="s">
        <v>977</v>
      </c>
      <c r="B277" s="19" t="s">
        <v>978</v>
      </c>
      <c r="C277" s="12" t="s">
        <v>880</v>
      </c>
      <c r="D277" s="51">
        <v>39</v>
      </c>
      <c r="E277" s="13" t="str">
        <f t="shared" si="4"/>
        <v>Royal Victoria Infirmary (Newcastle)39</v>
      </c>
      <c r="F277" s="13" t="s">
        <v>167</v>
      </c>
      <c r="G277" t="s">
        <v>168</v>
      </c>
      <c r="H277" t="s">
        <v>169</v>
      </c>
      <c r="I277" t="s">
        <v>913</v>
      </c>
      <c r="J277" t="s">
        <v>914</v>
      </c>
    </row>
    <row r="278" spans="1:12" x14ac:dyDescent="0.2">
      <c r="A278" s="16" t="s">
        <v>979</v>
      </c>
      <c r="B278" s="19" t="s">
        <v>980</v>
      </c>
      <c r="C278" s="12" t="s">
        <v>880</v>
      </c>
      <c r="D278" s="51">
        <v>40</v>
      </c>
      <c r="E278" s="13" t="str">
        <f t="shared" si="4"/>
        <v>Royal Victoria Infirmary (Newcastle)40</v>
      </c>
      <c r="F278" s="13" t="s">
        <v>167</v>
      </c>
      <c r="G278" t="s">
        <v>168</v>
      </c>
      <c r="H278" t="s">
        <v>169</v>
      </c>
      <c r="I278" t="s">
        <v>913</v>
      </c>
      <c r="J278" t="s">
        <v>914</v>
      </c>
    </row>
    <row r="279" spans="1:12" x14ac:dyDescent="0.2">
      <c r="A279" s="16" t="s">
        <v>981</v>
      </c>
      <c r="B279" s="19" t="s">
        <v>982</v>
      </c>
      <c r="C279" s="12" t="s">
        <v>880</v>
      </c>
      <c r="D279" s="51">
        <v>41</v>
      </c>
      <c r="E279" s="13" t="str">
        <f t="shared" si="4"/>
        <v>Royal Victoria Infirmary (Newcastle)41</v>
      </c>
      <c r="F279" s="13" t="s">
        <v>167</v>
      </c>
      <c r="G279" t="s">
        <v>168</v>
      </c>
      <c r="H279" t="s">
        <v>169</v>
      </c>
      <c r="I279" s="82" t="s">
        <v>860</v>
      </c>
      <c r="J279" t="s">
        <v>861</v>
      </c>
    </row>
    <row r="280" spans="1:12" s="81" customFormat="1" x14ac:dyDescent="0.2">
      <c r="A280" s="16" t="s">
        <v>983</v>
      </c>
      <c r="B280" s="45" t="s">
        <v>984</v>
      </c>
      <c r="C280" s="12" t="s">
        <v>880</v>
      </c>
      <c r="D280" s="51">
        <v>42</v>
      </c>
      <c r="E280" s="13" t="str">
        <f t="shared" si="4"/>
        <v>Royal Victoria Infirmary (Newcastle)42</v>
      </c>
      <c r="F280" s="13" t="s">
        <v>167</v>
      </c>
      <c r="G280" t="s">
        <v>168</v>
      </c>
      <c r="H280" t="s">
        <v>169</v>
      </c>
      <c r="I280" t="s">
        <v>919</v>
      </c>
      <c r="J280" t="s">
        <v>920</v>
      </c>
      <c r="K280"/>
      <c r="L280"/>
    </row>
    <row r="281" spans="1:12" x14ac:dyDescent="0.2">
      <c r="A281" s="16" t="s">
        <v>985</v>
      </c>
      <c r="B281" s="45" t="s">
        <v>986</v>
      </c>
      <c r="C281" s="12" t="s">
        <v>880</v>
      </c>
      <c r="D281" s="51">
        <v>43</v>
      </c>
      <c r="E281" s="13" t="str">
        <f t="shared" si="4"/>
        <v>Royal Victoria Infirmary (Newcastle)43</v>
      </c>
      <c r="F281" s="13" t="s">
        <v>167</v>
      </c>
      <c r="G281" t="s">
        <v>168</v>
      </c>
      <c r="H281" t="s">
        <v>169</v>
      </c>
      <c r="I281" t="s">
        <v>919</v>
      </c>
      <c r="J281" t="s">
        <v>920</v>
      </c>
    </row>
    <row r="282" spans="1:12" x14ac:dyDescent="0.2">
      <c r="A282" s="16" t="s">
        <v>987</v>
      </c>
      <c r="B282" s="45" t="s">
        <v>988</v>
      </c>
      <c r="C282" s="12" t="s">
        <v>880</v>
      </c>
      <c r="D282" s="51">
        <v>44</v>
      </c>
      <c r="E282" s="13" t="str">
        <f t="shared" si="4"/>
        <v>Royal Victoria Infirmary (Newcastle)44</v>
      </c>
      <c r="F282" s="13" t="s">
        <v>167</v>
      </c>
      <c r="G282" t="s">
        <v>168</v>
      </c>
      <c r="H282" t="s">
        <v>169</v>
      </c>
      <c r="I282" t="s">
        <v>925</v>
      </c>
      <c r="J282" t="s">
        <v>926</v>
      </c>
    </row>
    <row r="283" spans="1:12" x14ac:dyDescent="0.2">
      <c r="A283" s="16" t="s">
        <v>989</v>
      </c>
      <c r="B283" s="45" t="s">
        <v>990</v>
      </c>
      <c r="C283" s="12" t="s">
        <v>880</v>
      </c>
      <c r="D283" s="51">
        <v>45</v>
      </c>
      <c r="E283" s="13" t="str">
        <f t="shared" si="4"/>
        <v>Royal Victoria Infirmary (Newcastle)45</v>
      </c>
      <c r="F283" s="13" t="s">
        <v>167</v>
      </c>
      <c r="G283" t="s">
        <v>168</v>
      </c>
      <c r="H283" t="s">
        <v>169</v>
      </c>
      <c r="I283" t="s">
        <v>925</v>
      </c>
      <c r="J283" t="s">
        <v>926</v>
      </c>
    </row>
    <row r="284" spans="1:12" x14ac:dyDescent="0.2">
      <c r="A284" s="16" t="s">
        <v>991</v>
      </c>
      <c r="B284" s="45" t="s">
        <v>992</v>
      </c>
      <c r="C284" s="12" t="s">
        <v>880</v>
      </c>
      <c r="D284" s="51">
        <v>46</v>
      </c>
      <c r="E284" s="13" t="str">
        <f t="shared" si="4"/>
        <v>Royal Victoria Infirmary (Newcastle)46</v>
      </c>
      <c r="F284" s="13" t="s">
        <v>167</v>
      </c>
      <c r="G284" t="s">
        <v>168</v>
      </c>
      <c r="H284" t="s">
        <v>169</v>
      </c>
      <c r="I284" t="s">
        <v>925</v>
      </c>
      <c r="J284" t="s">
        <v>926</v>
      </c>
    </row>
    <row r="285" spans="1:12" x14ac:dyDescent="0.2">
      <c r="A285" s="16" t="s">
        <v>993</v>
      </c>
      <c r="B285" s="45" t="s">
        <v>994</v>
      </c>
      <c r="C285" s="12" t="s">
        <v>880</v>
      </c>
      <c r="D285" s="51">
        <v>47</v>
      </c>
      <c r="E285" s="13" t="str">
        <f t="shared" si="4"/>
        <v>Royal Victoria Infirmary (Newcastle)47</v>
      </c>
      <c r="F285" s="13" t="s">
        <v>167</v>
      </c>
      <c r="G285" t="s">
        <v>168</v>
      </c>
      <c r="H285" t="s">
        <v>169</v>
      </c>
      <c r="I285" t="s">
        <v>925</v>
      </c>
      <c r="J285" t="s">
        <v>926</v>
      </c>
    </row>
    <row r="286" spans="1:12" x14ac:dyDescent="0.2">
      <c r="A286" s="16" t="s">
        <v>995</v>
      </c>
      <c r="B286" s="45" t="s">
        <v>996</v>
      </c>
      <c r="C286" s="12" t="s">
        <v>880</v>
      </c>
      <c r="D286" s="51">
        <v>48</v>
      </c>
      <c r="E286" s="13" t="str">
        <f t="shared" si="4"/>
        <v>Royal Victoria Infirmary (Newcastle)48</v>
      </c>
      <c r="F286" s="13" t="s">
        <v>167</v>
      </c>
      <c r="G286" t="s">
        <v>168</v>
      </c>
      <c r="H286" t="s">
        <v>169</v>
      </c>
      <c r="I286" t="s">
        <v>925</v>
      </c>
      <c r="J286" t="s">
        <v>926</v>
      </c>
    </row>
    <row r="287" spans="1:12" x14ac:dyDescent="0.2">
      <c r="A287" s="16" t="s">
        <v>997</v>
      </c>
      <c r="B287" s="19" t="s">
        <v>998</v>
      </c>
      <c r="C287" s="12" t="s">
        <v>880</v>
      </c>
      <c r="D287" s="51">
        <v>49</v>
      </c>
      <c r="E287" s="13" t="str">
        <f t="shared" si="4"/>
        <v>Royal Victoria Infirmary (Newcastle)49</v>
      </c>
      <c r="F287" s="13" t="s">
        <v>167</v>
      </c>
      <c r="G287" t="s">
        <v>168</v>
      </c>
      <c r="H287" t="s">
        <v>169</v>
      </c>
      <c r="I287" t="s">
        <v>864</v>
      </c>
      <c r="J287" t="s">
        <v>865</v>
      </c>
      <c r="L287" s="80">
        <v>44713</v>
      </c>
    </row>
    <row r="288" spans="1:12" x14ac:dyDescent="0.2">
      <c r="A288" s="16" t="s">
        <v>999</v>
      </c>
      <c r="B288" s="19" t="s">
        <v>1000</v>
      </c>
      <c r="C288" s="12" t="s">
        <v>880</v>
      </c>
      <c r="D288" s="51">
        <v>50</v>
      </c>
      <c r="E288" s="13" t="str">
        <f t="shared" si="4"/>
        <v>Royal Victoria Infirmary (Newcastle)50</v>
      </c>
      <c r="F288" s="13" t="s">
        <v>167</v>
      </c>
      <c r="G288" t="s">
        <v>168</v>
      </c>
      <c r="H288" t="s">
        <v>169</v>
      </c>
      <c r="I288" t="s">
        <v>937</v>
      </c>
      <c r="J288" t="s">
        <v>938</v>
      </c>
    </row>
    <row r="289" spans="1:12" x14ac:dyDescent="0.2">
      <c r="A289" s="16" t="s">
        <v>1001</v>
      </c>
      <c r="B289" s="19" t="s">
        <v>1002</v>
      </c>
      <c r="C289" s="12" t="s">
        <v>880</v>
      </c>
      <c r="D289" s="51">
        <v>51</v>
      </c>
      <c r="E289" s="13" t="str">
        <f t="shared" si="4"/>
        <v>Royal Victoria Infirmary (Newcastle)51</v>
      </c>
      <c r="F289" s="13" t="s">
        <v>167</v>
      </c>
      <c r="G289" t="s">
        <v>168</v>
      </c>
      <c r="H289" t="s">
        <v>169</v>
      </c>
      <c r="I289" t="s">
        <v>937</v>
      </c>
      <c r="J289" t="s">
        <v>938</v>
      </c>
    </row>
    <row r="290" spans="1:12" x14ac:dyDescent="0.2">
      <c r="A290" s="16" t="s">
        <v>1003</v>
      </c>
      <c r="B290" s="19" t="s">
        <v>1004</v>
      </c>
      <c r="C290" s="12" t="s">
        <v>880</v>
      </c>
      <c r="D290" s="51">
        <v>52</v>
      </c>
      <c r="E290" s="13" t="str">
        <f t="shared" si="4"/>
        <v>Royal Victoria Infirmary (Newcastle)52</v>
      </c>
      <c r="F290" s="13" t="s">
        <v>167</v>
      </c>
      <c r="G290" t="s">
        <v>168</v>
      </c>
      <c r="H290" t="s">
        <v>169</v>
      </c>
      <c r="I290" t="s">
        <v>943</v>
      </c>
      <c r="J290" t="s">
        <v>944</v>
      </c>
    </row>
    <row r="291" spans="1:12" x14ac:dyDescent="0.2">
      <c r="A291" s="16" t="s">
        <v>1005</v>
      </c>
      <c r="B291" s="19" t="s">
        <v>1006</v>
      </c>
      <c r="C291" s="12" t="s">
        <v>880</v>
      </c>
      <c r="D291" s="51">
        <v>53</v>
      </c>
      <c r="E291" s="13" t="str">
        <f t="shared" si="4"/>
        <v>Royal Victoria Infirmary (Newcastle)53</v>
      </c>
      <c r="F291" s="13" t="s">
        <v>167</v>
      </c>
      <c r="G291" t="s">
        <v>168</v>
      </c>
      <c r="H291" t="s">
        <v>169</v>
      </c>
      <c r="I291" t="s">
        <v>1007</v>
      </c>
      <c r="J291" t="s">
        <v>1008</v>
      </c>
    </row>
    <row r="292" spans="1:12" x14ac:dyDescent="0.2">
      <c r="A292" s="16" t="s">
        <v>1009</v>
      </c>
      <c r="B292" s="19" t="s">
        <v>1010</v>
      </c>
      <c r="C292" s="12" t="s">
        <v>880</v>
      </c>
      <c r="D292" s="51">
        <v>54</v>
      </c>
      <c r="E292" s="13" t="str">
        <f t="shared" si="4"/>
        <v>Royal Victoria Infirmary (Newcastle)54</v>
      </c>
      <c r="F292" s="13" t="s">
        <v>167</v>
      </c>
      <c r="G292" t="s">
        <v>168</v>
      </c>
      <c r="H292" t="s">
        <v>169</v>
      </c>
      <c r="I292" t="s">
        <v>1011</v>
      </c>
      <c r="J292" t="s">
        <v>1012</v>
      </c>
    </row>
    <row r="293" spans="1:12" x14ac:dyDescent="0.2">
      <c r="A293" s="16" t="s">
        <v>1013</v>
      </c>
      <c r="B293" s="19" t="s">
        <v>1014</v>
      </c>
      <c r="C293" s="12" t="s">
        <v>880</v>
      </c>
      <c r="D293" s="51">
        <v>55</v>
      </c>
      <c r="E293" s="13" t="str">
        <f t="shared" si="4"/>
        <v>Royal Victoria Infirmary (Newcastle)55</v>
      </c>
      <c r="F293" s="13" t="s">
        <v>167</v>
      </c>
      <c r="G293" t="s">
        <v>168</v>
      </c>
      <c r="H293" t="s">
        <v>169</v>
      </c>
      <c r="I293" t="s">
        <v>943</v>
      </c>
      <c r="J293" t="s">
        <v>944</v>
      </c>
    </row>
    <row r="294" spans="1:12" x14ac:dyDescent="0.2">
      <c r="A294" s="16" t="s">
        <v>1015</v>
      </c>
      <c r="B294" s="19" t="s">
        <v>1016</v>
      </c>
      <c r="C294" s="12" t="s">
        <v>880</v>
      </c>
      <c r="D294" s="51">
        <v>56</v>
      </c>
      <c r="E294" s="13" t="str">
        <f t="shared" si="4"/>
        <v>Royal Victoria Infirmary (Newcastle)56</v>
      </c>
      <c r="F294" s="13" t="s">
        <v>167</v>
      </c>
      <c r="G294" t="s">
        <v>168</v>
      </c>
      <c r="H294" t="s">
        <v>169</v>
      </c>
      <c r="I294" s="82" t="s">
        <v>874</v>
      </c>
      <c r="J294" t="s">
        <v>875</v>
      </c>
      <c r="L294" s="80">
        <v>44719</v>
      </c>
    </row>
    <row r="295" spans="1:12" x14ac:dyDescent="0.2">
      <c r="A295" s="16" t="s">
        <v>1017</v>
      </c>
      <c r="B295" s="19" t="s">
        <v>1018</v>
      </c>
      <c r="C295" s="12" t="s">
        <v>1019</v>
      </c>
      <c r="D295" s="51">
        <v>1</v>
      </c>
      <c r="E295" s="13" t="str">
        <f t="shared" si="4"/>
        <v>Southmead (North Bristol)1</v>
      </c>
      <c r="G295" t="s">
        <v>145</v>
      </c>
      <c r="H295" t="s">
        <v>145</v>
      </c>
      <c r="I295" t="s">
        <v>949</v>
      </c>
      <c r="J295" t="s">
        <v>950</v>
      </c>
    </row>
    <row r="296" spans="1:12" x14ac:dyDescent="0.2">
      <c r="A296" s="16" t="s">
        <v>1020</v>
      </c>
      <c r="B296" s="19" t="s">
        <v>1021</v>
      </c>
      <c r="C296" s="12" t="s">
        <v>1019</v>
      </c>
      <c r="D296" s="51">
        <v>2</v>
      </c>
      <c r="E296" s="13" t="str">
        <f t="shared" si="4"/>
        <v>Southmead (North Bristol)2</v>
      </c>
      <c r="G296" t="s">
        <v>145</v>
      </c>
      <c r="H296" t="s">
        <v>145</v>
      </c>
      <c r="I296" t="s">
        <v>1007</v>
      </c>
      <c r="J296" t="s">
        <v>1008</v>
      </c>
    </row>
    <row r="297" spans="1:12" x14ac:dyDescent="0.2">
      <c r="A297" s="16" t="s">
        <v>1022</v>
      </c>
      <c r="B297" s="19" t="s">
        <v>1023</v>
      </c>
      <c r="C297" s="12" t="s">
        <v>1019</v>
      </c>
      <c r="D297" s="51">
        <v>3</v>
      </c>
      <c r="E297" s="13" t="str">
        <f t="shared" si="4"/>
        <v>Southmead (North Bristol)3</v>
      </c>
      <c r="G297" t="s">
        <v>145</v>
      </c>
      <c r="H297" t="s">
        <v>145</v>
      </c>
      <c r="I297" t="s">
        <v>1011</v>
      </c>
      <c r="J297" t="s">
        <v>1012</v>
      </c>
    </row>
    <row r="298" spans="1:12" x14ac:dyDescent="0.2">
      <c r="A298" s="16" t="s">
        <v>1024</v>
      </c>
      <c r="B298" s="19" t="s">
        <v>1025</v>
      </c>
      <c r="C298" s="12" t="s">
        <v>1019</v>
      </c>
      <c r="D298" s="51">
        <v>4</v>
      </c>
      <c r="E298" s="13" t="str">
        <f t="shared" si="4"/>
        <v>Southmead (North Bristol)4</v>
      </c>
      <c r="G298" t="s">
        <v>145</v>
      </c>
      <c r="H298" t="s">
        <v>145</v>
      </c>
      <c r="I298" t="s">
        <v>1011</v>
      </c>
      <c r="J298" t="s">
        <v>1012</v>
      </c>
    </row>
    <row r="299" spans="1:12" x14ac:dyDescent="0.2">
      <c r="A299" s="16" t="s">
        <v>1026</v>
      </c>
      <c r="B299" s="19" t="s">
        <v>1027</v>
      </c>
      <c r="C299" s="12" t="s">
        <v>1028</v>
      </c>
      <c r="D299" s="51">
        <v>1</v>
      </c>
      <c r="E299" s="13" t="str">
        <f t="shared" si="4"/>
        <v>St James (Leeds)1</v>
      </c>
      <c r="G299" t="s">
        <v>145</v>
      </c>
      <c r="H299" t="s">
        <v>145</v>
      </c>
      <c r="I299" t="s">
        <v>1029</v>
      </c>
      <c r="J299" t="s">
        <v>1030</v>
      </c>
    </row>
    <row r="300" spans="1:12" x14ac:dyDescent="0.2">
      <c r="A300" s="16" t="s">
        <v>1031</v>
      </c>
      <c r="B300" s="19" t="s">
        <v>1032</v>
      </c>
      <c r="C300" s="12" t="s">
        <v>1028</v>
      </c>
      <c r="D300" s="51">
        <v>2</v>
      </c>
      <c r="E300" s="13" t="str">
        <f t="shared" si="4"/>
        <v>St James (Leeds)2</v>
      </c>
      <c r="G300" t="s">
        <v>145</v>
      </c>
      <c r="H300" t="s">
        <v>145</v>
      </c>
      <c r="I300" t="s">
        <v>1033</v>
      </c>
      <c r="J300" t="s">
        <v>1034</v>
      </c>
    </row>
    <row r="301" spans="1:12" x14ac:dyDescent="0.2">
      <c r="A301" s="16" t="s">
        <v>1035</v>
      </c>
      <c r="B301" s="19" t="s">
        <v>1036</v>
      </c>
      <c r="C301" s="12" t="s">
        <v>1028</v>
      </c>
      <c r="D301" s="51">
        <v>3</v>
      </c>
      <c r="E301" s="13" t="str">
        <f t="shared" si="4"/>
        <v>St James (Leeds)3</v>
      </c>
      <c r="G301" t="s">
        <v>145</v>
      </c>
      <c r="H301" t="s">
        <v>145</v>
      </c>
      <c r="I301" t="s">
        <v>1037</v>
      </c>
      <c r="J301" t="s">
        <v>1038</v>
      </c>
    </row>
    <row r="302" spans="1:12" x14ac:dyDescent="0.2">
      <c r="A302" s="16" t="s">
        <v>1039</v>
      </c>
      <c r="B302" s="19" t="s">
        <v>1040</v>
      </c>
      <c r="C302" s="12" t="s">
        <v>1028</v>
      </c>
      <c r="D302" s="51">
        <v>4</v>
      </c>
      <c r="E302" s="13" t="str">
        <f t="shared" si="4"/>
        <v>St James (Leeds)4</v>
      </c>
      <c r="G302" t="s">
        <v>145</v>
      </c>
      <c r="H302" t="s">
        <v>145</v>
      </c>
      <c r="I302" t="s">
        <v>1041</v>
      </c>
      <c r="J302" t="s">
        <v>1042</v>
      </c>
    </row>
    <row r="303" spans="1:12" x14ac:dyDescent="0.2">
      <c r="A303" s="16" t="s">
        <v>1043</v>
      </c>
      <c r="B303" s="19" t="s">
        <v>1044</v>
      </c>
      <c r="C303" s="12" t="s">
        <v>1028</v>
      </c>
      <c r="D303" s="51">
        <v>5</v>
      </c>
      <c r="E303" s="13" t="str">
        <f t="shared" si="4"/>
        <v>St James (Leeds)5</v>
      </c>
      <c r="G303" t="s">
        <v>145</v>
      </c>
      <c r="H303" t="s">
        <v>145</v>
      </c>
      <c r="I303" t="s">
        <v>1045</v>
      </c>
      <c r="J303" t="s">
        <v>1046</v>
      </c>
    </row>
    <row r="304" spans="1:12" x14ac:dyDescent="0.2">
      <c r="A304" s="16" t="s">
        <v>1047</v>
      </c>
      <c r="B304" s="19" t="s">
        <v>1048</v>
      </c>
      <c r="C304" s="12" t="s">
        <v>1028</v>
      </c>
      <c r="D304" s="51">
        <v>6</v>
      </c>
      <c r="E304" s="13" t="str">
        <f t="shared" si="4"/>
        <v>St James (Leeds)6</v>
      </c>
      <c r="G304" t="s">
        <v>145</v>
      </c>
      <c r="H304" t="s">
        <v>145</v>
      </c>
      <c r="I304" s="82" t="s">
        <v>1049</v>
      </c>
      <c r="J304" t="s">
        <v>1050</v>
      </c>
      <c r="L304" s="80">
        <v>45058</v>
      </c>
    </row>
    <row r="305" spans="1:12" x14ac:dyDescent="0.2">
      <c r="A305" s="16" t="s">
        <v>1051</v>
      </c>
      <c r="B305" s="19" t="s">
        <v>1052</v>
      </c>
      <c r="C305" s="12" t="s">
        <v>1028</v>
      </c>
      <c r="D305" s="51">
        <v>7</v>
      </c>
      <c r="E305" s="13" t="str">
        <f t="shared" si="4"/>
        <v>St James (Leeds)7</v>
      </c>
      <c r="F305" s="13" t="s">
        <v>167</v>
      </c>
      <c r="G305" t="s">
        <v>168</v>
      </c>
      <c r="H305" t="s">
        <v>169</v>
      </c>
      <c r="I305" t="s">
        <v>1029</v>
      </c>
      <c r="J305" t="s">
        <v>1030</v>
      </c>
    </row>
    <row r="306" spans="1:12" x14ac:dyDescent="0.2">
      <c r="A306" s="16" t="s">
        <v>1053</v>
      </c>
      <c r="B306" s="19" t="s">
        <v>1054</v>
      </c>
      <c r="C306" s="12" t="s">
        <v>1028</v>
      </c>
      <c r="D306" s="51">
        <v>8</v>
      </c>
      <c r="E306" s="13" t="str">
        <f t="shared" si="4"/>
        <v>St James (Leeds)8</v>
      </c>
      <c r="F306" s="13" t="s">
        <v>167</v>
      </c>
      <c r="G306" t="s">
        <v>168</v>
      </c>
      <c r="H306" t="s">
        <v>169</v>
      </c>
      <c r="I306" t="s">
        <v>1033</v>
      </c>
      <c r="J306" t="s">
        <v>1034</v>
      </c>
    </row>
    <row r="307" spans="1:12" x14ac:dyDescent="0.2">
      <c r="A307" s="16" t="s">
        <v>1055</v>
      </c>
      <c r="B307" s="19" t="s">
        <v>1056</v>
      </c>
      <c r="C307" s="12" t="s">
        <v>1028</v>
      </c>
      <c r="D307" s="51">
        <v>9</v>
      </c>
      <c r="E307" s="13" t="str">
        <f t="shared" si="4"/>
        <v>St James (Leeds)9</v>
      </c>
      <c r="F307" s="13" t="s">
        <v>167</v>
      </c>
      <c r="G307" t="s">
        <v>168</v>
      </c>
      <c r="H307" t="s">
        <v>169</v>
      </c>
      <c r="I307" t="s">
        <v>1037</v>
      </c>
      <c r="J307" t="s">
        <v>1038</v>
      </c>
    </row>
    <row r="308" spans="1:12" x14ac:dyDescent="0.2">
      <c r="A308" s="16" t="s">
        <v>1057</v>
      </c>
      <c r="B308" s="19" t="s">
        <v>1058</v>
      </c>
      <c r="C308" s="12" t="s">
        <v>1028</v>
      </c>
      <c r="D308" s="51">
        <v>10</v>
      </c>
      <c r="E308" s="13" t="str">
        <f t="shared" si="4"/>
        <v>St James (Leeds)10</v>
      </c>
      <c r="F308" s="13" t="s">
        <v>167</v>
      </c>
      <c r="G308" t="s">
        <v>168</v>
      </c>
      <c r="H308" t="s">
        <v>169</v>
      </c>
      <c r="I308" t="s">
        <v>1041</v>
      </c>
      <c r="J308" t="s">
        <v>1042</v>
      </c>
    </row>
    <row r="309" spans="1:12" x14ac:dyDescent="0.2">
      <c r="A309" s="16" t="s">
        <v>1059</v>
      </c>
      <c r="B309" s="19" t="s">
        <v>1060</v>
      </c>
      <c r="C309" s="12" t="s">
        <v>1028</v>
      </c>
      <c r="D309" s="51">
        <v>11</v>
      </c>
      <c r="E309" s="13" t="str">
        <f t="shared" si="4"/>
        <v>St James (Leeds)11</v>
      </c>
      <c r="F309" s="13" t="s">
        <v>167</v>
      </c>
      <c r="G309" t="s">
        <v>168</v>
      </c>
      <c r="H309" t="s">
        <v>169</v>
      </c>
      <c r="I309" t="s">
        <v>1045</v>
      </c>
      <c r="J309" t="s">
        <v>1046</v>
      </c>
    </row>
    <row r="310" spans="1:12" x14ac:dyDescent="0.2">
      <c r="A310" s="16" t="s">
        <v>1061</v>
      </c>
      <c r="B310" s="19" t="s">
        <v>1062</v>
      </c>
      <c r="C310" s="12" t="s">
        <v>1028</v>
      </c>
      <c r="D310" s="51">
        <v>12</v>
      </c>
      <c r="E310" s="13" t="str">
        <f t="shared" si="4"/>
        <v>St James (Leeds)12</v>
      </c>
      <c r="F310" s="13" t="s">
        <v>167</v>
      </c>
      <c r="G310" t="s">
        <v>168</v>
      </c>
      <c r="H310" t="s">
        <v>169</v>
      </c>
      <c r="I310" s="82" t="s">
        <v>1049</v>
      </c>
      <c r="J310" t="s">
        <v>1050</v>
      </c>
      <c r="L310" s="80">
        <v>45058</v>
      </c>
    </row>
    <row r="311" spans="1:12" x14ac:dyDescent="0.2">
      <c r="A311" s="16" t="s">
        <v>1063</v>
      </c>
      <c r="B311" s="19" t="s">
        <v>1064</v>
      </c>
      <c r="C311" s="85" t="s">
        <v>1028</v>
      </c>
      <c r="D311" s="83">
        <v>13</v>
      </c>
      <c r="E311" s="84" t="str">
        <f t="shared" si="4"/>
        <v>St James (Leeds)13</v>
      </c>
      <c r="F311" s="84"/>
      <c r="G311" s="82" t="s">
        <v>168</v>
      </c>
      <c r="H311" s="82" t="s">
        <v>168</v>
      </c>
      <c r="I311" s="82" t="s">
        <v>651</v>
      </c>
      <c r="J311" t="s">
        <v>652</v>
      </c>
      <c r="L311" s="80">
        <v>44837</v>
      </c>
    </row>
    <row r="312" spans="1:12" x14ac:dyDescent="0.2">
      <c r="A312" s="16" t="s">
        <v>1065</v>
      </c>
      <c r="B312" s="19" t="s">
        <v>1066</v>
      </c>
      <c r="C312" s="85" t="s">
        <v>1028</v>
      </c>
      <c r="D312" s="83">
        <v>14</v>
      </c>
      <c r="E312" s="84" t="str">
        <f t="shared" si="4"/>
        <v>St James (Leeds)14</v>
      </c>
      <c r="F312" s="84"/>
      <c r="G312" s="82" t="s">
        <v>168</v>
      </c>
      <c r="H312" s="82" t="s">
        <v>168</v>
      </c>
      <c r="I312" s="82" t="s">
        <v>655</v>
      </c>
      <c r="J312" t="s">
        <v>656</v>
      </c>
      <c r="L312" s="80">
        <v>44837</v>
      </c>
    </row>
    <row r="313" spans="1:12" x14ac:dyDescent="0.2">
      <c r="A313" s="16" t="s">
        <v>1067</v>
      </c>
      <c r="B313" s="19" t="s">
        <v>1068</v>
      </c>
      <c r="C313" s="85" t="s">
        <v>1028</v>
      </c>
      <c r="D313" s="83">
        <v>15</v>
      </c>
      <c r="E313" s="84" t="str">
        <f t="shared" si="4"/>
        <v>St James (Leeds)15</v>
      </c>
      <c r="F313" s="84"/>
      <c r="G313" s="82" t="s">
        <v>168</v>
      </c>
      <c r="H313" s="82" t="s">
        <v>168</v>
      </c>
      <c r="I313" s="82" t="s">
        <v>659</v>
      </c>
      <c r="J313" t="s">
        <v>660</v>
      </c>
      <c r="L313" s="80">
        <v>44837</v>
      </c>
    </row>
    <row r="314" spans="1:12" x14ac:dyDescent="0.2">
      <c r="A314" s="16" t="s">
        <v>1069</v>
      </c>
      <c r="B314" s="19" t="s">
        <v>1070</v>
      </c>
      <c r="C314" s="85" t="s">
        <v>1028</v>
      </c>
      <c r="D314" s="83">
        <v>16</v>
      </c>
      <c r="E314" s="84" t="str">
        <f t="shared" si="4"/>
        <v>St James (Leeds)16</v>
      </c>
      <c r="F314" s="84"/>
      <c r="G314" s="82" t="s">
        <v>168</v>
      </c>
      <c r="H314" s="82" t="s">
        <v>168</v>
      </c>
      <c r="I314" s="82" t="s">
        <v>663</v>
      </c>
      <c r="J314" t="s">
        <v>664</v>
      </c>
      <c r="L314" s="80">
        <v>44837</v>
      </c>
    </row>
    <row r="315" spans="1:12" x14ac:dyDescent="0.2">
      <c r="A315" s="16" t="s">
        <v>1071</v>
      </c>
      <c r="B315" s="19" t="s">
        <v>1072</v>
      </c>
      <c r="C315" s="85" t="s">
        <v>1028</v>
      </c>
      <c r="D315" s="83">
        <v>17</v>
      </c>
      <c r="E315" s="84" t="str">
        <f t="shared" si="4"/>
        <v>St James (Leeds)17</v>
      </c>
      <c r="F315" s="84"/>
      <c r="G315" s="82" t="s">
        <v>168</v>
      </c>
      <c r="H315" s="82" t="s">
        <v>168</v>
      </c>
      <c r="I315" s="82" t="s">
        <v>667</v>
      </c>
      <c r="J315" t="s">
        <v>668</v>
      </c>
      <c r="L315" s="80">
        <v>44837</v>
      </c>
    </row>
    <row r="316" spans="1:12" x14ac:dyDescent="0.2">
      <c r="A316" s="16" t="s">
        <v>1073</v>
      </c>
      <c r="B316" s="19" t="s">
        <v>1074</v>
      </c>
      <c r="C316" s="85" t="s">
        <v>1028</v>
      </c>
      <c r="D316" s="83">
        <v>18</v>
      </c>
      <c r="E316" s="84" t="str">
        <f t="shared" si="4"/>
        <v>St James (Leeds)18</v>
      </c>
      <c r="F316" s="84"/>
      <c r="G316" s="82" t="s">
        <v>168</v>
      </c>
      <c r="H316" s="82" t="s">
        <v>168</v>
      </c>
      <c r="I316" s="82" t="s">
        <v>667</v>
      </c>
      <c r="J316" t="s">
        <v>668</v>
      </c>
      <c r="L316" s="80">
        <v>44837</v>
      </c>
    </row>
    <row r="317" spans="1:12" x14ac:dyDescent="0.2">
      <c r="A317" s="16" t="s">
        <v>1075</v>
      </c>
      <c r="B317" s="19" t="s">
        <v>1076</v>
      </c>
      <c r="C317" s="85" t="s">
        <v>1028</v>
      </c>
      <c r="D317" s="83">
        <v>19</v>
      </c>
      <c r="E317" s="84" t="str">
        <f t="shared" si="4"/>
        <v>St James (Leeds)19</v>
      </c>
      <c r="F317" s="84"/>
      <c r="G317" s="82" t="s">
        <v>168</v>
      </c>
      <c r="H317" s="82" t="s">
        <v>168</v>
      </c>
      <c r="I317" s="82" t="s">
        <v>673</v>
      </c>
      <c r="J317" t="s">
        <v>674</v>
      </c>
      <c r="L317" s="80">
        <v>44837</v>
      </c>
    </row>
    <row r="318" spans="1:12" x14ac:dyDescent="0.2">
      <c r="A318" s="16" t="s">
        <v>1077</v>
      </c>
      <c r="B318" s="19" t="s">
        <v>1078</v>
      </c>
      <c r="C318" s="85" t="s">
        <v>1028</v>
      </c>
      <c r="D318" s="83">
        <v>20</v>
      </c>
      <c r="E318" s="84" t="str">
        <f t="shared" si="4"/>
        <v>St James (Leeds)20</v>
      </c>
      <c r="F318" s="84"/>
      <c r="G318" s="82" t="s">
        <v>168</v>
      </c>
      <c r="H318" s="82" t="s">
        <v>168</v>
      </c>
      <c r="I318" s="82" t="s">
        <v>677</v>
      </c>
      <c r="J318" t="s">
        <v>678</v>
      </c>
      <c r="L318" s="80">
        <v>44837</v>
      </c>
    </row>
    <row r="319" spans="1:12" x14ac:dyDescent="0.2">
      <c r="A319" s="16" t="s">
        <v>1079</v>
      </c>
      <c r="B319" s="19" t="s">
        <v>1080</v>
      </c>
      <c r="C319" s="85" t="s">
        <v>1028</v>
      </c>
      <c r="D319" s="83">
        <v>21</v>
      </c>
      <c r="E319" s="84" t="str">
        <f t="shared" si="4"/>
        <v>St James (Leeds)21</v>
      </c>
      <c r="F319" s="84"/>
      <c r="G319" s="82" t="s">
        <v>168</v>
      </c>
      <c r="H319" s="82" t="s">
        <v>168</v>
      </c>
      <c r="I319" s="82" t="s">
        <v>681</v>
      </c>
      <c r="J319" t="s">
        <v>682</v>
      </c>
      <c r="L319" s="80">
        <v>44837</v>
      </c>
    </row>
    <row r="320" spans="1:12" x14ac:dyDescent="0.2">
      <c r="A320" s="16" t="s">
        <v>1081</v>
      </c>
      <c r="B320" s="19" t="s">
        <v>1082</v>
      </c>
      <c r="C320" s="85" t="s">
        <v>1028</v>
      </c>
      <c r="D320" s="83">
        <v>22</v>
      </c>
      <c r="E320" s="84" t="str">
        <f t="shared" si="4"/>
        <v>St James (Leeds)22</v>
      </c>
      <c r="F320" s="84"/>
      <c r="G320" s="82" t="s">
        <v>168</v>
      </c>
      <c r="H320" s="82" t="s">
        <v>168</v>
      </c>
      <c r="I320" s="82" t="s">
        <v>681</v>
      </c>
      <c r="J320" t="s">
        <v>682</v>
      </c>
      <c r="L320" s="80">
        <v>44837</v>
      </c>
    </row>
    <row r="321" spans="1:12" x14ac:dyDescent="0.2">
      <c r="A321" s="16" t="s">
        <v>1083</v>
      </c>
      <c r="B321" s="45" t="s">
        <v>1084</v>
      </c>
      <c r="C321" s="12" t="s">
        <v>1085</v>
      </c>
      <c r="D321" s="51">
        <v>1</v>
      </c>
      <c r="E321" s="13" t="str">
        <f t="shared" si="4"/>
        <v>University College London1</v>
      </c>
      <c r="F321" s="13" t="s">
        <v>1086</v>
      </c>
      <c r="G321" t="s">
        <v>145</v>
      </c>
      <c r="H321" t="s">
        <v>1087</v>
      </c>
      <c r="I321" t="s">
        <v>471</v>
      </c>
      <c r="J321" t="s">
        <v>472</v>
      </c>
    </row>
    <row r="322" spans="1:12" x14ac:dyDescent="0.2">
      <c r="A322" s="16" t="s">
        <v>1088</v>
      </c>
      <c r="B322" s="45" t="s">
        <v>1089</v>
      </c>
      <c r="C322" s="12" t="s">
        <v>1085</v>
      </c>
      <c r="D322" s="51">
        <v>2</v>
      </c>
      <c r="E322" s="13" t="str">
        <f t="shared" ref="E322:E330" si="5">C322&amp;D322</f>
        <v>University College London2</v>
      </c>
      <c r="F322" s="13" t="s">
        <v>1086</v>
      </c>
      <c r="G322" t="s">
        <v>145</v>
      </c>
      <c r="H322" t="s">
        <v>1087</v>
      </c>
      <c r="I322" t="s">
        <v>512</v>
      </c>
      <c r="J322" t="s">
        <v>513</v>
      </c>
    </row>
    <row r="323" spans="1:12" x14ac:dyDescent="0.2">
      <c r="A323" s="16" t="s">
        <v>1090</v>
      </c>
      <c r="B323" s="45" t="s">
        <v>1091</v>
      </c>
      <c r="C323" s="12" t="s">
        <v>1085</v>
      </c>
      <c r="D323" s="51">
        <v>3</v>
      </c>
      <c r="E323" s="13" t="str">
        <f t="shared" si="5"/>
        <v>University College London3</v>
      </c>
      <c r="F323" s="13" t="s">
        <v>1086</v>
      </c>
      <c r="G323" t="s">
        <v>145</v>
      </c>
      <c r="H323" t="s">
        <v>1087</v>
      </c>
      <c r="I323" t="s">
        <v>363</v>
      </c>
      <c r="J323" t="s">
        <v>364</v>
      </c>
    </row>
    <row r="324" spans="1:12" s="81" customFormat="1" x14ac:dyDescent="0.2">
      <c r="A324" s="16" t="s">
        <v>1092</v>
      </c>
      <c r="B324" s="19" t="s">
        <v>1093</v>
      </c>
      <c r="C324" s="12" t="s">
        <v>1094</v>
      </c>
      <c r="D324" s="51">
        <v>1</v>
      </c>
      <c r="E324" s="13" t="str">
        <f t="shared" si="5"/>
        <v>University Hospital Coventry1</v>
      </c>
      <c r="F324" s="13"/>
      <c r="G324" t="s">
        <v>145</v>
      </c>
      <c r="H324" t="s">
        <v>145</v>
      </c>
      <c r="I324" t="s">
        <v>213</v>
      </c>
      <c r="J324" t="s">
        <v>214</v>
      </c>
      <c r="K324"/>
      <c r="L324"/>
    </row>
    <row r="325" spans="1:12" x14ac:dyDescent="0.2">
      <c r="A325" s="16" t="s">
        <v>1095</v>
      </c>
      <c r="B325" s="45" t="s">
        <v>1096</v>
      </c>
      <c r="C325" s="12" t="s">
        <v>1094</v>
      </c>
      <c r="D325" s="51">
        <v>2</v>
      </c>
      <c r="E325" s="13" t="str">
        <f t="shared" si="5"/>
        <v>University Hospital Coventry2</v>
      </c>
      <c r="G325" t="s">
        <v>145</v>
      </c>
      <c r="H325" t="s">
        <v>145</v>
      </c>
      <c r="I325" t="s">
        <v>1097</v>
      </c>
      <c r="J325" t="s">
        <v>1139</v>
      </c>
    </row>
    <row r="326" spans="1:12" x14ac:dyDescent="0.2">
      <c r="A326" s="16" t="s">
        <v>1098</v>
      </c>
      <c r="B326" s="19" t="s">
        <v>1099</v>
      </c>
      <c r="C326" s="12" t="s">
        <v>1094</v>
      </c>
      <c r="D326" s="51">
        <v>3</v>
      </c>
      <c r="E326" s="13" t="str">
        <f t="shared" si="5"/>
        <v>University Hospital Coventry3</v>
      </c>
      <c r="G326" t="s">
        <v>145</v>
      </c>
      <c r="H326" t="s">
        <v>145</v>
      </c>
      <c r="I326" s="82" t="s">
        <v>1100</v>
      </c>
      <c r="J326" t="s">
        <v>1101</v>
      </c>
    </row>
    <row r="327" spans="1:12" s="89" customFormat="1" x14ac:dyDescent="0.2">
      <c r="A327" s="89" t="s">
        <v>1102</v>
      </c>
      <c r="B327" s="92" t="s">
        <v>1103</v>
      </c>
      <c r="C327" s="90" t="s">
        <v>1094</v>
      </c>
      <c r="D327" s="91">
        <v>4</v>
      </c>
      <c r="E327" s="92" t="str">
        <f t="shared" si="5"/>
        <v>University Hospital Coventry4</v>
      </c>
      <c r="F327" s="92" t="s">
        <v>307</v>
      </c>
      <c r="G327" s="89" t="s">
        <v>168</v>
      </c>
      <c r="H327" s="89" t="s">
        <v>308</v>
      </c>
      <c r="I327" s="89" t="s">
        <v>213</v>
      </c>
      <c r="J327" t="s">
        <v>214</v>
      </c>
    </row>
    <row r="328" spans="1:12" s="89" customFormat="1" x14ac:dyDescent="0.2">
      <c r="A328" s="89" t="s">
        <v>1104</v>
      </c>
      <c r="B328" s="92" t="s">
        <v>1105</v>
      </c>
      <c r="C328" s="90" t="s">
        <v>1094</v>
      </c>
      <c r="D328" s="91">
        <v>5</v>
      </c>
      <c r="E328" s="92" t="str">
        <f t="shared" si="5"/>
        <v>University Hospital Coventry5</v>
      </c>
      <c r="F328" s="92" t="s">
        <v>307</v>
      </c>
      <c r="G328" s="89" t="s">
        <v>168</v>
      </c>
      <c r="H328" s="89" t="s">
        <v>308</v>
      </c>
      <c r="I328" s="89" t="s">
        <v>1097</v>
      </c>
      <c r="J328" t="s">
        <v>1139</v>
      </c>
    </row>
    <row r="329" spans="1:12" s="89" customFormat="1" x14ac:dyDescent="0.2">
      <c r="A329" s="89" t="s">
        <v>1106</v>
      </c>
      <c r="B329" s="92" t="s">
        <v>1107</v>
      </c>
      <c r="C329" s="90" t="s">
        <v>1094</v>
      </c>
      <c r="D329" s="91">
        <v>6</v>
      </c>
      <c r="E329" s="92" t="str">
        <f t="shared" si="5"/>
        <v>University Hospital Coventry6</v>
      </c>
      <c r="F329" s="92" t="s">
        <v>307</v>
      </c>
      <c r="G329" s="89" t="s">
        <v>168</v>
      </c>
      <c r="H329" s="89" t="s">
        <v>308</v>
      </c>
      <c r="I329" s="89" t="s">
        <v>1100</v>
      </c>
      <c r="J329" t="s">
        <v>1101</v>
      </c>
    </row>
    <row r="330" spans="1:12" x14ac:dyDescent="0.2">
      <c r="A330" s="16" t="s">
        <v>1108</v>
      </c>
      <c r="B330" s="45" t="s">
        <v>1109</v>
      </c>
      <c r="C330" s="13" t="s">
        <v>1110</v>
      </c>
      <c r="D330" s="51">
        <v>1</v>
      </c>
      <c r="E330" s="13" t="str">
        <f t="shared" si="5"/>
        <v>Wexham Park1</v>
      </c>
      <c r="F330" s="13" t="s">
        <v>376</v>
      </c>
      <c r="G330" t="s">
        <v>145</v>
      </c>
      <c r="H330" t="s">
        <v>377</v>
      </c>
      <c r="I330" t="s">
        <v>522</v>
      </c>
      <c r="J330" t="s">
        <v>523</v>
      </c>
    </row>
  </sheetData>
  <autoFilter ref="A1:L330" xr:uid="{00000000-0001-0000-0400-000000000000}">
    <sortState xmlns:xlrd2="http://schemas.microsoft.com/office/spreadsheetml/2017/richdata2" ref="A2:L330">
      <sortCondition ref="C2:C330"/>
      <sortCondition ref="D2:D330"/>
    </sortState>
  </autoFilter>
  <phoneticPr fontId="38" type="noConversion"/>
  <conditionalFormatting sqref="B19:B20 B29:B41 B43:B50">
    <cfRule type="expression" dxfId="4" priority="9" stopIfTrue="1">
      <formula>$D19="No return"</formula>
    </cfRule>
  </conditionalFormatting>
  <conditionalFormatting sqref="B26:B27 B177">
    <cfRule type="expression" dxfId="3" priority="49" stopIfTrue="1">
      <formula>$D26="No return"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2F59-1CA9-4584-BE35-26218345AA34}">
  <sheetPr codeName="Sheet5"/>
  <dimension ref="A1:D59"/>
  <sheetViews>
    <sheetView zoomScale="90" zoomScaleNormal="90" workbookViewId="0">
      <selection activeCell="L336" sqref="L336"/>
    </sheetView>
  </sheetViews>
  <sheetFormatPr defaultRowHeight="12.75" x14ac:dyDescent="0.2"/>
  <cols>
    <col min="1" max="1" width="48.85546875" customWidth="1"/>
    <col min="2" max="2" width="20.5703125" bestFit="1" customWidth="1"/>
    <col min="3" max="3" width="16.28515625" bestFit="1" customWidth="1"/>
  </cols>
  <sheetData>
    <row r="1" spans="1:4" x14ac:dyDescent="0.2">
      <c r="A1" s="4" t="s">
        <v>1111</v>
      </c>
      <c r="B1" s="6" t="s">
        <v>1112</v>
      </c>
      <c r="C1" s="6" t="s">
        <v>1113</v>
      </c>
      <c r="D1" s="6" t="s">
        <v>1114</v>
      </c>
    </row>
    <row r="2" spans="1:4" x14ac:dyDescent="0.2">
      <c r="A2" s="4"/>
    </row>
    <row r="3" spans="1:4" x14ac:dyDescent="0.2">
      <c r="A3" s="13" t="s">
        <v>143</v>
      </c>
      <c r="B3" t="s">
        <v>146</v>
      </c>
      <c r="C3" t="s">
        <v>169</v>
      </c>
    </row>
    <row r="4" spans="1:4" x14ac:dyDescent="0.2">
      <c r="A4" s="13" t="s">
        <v>196</v>
      </c>
      <c r="B4" t="s">
        <v>145</v>
      </c>
      <c r="C4" t="s">
        <v>308</v>
      </c>
    </row>
    <row r="5" spans="1:4" x14ac:dyDescent="0.2">
      <c r="A5" s="13" t="s">
        <v>375</v>
      </c>
      <c r="B5" t="s">
        <v>377</v>
      </c>
      <c r="C5" t="s">
        <v>1115</v>
      </c>
    </row>
    <row r="6" spans="1:4" x14ac:dyDescent="0.2">
      <c r="A6" s="13" t="s">
        <v>382</v>
      </c>
      <c r="B6" t="s">
        <v>145</v>
      </c>
      <c r="C6" t="s">
        <v>1115</v>
      </c>
    </row>
    <row r="7" spans="1:4" x14ac:dyDescent="0.2">
      <c r="A7" s="13" t="s">
        <v>403</v>
      </c>
      <c r="B7" t="s">
        <v>377</v>
      </c>
      <c r="C7" t="s">
        <v>1115</v>
      </c>
    </row>
    <row r="8" spans="1:4" x14ac:dyDescent="0.2">
      <c r="A8" s="13" t="s">
        <v>408</v>
      </c>
      <c r="B8" t="s">
        <v>145</v>
      </c>
      <c r="C8" t="s">
        <v>169</v>
      </c>
    </row>
    <row r="9" spans="1:4" x14ac:dyDescent="0.2">
      <c r="A9" s="13" t="s">
        <v>530</v>
      </c>
      <c r="B9" t="s">
        <v>145</v>
      </c>
      <c r="C9" t="s">
        <v>308</v>
      </c>
    </row>
    <row r="10" spans="1:4" x14ac:dyDescent="0.2">
      <c r="A10" s="13" t="s">
        <v>555</v>
      </c>
      <c r="B10" t="s">
        <v>377</v>
      </c>
      <c r="C10" t="s">
        <v>1115</v>
      </c>
    </row>
    <row r="11" spans="1:4" x14ac:dyDescent="0.2">
      <c r="A11" s="13" t="s">
        <v>640</v>
      </c>
      <c r="B11" t="s">
        <v>145</v>
      </c>
      <c r="C11" t="s">
        <v>1115</v>
      </c>
    </row>
    <row r="12" spans="1:4" ht="11.25" customHeight="1" x14ac:dyDescent="0.2">
      <c r="A12" s="13" t="s">
        <v>643</v>
      </c>
      <c r="B12" t="s">
        <v>146</v>
      </c>
      <c r="C12" t="s">
        <v>1115</v>
      </c>
    </row>
    <row r="13" spans="1:4" x14ac:dyDescent="0.2">
      <c r="A13" s="13" t="s">
        <v>650</v>
      </c>
      <c r="B13" t="s">
        <v>145</v>
      </c>
      <c r="C13" t="s">
        <v>1116</v>
      </c>
      <c r="D13" t="s">
        <v>1117</v>
      </c>
    </row>
    <row r="14" spans="1:4" x14ac:dyDescent="0.2">
      <c r="A14" s="13" t="s">
        <v>687</v>
      </c>
      <c r="B14" t="s">
        <v>145</v>
      </c>
      <c r="C14" t="s">
        <v>712</v>
      </c>
    </row>
    <row r="15" spans="1:4" x14ac:dyDescent="0.2">
      <c r="A15" s="13" t="s">
        <v>725</v>
      </c>
      <c r="B15" t="s">
        <v>145</v>
      </c>
      <c r="C15" t="s">
        <v>1115</v>
      </c>
    </row>
    <row r="16" spans="1:4" x14ac:dyDescent="0.2">
      <c r="A16" s="13" t="s">
        <v>742</v>
      </c>
      <c r="B16" t="s">
        <v>145</v>
      </c>
      <c r="C16" t="s">
        <v>712</v>
      </c>
    </row>
    <row r="17" spans="1:4" x14ac:dyDescent="0.2">
      <c r="A17" s="13" t="s">
        <v>849</v>
      </c>
      <c r="B17" t="s">
        <v>145</v>
      </c>
      <c r="C17" t="s">
        <v>1115</v>
      </c>
    </row>
    <row r="18" spans="1:4" x14ac:dyDescent="0.2">
      <c r="A18" s="13" t="s">
        <v>880</v>
      </c>
      <c r="B18" t="s">
        <v>145</v>
      </c>
      <c r="C18" t="s">
        <v>169</v>
      </c>
    </row>
    <row r="19" spans="1:4" x14ac:dyDescent="0.2">
      <c r="A19" s="13" t="s">
        <v>1019</v>
      </c>
      <c r="B19" t="s">
        <v>145</v>
      </c>
      <c r="C19" t="s">
        <v>1115</v>
      </c>
    </row>
    <row r="20" spans="1:4" x14ac:dyDescent="0.2">
      <c r="A20" s="13" t="s">
        <v>1028</v>
      </c>
      <c r="B20" t="s">
        <v>145</v>
      </c>
      <c r="C20" t="s">
        <v>169</v>
      </c>
    </row>
    <row r="21" spans="1:4" x14ac:dyDescent="0.2">
      <c r="A21" s="13" t="s">
        <v>1085</v>
      </c>
      <c r="B21" t="s">
        <v>1118</v>
      </c>
      <c r="C21" t="s">
        <v>1115</v>
      </c>
    </row>
    <row r="22" spans="1:4" x14ac:dyDescent="0.2">
      <c r="A22" s="72" t="s">
        <v>1094</v>
      </c>
      <c r="B22" s="71" t="s">
        <v>145</v>
      </c>
      <c r="C22" s="71" t="s">
        <v>1115</v>
      </c>
      <c r="D22" s="71" t="s">
        <v>1119</v>
      </c>
    </row>
    <row r="23" spans="1:4" x14ac:dyDescent="0.2">
      <c r="A23" s="13" t="s">
        <v>1110</v>
      </c>
      <c r="B23" t="s">
        <v>377</v>
      </c>
      <c r="C23" t="s">
        <v>1115</v>
      </c>
    </row>
    <row r="24" spans="1:4" x14ac:dyDescent="0.2">
      <c r="A24" s="13" t="s">
        <v>1120</v>
      </c>
      <c r="B24" t="s">
        <v>145</v>
      </c>
      <c r="C24" t="s">
        <v>1116</v>
      </c>
      <c r="D24" t="s">
        <v>1117</v>
      </c>
    </row>
    <row r="26" spans="1:4" x14ac:dyDescent="0.2">
      <c r="A26" s="13"/>
    </row>
    <row r="27" spans="1:4" x14ac:dyDescent="0.2">
      <c r="A27" s="4" t="s">
        <v>1121</v>
      </c>
    </row>
    <row r="28" spans="1:4" x14ac:dyDescent="0.2">
      <c r="A28" s="4" t="s">
        <v>1122</v>
      </c>
    </row>
    <row r="29" spans="1:4" x14ac:dyDescent="0.2">
      <c r="A29" s="13" t="s">
        <v>1123</v>
      </c>
    </row>
    <row r="30" spans="1:4" x14ac:dyDescent="0.2">
      <c r="A30" s="13" t="s">
        <v>408</v>
      </c>
    </row>
    <row r="31" spans="1:4" x14ac:dyDescent="0.2">
      <c r="A31" s="13" t="s">
        <v>1124</v>
      </c>
    </row>
    <row r="32" spans="1:4" x14ac:dyDescent="0.2">
      <c r="A32" s="13" t="s">
        <v>1125</v>
      </c>
    </row>
    <row r="34" spans="1:1" x14ac:dyDescent="0.2">
      <c r="A34" s="4" t="s">
        <v>1126</v>
      </c>
    </row>
    <row r="35" spans="1:1" x14ac:dyDescent="0.2">
      <c r="A35" s="13" t="s">
        <v>1127</v>
      </c>
    </row>
    <row r="36" spans="1:1" x14ac:dyDescent="0.2">
      <c r="A36" s="13" t="s">
        <v>687</v>
      </c>
    </row>
    <row r="37" spans="1:1" x14ac:dyDescent="0.2">
      <c r="A37" s="6"/>
    </row>
    <row r="38" spans="1:1" x14ac:dyDescent="0.2">
      <c r="A38" s="4" t="s">
        <v>1087</v>
      </c>
    </row>
    <row r="39" spans="1:1" x14ac:dyDescent="0.2">
      <c r="A39" s="48" t="s">
        <v>1085</v>
      </c>
    </row>
    <row r="40" spans="1:1" x14ac:dyDescent="0.2">
      <c r="A40" s="48" t="s">
        <v>1128</v>
      </c>
    </row>
    <row r="42" spans="1:1" x14ac:dyDescent="0.2">
      <c r="A42" s="4" t="s">
        <v>1129</v>
      </c>
    </row>
    <row r="43" spans="1:1" x14ac:dyDescent="0.2">
      <c r="A43" s="13" t="s">
        <v>196</v>
      </c>
    </row>
    <row r="44" spans="1:1" x14ac:dyDescent="0.2">
      <c r="A44" s="13" t="s">
        <v>555</v>
      </c>
    </row>
    <row r="45" spans="1:1" x14ac:dyDescent="0.2">
      <c r="A45" s="13" t="s">
        <v>530</v>
      </c>
    </row>
    <row r="47" spans="1:1" x14ac:dyDescent="0.2">
      <c r="A47" s="4" t="s">
        <v>1130</v>
      </c>
    </row>
    <row r="48" spans="1:1" x14ac:dyDescent="0.2">
      <c r="A48" s="13" t="s">
        <v>555</v>
      </c>
    </row>
    <row r="49" spans="1:1" x14ac:dyDescent="0.2">
      <c r="A49" s="13" t="s">
        <v>403</v>
      </c>
    </row>
    <row r="50" spans="1:1" x14ac:dyDescent="0.2">
      <c r="A50" s="13" t="s">
        <v>1110</v>
      </c>
    </row>
    <row r="51" spans="1:1" x14ac:dyDescent="0.2">
      <c r="A51" s="13" t="s">
        <v>375</v>
      </c>
    </row>
    <row r="53" spans="1:1" x14ac:dyDescent="0.2">
      <c r="A53" s="4" t="s">
        <v>1131</v>
      </c>
    </row>
    <row r="54" spans="1:1" x14ac:dyDescent="0.2">
      <c r="A54" s="13" t="s">
        <v>143</v>
      </c>
    </row>
    <row r="55" spans="1:1" x14ac:dyDescent="0.2">
      <c r="A55" s="13" t="s">
        <v>643</v>
      </c>
    </row>
    <row r="57" spans="1:1" x14ac:dyDescent="0.2">
      <c r="A57" s="4" t="s">
        <v>1132</v>
      </c>
    </row>
    <row r="58" spans="1:1" x14ac:dyDescent="0.2">
      <c r="A58" s="13" t="s">
        <v>650</v>
      </c>
    </row>
    <row r="59" spans="1:1" x14ac:dyDescent="0.2">
      <c r="A59" s="13" t="s">
        <v>1120</v>
      </c>
    </row>
  </sheetData>
  <conditionalFormatting sqref="A4">
    <cfRule type="expression" dxfId="2" priority="3" stopIfTrue="1">
      <formula>$D3="No return"</formula>
    </cfRule>
  </conditionalFormatting>
  <conditionalFormatting sqref="A6">
    <cfRule type="expression" dxfId="1" priority="2" stopIfTrue="1">
      <formula>$D4="No return"</formula>
    </cfRule>
  </conditionalFormatting>
  <conditionalFormatting sqref="A43">
    <cfRule type="expression" dxfId="0" priority="1" stopIfTrue="1">
      <formula>$D42="No return"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BF92-2A7B-4A5A-AB58-5D45EA88E2DE}">
  <sheetPr codeName="Sheet6"/>
  <dimension ref="A3:A473"/>
  <sheetViews>
    <sheetView topLeftCell="A45" zoomScale="90" zoomScaleNormal="90" workbookViewId="0">
      <selection activeCell="L336" sqref="L336"/>
    </sheetView>
  </sheetViews>
  <sheetFormatPr defaultRowHeight="12.75" x14ac:dyDescent="0.2"/>
  <cols>
    <col min="1" max="1" width="72.28515625" bestFit="1" customWidth="1"/>
    <col min="2" max="2" width="6.42578125" bestFit="1" customWidth="1"/>
    <col min="3" max="3" width="9.85546875" bestFit="1" customWidth="1"/>
    <col min="4" max="4" width="11.42578125" bestFit="1" customWidth="1"/>
    <col min="5" max="5" width="11.140625" bestFit="1" customWidth="1"/>
    <col min="6" max="6" width="12.7109375" bestFit="1" customWidth="1"/>
    <col min="7" max="7" width="24.5703125" bestFit="1" customWidth="1"/>
    <col min="8" max="8" width="7" bestFit="1" customWidth="1"/>
    <col min="9" max="9" width="11.28515625" bestFit="1" customWidth="1"/>
    <col min="10" max="10" width="7" bestFit="1" customWidth="1"/>
    <col min="11" max="11" width="11.28515625" bestFit="1" customWidth="1"/>
    <col min="12" max="12" width="30.85546875" bestFit="1" customWidth="1"/>
    <col min="13" max="13" width="26.7109375" bestFit="1" customWidth="1"/>
    <col min="14" max="14" width="19.140625" bestFit="1" customWidth="1"/>
    <col min="15" max="15" width="14.85546875" bestFit="1" customWidth="1"/>
    <col min="16" max="16" width="17.28515625" bestFit="1" customWidth="1"/>
    <col min="17" max="17" width="15.5703125" bestFit="1" customWidth="1"/>
    <col min="18" max="18" width="19" bestFit="1" customWidth="1"/>
    <col min="19" max="19" width="18.5703125" bestFit="1" customWidth="1"/>
    <col min="20" max="20" width="21.7109375" bestFit="1" customWidth="1"/>
    <col min="21" max="21" width="20" bestFit="1" customWidth="1"/>
    <col min="22" max="22" width="18.42578125" bestFit="1" customWidth="1"/>
    <col min="23" max="23" width="21.42578125" bestFit="1" customWidth="1"/>
    <col min="24" max="24" width="44.85546875" bestFit="1" customWidth="1"/>
    <col min="25" max="25" width="44.42578125" bestFit="1" customWidth="1"/>
    <col min="26" max="26" width="22.5703125" bestFit="1" customWidth="1"/>
    <col min="27" max="27" width="20.42578125" bestFit="1" customWidth="1"/>
    <col min="28" max="28" width="22.28515625" bestFit="1" customWidth="1"/>
    <col min="29" max="29" width="20.140625" bestFit="1" customWidth="1"/>
    <col min="30" max="30" width="19.28515625" bestFit="1" customWidth="1"/>
    <col min="31" max="31" width="17.28515625" bestFit="1" customWidth="1"/>
    <col min="32" max="32" width="23.7109375" bestFit="1" customWidth="1"/>
    <col min="33" max="33" width="19.42578125" bestFit="1" customWidth="1"/>
    <col min="34" max="34" width="21" bestFit="1" customWidth="1"/>
    <col min="35" max="35" width="19.28515625" bestFit="1" customWidth="1"/>
    <col min="36" max="36" width="24.28515625" bestFit="1" customWidth="1"/>
    <col min="37" max="37" width="22.28515625" bestFit="1" customWidth="1"/>
    <col min="38" max="38" width="48.7109375" bestFit="1" customWidth="1"/>
    <col min="39" max="39" width="41.140625" bestFit="1" customWidth="1"/>
    <col min="40" max="40" width="20.28515625" bestFit="1" customWidth="1"/>
    <col min="41" max="41" width="18.28515625" bestFit="1" customWidth="1"/>
    <col min="42" max="42" width="18.140625" bestFit="1" customWidth="1"/>
    <col min="43" max="43" width="17.7109375" bestFit="1" customWidth="1"/>
    <col min="44" max="44" width="38.7109375" bestFit="1" customWidth="1"/>
    <col min="45" max="45" width="36.85546875" bestFit="1" customWidth="1"/>
    <col min="46" max="46" width="32.42578125" bestFit="1" customWidth="1"/>
    <col min="47" max="47" width="29.7109375" bestFit="1" customWidth="1"/>
    <col min="48" max="48" width="34.7109375" bestFit="1" customWidth="1"/>
    <col min="49" max="49" width="34.28515625" bestFit="1" customWidth="1"/>
    <col min="50" max="50" width="20.42578125" bestFit="1" customWidth="1"/>
    <col min="51" max="51" width="18.42578125" bestFit="1" customWidth="1"/>
    <col min="52" max="52" width="22.28515625" bestFit="1" customWidth="1"/>
    <col min="53" max="53" width="18" bestFit="1" customWidth="1"/>
    <col min="54" max="54" width="21.140625" bestFit="1" customWidth="1"/>
    <col min="55" max="55" width="16.7109375" bestFit="1" customWidth="1"/>
    <col min="56" max="56" width="20.85546875" bestFit="1" customWidth="1"/>
    <col min="57" max="57" width="19.28515625" bestFit="1" customWidth="1"/>
    <col min="58" max="58" width="36.7109375" bestFit="1" customWidth="1"/>
    <col min="59" max="59" width="36.28515625" bestFit="1" customWidth="1"/>
    <col min="60" max="60" width="19.140625" bestFit="1" customWidth="1"/>
    <col min="61" max="61" width="14.85546875" bestFit="1" customWidth="1"/>
    <col min="62" max="62" width="47.28515625" bestFit="1" customWidth="1"/>
    <col min="63" max="63" width="43" bestFit="1" customWidth="1"/>
    <col min="64" max="64" width="17.28515625" bestFit="1" customWidth="1"/>
    <col min="65" max="65" width="16.7109375" bestFit="1" customWidth="1"/>
    <col min="66" max="66" width="27.42578125" bestFit="1" customWidth="1"/>
    <col min="67" max="67" width="23.140625" bestFit="1" customWidth="1"/>
    <col min="68" max="68" width="34.28515625" bestFit="1" customWidth="1"/>
    <col min="69" max="69" width="30" bestFit="1" customWidth="1"/>
    <col min="70" max="70" width="40.7109375" bestFit="1" customWidth="1"/>
    <col min="71" max="71" width="17.42578125" bestFit="1" customWidth="1"/>
    <col min="72" max="72" width="36.7109375" bestFit="1" customWidth="1"/>
    <col min="73" max="73" width="38" bestFit="1" customWidth="1"/>
    <col min="74" max="74" width="37.5703125" bestFit="1" customWidth="1"/>
    <col min="75" max="75" width="49.7109375" bestFit="1" customWidth="1"/>
    <col min="76" max="76" width="48.140625" bestFit="1" customWidth="1"/>
    <col min="77" max="77" width="45.140625" bestFit="1" customWidth="1"/>
    <col min="78" max="78" width="43.42578125" bestFit="1" customWidth="1"/>
    <col min="79" max="79" width="48.5703125" bestFit="1" customWidth="1"/>
    <col min="80" max="80" width="46.85546875" bestFit="1" customWidth="1"/>
    <col min="81" max="81" width="49" bestFit="1" customWidth="1"/>
    <col min="82" max="82" width="47.28515625" bestFit="1" customWidth="1"/>
    <col min="83" max="83" width="17.28515625" bestFit="1" customWidth="1"/>
    <col min="84" max="84" width="16.7109375" bestFit="1" customWidth="1"/>
    <col min="85" max="85" width="38" bestFit="1" customWidth="1"/>
    <col min="86" max="86" width="37.42578125" bestFit="1" customWidth="1"/>
    <col min="87" max="87" width="36.7109375" bestFit="1" customWidth="1"/>
    <col min="88" max="88" width="32.42578125" bestFit="1" customWidth="1"/>
    <col min="89" max="89" width="20.5703125" bestFit="1" customWidth="1"/>
    <col min="90" max="90" width="23.5703125" bestFit="1" customWidth="1"/>
    <col min="91" max="91" width="22.42578125" bestFit="1" customWidth="1"/>
    <col min="92" max="92" width="18.28515625" bestFit="1" customWidth="1"/>
    <col min="93" max="93" width="20.85546875" bestFit="1" customWidth="1"/>
    <col min="94" max="94" width="13.28515625" bestFit="1" customWidth="1"/>
    <col min="95" max="95" width="22.5703125" bestFit="1" customWidth="1"/>
    <col min="96" max="96" width="18.28515625" bestFit="1" customWidth="1"/>
    <col min="97" max="97" width="39.28515625" bestFit="1" customWidth="1"/>
    <col min="98" max="98" width="37.7109375" bestFit="1" customWidth="1"/>
    <col min="99" max="99" width="23" bestFit="1" customWidth="1"/>
    <col min="100" max="100" width="22.5703125" bestFit="1" customWidth="1"/>
    <col min="101" max="101" width="27.42578125" bestFit="1" customWidth="1"/>
    <col min="102" max="102" width="25.7109375" bestFit="1" customWidth="1"/>
    <col min="103" max="103" width="34.42578125" bestFit="1" customWidth="1"/>
    <col min="104" max="104" width="26.7109375" bestFit="1" customWidth="1"/>
    <col min="105" max="105" width="22.140625" bestFit="1" customWidth="1"/>
    <col min="106" max="106" width="20.28515625" bestFit="1" customWidth="1"/>
    <col min="107" max="107" width="20.7109375" bestFit="1" customWidth="1"/>
    <col min="108" max="108" width="20.28515625" bestFit="1" customWidth="1"/>
    <col min="109" max="109" width="30.140625" bestFit="1" customWidth="1"/>
    <col min="110" max="110" width="27.28515625" bestFit="1" customWidth="1"/>
    <col min="111" max="111" width="20.7109375" bestFit="1" customWidth="1"/>
    <col min="112" max="112" width="23.7109375" bestFit="1" customWidth="1"/>
    <col min="113" max="113" width="28.140625" bestFit="1" customWidth="1"/>
    <col min="114" max="114" width="23.85546875" bestFit="1" customWidth="1"/>
    <col min="115" max="115" width="26.28515625" bestFit="1" customWidth="1"/>
    <col min="116" max="116" width="25.7109375" bestFit="1" customWidth="1"/>
    <col min="117" max="117" width="28.85546875" bestFit="1" customWidth="1"/>
    <col min="118" max="118" width="28.42578125" bestFit="1" customWidth="1"/>
    <col min="119" max="119" width="22.7109375" bestFit="1" customWidth="1"/>
    <col min="120" max="120" width="19.7109375" bestFit="1" customWidth="1"/>
    <col min="121" max="121" width="22.5703125" bestFit="1" customWidth="1"/>
    <col min="122" max="122" width="18.28515625" bestFit="1" customWidth="1"/>
    <col min="123" max="123" width="27.28515625" bestFit="1" customWidth="1"/>
    <col min="124" max="124" width="24.42578125" bestFit="1" customWidth="1"/>
    <col min="125" max="125" width="20.140625" bestFit="1" customWidth="1"/>
    <col min="126" max="126" width="19.7109375" bestFit="1" customWidth="1"/>
    <col min="127" max="127" width="39.28515625" bestFit="1" customWidth="1"/>
    <col min="128" max="128" width="35.140625" bestFit="1" customWidth="1"/>
    <col min="129" max="129" width="24.28515625" bestFit="1" customWidth="1"/>
    <col min="130" max="130" width="20" bestFit="1" customWidth="1"/>
    <col min="131" max="131" width="19.42578125" bestFit="1" customWidth="1"/>
    <col min="132" max="132" width="15.28515625" bestFit="1" customWidth="1"/>
    <col min="133" max="133" width="32.140625" bestFit="1" customWidth="1"/>
    <col min="134" max="134" width="30.140625" bestFit="1" customWidth="1"/>
    <col min="135" max="135" width="18.42578125" bestFit="1" customWidth="1"/>
    <col min="136" max="136" width="16.7109375" bestFit="1" customWidth="1"/>
    <col min="137" max="137" width="20" bestFit="1" customWidth="1"/>
    <col min="138" max="138" width="19.7109375" bestFit="1" customWidth="1"/>
    <col min="139" max="139" width="32.7109375" bestFit="1" customWidth="1"/>
    <col min="140" max="140" width="30.7109375" bestFit="1" customWidth="1"/>
    <col min="141" max="141" width="53.28515625" bestFit="1" customWidth="1"/>
    <col min="142" max="142" width="51.28515625" bestFit="1" customWidth="1"/>
    <col min="143" max="143" width="28.5703125" bestFit="1" customWidth="1"/>
    <col min="144" max="144" width="24.28515625" bestFit="1" customWidth="1"/>
    <col min="145" max="145" width="30.5703125" bestFit="1" customWidth="1"/>
    <col min="146" max="146" width="30.140625" bestFit="1" customWidth="1"/>
    <col min="147" max="147" width="20.42578125" bestFit="1" customWidth="1"/>
    <col min="148" max="148" width="16.28515625" bestFit="1" customWidth="1"/>
    <col min="149" max="149" width="34" bestFit="1" customWidth="1"/>
    <col min="150" max="150" width="31.85546875" bestFit="1" customWidth="1"/>
    <col min="151" max="151" width="38.28515625" bestFit="1" customWidth="1"/>
    <col min="152" max="152" width="36.28515625" bestFit="1" customWidth="1"/>
    <col min="153" max="153" width="22.42578125" bestFit="1" customWidth="1"/>
    <col min="154" max="154" width="40.28515625" bestFit="1" customWidth="1"/>
    <col min="155" max="155" width="32.7109375" bestFit="1" customWidth="1"/>
    <col min="156" max="156" width="28.5703125" bestFit="1" customWidth="1"/>
    <col min="157" max="157" width="20.28515625" bestFit="1" customWidth="1"/>
    <col min="158" max="158" width="16.140625" bestFit="1" customWidth="1"/>
    <col min="159" max="159" width="25.42578125" bestFit="1" customWidth="1"/>
    <col min="160" max="160" width="23.7109375" bestFit="1" customWidth="1"/>
    <col min="161" max="161" width="25.7109375" bestFit="1" customWidth="1"/>
    <col min="162" max="162" width="23.85546875" bestFit="1" customWidth="1"/>
    <col min="163" max="163" width="36.42578125" bestFit="1" customWidth="1"/>
    <col min="164" max="164" width="34.7109375" bestFit="1" customWidth="1"/>
    <col min="165" max="165" width="43.7109375" bestFit="1" customWidth="1"/>
    <col min="166" max="166" width="42" bestFit="1" customWidth="1"/>
    <col min="167" max="167" width="41.140625" bestFit="1" customWidth="1"/>
    <col min="168" max="168" width="39.42578125" bestFit="1" customWidth="1"/>
    <col min="169" max="169" width="27.140625" bestFit="1" customWidth="1"/>
    <col min="170" max="170" width="25.42578125" bestFit="1" customWidth="1"/>
    <col min="171" max="171" width="34.28515625" bestFit="1" customWidth="1"/>
    <col min="172" max="172" width="31.42578125" bestFit="1" customWidth="1"/>
    <col min="173" max="173" width="47.42578125" bestFit="1" customWidth="1"/>
    <col min="174" max="174" width="45.7109375" bestFit="1" customWidth="1"/>
    <col min="175" max="175" width="44.28515625" bestFit="1" customWidth="1"/>
    <col min="176" max="176" width="42.5703125" bestFit="1" customWidth="1"/>
    <col min="177" max="177" width="24.42578125" bestFit="1" customWidth="1"/>
    <col min="178" max="178" width="22.7109375" bestFit="1" customWidth="1"/>
    <col min="179" max="179" width="26.7109375" bestFit="1" customWidth="1"/>
    <col min="180" max="180" width="22.42578125" bestFit="1" customWidth="1"/>
    <col min="181" max="181" width="26.42578125" bestFit="1" customWidth="1"/>
    <col min="182" max="182" width="29.42578125" bestFit="1" customWidth="1"/>
    <col min="183" max="183" width="27" bestFit="1" customWidth="1"/>
    <col min="184" max="184" width="24.85546875" bestFit="1" customWidth="1"/>
    <col min="185" max="185" width="23" bestFit="1" customWidth="1"/>
    <col min="186" max="186" width="21.28515625" bestFit="1" customWidth="1"/>
    <col min="187" max="187" width="29.7109375" bestFit="1" customWidth="1"/>
    <col min="188" max="188" width="29.140625" bestFit="1" customWidth="1"/>
    <col min="189" max="189" width="23.7109375" bestFit="1" customWidth="1"/>
    <col min="190" max="190" width="23.28515625" bestFit="1" customWidth="1"/>
    <col min="191" max="191" width="40.28515625" bestFit="1" customWidth="1"/>
    <col min="192" max="192" width="36.140625" bestFit="1" customWidth="1"/>
    <col min="193" max="193" width="43.28515625" bestFit="1" customWidth="1"/>
    <col min="194" max="194" width="39.140625" bestFit="1" customWidth="1"/>
    <col min="195" max="195" width="24.28515625" bestFit="1" customWidth="1"/>
    <col min="196" max="196" width="22.7109375" bestFit="1" customWidth="1"/>
    <col min="197" max="197" width="23.7109375" bestFit="1" customWidth="1"/>
    <col min="198" max="198" width="21.7109375" bestFit="1" customWidth="1"/>
    <col min="199" max="199" width="27.28515625" bestFit="1" customWidth="1"/>
    <col min="200" max="200" width="25.7109375" bestFit="1" customWidth="1"/>
    <col min="201" max="201" width="33.7109375" bestFit="1" customWidth="1"/>
    <col min="202" max="202" width="32" bestFit="1" customWidth="1"/>
    <col min="203" max="203" width="19.28515625" bestFit="1" customWidth="1"/>
    <col min="204" max="204" width="15.140625" bestFit="1" customWidth="1"/>
    <col min="205" max="205" width="29.7109375" bestFit="1" customWidth="1"/>
    <col min="206" max="206" width="27.7109375" bestFit="1" customWidth="1"/>
    <col min="207" max="207" width="38.7109375" bestFit="1" customWidth="1"/>
    <col min="208" max="208" width="36.5703125" bestFit="1" customWidth="1"/>
    <col min="209" max="209" width="29.28515625" bestFit="1" customWidth="1"/>
    <col min="210" max="210" width="27.28515625" bestFit="1" customWidth="1"/>
    <col min="211" max="211" width="30.85546875" bestFit="1" customWidth="1"/>
    <col min="212" max="212" width="28.7109375" bestFit="1" customWidth="1"/>
    <col min="213" max="213" width="28.28515625" bestFit="1" customWidth="1"/>
    <col min="214" max="214" width="25.5703125" bestFit="1" customWidth="1"/>
    <col min="215" max="215" width="29.7109375" bestFit="1" customWidth="1"/>
    <col min="216" max="216" width="25.5703125" bestFit="1" customWidth="1"/>
    <col min="217" max="217" width="16.28515625" bestFit="1" customWidth="1"/>
    <col min="218" max="218" width="12.140625" bestFit="1" customWidth="1"/>
    <col min="219" max="219" width="28.5703125" bestFit="1" customWidth="1"/>
    <col min="220" max="220" width="24.28515625" bestFit="1" customWidth="1"/>
    <col min="221" max="221" width="39.42578125" bestFit="1" customWidth="1"/>
    <col min="222" max="222" width="35.28515625" bestFit="1" customWidth="1"/>
    <col min="223" max="223" width="50.140625" bestFit="1" customWidth="1"/>
    <col min="224" max="224" width="47.28515625" bestFit="1" customWidth="1"/>
    <col min="225" max="225" width="33.5703125" bestFit="1" customWidth="1"/>
    <col min="226" max="226" width="29.28515625" bestFit="1" customWidth="1"/>
    <col min="227" max="227" width="21.28515625" bestFit="1" customWidth="1"/>
    <col min="228" max="228" width="17" bestFit="1" customWidth="1"/>
    <col min="229" max="229" width="38.85546875" bestFit="1" customWidth="1"/>
    <col min="230" max="230" width="34.7109375" bestFit="1" customWidth="1"/>
    <col min="231" max="231" width="20.85546875" bestFit="1" customWidth="1"/>
    <col min="232" max="232" width="16.7109375" bestFit="1" customWidth="1"/>
    <col min="233" max="233" width="26.5703125" bestFit="1" customWidth="1"/>
    <col min="234" max="234" width="22.28515625" bestFit="1" customWidth="1"/>
    <col min="235" max="235" width="23" bestFit="1" customWidth="1"/>
    <col min="236" max="236" width="18.7109375" bestFit="1" customWidth="1"/>
    <col min="237" max="237" width="19.7109375" bestFit="1" customWidth="1"/>
    <col min="238" max="238" width="15.42578125" bestFit="1" customWidth="1"/>
    <col min="239" max="239" width="40.28515625" bestFit="1" customWidth="1"/>
    <col min="240" max="240" width="39.7109375" bestFit="1" customWidth="1"/>
    <col min="241" max="241" width="19.28515625" bestFit="1" customWidth="1"/>
    <col min="242" max="242" width="14.85546875" bestFit="1" customWidth="1"/>
    <col min="243" max="243" width="39.28515625" bestFit="1" customWidth="1"/>
    <col min="244" max="244" width="37.28515625" bestFit="1" customWidth="1"/>
    <col min="245" max="245" width="33.28515625" bestFit="1" customWidth="1"/>
    <col min="246" max="246" width="32.85546875" bestFit="1" customWidth="1"/>
    <col min="247" max="247" width="32.42578125" bestFit="1" customWidth="1"/>
    <col min="248" max="248" width="30.7109375" bestFit="1" customWidth="1"/>
    <col min="249" max="249" width="36" bestFit="1" customWidth="1"/>
    <col min="250" max="250" width="34.28515625" bestFit="1" customWidth="1"/>
    <col min="251" max="251" width="27" bestFit="1" customWidth="1"/>
    <col min="252" max="252" width="25.28515625" bestFit="1" customWidth="1"/>
    <col min="253" max="253" width="23.42578125" bestFit="1" customWidth="1"/>
    <col min="254" max="254" width="19.28515625" bestFit="1" customWidth="1"/>
    <col min="255" max="255" width="20" bestFit="1" customWidth="1"/>
    <col min="256" max="256" width="15.7109375" bestFit="1" customWidth="1"/>
    <col min="257" max="257" width="23.28515625" bestFit="1" customWidth="1"/>
    <col min="258" max="258" width="21.5703125" bestFit="1" customWidth="1"/>
    <col min="259" max="259" width="35.28515625" bestFit="1" customWidth="1"/>
    <col min="260" max="260" width="33.140625" bestFit="1" customWidth="1"/>
    <col min="261" max="261" width="36" bestFit="1" customWidth="1"/>
    <col min="262" max="262" width="31.7109375" bestFit="1" customWidth="1"/>
    <col min="263" max="263" width="25.42578125" bestFit="1" customWidth="1"/>
    <col min="264" max="264" width="17.7109375" bestFit="1" customWidth="1"/>
    <col min="265" max="265" width="44.42578125" bestFit="1" customWidth="1"/>
    <col min="266" max="266" width="42.42578125" bestFit="1" customWidth="1"/>
    <col min="267" max="267" width="22.42578125" bestFit="1" customWidth="1"/>
    <col min="268" max="268" width="14.7109375" bestFit="1" customWidth="1"/>
    <col min="269" max="269" width="23.7109375" bestFit="1" customWidth="1"/>
    <col min="270" max="270" width="22.140625" bestFit="1" customWidth="1"/>
    <col min="271" max="271" width="35.42578125" bestFit="1" customWidth="1"/>
    <col min="272" max="272" width="33.28515625" bestFit="1" customWidth="1"/>
    <col min="273" max="273" width="28.28515625" bestFit="1" customWidth="1"/>
    <col min="274" max="274" width="26.7109375" bestFit="1" customWidth="1"/>
    <col min="275" max="275" width="23.28515625" bestFit="1" customWidth="1"/>
    <col min="276" max="276" width="21.7109375" bestFit="1" customWidth="1"/>
    <col min="277" max="277" width="28.28515625" bestFit="1" customWidth="1"/>
    <col min="278" max="278" width="24.140625" bestFit="1" customWidth="1"/>
    <col min="279" max="279" width="34.7109375" bestFit="1" customWidth="1"/>
    <col min="280" max="280" width="34.28515625" bestFit="1" customWidth="1"/>
    <col min="281" max="281" width="22" bestFit="1" customWidth="1"/>
    <col min="282" max="282" width="19.85546875" bestFit="1" customWidth="1"/>
    <col min="283" max="283" width="34.140625" bestFit="1" customWidth="1"/>
    <col min="284" max="284" width="29.85546875" bestFit="1" customWidth="1"/>
    <col min="285" max="285" width="18.140625" bestFit="1" customWidth="1"/>
    <col min="286" max="286" width="17.7109375" bestFit="1" customWidth="1"/>
    <col min="287" max="287" width="39.7109375" bestFit="1" customWidth="1"/>
    <col min="288" max="288" width="57.7109375" bestFit="1" customWidth="1"/>
    <col min="289" max="289" width="37.7109375" bestFit="1" customWidth="1"/>
    <col min="290" max="290" width="33.42578125" bestFit="1" customWidth="1"/>
    <col min="291" max="291" width="57.85546875" bestFit="1" customWidth="1"/>
    <col min="292" max="292" width="57.42578125" bestFit="1" customWidth="1"/>
    <col min="293" max="293" width="41" bestFit="1" customWidth="1"/>
    <col min="294" max="294" width="40.5703125" bestFit="1" customWidth="1"/>
    <col min="295" max="295" width="18.28515625" bestFit="1" customWidth="1"/>
    <col min="296" max="296" width="17.7109375" bestFit="1" customWidth="1"/>
    <col min="297" max="297" width="23.7109375" bestFit="1" customWidth="1"/>
    <col min="298" max="298" width="21.7109375" bestFit="1" customWidth="1"/>
    <col min="299" max="299" width="19.5703125" bestFit="1" customWidth="1"/>
    <col min="300" max="300" width="19.140625" bestFit="1" customWidth="1"/>
    <col min="301" max="301" width="29" bestFit="1" customWidth="1"/>
    <col min="302" max="302" width="28.5703125" bestFit="1" customWidth="1"/>
    <col min="303" max="303" width="25.85546875" bestFit="1" customWidth="1"/>
    <col min="304" max="304" width="25.42578125" bestFit="1" customWidth="1"/>
    <col min="305" max="305" width="27.28515625" bestFit="1" customWidth="1"/>
    <col min="306" max="306" width="24.42578125" bestFit="1" customWidth="1"/>
    <col min="307" max="307" width="38.85546875" bestFit="1" customWidth="1"/>
    <col min="308" max="308" width="34.7109375" bestFit="1" customWidth="1"/>
    <col min="309" max="309" width="36.28515625" bestFit="1" customWidth="1"/>
    <col min="310" max="310" width="32.140625" bestFit="1" customWidth="1"/>
    <col min="311" max="311" width="20" bestFit="1" customWidth="1"/>
    <col min="312" max="312" width="18.28515625" bestFit="1" customWidth="1"/>
    <col min="313" max="313" width="25.5703125" bestFit="1" customWidth="1"/>
    <col min="314" max="314" width="27.28515625" bestFit="1" customWidth="1"/>
    <col min="315" max="315" width="17.7109375" bestFit="1" customWidth="1"/>
    <col min="316" max="316" width="35.5703125" bestFit="1" customWidth="1"/>
    <col min="317" max="317" width="28.42578125" bestFit="1" customWidth="1"/>
    <col min="318" max="318" width="26.42578125" bestFit="1" customWidth="1"/>
    <col min="319" max="319" width="16.7109375" bestFit="1" customWidth="1"/>
    <col min="320" max="320" width="12.5703125" bestFit="1" customWidth="1"/>
    <col min="321" max="321" width="37.7109375" bestFit="1" customWidth="1"/>
    <col min="322" max="322" width="37.28515625" bestFit="1" customWidth="1"/>
    <col min="323" max="323" width="32" bestFit="1" customWidth="1"/>
    <col min="324" max="324" width="31.5703125" bestFit="1" customWidth="1"/>
    <col min="325" max="325" width="27" bestFit="1" customWidth="1"/>
    <col min="326" max="326" width="26.5703125" bestFit="1" customWidth="1"/>
    <col min="327" max="327" width="31.28515625" bestFit="1" customWidth="1"/>
    <col min="328" max="328" width="30.85546875" bestFit="1" customWidth="1"/>
    <col min="329" max="329" width="16.85546875" bestFit="1" customWidth="1"/>
    <col min="330" max="330" width="12.42578125" bestFit="1" customWidth="1"/>
    <col min="331" max="331" width="29" bestFit="1" customWidth="1"/>
    <col min="332" max="332" width="24.7109375" bestFit="1" customWidth="1"/>
    <col min="333" max="333" width="15.42578125" bestFit="1" customWidth="1"/>
    <col min="334" max="334" width="11.28515625" bestFit="1" customWidth="1"/>
    <col min="335" max="335" width="7" bestFit="1" customWidth="1"/>
    <col min="336" max="336" width="11.28515625" bestFit="1" customWidth="1"/>
  </cols>
  <sheetData>
    <row r="3" spans="1:1" x14ac:dyDescent="0.2">
      <c r="A3" s="52" t="s">
        <v>1133</v>
      </c>
    </row>
    <row r="4" spans="1:1" x14ac:dyDescent="0.2">
      <c r="A4" s="53" t="s">
        <v>1029</v>
      </c>
    </row>
    <row r="5" spans="1:1" x14ac:dyDescent="0.2">
      <c r="A5" s="13" t="s">
        <v>1052</v>
      </c>
    </row>
    <row r="6" spans="1:1" x14ac:dyDescent="0.2">
      <c r="A6" s="13" t="s">
        <v>1027</v>
      </c>
    </row>
    <row r="7" spans="1:1" x14ac:dyDescent="0.2">
      <c r="A7" s="53" t="s">
        <v>409</v>
      </c>
    </row>
    <row r="8" spans="1:1" x14ac:dyDescent="0.2">
      <c r="A8" s="13" t="s">
        <v>407</v>
      </c>
    </row>
    <row r="9" spans="1:1" x14ac:dyDescent="0.2">
      <c r="A9" s="13" t="s">
        <v>452</v>
      </c>
    </row>
    <row r="10" spans="1:1" x14ac:dyDescent="0.2">
      <c r="A10" s="53" t="s">
        <v>568</v>
      </c>
    </row>
    <row r="11" spans="1:1" x14ac:dyDescent="0.2">
      <c r="A11" s="13" t="s">
        <v>611</v>
      </c>
    </row>
    <row r="12" spans="1:1" x14ac:dyDescent="0.2">
      <c r="A12" s="13" t="s">
        <v>567</v>
      </c>
    </row>
    <row r="13" spans="1:1" x14ac:dyDescent="0.2">
      <c r="A13" s="53" t="s">
        <v>651</v>
      </c>
    </row>
    <row r="14" spans="1:1" x14ac:dyDescent="0.2">
      <c r="A14" s="13" t="s">
        <v>649</v>
      </c>
    </row>
    <row r="15" spans="1:1" x14ac:dyDescent="0.2">
      <c r="A15" s="13" t="s">
        <v>1064</v>
      </c>
    </row>
    <row r="16" spans="1:1" x14ac:dyDescent="0.2">
      <c r="A16" s="53" t="s">
        <v>556</v>
      </c>
    </row>
    <row r="17" spans="1:1" x14ac:dyDescent="0.2">
      <c r="A17" s="13" t="s">
        <v>554</v>
      </c>
    </row>
    <row r="18" spans="1:1" x14ac:dyDescent="0.2">
      <c r="A18" s="13" t="s">
        <v>603</v>
      </c>
    </row>
    <row r="19" spans="1:1" x14ac:dyDescent="0.2">
      <c r="A19" s="53" t="s">
        <v>560</v>
      </c>
    </row>
    <row r="20" spans="1:1" x14ac:dyDescent="0.2">
      <c r="A20" s="13" t="s">
        <v>559</v>
      </c>
    </row>
    <row r="21" spans="1:1" x14ac:dyDescent="0.2">
      <c r="A21" s="13" t="s">
        <v>605</v>
      </c>
    </row>
    <row r="22" spans="1:1" x14ac:dyDescent="0.2">
      <c r="A22" s="53" t="s">
        <v>564</v>
      </c>
    </row>
    <row r="23" spans="1:1" x14ac:dyDescent="0.2">
      <c r="A23" s="13" t="s">
        <v>563</v>
      </c>
    </row>
    <row r="24" spans="1:1" x14ac:dyDescent="0.2">
      <c r="A24" s="13" t="s">
        <v>607</v>
      </c>
    </row>
    <row r="25" spans="1:1" x14ac:dyDescent="0.2">
      <c r="A25" s="53" t="s">
        <v>201</v>
      </c>
    </row>
    <row r="26" spans="1:1" x14ac:dyDescent="0.2">
      <c r="A26" s="13" t="s">
        <v>310</v>
      </c>
    </row>
    <row r="27" spans="1:1" x14ac:dyDescent="0.2">
      <c r="A27" s="13" t="s">
        <v>200</v>
      </c>
    </row>
    <row r="28" spans="1:1" x14ac:dyDescent="0.2">
      <c r="A28" s="53" t="s">
        <v>747</v>
      </c>
    </row>
    <row r="29" spans="1:1" x14ac:dyDescent="0.2">
      <c r="A29" s="13" t="s">
        <v>812</v>
      </c>
    </row>
    <row r="30" spans="1:1" x14ac:dyDescent="0.2">
      <c r="A30" s="13" t="s">
        <v>746</v>
      </c>
    </row>
    <row r="31" spans="1:1" x14ac:dyDescent="0.2">
      <c r="A31" s="53" t="s">
        <v>751</v>
      </c>
    </row>
    <row r="32" spans="1:1" x14ac:dyDescent="0.2">
      <c r="A32" s="13" t="s">
        <v>814</v>
      </c>
    </row>
    <row r="33" spans="1:1" x14ac:dyDescent="0.2">
      <c r="A33" s="13" t="s">
        <v>750</v>
      </c>
    </row>
    <row r="34" spans="1:1" x14ac:dyDescent="0.2">
      <c r="A34" s="53" t="s">
        <v>1033</v>
      </c>
    </row>
    <row r="35" spans="1:1" x14ac:dyDescent="0.2">
      <c r="A35" s="13" t="s">
        <v>1054</v>
      </c>
    </row>
    <row r="36" spans="1:1" x14ac:dyDescent="0.2">
      <c r="A36" s="13" t="s">
        <v>1032</v>
      </c>
    </row>
    <row r="37" spans="1:1" x14ac:dyDescent="0.2">
      <c r="A37" s="53" t="s">
        <v>445</v>
      </c>
    </row>
    <row r="38" spans="1:1" x14ac:dyDescent="0.2">
      <c r="A38" s="13" t="s">
        <v>502</v>
      </c>
    </row>
    <row r="39" spans="1:1" x14ac:dyDescent="0.2">
      <c r="A39" s="13" t="s">
        <v>444</v>
      </c>
    </row>
    <row r="40" spans="1:1" x14ac:dyDescent="0.2">
      <c r="A40" s="53" t="s">
        <v>1037</v>
      </c>
    </row>
    <row r="41" spans="1:1" x14ac:dyDescent="0.2">
      <c r="A41" s="13" t="s">
        <v>1056</v>
      </c>
    </row>
    <row r="42" spans="1:1" x14ac:dyDescent="0.2">
      <c r="A42" s="13" t="s">
        <v>1036</v>
      </c>
    </row>
    <row r="43" spans="1:1" x14ac:dyDescent="0.2">
      <c r="A43" s="53" t="s">
        <v>147</v>
      </c>
    </row>
    <row r="44" spans="1:1" x14ac:dyDescent="0.2">
      <c r="A44" s="13" t="s">
        <v>166</v>
      </c>
    </row>
    <row r="45" spans="1:1" x14ac:dyDescent="0.2">
      <c r="A45" s="13" t="s">
        <v>142</v>
      </c>
    </row>
    <row r="46" spans="1:1" x14ac:dyDescent="0.2">
      <c r="A46" s="53" t="s">
        <v>205</v>
      </c>
    </row>
    <row r="47" spans="1:1" x14ac:dyDescent="0.2">
      <c r="A47" s="13" t="s">
        <v>204</v>
      </c>
    </row>
    <row r="48" spans="1:1" x14ac:dyDescent="0.2">
      <c r="A48" s="13" t="s">
        <v>312</v>
      </c>
    </row>
    <row r="49" spans="1:1" x14ac:dyDescent="0.2">
      <c r="A49" s="53" t="s">
        <v>209</v>
      </c>
    </row>
    <row r="50" spans="1:1" x14ac:dyDescent="0.2">
      <c r="A50" s="13" t="s">
        <v>208</v>
      </c>
    </row>
    <row r="51" spans="1:1" x14ac:dyDescent="0.2">
      <c r="A51" s="13" t="s">
        <v>314</v>
      </c>
    </row>
    <row r="52" spans="1:1" x14ac:dyDescent="0.2">
      <c r="A52" s="53" t="s">
        <v>655</v>
      </c>
    </row>
    <row r="53" spans="1:1" x14ac:dyDescent="0.2">
      <c r="A53" s="13" t="s">
        <v>654</v>
      </c>
    </row>
    <row r="54" spans="1:1" x14ac:dyDescent="0.2">
      <c r="A54" s="13" t="s">
        <v>1066</v>
      </c>
    </row>
    <row r="55" spans="1:1" x14ac:dyDescent="0.2">
      <c r="A55" s="53" t="s">
        <v>757</v>
      </c>
    </row>
    <row r="56" spans="1:1" x14ac:dyDescent="0.2">
      <c r="A56" s="13" t="s">
        <v>818</v>
      </c>
    </row>
    <row r="57" spans="1:1" x14ac:dyDescent="0.2">
      <c r="A57" s="13" t="s">
        <v>756</v>
      </c>
    </row>
    <row r="58" spans="1:1" x14ac:dyDescent="0.2">
      <c r="A58" s="53" t="s">
        <v>881</v>
      </c>
    </row>
    <row r="59" spans="1:1" x14ac:dyDescent="0.2">
      <c r="A59" s="13" t="s">
        <v>1134</v>
      </c>
    </row>
    <row r="60" spans="1:1" x14ac:dyDescent="0.2">
      <c r="A60" s="13" t="s">
        <v>1135</v>
      </c>
    </row>
    <row r="61" spans="1:1" x14ac:dyDescent="0.2">
      <c r="A61" s="13" t="s">
        <v>958</v>
      </c>
    </row>
    <row r="62" spans="1:1" x14ac:dyDescent="0.2">
      <c r="A62" s="13" t="s">
        <v>884</v>
      </c>
    </row>
    <row r="63" spans="1:1" x14ac:dyDescent="0.2">
      <c r="A63" s="13" t="s">
        <v>960</v>
      </c>
    </row>
    <row r="64" spans="1:1" x14ac:dyDescent="0.2">
      <c r="A64" s="13" t="s">
        <v>886</v>
      </c>
    </row>
    <row r="65" spans="1:1" x14ac:dyDescent="0.2">
      <c r="A65" s="13" t="s">
        <v>962</v>
      </c>
    </row>
    <row r="66" spans="1:1" x14ac:dyDescent="0.2">
      <c r="A66" s="13" t="s">
        <v>888</v>
      </c>
    </row>
    <row r="67" spans="1:1" x14ac:dyDescent="0.2">
      <c r="A67" s="53" t="s">
        <v>217</v>
      </c>
    </row>
    <row r="68" spans="1:1" x14ac:dyDescent="0.2">
      <c r="A68" s="13" t="s">
        <v>216</v>
      </c>
    </row>
    <row r="69" spans="1:1" x14ac:dyDescent="0.2">
      <c r="A69" s="13" t="s">
        <v>316</v>
      </c>
    </row>
    <row r="70" spans="1:1" x14ac:dyDescent="0.2">
      <c r="A70" s="53" t="s">
        <v>413</v>
      </c>
    </row>
    <row r="71" spans="1:1" x14ac:dyDescent="0.2">
      <c r="A71" s="13" t="s">
        <v>412</v>
      </c>
    </row>
    <row r="72" spans="1:1" x14ac:dyDescent="0.2">
      <c r="A72" s="13" t="s">
        <v>456</v>
      </c>
    </row>
    <row r="73" spans="1:1" x14ac:dyDescent="0.2">
      <c r="A73" s="53" t="s">
        <v>659</v>
      </c>
    </row>
    <row r="74" spans="1:1" x14ac:dyDescent="0.2">
      <c r="A74" s="13" t="s">
        <v>658</v>
      </c>
    </row>
    <row r="75" spans="1:1" x14ac:dyDescent="0.2">
      <c r="A75" s="13" t="s">
        <v>1068</v>
      </c>
    </row>
    <row r="76" spans="1:1" x14ac:dyDescent="0.2">
      <c r="A76" s="53" t="s">
        <v>856</v>
      </c>
    </row>
    <row r="77" spans="1:1" x14ac:dyDescent="0.2">
      <c r="A77" s="13" t="s">
        <v>855</v>
      </c>
    </row>
    <row r="78" spans="1:1" x14ac:dyDescent="0.2">
      <c r="A78" s="13" t="s">
        <v>954</v>
      </c>
    </row>
    <row r="79" spans="1:1" x14ac:dyDescent="0.2">
      <c r="A79" s="53" t="s">
        <v>225</v>
      </c>
    </row>
    <row r="80" spans="1:1" x14ac:dyDescent="0.2">
      <c r="A80" s="13" t="s">
        <v>320</v>
      </c>
    </row>
    <row r="81" spans="1:1" x14ac:dyDescent="0.2">
      <c r="A81" s="13" t="s">
        <v>224</v>
      </c>
    </row>
    <row r="82" spans="1:1" x14ac:dyDescent="0.2">
      <c r="A82" s="53" t="s">
        <v>229</v>
      </c>
    </row>
    <row r="83" spans="1:1" x14ac:dyDescent="0.2">
      <c r="A83" s="13" t="s">
        <v>228</v>
      </c>
    </row>
    <row r="84" spans="1:1" x14ac:dyDescent="0.2">
      <c r="A84" s="13" t="s">
        <v>322</v>
      </c>
    </row>
    <row r="85" spans="1:1" x14ac:dyDescent="0.2">
      <c r="A85" s="53" t="s">
        <v>572</v>
      </c>
    </row>
    <row r="86" spans="1:1" x14ac:dyDescent="0.2">
      <c r="A86" s="13" t="s">
        <v>615</v>
      </c>
    </row>
    <row r="87" spans="1:1" x14ac:dyDescent="0.2">
      <c r="A87" s="13" t="s">
        <v>571</v>
      </c>
    </row>
    <row r="88" spans="1:1" x14ac:dyDescent="0.2">
      <c r="A88" s="53" t="s">
        <v>743</v>
      </c>
    </row>
    <row r="89" spans="1:1" x14ac:dyDescent="0.2">
      <c r="A89" s="13" t="s">
        <v>810</v>
      </c>
    </row>
    <row r="90" spans="1:1" x14ac:dyDescent="0.2">
      <c r="A90" s="13" t="s">
        <v>741</v>
      </c>
    </row>
    <row r="91" spans="1:1" x14ac:dyDescent="0.2">
      <c r="A91" s="13" t="s">
        <v>816</v>
      </c>
    </row>
    <row r="92" spans="1:1" x14ac:dyDescent="0.2">
      <c r="A92" s="13" t="s">
        <v>754</v>
      </c>
    </row>
    <row r="93" spans="1:1" x14ac:dyDescent="0.2">
      <c r="A93" s="53" t="s">
        <v>387</v>
      </c>
    </row>
    <row r="94" spans="1:1" x14ac:dyDescent="0.2">
      <c r="A94" s="13" t="s">
        <v>386</v>
      </c>
    </row>
    <row r="95" spans="1:1" x14ac:dyDescent="0.2">
      <c r="A95" s="13" t="s">
        <v>613</v>
      </c>
    </row>
    <row r="96" spans="1:1" x14ac:dyDescent="0.2">
      <c r="A96" s="53" t="s">
        <v>155</v>
      </c>
    </row>
    <row r="97" spans="1:1" x14ac:dyDescent="0.2">
      <c r="A97" s="13" t="s">
        <v>173</v>
      </c>
    </row>
    <row r="98" spans="1:1" x14ac:dyDescent="0.2">
      <c r="A98" s="13" t="s">
        <v>154</v>
      </c>
    </row>
    <row r="99" spans="1:1" x14ac:dyDescent="0.2">
      <c r="A99" s="53" t="s">
        <v>417</v>
      </c>
    </row>
    <row r="100" spans="1:1" x14ac:dyDescent="0.2">
      <c r="A100" s="13" t="s">
        <v>416</v>
      </c>
    </row>
    <row r="101" spans="1:1" x14ac:dyDescent="0.2">
      <c r="A101" s="13" t="s">
        <v>420</v>
      </c>
    </row>
    <row r="102" spans="1:1" x14ac:dyDescent="0.2">
      <c r="A102" s="13" t="s">
        <v>458</v>
      </c>
    </row>
    <row r="103" spans="1:1" x14ac:dyDescent="0.2">
      <c r="A103" s="13" t="s">
        <v>460</v>
      </c>
    </row>
    <row r="104" spans="1:1" x14ac:dyDescent="0.2">
      <c r="A104" s="53" t="s">
        <v>576</v>
      </c>
    </row>
    <row r="105" spans="1:1" x14ac:dyDescent="0.2">
      <c r="A105" s="13" t="s">
        <v>575</v>
      </c>
    </row>
    <row r="106" spans="1:1" x14ac:dyDescent="0.2">
      <c r="A106" s="13" t="s">
        <v>617</v>
      </c>
    </row>
    <row r="107" spans="1:1" x14ac:dyDescent="0.2">
      <c r="A107" s="53" t="s">
        <v>596</v>
      </c>
    </row>
    <row r="108" spans="1:1" x14ac:dyDescent="0.2">
      <c r="A108" s="13" t="s">
        <v>595</v>
      </c>
    </row>
    <row r="109" spans="1:1" x14ac:dyDescent="0.2">
      <c r="A109" s="13" t="s">
        <v>635</v>
      </c>
    </row>
    <row r="110" spans="1:1" x14ac:dyDescent="0.2">
      <c r="A110" s="53" t="s">
        <v>423</v>
      </c>
    </row>
    <row r="111" spans="1:1" x14ac:dyDescent="0.2">
      <c r="A111" s="13" t="s">
        <v>422</v>
      </c>
    </row>
    <row r="112" spans="1:1" x14ac:dyDescent="0.2">
      <c r="A112" s="13" t="s">
        <v>462</v>
      </c>
    </row>
    <row r="113" spans="1:1" x14ac:dyDescent="0.2">
      <c r="A113" s="53" t="s">
        <v>522</v>
      </c>
    </row>
    <row r="114" spans="1:1" x14ac:dyDescent="0.2">
      <c r="A114" s="13" t="s">
        <v>521</v>
      </c>
    </row>
    <row r="115" spans="1:1" x14ac:dyDescent="0.2">
      <c r="A115" s="13" t="s">
        <v>1109</v>
      </c>
    </row>
    <row r="116" spans="1:1" x14ac:dyDescent="0.2">
      <c r="A116" s="53" t="s">
        <v>891</v>
      </c>
    </row>
    <row r="117" spans="1:1" x14ac:dyDescent="0.2">
      <c r="A117" s="13" t="s">
        <v>964</v>
      </c>
    </row>
    <row r="118" spans="1:1" x14ac:dyDescent="0.2">
      <c r="A118" s="13" t="s">
        <v>890</v>
      </c>
    </row>
    <row r="119" spans="1:1" x14ac:dyDescent="0.2">
      <c r="A119" s="53" t="s">
        <v>1097</v>
      </c>
    </row>
    <row r="120" spans="1:1" x14ac:dyDescent="0.2">
      <c r="A120" s="13" t="s">
        <v>1105</v>
      </c>
    </row>
    <row r="121" spans="1:1" x14ac:dyDescent="0.2">
      <c r="A121" s="13" t="s">
        <v>1096</v>
      </c>
    </row>
    <row r="122" spans="1:1" x14ac:dyDescent="0.2">
      <c r="A122" s="53" t="s">
        <v>895</v>
      </c>
    </row>
    <row r="123" spans="1:1" x14ac:dyDescent="0.2">
      <c r="A123" s="13" t="s">
        <v>894</v>
      </c>
    </row>
    <row r="124" spans="1:1" x14ac:dyDescent="0.2">
      <c r="A124" s="13" t="s">
        <v>898</v>
      </c>
    </row>
    <row r="125" spans="1:1" x14ac:dyDescent="0.2">
      <c r="A125" s="13" t="s">
        <v>966</v>
      </c>
    </row>
    <row r="126" spans="1:1" x14ac:dyDescent="0.2">
      <c r="A126" s="13" t="s">
        <v>968</v>
      </c>
    </row>
    <row r="127" spans="1:1" x14ac:dyDescent="0.2">
      <c r="A127" s="53" t="s">
        <v>543</v>
      </c>
    </row>
    <row r="128" spans="1:1" x14ac:dyDescent="0.2">
      <c r="A128" s="13" t="s">
        <v>552</v>
      </c>
    </row>
    <row r="129" spans="1:1" x14ac:dyDescent="0.2">
      <c r="A129" s="13" t="s">
        <v>542</v>
      </c>
    </row>
    <row r="130" spans="1:1" x14ac:dyDescent="0.2">
      <c r="A130" s="53" t="s">
        <v>404</v>
      </c>
    </row>
    <row r="131" spans="1:1" x14ac:dyDescent="0.2">
      <c r="A131" s="13" t="s">
        <v>402</v>
      </c>
    </row>
    <row r="132" spans="1:1" x14ac:dyDescent="0.2">
      <c r="A132" s="13" t="s">
        <v>619</v>
      </c>
    </row>
    <row r="133" spans="1:1" x14ac:dyDescent="0.2">
      <c r="A133" s="53" t="s">
        <v>477</v>
      </c>
    </row>
    <row r="134" spans="1:1" x14ac:dyDescent="0.2">
      <c r="A134" s="13" t="s">
        <v>727</v>
      </c>
    </row>
    <row r="135" spans="1:1" x14ac:dyDescent="0.2">
      <c r="A135" s="13" t="s">
        <v>731</v>
      </c>
    </row>
    <row r="136" spans="1:1" x14ac:dyDescent="0.2">
      <c r="A136" s="13" t="s">
        <v>476</v>
      </c>
    </row>
    <row r="137" spans="1:1" x14ac:dyDescent="0.2">
      <c r="A137" s="53" t="s">
        <v>1041</v>
      </c>
    </row>
    <row r="138" spans="1:1" x14ac:dyDescent="0.2">
      <c r="A138" s="13" t="s">
        <v>1058</v>
      </c>
    </row>
    <row r="139" spans="1:1" x14ac:dyDescent="0.2">
      <c r="A139" s="13" t="s">
        <v>1040</v>
      </c>
    </row>
    <row r="140" spans="1:1" x14ac:dyDescent="0.2">
      <c r="A140" s="53" t="s">
        <v>663</v>
      </c>
    </row>
    <row r="141" spans="1:1" x14ac:dyDescent="0.2">
      <c r="A141" s="13" t="s">
        <v>662</v>
      </c>
    </row>
    <row r="142" spans="1:1" x14ac:dyDescent="0.2">
      <c r="A142" s="13" t="s">
        <v>1070</v>
      </c>
    </row>
    <row r="143" spans="1:1" x14ac:dyDescent="0.2">
      <c r="A143" s="53" t="s">
        <v>237</v>
      </c>
    </row>
    <row r="144" spans="1:1" x14ac:dyDescent="0.2">
      <c r="A144" s="13" t="s">
        <v>326</v>
      </c>
    </row>
    <row r="145" spans="1:1" x14ac:dyDescent="0.2">
      <c r="A145" s="13" t="s">
        <v>236</v>
      </c>
    </row>
    <row r="146" spans="1:1" x14ac:dyDescent="0.2">
      <c r="A146" s="53" t="s">
        <v>241</v>
      </c>
    </row>
    <row r="147" spans="1:1" x14ac:dyDescent="0.2">
      <c r="A147" s="13" t="s">
        <v>328</v>
      </c>
    </row>
    <row r="148" spans="1:1" x14ac:dyDescent="0.2">
      <c r="A148" s="13" t="s">
        <v>240</v>
      </c>
    </row>
    <row r="149" spans="1:1" x14ac:dyDescent="0.2">
      <c r="A149" s="53" t="s">
        <v>465</v>
      </c>
    </row>
    <row r="150" spans="1:1" x14ac:dyDescent="0.2">
      <c r="A150" s="13" t="s">
        <v>724</v>
      </c>
    </row>
    <row r="151" spans="1:1" x14ac:dyDescent="0.2">
      <c r="A151" s="13" t="s">
        <v>464</v>
      </c>
    </row>
    <row r="152" spans="1:1" x14ac:dyDescent="0.2">
      <c r="A152" s="53" t="s">
        <v>176</v>
      </c>
    </row>
    <row r="153" spans="1:1" x14ac:dyDescent="0.2">
      <c r="A153" s="13" t="s">
        <v>175</v>
      </c>
    </row>
    <row r="154" spans="1:1" x14ac:dyDescent="0.2">
      <c r="A154" s="13" t="s">
        <v>642</v>
      </c>
    </row>
    <row r="155" spans="1:1" x14ac:dyDescent="0.2">
      <c r="A155" s="53" t="s">
        <v>531</v>
      </c>
    </row>
    <row r="156" spans="1:1" x14ac:dyDescent="0.2">
      <c r="A156" s="13" t="s">
        <v>546</v>
      </c>
    </row>
    <row r="157" spans="1:1" x14ac:dyDescent="0.2">
      <c r="A157" s="13" t="s">
        <v>529</v>
      </c>
    </row>
    <row r="158" spans="1:1" x14ac:dyDescent="0.2">
      <c r="A158" s="53" t="s">
        <v>331</v>
      </c>
    </row>
    <row r="159" spans="1:1" x14ac:dyDescent="0.2">
      <c r="A159" s="13" t="s">
        <v>639</v>
      </c>
    </row>
    <row r="160" spans="1:1" x14ac:dyDescent="0.2">
      <c r="A160" s="13" t="s">
        <v>330</v>
      </c>
    </row>
    <row r="161" spans="1:1" x14ac:dyDescent="0.2">
      <c r="A161" s="53" t="s">
        <v>761</v>
      </c>
    </row>
    <row r="162" spans="1:1" x14ac:dyDescent="0.2">
      <c r="A162" s="13" t="s">
        <v>820</v>
      </c>
    </row>
    <row r="163" spans="1:1" x14ac:dyDescent="0.2">
      <c r="A163" s="13" t="s">
        <v>760</v>
      </c>
    </row>
    <row r="164" spans="1:1" x14ac:dyDescent="0.2">
      <c r="A164" s="53" t="s">
        <v>1045</v>
      </c>
    </row>
    <row r="165" spans="1:1" x14ac:dyDescent="0.2">
      <c r="A165" s="13" t="s">
        <v>1060</v>
      </c>
    </row>
    <row r="166" spans="1:1" x14ac:dyDescent="0.2">
      <c r="A166" s="13" t="s">
        <v>1044</v>
      </c>
    </row>
    <row r="167" spans="1:1" x14ac:dyDescent="0.2">
      <c r="A167" s="53" t="s">
        <v>600</v>
      </c>
    </row>
    <row r="168" spans="1:1" x14ac:dyDescent="0.2">
      <c r="A168" s="13" t="s">
        <v>599</v>
      </c>
    </row>
    <row r="169" spans="1:1" x14ac:dyDescent="0.2">
      <c r="A169" s="13" t="s">
        <v>637</v>
      </c>
    </row>
    <row r="170" spans="1:1" x14ac:dyDescent="0.2">
      <c r="A170" s="53" t="s">
        <v>588</v>
      </c>
    </row>
    <row r="171" spans="1:1" x14ac:dyDescent="0.2">
      <c r="A171" s="13" t="s">
        <v>587</v>
      </c>
    </row>
    <row r="172" spans="1:1" x14ac:dyDescent="0.2">
      <c r="A172" s="13" t="s">
        <v>629</v>
      </c>
    </row>
    <row r="173" spans="1:1" x14ac:dyDescent="0.2">
      <c r="A173" s="53" t="s">
        <v>250</v>
      </c>
    </row>
    <row r="174" spans="1:1" x14ac:dyDescent="0.2">
      <c r="A174" s="13" t="s">
        <v>249</v>
      </c>
    </row>
    <row r="175" spans="1:1" x14ac:dyDescent="0.2">
      <c r="A175" s="13" t="s">
        <v>336</v>
      </c>
    </row>
    <row r="176" spans="1:1" x14ac:dyDescent="0.2">
      <c r="A176" s="53" t="s">
        <v>262</v>
      </c>
    </row>
    <row r="177" spans="1:1" x14ac:dyDescent="0.2">
      <c r="A177" s="13" t="s">
        <v>342</v>
      </c>
    </row>
    <row r="178" spans="1:1" x14ac:dyDescent="0.2">
      <c r="A178" s="13" t="s">
        <v>261</v>
      </c>
    </row>
    <row r="179" spans="1:1" x14ac:dyDescent="0.2">
      <c r="A179" s="53" t="s">
        <v>427</v>
      </c>
    </row>
    <row r="180" spans="1:1" x14ac:dyDescent="0.2">
      <c r="A180" s="13" t="s">
        <v>426</v>
      </c>
    </row>
    <row r="181" spans="1:1" x14ac:dyDescent="0.2">
      <c r="A181" s="13" t="s">
        <v>438</v>
      </c>
    </row>
    <row r="182" spans="1:1" x14ac:dyDescent="0.2">
      <c r="A182" s="13" t="s">
        <v>468</v>
      </c>
    </row>
    <row r="183" spans="1:1" x14ac:dyDescent="0.2">
      <c r="A183" s="13" t="s">
        <v>482</v>
      </c>
    </row>
    <row r="184" spans="1:1" x14ac:dyDescent="0.2">
      <c r="A184" s="53" t="s">
        <v>471</v>
      </c>
    </row>
    <row r="185" spans="1:1" x14ac:dyDescent="0.2">
      <c r="A185" s="13" t="s">
        <v>1084</v>
      </c>
    </row>
    <row r="186" spans="1:1" x14ac:dyDescent="0.2">
      <c r="A186" s="13" t="s">
        <v>470</v>
      </c>
    </row>
    <row r="187" spans="1:1" x14ac:dyDescent="0.2">
      <c r="A187" s="53" t="s">
        <v>258</v>
      </c>
    </row>
    <row r="188" spans="1:1" x14ac:dyDescent="0.2">
      <c r="A188" s="13" t="s">
        <v>257</v>
      </c>
    </row>
    <row r="189" spans="1:1" x14ac:dyDescent="0.2">
      <c r="A189" s="13" t="s">
        <v>340</v>
      </c>
    </row>
    <row r="190" spans="1:1" x14ac:dyDescent="0.2">
      <c r="A190" s="53" t="s">
        <v>431</v>
      </c>
    </row>
    <row r="191" spans="1:1" x14ac:dyDescent="0.2">
      <c r="A191" s="13" t="s">
        <v>474</v>
      </c>
    </row>
    <row r="192" spans="1:1" x14ac:dyDescent="0.2">
      <c r="A192" s="13" t="s">
        <v>430</v>
      </c>
    </row>
    <row r="193" spans="1:1" x14ac:dyDescent="0.2">
      <c r="A193" s="53" t="s">
        <v>180</v>
      </c>
    </row>
    <row r="194" spans="1:1" x14ac:dyDescent="0.2">
      <c r="A194" s="13" t="s">
        <v>179</v>
      </c>
    </row>
    <row r="195" spans="1:1" x14ac:dyDescent="0.2">
      <c r="A195" s="13" t="s">
        <v>645</v>
      </c>
    </row>
    <row r="196" spans="1:1" x14ac:dyDescent="0.2">
      <c r="A196" s="53" t="s">
        <v>1007</v>
      </c>
    </row>
    <row r="197" spans="1:1" x14ac:dyDescent="0.2">
      <c r="A197" s="13" t="s">
        <v>1006</v>
      </c>
    </row>
    <row r="198" spans="1:1" x14ac:dyDescent="0.2">
      <c r="A198" s="13" t="s">
        <v>1021</v>
      </c>
    </row>
    <row r="199" spans="1:1" x14ac:dyDescent="0.2">
      <c r="A199" s="53" t="s">
        <v>919</v>
      </c>
    </row>
    <row r="200" spans="1:1" x14ac:dyDescent="0.2">
      <c r="A200" s="13" t="s">
        <v>918</v>
      </c>
    </row>
    <row r="201" spans="1:1" x14ac:dyDescent="0.2">
      <c r="A201" s="13" t="s">
        <v>922</v>
      </c>
    </row>
    <row r="202" spans="1:1" x14ac:dyDescent="0.2">
      <c r="A202" s="13" t="s">
        <v>984</v>
      </c>
    </row>
    <row r="203" spans="1:1" x14ac:dyDescent="0.2">
      <c r="A203" s="13" t="s">
        <v>986</v>
      </c>
    </row>
    <row r="204" spans="1:1" x14ac:dyDescent="0.2">
      <c r="A204" s="53" t="s">
        <v>151</v>
      </c>
    </row>
    <row r="205" spans="1:1" x14ac:dyDescent="0.2">
      <c r="A205" s="13" t="s">
        <v>171</v>
      </c>
    </row>
    <row r="206" spans="1:1" x14ac:dyDescent="0.2">
      <c r="A206" s="13" t="s">
        <v>150</v>
      </c>
    </row>
    <row r="207" spans="1:1" x14ac:dyDescent="0.2">
      <c r="A207" s="53" t="s">
        <v>159</v>
      </c>
    </row>
    <row r="208" spans="1:1" x14ac:dyDescent="0.2">
      <c r="A208" s="13" t="s">
        <v>183</v>
      </c>
    </row>
    <row r="209" spans="1:1" x14ac:dyDescent="0.2">
      <c r="A209" s="13" t="s">
        <v>158</v>
      </c>
    </row>
    <row r="210" spans="1:1" x14ac:dyDescent="0.2">
      <c r="A210" s="53" t="s">
        <v>539</v>
      </c>
    </row>
    <row r="211" spans="1:1" x14ac:dyDescent="0.2">
      <c r="A211" s="13" t="s">
        <v>550</v>
      </c>
    </row>
    <row r="212" spans="1:1" x14ac:dyDescent="0.2">
      <c r="A212" s="13" t="s">
        <v>538</v>
      </c>
    </row>
    <row r="213" spans="1:1" x14ac:dyDescent="0.2">
      <c r="A213" s="53" t="s">
        <v>667</v>
      </c>
    </row>
    <row r="214" spans="1:1" x14ac:dyDescent="0.2">
      <c r="A214" s="13" t="s">
        <v>666</v>
      </c>
    </row>
    <row r="215" spans="1:1" x14ac:dyDescent="0.2">
      <c r="A215" s="13" t="s">
        <v>1072</v>
      </c>
    </row>
    <row r="216" spans="1:1" x14ac:dyDescent="0.2">
      <c r="A216" s="13" t="s">
        <v>670</v>
      </c>
    </row>
    <row r="217" spans="1:1" x14ac:dyDescent="0.2">
      <c r="A217" s="13" t="s">
        <v>1074</v>
      </c>
    </row>
    <row r="218" spans="1:1" x14ac:dyDescent="0.2">
      <c r="A218" s="53" t="s">
        <v>925</v>
      </c>
    </row>
    <row r="219" spans="1:1" x14ac:dyDescent="0.2">
      <c r="A219" s="13" t="s">
        <v>924</v>
      </c>
    </row>
    <row r="220" spans="1:1" x14ac:dyDescent="0.2">
      <c r="A220" s="13" t="s">
        <v>928</v>
      </c>
    </row>
    <row r="221" spans="1:1" x14ac:dyDescent="0.2">
      <c r="A221" s="13" t="s">
        <v>930</v>
      </c>
    </row>
    <row r="222" spans="1:1" x14ac:dyDescent="0.2">
      <c r="A222" s="13" t="s">
        <v>932</v>
      </c>
    </row>
    <row r="223" spans="1:1" x14ac:dyDescent="0.2">
      <c r="A223" s="13" t="s">
        <v>934</v>
      </c>
    </row>
    <row r="224" spans="1:1" x14ac:dyDescent="0.2">
      <c r="A224" s="13" t="s">
        <v>988</v>
      </c>
    </row>
    <row r="225" spans="1:1" x14ac:dyDescent="0.2">
      <c r="A225" s="13" t="s">
        <v>990</v>
      </c>
    </row>
    <row r="226" spans="1:1" x14ac:dyDescent="0.2">
      <c r="A226" s="13" t="s">
        <v>992</v>
      </c>
    </row>
    <row r="227" spans="1:1" x14ac:dyDescent="0.2">
      <c r="A227" s="13" t="s">
        <v>994</v>
      </c>
    </row>
    <row r="228" spans="1:1" x14ac:dyDescent="0.2">
      <c r="A228" s="13" t="s">
        <v>996</v>
      </c>
    </row>
    <row r="229" spans="1:1" x14ac:dyDescent="0.2">
      <c r="A229" s="53" t="s">
        <v>703</v>
      </c>
    </row>
    <row r="230" spans="1:1" x14ac:dyDescent="0.2">
      <c r="A230" s="13" t="s">
        <v>720</v>
      </c>
    </row>
    <row r="231" spans="1:1" x14ac:dyDescent="0.2">
      <c r="A231" s="13" t="s">
        <v>702</v>
      </c>
    </row>
    <row r="232" spans="1:1" x14ac:dyDescent="0.2">
      <c r="A232" s="53" t="s">
        <v>435</v>
      </c>
    </row>
    <row r="233" spans="1:1" x14ac:dyDescent="0.2">
      <c r="A233" s="13" t="s">
        <v>434</v>
      </c>
    </row>
    <row r="234" spans="1:1" x14ac:dyDescent="0.2">
      <c r="A234" s="13" t="s">
        <v>480</v>
      </c>
    </row>
    <row r="235" spans="1:1" x14ac:dyDescent="0.2">
      <c r="A235" s="53" t="s">
        <v>441</v>
      </c>
    </row>
    <row r="236" spans="1:1" x14ac:dyDescent="0.2">
      <c r="A236" s="13" t="s">
        <v>440</v>
      </c>
    </row>
    <row r="237" spans="1:1" x14ac:dyDescent="0.2">
      <c r="A237" s="13" t="s">
        <v>488</v>
      </c>
    </row>
    <row r="238" spans="1:1" x14ac:dyDescent="0.2">
      <c r="A238" s="53" t="s">
        <v>192</v>
      </c>
    </row>
    <row r="239" spans="1:1" x14ac:dyDescent="0.2">
      <c r="A239" s="13" t="s">
        <v>191</v>
      </c>
    </row>
    <row r="240" spans="1:1" x14ac:dyDescent="0.2">
      <c r="A240" s="13" t="s">
        <v>848</v>
      </c>
    </row>
    <row r="241" spans="1:1" x14ac:dyDescent="0.2">
      <c r="A241" s="53" t="s">
        <v>491</v>
      </c>
    </row>
    <row r="242" spans="1:1" x14ac:dyDescent="0.2">
      <c r="A242" s="13" t="s">
        <v>867</v>
      </c>
    </row>
    <row r="243" spans="1:1" x14ac:dyDescent="0.2">
      <c r="A243" s="13" t="s">
        <v>490</v>
      </c>
    </row>
    <row r="244" spans="1:1" x14ac:dyDescent="0.2">
      <c r="A244" s="53" t="s">
        <v>949</v>
      </c>
    </row>
    <row r="245" spans="1:1" x14ac:dyDescent="0.2">
      <c r="A245" s="13" t="s">
        <v>948</v>
      </c>
    </row>
    <row r="246" spans="1:1" x14ac:dyDescent="0.2">
      <c r="A246" s="13" t="s">
        <v>1018</v>
      </c>
    </row>
    <row r="247" spans="1:1" x14ac:dyDescent="0.2">
      <c r="A247" s="53" t="s">
        <v>495</v>
      </c>
    </row>
    <row r="248" spans="1:1" x14ac:dyDescent="0.2">
      <c r="A248" s="13" t="s">
        <v>733</v>
      </c>
    </row>
    <row r="249" spans="1:1" x14ac:dyDescent="0.2">
      <c r="A249" s="13" t="s">
        <v>494</v>
      </c>
    </row>
    <row r="250" spans="1:1" x14ac:dyDescent="0.2">
      <c r="A250" s="53" t="s">
        <v>274</v>
      </c>
    </row>
    <row r="251" spans="1:1" x14ac:dyDescent="0.2">
      <c r="A251" s="13" t="s">
        <v>348</v>
      </c>
    </row>
    <row r="252" spans="1:1" x14ac:dyDescent="0.2">
      <c r="A252" s="13" t="s">
        <v>273</v>
      </c>
    </row>
    <row r="253" spans="1:1" x14ac:dyDescent="0.2">
      <c r="A253" s="53" t="s">
        <v>677</v>
      </c>
    </row>
    <row r="254" spans="1:1" x14ac:dyDescent="0.2">
      <c r="A254" s="13" t="s">
        <v>676</v>
      </c>
    </row>
    <row r="255" spans="1:1" x14ac:dyDescent="0.2">
      <c r="A255" s="13" t="s">
        <v>1078</v>
      </c>
    </row>
    <row r="256" spans="1:1" x14ac:dyDescent="0.2">
      <c r="A256" s="53" t="s">
        <v>707</v>
      </c>
    </row>
    <row r="257" spans="1:1" x14ac:dyDescent="0.2">
      <c r="A257" s="13" t="s">
        <v>722</v>
      </c>
    </row>
    <row r="258" spans="1:1" x14ac:dyDescent="0.2">
      <c r="A258" s="13" t="s">
        <v>706</v>
      </c>
    </row>
    <row r="259" spans="1:1" x14ac:dyDescent="0.2">
      <c r="A259" s="53" t="s">
        <v>937</v>
      </c>
    </row>
    <row r="260" spans="1:1" x14ac:dyDescent="0.2">
      <c r="A260" s="13" t="s">
        <v>1000</v>
      </c>
    </row>
    <row r="261" spans="1:1" x14ac:dyDescent="0.2">
      <c r="A261" s="13" t="s">
        <v>936</v>
      </c>
    </row>
    <row r="262" spans="1:1" x14ac:dyDescent="0.2">
      <c r="A262" s="13" t="s">
        <v>1002</v>
      </c>
    </row>
    <row r="263" spans="1:1" x14ac:dyDescent="0.2">
      <c r="A263" s="13" t="s">
        <v>940</v>
      </c>
    </row>
    <row r="264" spans="1:1" x14ac:dyDescent="0.2">
      <c r="A264" s="53" t="s">
        <v>943</v>
      </c>
    </row>
    <row r="265" spans="1:1" x14ac:dyDescent="0.2">
      <c r="A265" s="13" t="s">
        <v>1004</v>
      </c>
    </row>
    <row r="266" spans="1:1" x14ac:dyDescent="0.2">
      <c r="A266" s="13" t="s">
        <v>942</v>
      </c>
    </row>
    <row r="267" spans="1:1" x14ac:dyDescent="0.2">
      <c r="A267" s="13" t="s">
        <v>1014</v>
      </c>
    </row>
    <row r="268" spans="1:1" x14ac:dyDescent="0.2">
      <c r="A268" s="13" t="s">
        <v>946</v>
      </c>
    </row>
    <row r="269" spans="1:1" x14ac:dyDescent="0.2">
      <c r="A269" s="53" t="s">
        <v>592</v>
      </c>
    </row>
    <row r="270" spans="1:1" x14ac:dyDescent="0.2">
      <c r="A270" s="13" t="s">
        <v>591</v>
      </c>
    </row>
    <row r="271" spans="1:1" x14ac:dyDescent="0.2">
      <c r="A271" s="13" t="s">
        <v>633</v>
      </c>
    </row>
    <row r="272" spans="1:1" x14ac:dyDescent="0.2">
      <c r="A272" s="53" t="s">
        <v>791</v>
      </c>
    </row>
    <row r="273" spans="1:1" x14ac:dyDescent="0.2">
      <c r="A273" s="13" t="s">
        <v>838</v>
      </c>
    </row>
    <row r="274" spans="1:1" x14ac:dyDescent="0.2">
      <c r="A274" s="13" t="s">
        <v>790</v>
      </c>
    </row>
    <row r="275" spans="1:1" x14ac:dyDescent="0.2">
      <c r="A275" s="53" t="s">
        <v>449</v>
      </c>
    </row>
    <row r="276" spans="1:1" x14ac:dyDescent="0.2">
      <c r="A276" s="13" t="s">
        <v>448</v>
      </c>
    </row>
    <row r="277" spans="1:1" x14ac:dyDescent="0.2">
      <c r="A277" s="13" t="s">
        <v>504</v>
      </c>
    </row>
    <row r="278" spans="1:1" x14ac:dyDescent="0.2">
      <c r="A278" s="53" t="s">
        <v>795</v>
      </c>
    </row>
    <row r="279" spans="1:1" x14ac:dyDescent="0.2">
      <c r="A279" s="13" t="s">
        <v>840</v>
      </c>
    </row>
    <row r="280" spans="1:1" x14ac:dyDescent="0.2">
      <c r="A280" s="13" t="s">
        <v>794</v>
      </c>
    </row>
    <row r="281" spans="1:1" x14ac:dyDescent="0.2">
      <c r="A281" s="53" t="s">
        <v>221</v>
      </c>
    </row>
    <row r="282" spans="1:1" x14ac:dyDescent="0.2">
      <c r="A282" s="13" t="s">
        <v>318</v>
      </c>
    </row>
    <row r="283" spans="1:1" x14ac:dyDescent="0.2">
      <c r="A283" s="13" t="s">
        <v>220</v>
      </c>
    </row>
    <row r="284" spans="1:1" x14ac:dyDescent="0.2">
      <c r="A284" s="53" t="s">
        <v>233</v>
      </c>
    </row>
    <row r="285" spans="1:1" x14ac:dyDescent="0.2">
      <c r="A285" s="13" t="s">
        <v>324</v>
      </c>
    </row>
    <row r="286" spans="1:1" x14ac:dyDescent="0.2">
      <c r="A286" s="13" t="s">
        <v>232</v>
      </c>
    </row>
    <row r="287" spans="1:1" x14ac:dyDescent="0.2">
      <c r="A287" s="53" t="s">
        <v>909</v>
      </c>
    </row>
    <row r="288" spans="1:1" x14ac:dyDescent="0.2">
      <c r="A288" s="13" t="s">
        <v>976</v>
      </c>
    </row>
    <row r="289" spans="1:1" x14ac:dyDescent="0.2">
      <c r="A289" s="13" t="s">
        <v>908</v>
      </c>
    </row>
    <row r="290" spans="1:1" x14ac:dyDescent="0.2">
      <c r="A290" s="53" t="s">
        <v>395</v>
      </c>
    </row>
    <row r="291" spans="1:1" x14ac:dyDescent="0.2">
      <c r="A291" s="13" t="s">
        <v>394</v>
      </c>
    </row>
    <row r="292" spans="1:1" x14ac:dyDescent="0.2">
      <c r="A292" s="13" t="s">
        <v>627</v>
      </c>
    </row>
    <row r="293" spans="1:1" x14ac:dyDescent="0.2">
      <c r="A293" s="53" t="s">
        <v>186</v>
      </c>
    </row>
    <row r="294" spans="1:1" x14ac:dyDescent="0.2">
      <c r="A294" s="13" t="s">
        <v>185</v>
      </c>
    </row>
    <row r="295" spans="1:1" x14ac:dyDescent="0.2">
      <c r="A295" s="13" t="s">
        <v>647</v>
      </c>
    </row>
    <row r="296" spans="1:1" x14ac:dyDescent="0.2">
      <c r="A296" s="53" t="s">
        <v>673</v>
      </c>
    </row>
    <row r="297" spans="1:1" x14ac:dyDescent="0.2">
      <c r="A297" s="13" t="s">
        <v>672</v>
      </c>
    </row>
    <row r="298" spans="1:1" x14ac:dyDescent="0.2">
      <c r="A298" s="13" t="s">
        <v>1076</v>
      </c>
    </row>
    <row r="299" spans="1:1" x14ac:dyDescent="0.2">
      <c r="A299" s="53" t="s">
        <v>293</v>
      </c>
    </row>
    <row r="300" spans="1:1" x14ac:dyDescent="0.2">
      <c r="A300" s="13" t="s">
        <v>366</v>
      </c>
    </row>
    <row r="301" spans="1:1" x14ac:dyDescent="0.2">
      <c r="A301" s="13" t="s">
        <v>292</v>
      </c>
    </row>
    <row r="302" spans="1:1" x14ac:dyDescent="0.2">
      <c r="A302" s="53" t="s">
        <v>353</v>
      </c>
    </row>
    <row r="303" spans="1:1" x14ac:dyDescent="0.2">
      <c r="A303" s="13" t="s">
        <v>352</v>
      </c>
    </row>
    <row r="304" spans="1:1" x14ac:dyDescent="0.2">
      <c r="A304" s="13" t="s">
        <v>871</v>
      </c>
    </row>
    <row r="305" spans="1:1" x14ac:dyDescent="0.2">
      <c r="A305" s="53" t="s">
        <v>512</v>
      </c>
    </row>
    <row r="306" spans="1:1" x14ac:dyDescent="0.2">
      <c r="A306" s="13" t="s">
        <v>1089</v>
      </c>
    </row>
    <row r="307" spans="1:1" x14ac:dyDescent="0.2">
      <c r="A307" s="13" t="s">
        <v>511</v>
      </c>
    </row>
    <row r="308" spans="1:1" x14ac:dyDescent="0.2">
      <c r="A308" s="53" t="s">
        <v>499</v>
      </c>
    </row>
    <row r="309" spans="1:1" x14ac:dyDescent="0.2">
      <c r="A309" s="13" t="s">
        <v>735</v>
      </c>
    </row>
    <row r="310" spans="1:1" x14ac:dyDescent="0.2">
      <c r="A310" s="13" t="s">
        <v>498</v>
      </c>
    </row>
    <row r="311" spans="1:1" x14ac:dyDescent="0.2">
      <c r="A311" s="53" t="s">
        <v>281</v>
      </c>
    </row>
    <row r="312" spans="1:1" x14ac:dyDescent="0.2">
      <c r="A312" s="13" t="s">
        <v>356</v>
      </c>
    </row>
    <row r="313" spans="1:1" x14ac:dyDescent="0.2">
      <c r="A313" s="13" t="s">
        <v>280</v>
      </c>
    </row>
    <row r="314" spans="1:1" x14ac:dyDescent="0.2">
      <c r="A314" s="53" t="s">
        <v>213</v>
      </c>
    </row>
    <row r="315" spans="1:1" x14ac:dyDescent="0.2">
      <c r="A315" s="13" t="s">
        <v>1103</v>
      </c>
    </row>
    <row r="316" spans="1:1" x14ac:dyDescent="0.2">
      <c r="A316" s="13" t="s">
        <v>1093</v>
      </c>
    </row>
    <row r="317" spans="1:1" x14ac:dyDescent="0.2">
      <c r="A317" s="13" t="s">
        <v>212</v>
      </c>
    </row>
    <row r="318" spans="1:1" x14ac:dyDescent="0.2">
      <c r="A318" s="53" t="s">
        <v>688</v>
      </c>
    </row>
    <row r="319" spans="1:1" x14ac:dyDescent="0.2">
      <c r="A319" s="13" t="s">
        <v>686</v>
      </c>
    </row>
    <row r="320" spans="1:1" x14ac:dyDescent="0.2">
      <c r="A320" s="13" t="s">
        <v>710</v>
      </c>
    </row>
    <row r="321" spans="1:1" x14ac:dyDescent="0.2">
      <c r="A321" s="53" t="s">
        <v>693</v>
      </c>
    </row>
    <row r="322" spans="1:1" x14ac:dyDescent="0.2">
      <c r="A322" s="13" t="s">
        <v>692</v>
      </c>
    </row>
    <row r="323" spans="1:1" x14ac:dyDescent="0.2">
      <c r="A323" s="13" t="s">
        <v>714</v>
      </c>
    </row>
    <row r="324" spans="1:1" x14ac:dyDescent="0.2">
      <c r="A324" s="53" t="s">
        <v>535</v>
      </c>
    </row>
    <row r="325" spans="1:1" x14ac:dyDescent="0.2">
      <c r="A325" s="13" t="s">
        <v>548</v>
      </c>
    </row>
    <row r="326" spans="1:1" x14ac:dyDescent="0.2">
      <c r="A326" s="13" t="s">
        <v>534</v>
      </c>
    </row>
    <row r="327" spans="1:1" x14ac:dyDescent="0.2">
      <c r="A327" s="53" t="s">
        <v>901</v>
      </c>
    </row>
    <row r="328" spans="1:1" x14ac:dyDescent="0.2">
      <c r="A328" s="13" t="s">
        <v>970</v>
      </c>
    </row>
    <row r="329" spans="1:1" x14ac:dyDescent="0.2">
      <c r="A329" s="13" t="s">
        <v>900</v>
      </c>
    </row>
    <row r="330" spans="1:1" x14ac:dyDescent="0.2">
      <c r="A330" s="13" t="s">
        <v>972</v>
      </c>
    </row>
    <row r="331" spans="1:1" x14ac:dyDescent="0.2">
      <c r="A331" s="13" t="s">
        <v>904</v>
      </c>
    </row>
    <row r="332" spans="1:1" x14ac:dyDescent="0.2">
      <c r="A332" s="13" t="s">
        <v>974</v>
      </c>
    </row>
    <row r="333" spans="1:1" x14ac:dyDescent="0.2">
      <c r="A333" s="13" t="s">
        <v>906</v>
      </c>
    </row>
    <row r="334" spans="1:1" x14ac:dyDescent="0.2">
      <c r="A334" s="53" t="s">
        <v>773</v>
      </c>
    </row>
    <row r="335" spans="1:1" x14ac:dyDescent="0.2">
      <c r="A335" s="13" t="s">
        <v>828</v>
      </c>
    </row>
    <row r="336" spans="1:1" x14ac:dyDescent="0.2">
      <c r="A336" s="13" t="s">
        <v>772</v>
      </c>
    </row>
    <row r="337" spans="1:1" x14ac:dyDescent="0.2">
      <c r="A337" s="53" t="s">
        <v>864</v>
      </c>
    </row>
    <row r="338" spans="1:1" x14ac:dyDescent="0.2">
      <c r="A338" s="13" t="s">
        <v>863</v>
      </c>
    </row>
    <row r="339" spans="1:1" x14ac:dyDescent="0.2">
      <c r="A339" s="13" t="s">
        <v>998</v>
      </c>
    </row>
    <row r="340" spans="1:1" x14ac:dyDescent="0.2">
      <c r="A340" s="53" t="s">
        <v>285</v>
      </c>
    </row>
    <row r="341" spans="1:1" x14ac:dyDescent="0.2">
      <c r="A341" s="13" t="s">
        <v>358</v>
      </c>
    </row>
    <row r="342" spans="1:1" x14ac:dyDescent="0.2">
      <c r="A342" s="13" t="s">
        <v>284</v>
      </c>
    </row>
    <row r="343" spans="1:1" x14ac:dyDescent="0.2">
      <c r="A343" s="53" t="s">
        <v>163</v>
      </c>
    </row>
    <row r="344" spans="1:1" x14ac:dyDescent="0.2">
      <c r="A344" s="13" t="s">
        <v>189</v>
      </c>
    </row>
    <row r="345" spans="1:1" x14ac:dyDescent="0.2">
      <c r="A345" s="13" t="s">
        <v>162</v>
      </c>
    </row>
    <row r="346" spans="1:1" x14ac:dyDescent="0.2">
      <c r="A346" s="53" t="s">
        <v>363</v>
      </c>
    </row>
    <row r="347" spans="1:1" x14ac:dyDescent="0.2">
      <c r="A347" s="13" t="s">
        <v>1091</v>
      </c>
    </row>
    <row r="348" spans="1:1" x14ac:dyDescent="0.2">
      <c r="A348" s="13" t="s">
        <v>362</v>
      </c>
    </row>
    <row r="349" spans="1:1" x14ac:dyDescent="0.2">
      <c r="A349" s="53" t="s">
        <v>807</v>
      </c>
    </row>
    <row r="350" spans="1:1" x14ac:dyDescent="0.2">
      <c r="A350" s="13" t="s">
        <v>806</v>
      </c>
    </row>
    <row r="351" spans="1:1" x14ac:dyDescent="0.2">
      <c r="A351" s="13" t="s">
        <v>846</v>
      </c>
    </row>
    <row r="352" spans="1:1" x14ac:dyDescent="0.2">
      <c r="A352" s="53" t="s">
        <v>297</v>
      </c>
    </row>
    <row r="353" spans="1:1" x14ac:dyDescent="0.2">
      <c r="A353" s="13" t="s">
        <v>368</v>
      </c>
    </row>
    <row r="354" spans="1:1" x14ac:dyDescent="0.2">
      <c r="A354" s="13" t="s">
        <v>296</v>
      </c>
    </row>
    <row r="355" spans="1:1" x14ac:dyDescent="0.2">
      <c r="A355" s="13" t="s">
        <v>370</v>
      </c>
    </row>
    <row r="356" spans="1:1" x14ac:dyDescent="0.2">
      <c r="A356" s="13" t="s">
        <v>300</v>
      </c>
    </row>
    <row r="357" spans="1:1" x14ac:dyDescent="0.2">
      <c r="A357" s="53" t="s">
        <v>803</v>
      </c>
    </row>
    <row r="358" spans="1:1" x14ac:dyDescent="0.2">
      <c r="A358" s="13" t="s">
        <v>844</v>
      </c>
    </row>
    <row r="359" spans="1:1" x14ac:dyDescent="0.2">
      <c r="A359" s="13" t="s">
        <v>802</v>
      </c>
    </row>
    <row r="360" spans="1:1" x14ac:dyDescent="0.2">
      <c r="A360" s="53" t="s">
        <v>303</v>
      </c>
    </row>
    <row r="361" spans="1:1" x14ac:dyDescent="0.2">
      <c r="A361" s="13" t="s">
        <v>372</v>
      </c>
    </row>
    <row r="362" spans="1:1" x14ac:dyDescent="0.2">
      <c r="A362" s="13" t="s">
        <v>302</v>
      </c>
    </row>
    <row r="363" spans="1:1" x14ac:dyDescent="0.2">
      <c r="A363" s="53" t="s">
        <v>1136</v>
      </c>
    </row>
    <row r="364" spans="1:1" x14ac:dyDescent="0.2">
      <c r="A364" s="13" t="s">
        <v>1136</v>
      </c>
    </row>
    <row r="365" spans="1:1" x14ac:dyDescent="0.2">
      <c r="A365" s="53" t="s">
        <v>197</v>
      </c>
    </row>
    <row r="366" spans="1:1" x14ac:dyDescent="0.2">
      <c r="A366" s="13" t="s">
        <v>306</v>
      </c>
    </row>
    <row r="367" spans="1:1" x14ac:dyDescent="0.2">
      <c r="A367" s="13" t="s">
        <v>195</v>
      </c>
    </row>
    <row r="368" spans="1:1" x14ac:dyDescent="0.2">
      <c r="A368" s="53" t="s">
        <v>254</v>
      </c>
    </row>
    <row r="369" spans="1:1" x14ac:dyDescent="0.2">
      <c r="A369" s="13" t="s">
        <v>338</v>
      </c>
    </row>
    <row r="370" spans="1:1" x14ac:dyDescent="0.2">
      <c r="A370" s="13" t="s">
        <v>253</v>
      </c>
    </row>
    <row r="371" spans="1:1" x14ac:dyDescent="0.2">
      <c r="A371" s="53" t="s">
        <v>278</v>
      </c>
    </row>
    <row r="372" spans="1:1" x14ac:dyDescent="0.2">
      <c r="A372" s="13" t="s">
        <v>350</v>
      </c>
    </row>
    <row r="373" spans="1:1" x14ac:dyDescent="0.2">
      <c r="A373" s="13" t="s">
        <v>277</v>
      </c>
    </row>
    <row r="374" spans="1:1" x14ac:dyDescent="0.2">
      <c r="A374" s="53" t="s">
        <v>378</v>
      </c>
    </row>
    <row r="375" spans="1:1" x14ac:dyDescent="0.2">
      <c r="A375" s="13" t="s">
        <v>374</v>
      </c>
    </row>
    <row r="376" spans="1:1" x14ac:dyDescent="0.2">
      <c r="A376" s="13" t="s">
        <v>454</v>
      </c>
    </row>
    <row r="377" spans="1:1" x14ac:dyDescent="0.2">
      <c r="A377" s="53" t="s">
        <v>383</v>
      </c>
    </row>
    <row r="378" spans="1:1" x14ac:dyDescent="0.2">
      <c r="A378" s="13" t="s">
        <v>381</v>
      </c>
    </row>
    <row r="379" spans="1:1" x14ac:dyDescent="0.2">
      <c r="A379" s="13" t="s">
        <v>609</v>
      </c>
    </row>
    <row r="380" spans="1:1" x14ac:dyDescent="0.2">
      <c r="A380" s="53" t="s">
        <v>391</v>
      </c>
    </row>
    <row r="381" spans="1:1" x14ac:dyDescent="0.2">
      <c r="A381" s="13" t="s">
        <v>390</v>
      </c>
    </row>
    <row r="382" spans="1:1" x14ac:dyDescent="0.2">
      <c r="A382" s="13" t="s">
        <v>623</v>
      </c>
    </row>
    <row r="383" spans="1:1" x14ac:dyDescent="0.2">
      <c r="A383" s="53" t="s">
        <v>399</v>
      </c>
    </row>
    <row r="384" spans="1:1" x14ac:dyDescent="0.2">
      <c r="A384" s="13" t="s">
        <v>398</v>
      </c>
    </row>
    <row r="385" spans="1:1" x14ac:dyDescent="0.2">
      <c r="A385" s="13" t="s">
        <v>631</v>
      </c>
    </row>
    <row r="386" spans="1:1" x14ac:dyDescent="0.2">
      <c r="A386" s="53" t="s">
        <v>485</v>
      </c>
    </row>
    <row r="387" spans="1:1" x14ac:dyDescent="0.2">
      <c r="A387" s="13" t="s">
        <v>729</v>
      </c>
    </row>
    <row r="388" spans="1:1" x14ac:dyDescent="0.2">
      <c r="A388" s="13" t="s">
        <v>484</v>
      </c>
    </row>
    <row r="389" spans="1:1" x14ac:dyDescent="0.2">
      <c r="A389" s="53" t="s">
        <v>516</v>
      </c>
    </row>
    <row r="390" spans="1:1" x14ac:dyDescent="0.2">
      <c r="A390" s="13" t="s">
        <v>737</v>
      </c>
    </row>
    <row r="391" spans="1:1" x14ac:dyDescent="0.2">
      <c r="A391" s="13" t="s">
        <v>739</v>
      </c>
    </row>
    <row r="392" spans="1:1" x14ac:dyDescent="0.2">
      <c r="A392" s="13" t="s">
        <v>515</v>
      </c>
    </row>
    <row r="393" spans="1:1" x14ac:dyDescent="0.2">
      <c r="A393" s="13" t="s">
        <v>519</v>
      </c>
    </row>
    <row r="394" spans="1:1" x14ac:dyDescent="0.2">
      <c r="A394" s="53" t="s">
        <v>681</v>
      </c>
    </row>
    <row r="395" spans="1:1" x14ac:dyDescent="0.2">
      <c r="A395" s="13" t="s">
        <v>680</v>
      </c>
    </row>
    <row r="396" spans="1:1" x14ac:dyDescent="0.2">
      <c r="A396" s="13" t="s">
        <v>1080</v>
      </c>
    </row>
    <row r="397" spans="1:1" x14ac:dyDescent="0.2">
      <c r="A397" s="13" t="s">
        <v>684</v>
      </c>
    </row>
    <row r="398" spans="1:1" x14ac:dyDescent="0.2">
      <c r="A398" s="13" t="s">
        <v>1082</v>
      </c>
    </row>
    <row r="399" spans="1:1" x14ac:dyDescent="0.2">
      <c r="A399" s="53" t="s">
        <v>799</v>
      </c>
    </row>
    <row r="400" spans="1:1" x14ac:dyDescent="0.2">
      <c r="A400" s="13" t="s">
        <v>842</v>
      </c>
    </row>
    <row r="401" spans="1:1" x14ac:dyDescent="0.2">
      <c r="A401" s="13" t="s">
        <v>798</v>
      </c>
    </row>
    <row r="402" spans="1:1" x14ac:dyDescent="0.2">
      <c r="A402" s="53" t="s">
        <v>913</v>
      </c>
    </row>
    <row r="403" spans="1:1" x14ac:dyDescent="0.2">
      <c r="A403" s="13" t="s">
        <v>978</v>
      </c>
    </row>
    <row r="404" spans="1:1" x14ac:dyDescent="0.2">
      <c r="A404" s="13" t="s">
        <v>912</v>
      </c>
    </row>
    <row r="405" spans="1:1" x14ac:dyDescent="0.2">
      <c r="A405" s="13" t="s">
        <v>980</v>
      </c>
    </row>
    <row r="406" spans="1:1" x14ac:dyDescent="0.2">
      <c r="A406" s="13" t="s">
        <v>916</v>
      </c>
    </row>
    <row r="407" spans="1:1" x14ac:dyDescent="0.2">
      <c r="A407" s="53" t="s">
        <v>1011</v>
      </c>
    </row>
    <row r="408" spans="1:1" x14ac:dyDescent="0.2">
      <c r="A408" s="13" t="s">
        <v>1010</v>
      </c>
    </row>
    <row r="409" spans="1:1" x14ac:dyDescent="0.2">
      <c r="A409" s="13" t="s">
        <v>1023</v>
      </c>
    </row>
    <row r="410" spans="1:1" x14ac:dyDescent="0.2">
      <c r="A410" s="13" t="s">
        <v>1025</v>
      </c>
    </row>
    <row r="411" spans="1:1" x14ac:dyDescent="0.2">
      <c r="A411" s="53" t="s">
        <v>245</v>
      </c>
    </row>
    <row r="412" spans="1:1" x14ac:dyDescent="0.2">
      <c r="A412" s="13" t="s">
        <v>244</v>
      </c>
    </row>
    <row r="413" spans="1:1" x14ac:dyDescent="0.2">
      <c r="A413" s="13" t="s">
        <v>334</v>
      </c>
    </row>
    <row r="414" spans="1:1" x14ac:dyDescent="0.2">
      <c r="A414" s="53" t="s">
        <v>1100</v>
      </c>
    </row>
    <row r="415" spans="1:1" x14ac:dyDescent="0.2">
      <c r="A415" s="13" t="s">
        <v>1107</v>
      </c>
    </row>
    <row r="416" spans="1:1" x14ac:dyDescent="0.2">
      <c r="A416" s="13" t="s">
        <v>1099</v>
      </c>
    </row>
    <row r="417" spans="1:1" x14ac:dyDescent="0.2">
      <c r="A417" s="53" t="s">
        <v>289</v>
      </c>
    </row>
    <row r="418" spans="1:1" x14ac:dyDescent="0.2">
      <c r="A418" s="13" t="s">
        <v>360</v>
      </c>
    </row>
    <row r="419" spans="1:1" x14ac:dyDescent="0.2">
      <c r="A419" s="13" t="s">
        <v>288</v>
      </c>
    </row>
    <row r="420" spans="1:1" x14ac:dyDescent="0.2">
      <c r="A420" s="53" t="s">
        <v>507</v>
      </c>
    </row>
    <row r="421" spans="1:1" x14ac:dyDescent="0.2">
      <c r="A421" s="13" t="s">
        <v>869</v>
      </c>
    </row>
    <row r="422" spans="1:1" x14ac:dyDescent="0.2">
      <c r="A422" s="13" t="s">
        <v>506</v>
      </c>
    </row>
    <row r="423" spans="1:1" x14ac:dyDescent="0.2">
      <c r="A423" s="53" t="s">
        <v>526</v>
      </c>
    </row>
    <row r="424" spans="1:1" x14ac:dyDescent="0.2">
      <c r="A424" s="13" t="s">
        <v>877</v>
      </c>
    </row>
    <row r="425" spans="1:1" x14ac:dyDescent="0.2">
      <c r="A425" s="13" t="s">
        <v>525</v>
      </c>
    </row>
    <row r="426" spans="1:1" x14ac:dyDescent="0.2">
      <c r="A426" s="53" t="s">
        <v>580</v>
      </c>
    </row>
    <row r="427" spans="1:1" x14ac:dyDescent="0.2">
      <c r="A427" s="13" t="s">
        <v>621</v>
      </c>
    </row>
    <row r="428" spans="1:1" x14ac:dyDescent="0.2">
      <c r="A428" s="13" t="s">
        <v>579</v>
      </c>
    </row>
    <row r="429" spans="1:1" x14ac:dyDescent="0.2">
      <c r="A429" s="53" t="s">
        <v>697</v>
      </c>
    </row>
    <row r="430" spans="1:1" x14ac:dyDescent="0.2">
      <c r="A430" s="13" t="s">
        <v>716</v>
      </c>
    </row>
    <row r="431" spans="1:1" x14ac:dyDescent="0.2">
      <c r="A431" s="13" t="s">
        <v>696</v>
      </c>
    </row>
    <row r="432" spans="1:1" x14ac:dyDescent="0.2">
      <c r="A432" s="13" t="s">
        <v>718</v>
      </c>
    </row>
    <row r="433" spans="1:1" x14ac:dyDescent="0.2">
      <c r="A433" s="13" t="s">
        <v>700</v>
      </c>
    </row>
    <row r="434" spans="1:1" x14ac:dyDescent="0.2">
      <c r="A434" s="53" t="s">
        <v>765</v>
      </c>
    </row>
    <row r="435" spans="1:1" x14ac:dyDescent="0.2">
      <c r="A435" s="13" t="s">
        <v>824</v>
      </c>
    </row>
    <row r="436" spans="1:1" x14ac:dyDescent="0.2">
      <c r="A436" s="13" t="s">
        <v>768</v>
      </c>
    </row>
    <row r="437" spans="1:1" x14ac:dyDescent="0.2">
      <c r="A437" s="13" t="s">
        <v>826</v>
      </c>
    </row>
    <row r="438" spans="1:1" x14ac:dyDescent="0.2">
      <c r="A438" s="13" t="s">
        <v>770</v>
      </c>
    </row>
    <row r="439" spans="1:1" x14ac:dyDescent="0.2">
      <c r="A439" s="13" t="s">
        <v>764</v>
      </c>
    </row>
    <row r="440" spans="1:1" x14ac:dyDescent="0.2">
      <c r="A440" s="13" t="s">
        <v>822</v>
      </c>
    </row>
    <row r="441" spans="1:1" x14ac:dyDescent="0.2">
      <c r="A441" s="53" t="s">
        <v>777</v>
      </c>
    </row>
    <row r="442" spans="1:1" x14ac:dyDescent="0.2">
      <c r="A442" s="13" t="s">
        <v>830</v>
      </c>
    </row>
    <row r="443" spans="1:1" x14ac:dyDescent="0.2">
      <c r="A443" s="13" t="s">
        <v>776</v>
      </c>
    </row>
    <row r="444" spans="1:1" x14ac:dyDescent="0.2">
      <c r="A444" s="13" t="s">
        <v>832</v>
      </c>
    </row>
    <row r="445" spans="1:1" x14ac:dyDescent="0.2">
      <c r="A445" s="13" t="s">
        <v>780</v>
      </c>
    </row>
    <row r="446" spans="1:1" x14ac:dyDescent="0.2">
      <c r="A446" s="53" t="s">
        <v>783</v>
      </c>
    </row>
    <row r="447" spans="1:1" x14ac:dyDescent="0.2">
      <c r="A447" s="13" t="s">
        <v>834</v>
      </c>
    </row>
    <row r="448" spans="1:1" x14ac:dyDescent="0.2">
      <c r="A448" s="13" t="s">
        <v>782</v>
      </c>
    </row>
    <row r="449" spans="1:1" x14ac:dyDescent="0.2">
      <c r="A449" s="53" t="s">
        <v>787</v>
      </c>
    </row>
    <row r="450" spans="1:1" x14ac:dyDescent="0.2">
      <c r="A450" s="13" t="s">
        <v>836</v>
      </c>
    </row>
    <row r="451" spans="1:1" x14ac:dyDescent="0.2">
      <c r="A451" s="13" t="s">
        <v>786</v>
      </c>
    </row>
    <row r="452" spans="1:1" x14ac:dyDescent="0.2">
      <c r="A452" s="53" t="s">
        <v>874</v>
      </c>
    </row>
    <row r="453" spans="1:1" x14ac:dyDescent="0.2">
      <c r="A453" s="13" t="s">
        <v>1016</v>
      </c>
    </row>
    <row r="454" spans="1:1" x14ac:dyDescent="0.2">
      <c r="A454" s="13" t="s">
        <v>873</v>
      </c>
    </row>
    <row r="455" spans="1:1" x14ac:dyDescent="0.2">
      <c r="A455" s="53" t="s">
        <v>852</v>
      </c>
    </row>
    <row r="456" spans="1:1" x14ac:dyDescent="0.2">
      <c r="A456" s="13" t="s">
        <v>851</v>
      </c>
    </row>
    <row r="457" spans="1:1" x14ac:dyDescent="0.2">
      <c r="A457" s="13" t="s">
        <v>952</v>
      </c>
    </row>
    <row r="458" spans="1:1" x14ac:dyDescent="0.2">
      <c r="A458" s="53" t="s">
        <v>860</v>
      </c>
    </row>
    <row r="459" spans="1:1" x14ac:dyDescent="0.2">
      <c r="A459" s="13" t="s">
        <v>982</v>
      </c>
    </row>
    <row r="460" spans="1:1" x14ac:dyDescent="0.2">
      <c r="A460" s="13" t="s">
        <v>859</v>
      </c>
    </row>
    <row r="461" spans="1:1" x14ac:dyDescent="0.2">
      <c r="A461" s="53" t="s">
        <v>1049</v>
      </c>
    </row>
    <row r="462" spans="1:1" x14ac:dyDescent="0.2">
      <c r="A462" s="13" t="s">
        <v>1062</v>
      </c>
    </row>
    <row r="463" spans="1:1" x14ac:dyDescent="0.2">
      <c r="A463" s="13" t="s">
        <v>1048</v>
      </c>
    </row>
    <row r="464" spans="1:1" x14ac:dyDescent="0.2">
      <c r="A464" s="53" t="s">
        <v>584</v>
      </c>
    </row>
    <row r="465" spans="1:1" x14ac:dyDescent="0.2">
      <c r="A465" s="13" t="s">
        <v>625</v>
      </c>
    </row>
    <row r="466" spans="1:1" x14ac:dyDescent="0.2">
      <c r="A466" s="13" t="s">
        <v>583</v>
      </c>
    </row>
    <row r="467" spans="1:1" x14ac:dyDescent="0.2">
      <c r="A467" s="53" t="s">
        <v>266</v>
      </c>
    </row>
    <row r="468" spans="1:1" x14ac:dyDescent="0.2">
      <c r="A468" s="13" t="s">
        <v>265</v>
      </c>
    </row>
    <row r="469" spans="1:1" x14ac:dyDescent="0.2">
      <c r="A469" s="13" t="s">
        <v>344</v>
      </c>
    </row>
    <row r="470" spans="1:1" x14ac:dyDescent="0.2">
      <c r="A470" s="53" t="s">
        <v>270</v>
      </c>
    </row>
    <row r="471" spans="1:1" x14ac:dyDescent="0.2">
      <c r="A471" s="13" t="s">
        <v>346</v>
      </c>
    </row>
    <row r="472" spans="1:1" x14ac:dyDescent="0.2">
      <c r="A472" s="13" t="s">
        <v>269</v>
      </c>
    </row>
    <row r="473" spans="1:1" x14ac:dyDescent="0.2">
      <c r="A473" s="53" t="s">
        <v>1137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73C3AECE3A9341958499212555865C" ma:contentTypeVersion="10" ma:contentTypeDescription="Create a new document." ma:contentTypeScope="" ma:versionID="d43fb08e98d96c7e3b30451a86f37ac3">
  <xsd:schema xmlns:xsd="http://www.w3.org/2001/XMLSchema" xmlns:xs="http://www.w3.org/2001/XMLSchema" xmlns:p="http://schemas.microsoft.com/office/2006/metadata/properties" xmlns:ns2="57985f8f-0c85-4009-899e-35fc268dacab" xmlns:ns3="0a28b0d2-7e10-4e8c-8ad3-5eabbf4f8b8b" targetNamespace="http://schemas.microsoft.com/office/2006/metadata/properties" ma:root="true" ma:fieldsID="f2343aedc4a306cb4d141e8bce97ee1c" ns2:_="" ns3:_="">
    <xsd:import namespace="57985f8f-0c85-4009-899e-35fc268dacab"/>
    <xsd:import namespace="0a28b0d2-7e10-4e8c-8ad3-5eabbf4f8b8b"/>
    <xsd:element name="properties">
      <xsd:complexType>
        <xsd:sequence>
          <xsd:element name="documentManagement">
            <xsd:complexType>
              <xsd:all>
                <xsd:element ref="ns2:Template_Type" minOccurs="0"/>
                <xsd:element ref="ns2:Org_code" minOccurs="0"/>
                <xsd:element ref="ns2:Screening_Year" minOccurs="0"/>
                <xsd:element ref="ns2:Quarter" minOccurs="0"/>
                <xsd:element ref="ns3:_ip_UnifiedCompliancePolicyProperties" minOccurs="0"/>
                <xsd:element ref="ns3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Org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85f8f-0c85-4009-899e-35fc268dacab" elementFormDefault="qualified">
    <xsd:import namespace="http://schemas.microsoft.com/office/2006/documentManagement/types"/>
    <xsd:import namespace="http://schemas.microsoft.com/office/infopath/2007/PartnerControls"/>
    <xsd:element name="Template_Type" ma:index="8" nillable="true" ma:displayName="Template_Type" ma:internalName="Template_Type">
      <xsd:simpleType>
        <xsd:restriction base="dms:Text">
          <xsd:maxLength value="255"/>
        </xsd:restriction>
      </xsd:simpleType>
    </xsd:element>
    <xsd:element name="Org_code" ma:index="9" nillable="true" ma:displayName="Org_code" ma:internalName="Org_code">
      <xsd:simpleType>
        <xsd:restriction base="dms:Text">
          <xsd:maxLength value="255"/>
        </xsd:restriction>
      </xsd:simpleType>
    </xsd:element>
    <xsd:element name="Screening_Year" ma:index="10" nillable="true" ma:displayName="Screening_Year" ma:internalName="Screening_Year">
      <xsd:simpleType>
        <xsd:restriction base="dms:Text">
          <xsd:maxLength value="10"/>
        </xsd:restriction>
      </xsd:simpleType>
    </xsd:element>
    <xsd:element name="Quarter" ma:index="11" nillable="true" ma:displayName="Quarter" ma:internalName="Quarter">
      <xsd:simpleType>
        <xsd:restriction base="dms:Text">
          <xsd:maxLength value="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rg_Name" ma:index="17" nillable="true" ma:displayName="Org_Name" ma:format="Dropdown" ma:internalName="Org_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8b0d2-7e10-4e8c-8ad3-5eabbf4f8b8b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0a28b0d2-7e10-4e8c-8ad3-5eabbf4f8b8b" xsi:nil="true"/>
    <_ip_UnifiedCompliancePolicyProperties xmlns="0a28b0d2-7e10-4e8c-8ad3-5eabbf4f8b8b" xsi:nil="true"/>
    <Template_Type xmlns="57985f8f-0c85-4009-899e-35fc268dacab" xsi:nil="true"/>
    <Screening_Year xmlns="57985f8f-0c85-4009-899e-35fc268dacab" xsi:nil="true"/>
    <Org_code xmlns="57985f8f-0c85-4009-899e-35fc268dacab" xsi:nil="true"/>
    <Quarter xmlns="57985f8f-0c85-4009-899e-35fc268dacab" xsi:nil="true"/>
    <Org_Name xmlns="57985f8f-0c85-4009-899e-35fc268dacab" xsi:nil="true"/>
  </documentManagement>
</p:properties>
</file>

<file path=customXml/itemProps1.xml><?xml version="1.0" encoding="utf-8"?>
<ds:datastoreItem xmlns:ds="http://schemas.openxmlformats.org/officeDocument/2006/customXml" ds:itemID="{19E8EF15-80B0-4CE5-81E0-FA375418F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85f8f-0c85-4009-899e-35fc268dacab"/>
    <ds:schemaRef ds:uri="0a28b0d2-7e10-4e8c-8ad3-5eabbf4f8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4F416B-9E0F-4A15-B379-5D3FE988A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BA6502-4EC7-4207-9F8C-3A51155C25E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0a28b0d2-7e10-4e8c-8ad3-5eabbf4f8b8b"/>
    <ds:schemaRef ds:uri="57985f8f-0c85-4009-899e-35fc268dacab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Guidance</vt:lpstr>
      <vt:lpstr>Sign off sheet</vt:lpstr>
      <vt:lpstr>FA4</vt:lpstr>
      <vt:lpstr>Request form specified fields</vt:lpstr>
      <vt:lpstr>DataSheet</vt:lpstr>
      <vt:lpstr>MasterList</vt:lpstr>
      <vt:lpstr>Options</vt:lpstr>
      <vt:lpstr>Pivot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Tempest</dc:creator>
  <cp:keywords/>
  <dc:description/>
  <cp:lastModifiedBy>SELFRIDGE, Liz (NHS ENGLAND)</cp:lastModifiedBy>
  <cp:revision/>
  <dcterms:created xsi:type="dcterms:W3CDTF">2018-11-09T09:38:39Z</dcterms:created>
  <dcterms:modified xsi:type="dcterms:W3CDTF">2026-01-13T15:29:13Z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0x0101009573C3AECE3A9341958499212555865C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108327000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SharedWithUsers">
    <vt:lpwstr/>
  </property>
</Properties>
</file>