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chartsheets/sheet1.xml" ContentType="application/vnd.openxmlformats-officedocument.spreadsheetml.chartsheet+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5.xml" ContentType="application/vnd.openxmlformats-officedocument.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6.xml" ContentType="application/vnd.openxmlformats-officedocument.drawing+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drawings/drawing7.xml" ContentType="application/vnd.openxmlformats-officedocument.drawing+xml"/>
  <Override PartName="/xl/diagrams/data4.xml" ContentType="application/vnd.openxmlformats-officedocument.drawingml.diagramData+xml"/>
  <Override PartName="/xl/diagrams/layout4.xml" ContentType="application/vnd.openxmlformats-officedocument.drawingml.diagramLayout+xml"/>
  <Override PartName="/xl/diagrams/quickStyle4.xml" ContentType="application/vnd.openxmlformats-officedocument.drawingml.diagramStyle+xml"/>
  <Override PartName="/xl/diagrams/colors4.xml" ContentType="application/vnd.openxmlformats-officedocument.drawingml.diagramColors+xml"/>
  <Override PartName="/xl/diagrams/drawing4.xml" ContentType="application/vnd.ms-office.drawingml.diagram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11.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howInkAnnotation="0" codeName="ThisWorkbook"/>
  <mc:AlternateContent xmlns:mc="http://schemas.openxmlformats.org/markup-compatibility/2006">
    <mc:Choice Requires="x15">
      <x15ac:absPath xmlns:x15ac="http://schemas.microsoft.com/office/spreadsheetml/2010/11/ac" url="C:\Users\jenny.goodman\Downloads\"/>
    </mc:Choice>
  </mc:AlternateContent>
  <xr:revisionPtr revIDLastSave="0" documentId="8_{2DA5D1B1-69F2-46AF-B24F-420D77F2E19C}" xr6:coauthVersionLast="47" xr6:coauthVersionMax="47" xr10:uidLastSave="{00000000-0000-0000-0000-000000000000}"/>
  <workbookProtection workbookAlgorithmName="SHA-512" workbookHashValue="tIdtoNNlrrmmxNQwf8+IJdGfRpY45LpSlGCkBFbVQH+SZI3qJFvG3eYdaJSlULSBZnX5Cm4FOnYRtZ3MsEYTGg==" workbookSaltValue="kMJMTB0Kdjmeq0HbnsuOGg==" workbookSpinCount="100000" lockStructure="1"/>
  <bookViews>
    <workbookView xWindow="-110" yWindow="-110" windowWidth="19420" windowHeight="11500" tabRatio="723" xr2:uid="{00000000-000D-0000-FFFF-FFFF00000000}"/>
  </bookViews>
  <sheets>
    <sheet name="CoverPage" sheetId="55" r:id="rId1"/>
    <sheet name="FVRA Version Selection" sheetId="107" r:id="rId2"/>
    <sheet name="Contents" sheetId="104" r:id="rId3"/>
    <sheet name="Contents FVRA Full" sheetId="103" state="hidden" r:id="rId4"/>
    <sheet name="Contents FVRA Lite" sheetId="83" state="hidden" r:id="rId5"/>
    <sheet name="Admin&gt;" sheetId="56" r:id="rId6"/>
    <sheet name="Metric Definitions" sheetId="47" r:id="rId7"/>
    <sheet name="SysConfig HIDE BEFORE SHARING" sheetId="57" r:id="rId8"/>
    <sheet name="Instructions&gt;" sheetId="108" r:id="rId9"/>
    <sheet name="Authority Instructions" sheetId="60" r:id="rId10"/>
    <sheet name="Authority Instructions Lite" sheetId="99" state="hidden" r:id="rId11"/>
    <sheet name="Bidder Instructions" sheetId="26" r:id="rId12"/>
    <sheet name="Bidder Instructions Lite" sheetId="98" state="hidden" r:id="rId13"/>
    <sheet name="Authority Input" sheetId="35" r:id="rId14"/>
    <sheet name="Authority Input Lite" sheetId="97" state="hidden" r:id="rId15"/>
    <sheet name="Input&gt;" sheetId="73" r:id="rId16"/>
    <sheet name="1.1a Lead &amp; Parents" sheetId="27" r:id="rId17"/>
    <sheet name="1.1b Lead &amp; Parents NFP" sheetId="48" r:id="rId18"/>
    <sheet name="1.2a Other" sheetId="84" r:id="rId19"/>
    <sheet name="1.2b Other NFP" sheetId="85" r:id="rId20"/>
    <sheet name="1.3a Lead" sheetId="95" state="hidden" r:id="rId21"/>
    <sheet name="1.3b Lead NFP" sheetId="106" state="hidden" r:id="rId22"/>
    <sheet name="Ancillary&gt;" sheetId="76" r:id="rId23"/>
    <sheet name="2.1 Lead &amp; Parents" sheetId="36" r:id="rId24"/>
    <sheet name="2.2 Other" sheetId="46" r:id="rId25"/>
    <sheet name="2.3 Lead" sheetId="101" state="hidden" r:id="rId26"/>
    <sheet name="Assessment&gt;" sheetId="74" r:id="rId27"/>
    <sheet name="3.1 Lead &amp; Parents" sheetId="3" r:id="rId28"/>
    <sheet name="3.2 Other" sheetId="86" r:id="rId29"/>
    <sheet name="3.3 Lead" sheetId="105" state="hidden" r:id="rId30"/>
    <sheet name="Evaluation&gt;" sheetId="75" r:id="rId31"/>
    <sheet name="4.1a Lead" sheetId="80" r:id="rId32"/>
    <sheet name="4.1b Immediate Parent" sheetId="66" r:id="rId33"/>
    <sheet name="4.1c Ultimate Parent" sheetId="70" r:id="rId34"/>
    <sheet name="4.2a Other (1)" sheetId="71" r:id="rId35"/>
    <sheet name="4.2b Other (2)" sheetId="72" r:id="rId36"/>
    <sheet name="4.2c Other (3)" sheetId="65" r:id="rId37"/>
    <sheet name="4.3 Evaluation Summary" sheetId="82" r:id="rId38"/>
    <sheet name="4.4 Lead" sheetId="89" state="hidden" r:id="rId39"/>
    <sheet name="4.5 Evaluation Summary" sheetId="102" state="hidden" r:id="rId40"/>
  </sheets>
  <definedNames>
    <definedName name="cstAuthorityName" localSheetId="14">'Authority Input Lite'!$F$13</definedName>
    <definedName name="cstAuthorityName">'Authority Input'!$F$13</definedName>
    <definedName name="cstProjectName" localSheetId="14">'Authority Input Lite'!$F$12</definedName>
    <definedName name="cstProjectName">'Authority Input'!$F$12</definedName>
    <definedName name="cstProtectiveMarking" localSheetId="14">'Authority Input Lite'!$F$16</definedName>
    <definedName name="cstProtectiveMarking">'Authority Input'!$F$16</definedName>
    <definedName name="Entity1" localSheetId="20">'1.3a Lead'!$D$14</definedName>
    <definedName name="Entity1">'2.2 Other'!$C$11</definedName>
    <definedName name="Entity2" localSheetId="20">'1.3a Lead'!#REF!</definedName>
    <definedName name="Entity2">'2.2 Other'!$C$31</definedName>
    <definedName name="Entity3" localSheetId="20">'1.3a Lead'!$D$171</definedName>
    <definedName name="Entity3">'2.2 Other'!$C$51</definedName>
    <definedName name="eTol">'SysConfig HIDE BEFORE SHARING'!$F$53</definedName>
    <definedName name="ImmediateP">'2.1 Lead &amp; Parents'!$C$31</definedName>
    <definedName name="LeadBidder">'2.1 Lead &amp; Parents'!$C$11</definedName>
    <definedName name="LeadBidderLite">'2.3 Lead'!$C$11</definedName>
    <definedName name="sysChk" localSheetId="2">Contents!$H$41</definedName>
    <definedName name="sysChk" localSheetId="3">'Contents FVRA Full'!$H$48</definedName>
    <definedName name="sysChk">'Contents FVRA Lite'!$H$32</definedName>
    <definedName name="sysChkWord">'SysConfig HIDE BEFORE SHARING'!$F$55</definedName>
    <definedName name="sysWarn" localSheetId="2">Contents!$I$41</definedName>
    <definedName name="sysWarn" localSheetId="3">'Contents FVRA Full'!$I$48</definedName>
    <definedName name="sysWarn">'Contents FVRA Lite'!$I$32</definedName>
    <definedName name="UltimateP">'2.1 Lead &amp; Parents'!$C$51</definedName>
    <definedName name="Version">'SysConfig HIDE BEFORE SHARING'!$G$76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33" i="97" l="1"/>
  <c r="U33" i="97"/>
  <c r="T33" i="97"/>
  <c r="S33" i="97"/>
  <c r="R33" i="97"/>
  <c r="Q33" i="97"/>
  <c r="P33" i="97"/>
  <c r="O33" i="97"/>
  <c r="N33" i="97"/>
  <c r="M33" i="97"/>
  <c r="L33" i="97"/>
  <c r="V32" i="97"/>
  <c r="U32" i="97"/>
  <c r="T32" i="97"/>
  <c r="S32" i="97"/>
  <c r="R32" i="97"/>
  <c r="Q32" i="97"/>
  <c r="P32" i="97"/>
  <c r="O32" i="97"/>
  <c r="N32" i="97"/>
  <c r="M32" i="97"/>
  <c r="L32" i="97"/>
  <c r="V31" i="97"/>
  <c r="U31" i="97"/>
  <c r="T31" i="97"/>
  <c r="S31" i="97"/>
  <c r="R31" i="97"/>
  <c r="Q31" i="97"/>
  <c r="P31" i="97"/>
  <c r="O31" i="97"/>
  <c r="N31" i="97"/>
  <c r="M31" i="97"/>
  <c r="L31" i="97"/>
  <c r="V30" i="97"/>
  <c r="U30" i="97"/>
  <c r="T30" i="97"/>
  <c r="S30" i="97"/>
  <c r="R30" i="97"/>
  <c r="Q30" i="97"/>
  <c r="P30" i="97"/>
  <c r="O30" i="97"/>
  <c r="N30" i="97"/>
  <c r="M30" i="97"/>
  <c r="L30" i="97"/>
  <c r="V29" i="97"/>
  <c r="U29" i="97"/>
  <c r="T29" i="97"/>
  <c r="S29" i="97"/>
  <c r="R29" i="97"/>
  <c r="Q29" i="97"/>
  <c r="P29" i="97"/>
  <c r="O29" i="97"/>
  <c r="N29" i="97"/>
  <c r="M29" i="97"/>
  <c r="L29" i="97"/>
  <c r="V28" i="97"/>
  <c r="U28" i="97"/>
  <c r="T28" i="97"/>
  <c r="S28" i="97"/>
  <c r="R28" i="97"/>
  <c r="Q28" i="97"/>
  <c r="P28" i="97"/>
  <c r="O28" i="97"/>
  <c r="N28" i="97"/>
  <c r="M28" i="97"/>
  <c r="L28" i="97"/>
  <c r="V27" i="97"/>
  <c r="U27" i="97"/>
  <c r="T27" i="97"/>
  <c r="S27" i="97"/>
  <c r="R27" i="97"/>
  <c r="Q27" i="97"/>
  <c r="P27" i="97"/>
  <c r="O27" i="97"/>
  <c r="N27" i="97"/>
  <c r="M27" i="97"/>
  <c r="L27" i="97"/>
  <c r="V26" i="97"/>
  <c r="U26" i="97"/>
  <c r="T26" i="97"/>
  <c r="S26" i="97"/>
  <c r="R26" i="97"/>
  <c r="Q26" i="97"/>
  <c r="P26" i="97"/>
  <c r="O26" i="97"/>
  <c r="N26" i="97"/>
  <c r="M26" i="97"/>
  <c r="L26" i="97"/>
  <c r="V25" i="97"/>
  <c r="U25" i="97"/>
  <c r="T25" i="97"/>
  <c r="S25" i="97"/>
  <c r="R25" i="97"/>
  <c r="Q25" i="97"/>
  <c r="P25" i="97"/>
  <c r="O25" i="97"/>
  <c r="N25" i="97"/>
  <c r="M25" i="97"/>
  <c r="L25" i="97"/>
  <c r="V24" i="97"/>
  <c r="U24" i="97"/>
  <c r="T24" i="97"/>
  <c r="S24" i="97"/>
  <c r="R24" i="97"/>
  <c r="Q24" i="97"/>
  <c r="P24" i="97"/>
  <c r="O24" i="97"/>
  <c r="N24" i="97"/>
  <c r="M24" i="97"/>
  <c r="L24" i="97"/>
  <c r="P148" i="84"/>
  <c r="O148" i="84"/>
  <c r="N148" i="84"/>
  <c r="L148" i="84"/>
  <c r="K148" i="84"/>
  <c r="J148" i="84"/>
  <c r="G148" i="84"/>
  <c r="H148" i="84"/>
  <c r="F148" i="84"/>
  <c r="X139" i="84"/>
  <c r="W139" i="84"/>
  <c r="V139" i="84"/>
  <c r="T139" i="84"/>
  <c r="S139" i="84"/>
  <c r="R139" i="84"/>
  <c r="P139" i="84"/>
  <c r="O139" i="84"/>
  <c r="N139" i="84"/>
  <c r="L139" i="84"/>
  <c r="K139" i="84"/>
  <c r="J139" i="84"/>
  <c r="G139" i="84"/>
  <c r="H139" i="84"/>
  <c r="V36" i="35"/>
  <c r="U36" i="35"/>
  <c r="T36" i="35"/>
  <c r="S36" i="35"/>
  <c r="R36" i="35"/>
  <c r="Q36" i="35"/>
  <c r="P36" i="35"/>
  <c r="O36" i="35"/>
  <c r="N36" i="35"/>
  <c r="M36" i="35"/>
  <c r="L36" i="35"/>
  <c r="V35" i="35"/>
  <c r="U35" i="35"/>
  <c r="T35" i="35"/>
  <c r="S35" i="35"/>
  <c r="R35" i="35"/>
  <c r="Q35" i="35"/>
  <c r="P35" i="35"/>
  <c r="O35" i="35"/>
  <c r="N35" i="35"/>
  <c r="M35" i="35"/>
  <c r="L35" i="35"/>
  <c r="V34" i="35"/>
  <c r="U34" i="35"/>
  <c r="T34" i="35"/>
  <c r="S34" i="35"/>
  <c r="R34" i="35"/>
  <c r="Q34" i="35"/>
  <c r="P34" i="35"/>
  <c r="O34" i="35"/>
  <c r="N34" i="35"/>
  <c r="M34" i="35"/>
  <c r="L34" i="35"/>
  <c r="V33" i="35"/>
  <c r="U33" i="35"/>
  <c r="T33" i="35"/>
  <c r="S33" i="35"/>
  <c r="R33" i="35"/>
  <c r="Q33" i="35"/>
  <c r="P33" i="35"/>
  <c r="O33" i="35"/>
  <c r="N33" i="35"/>
  <c r="M33" i="35"/>
  <c r="L33" i="35"/>
  <c r="V32" i="35"/>
  <c r="U32" i="35"/>
  <c r="T32" i="35"/>
  <c r="S32" i="35"/>
  <c r="R32" i="35"/>
  <c r="Q32" i="35"/>
  <c r="P32" i="35"/>
  <c r="O32" i="35"/>
  <c r="N32" i="35"/>
  <c r="M32" i="35"/>
  <c r="L32" i="35"/>
  <c r="V31" i="35"/>
  <c r="U31" i="35"/>
  <c r="T31" i="35"/>
  <c r="S31" i="35"/>
  <c r="R31" i="35"/>
  <c r="Q31" i="35"/>
  <c r="P31" i="35"/>
  <c r="O31" i="35"/>
  <c r="N31" i="35"/>
  <c r="M31" i="35"/>
  <c r="L31" i="35"/>
  <c r="V30" i="35"/>
  <c r="U30" i="35"/>
  <c r="T30" i="35"/>
  <c r="S30" i="35"/>
  <c r="R30" i="35"/>
  <c r="Q30" i="35"/>
  <c r="P30" i="35"/>
  <c r="O30" i="35"/>
  <c r="N30" i="35"/>
  <c r="M30" i="35"/>
  <c r="L30" i="35"/>
  <c r="V29" i="35"/>
  <c r="U29" i="35"/>
  <c r="T29" i="35"/>
  <c r="S29" i="35"/>
  <c r="R29" i="35"/>
  <c r="Q29" i="35"/>
  <c r="P29" i="35"/>
  <c r="O29" i="35"/>
  <c r="N29" i="35"/>
  <c r="M29" i="35"/>
  <c r="L29" i="35"/>
  <c r="V28" i="35"/>
  <c r="U28" i="35"/>
  <c r="T28" i="35"/>
  <c r="S28" i="35"/>
  <c r="R28" i="35"/>
  <c r="Q28" i="35"/>
  <c r="P28" i="35"/>
  <c r="O28" i="35"/>
  <c r="N28" i="35"/>
  <c r="M28" i="35"/>
  <c r="L28" i="35"/>
  <c r="V27" i="35"/>
  <c r="U27" i="35"/>
  <c r="T27" i="35"/>
  <c r="S27" i="35"/>
  <c r="R27" i="35"/>
  <c r="Q27" i="35"/>
  <c r="P27" i="35"/>
  <c r="O27" i="35"/>
  <c r="N27" i="35"/>
  <c r="M27" i="35"/>
  <c r="L27" i="35"/>
  <c r="V26" i="35"/>
  <c r="U26" i="35"/>
  <c r="T26" i="35"/>
  <c r="S26" i="35"/>
  <c r="R26" i="35"/>
  <c r="Q26" i="35"/>
  <c r="P26" i="35"/>
  <c r="O26" i="35"/>
  <c r="N26" i="35"/>
  <c r="M26" i="35"/>
  <c r="L26" i="35"/>
  <c r="V25" i="35"/>
  <c r="U25" i="35"/>
  <c r="T25" i="35"/>
  <c r="S25" i="35"/>
  <c r="R25" i="35"/>
  <c r="Q25" i="35"/>
  <c r="P25" i="35"/>
  <c r="O25" i="35"/>
  <c r="N25" i="35"/>
  <c r="M25" i="35"/>
  <c r="L25" i="35"/>
  <c r="V24" i="35"/>
  <c r="U24" i="35"/>
  <c r="T24" i="35"/>
  <c r="S24" i="35"/>
  <c r="R24" i="35"/>
  <c r="Q24" i="35"/>
  <c r="P24" i="35"/>
  <c r="O24" i="35"/>
  <c r="N24" i="35"/>
  <c r="M24" i="35"/>
  <c r="L24" i="35"/>
  <c r="A25" i="95" l="1"/>
  <c r="A24" i="95"/>
  <c r="A22" i="95"/>
  <c r="A21" i="95"/>
  <c r="A28" i="95"/>
  <c r="A27" i="95"/>
  <c r="E10" i="35"/>
  <c r="I18" i="104"/>
  <c r="H18" i="104"/>
  <c r="I19" i="104"/>
  <c r="H19" i="104"/>
  <c r="I15" i="104"/>
  <c r="H15" i="104"/>
  <c r="F15" i="106"/>
  <c r="AN17" i="85"/>
  <c r="AP123" i="85"/>
  <c r="AO123" i="85"/>
  <c r="AN123" i="85"/>
  <c r="AL123" i="85"/>
  <c r="AI123" i="85"/>
  <c r="AF123" i="85"/>
  <c r="AB123" i="85"/>
  <c r="AA123" i="85"/>
  <c r="Z123" i="85"/>
  <c r="X123" i="85"/>
  <c r="U123" i="85"/>
  <c r="R123" i="85"/>
  <c r="AP123" i="48"/>
  <c r="AO123" i="48"/>
  <c r="AN123" i="48"/>
  <c r="AL123" i="48"/>
  <c r="AI123" i="48"/>
  <c r="AF123" i="48"/>
  <c r="AB123" i="48"/>
  <c r="AA123" i="48"/>
  <c r="Z123" i="48"/>
  <c r="X123" i="48"/>
  <c r="U123" i="48"/>
  <c r="R123" i="48"/>
  <c r="N123" i="48"/>
  <c r="K123" i="48"/>
  <c r="H123" i="48"/>
  <c r="K123" i="85"/>
  <c r="N85" i="27"/>
  <c r="H59" i="106"/>
  <c r="H123" i="85"/>
  <c r="H139" i="27"/>
  <c r="G139" i="27"/>
  <c r="G138" i="27" l="1"/>
  <c r="H138" i="27"/>
  <c r="S51" i="84"/>
  <c r="T51" i="84"/>
  <c r="K51" i="84"/>
  <c r="L51" i="84"/>
  <c r="N53" i="106"/>
  <c r="K53" i="106"/>
  <c r="N48" i="106"/>
  <c r="K48" i="106"/>
  <c r="H53" i="106"/>
  <c r="H48" i="106"/>
  <c r="G15" i="106" l="1"/>
  <c r="I15" i="106"/>
  <c r="J15" i="106"/>
  <c r="N30" i="105"/>
  <c r="I19" i="83"/>
  <c r="C6" i="105"/>
  <c r="C6" i="106"/>
  <c r="H19" i="106" l="1"/>
  <c r="H20" i="106"/>
  <c r="H21" i="106"/>
  <c r="H22" i="106"/>
  <c r="F23" i="106"/>
  <c r="G23" i="106"/>
  <c r="H25" i="106"/>
  <c r="H26" i="106"/>
  <c r="H27" i="106"/>
  <c r="F28" i="106"/>
  <c r="G28" i="106"/>
  <c r="H30" i="106"/>
  <c r="H32" i="106"/>
  <c r="H34" i="106"/>
  <c r="H35" i="106"/>
  <c r="H36" i="106"/>
  <c r="H40" i="106"/>
  <c r="H18" i="106"/>
  <c r="X23" i="85"/>
  <c r="X24" i="85"/>
  <c r="X25" i="85"/>
  <c r="X26" i="85"/>
  <c r="X27" i="85"/>
  <c r="V28" i="85"/>
  <c r="W28" i="85"/>
  <c r="W36" i="85" s="1"/>
  <c r="X30" i="85"/>
  <c r="X31" i="85"/>
  <c r="X32" i="85"/>
  <c r="V33" i="85"/>
  <c r="W33" i="85"/>
  <c r="X35" i="85"/>
  <c r="X37" i="85"/>
  <c r="X39" i="85"/>
  <c r="X40" i="85"/>
  <c r="W41" i="85"/>
  <c r="X41" i="85" s="1"/>
  <c r="X45" i="85"/>
  <c r="V48" i="85"/>
  <c r="X48" i="85" s="1"/>
  <c r="X50" i="85"/>
  <c r="X52" i="85"/>
  <c r="X65" i="85"/>
  <c r="X76" i="85"/>
  <c r="X88" i="85" s="1"/>
  <c r="X86" i="85"/>
  <c r="X101" i="85"/>
  <c r="X109" i="85"/>
  <c r="X110" i="85"/>
  <c r="X111" i="85"/>
  <c r="X112" i="85"/>
  <c r="X113" i="85"/>
  <c r="X125" i="85"/>
  <c r="X136" i="85"/>
  <c r="X143" i="85"/>
  <c r="X148" i="85"/>
  <c r="F24" i="84"/>
  <c r="F30" i="84" s="1"/>
  <c r="F39" i="84" s="1"/>
  <c r="F43" i="84" s="1"/>
  <c r="F46" i="84" s="1"/>
  <c r="G24" i="84"/>
  <c r="G30" i="84" s="1"/>
  <c r="G39" i="84" s="1"/>
  <c r="G43" i="84" s="1"/>
  <c r="G46" i="84" s="1"/>
  <c r="H24" i="84"/>
  <c r="H30" i="84" s="1"/>
  <c r="H39" i="84" s="1"/>
  <c r="H43" i="84" s="1"/>
  <c r="H46" i="84" s="1"/>
  <c r="H51" i="84"/>
  <c r="G51" i="84"/>
  <c r="F51" i="84"/>
  <c r="F57" i="27"/>
  <c r="G57" i="27"/>
  <c r="H57" i="27"/>
  <c r="F69" i="27"/>
  <c r="G69" i="27"/>
  <c r="H69" i="27"/>
  <c r="F87" i="27"/>
  <c r="F107" i="27" s="1"/>
  <c r="G87" i="27"/>
  <c r="G107" i="27" s="1"/>
  <c r="H87" i="27"/>
  <c r="F105" i="27"/>
  <c r="G105" i="27"/>
  <c r="H105" i="27"/>
  <c r="F125" i="27"/>
  <c r="G125" i="27"/>
  <c r="H125" i="27"/>
  <c r="F130" i="27"/>
  <c r="G130" i="27"/>
  <c r="H130" i="27"/>
  <c r="I28" i="48"/>
  <c r="I36" i="48" s="1"/>
  <c r="I42" i="48" s="1"/>
  <c r="I33" i="48"/>
  <c r="N94" i="106"/>
  <c r="N89" i="106"/>
  <c r="N93" i="106" s="1"/>
  <c r="K94" i="106"/>
  <c r="K89" i="106"/>
  <c r="K93" i="106" s="1"/>
  <c r="H89" i="106"/>
  <c r="H93" i="106" s="1"/>
  <c r="A75" i="106"/>
  <c r="A74" i="106"/>
  <c r="A73" i="106"/>
  <c r="A72" i="106"/>
  <c r="A71" i="106"/>
  <c r="A57" i="106"/>
  <c r="A56" i="106"/>
  <c r="A55" i="106"/>
  <c r="A54" i="106"/>
  <c r="A50" i="106"/>
  <c r="A51" i="106"/>
  <c r="A52" i="106"/>
  <c r="A49" i="106"/>
  <c r="A66" i="95"/>
  <c r="A65" i="95"/>
  <c r="A64" i="95"/>
  <c r="A63" i="95"/>
  <c r="A56" i="95"/>
  <c r="A55" i="95"/>
  <c r="A54" i="95"/>
  <c r="A53" i="95"/>
  <c r="A52" i="95"/>
  <c r="A50" i="95"/>
  <c r="A49" i="95"/>
  <c r="A48" i="95"/>
  <c r="A47" i="95"/>
  <c r="A45" i="95"/>
  <c r="A42" i="95"/>
  <c r="A43" i="95"/>
  <c r="A41" i="95"/>
  <c r="A34" i="95"/>
  <c r="A108" i="85"/>
  <c r="A105" i="85"/>
  <c r="A103" i="85"/>
  <c r="A100" i="85"/>
  <c r="A99" i="85"/>
  <c r="A98" i="85"/>
  <c r="A97" i="85"/>
  <c r="A96" i="85"/>
  <c r="A95" i="85"/>
  <c r="A94" i="85"/>
  <c r="A93" i="85"/>
  <c r="A92" i="85"/>
  <c r="A75" i="85"/>
  <c r="A69" i="85"/>
  <c r="A68" i="85"/>
  <c r="A67" i="85"/>
  <c r="A57" i="85"/>
  <c r="A56" i="85"/>
  <c r="A55" i="85"/>
  <c r="A54" i="85"/>
  <c r="A147" i="85"/>
  <c r="A146" i="85"/>
  <c r="A145" i="85"/>
  <c r="A142" i="85"/>
  <c r="A141" i="85"/>
  <c r="A140" i="85"/>
  <c r="A139" i="85"/>
  <c r="A138" i="85"/>
  <c r="A145" i="48"/>
  <c r="A142" i="48"/>
  <c r="A139" i="48"/>
  <c r="A140" i="48"/>
  <c r="A147" i="48"/>
  <c r="A146" i="48"/>
  <c r="A141" i="48"/>
  <c r="A138" i="48"/>
  <c r="A108" i="48"/>
  <c r="A105" i="48"/>
  <c r="A103" i="48"/>
  <c r="A100" i="48"/>
  <c r="A99" i="48"/>
  <c r="A98" i="48"/>
  <c r="A97" i="48"/>
  <c r="A96" i="48"/>
  <c r="A95" i="48"/>
  <c r="A94" i="48"/>
  <c r="A93" i="48"/>
  <c r="A92" i="48"/>
  <c r="A75" i="48"/>
  <c r="A69" i="48"/>
  <c r="A68" i="48"/>
  <c r="A67" i="48"/>
  <c r="A55" i="48"/>
  <c r="A56" i="48"/>
  <c r="A57" i="48"/>
  <c r="A54" i="48"/>
  <c r="F138" i="27" l="1"/>
  <c r="F139" i="27"/>
  <c r="H28" i="106"/>
  <c r="V36" i="85"/>
  <c r="V42" i="85" s="1"/>
  <c r="V46" i="85" s="1"/>
  <c r="X28" i="85"/>
  <c r="X33" i="85"/>
  <c r="X116" i="85"/>
  <c r="X114" i="85"/>
  <c r="X122" i="85" s="1"/>
  <c r="W42" i="85"/>
  <c r="W46" i="85" s="1"/>
  <c r="X90" i="85"/>
  <c r="H107" i="27"/>
  <c r="H109" i="27"/>
  <c r="G109" i="27"/>
  <c r="H132" i="27"/>
  <c r="X104" i="85"/>
  <c r="X106" i="85" s="1"/>
  <c r="F132" i="27"/>
  <c r="G132" i="27"/>
  <c r="G31" i="106"/>
  <c r="G37" i="106" s="1"/>
  <c r="F109" i="27"/>
  <c r="H23" i="106"/>
  <c r="H31" i="106" s="1"/>
  <c r="H37" i="106" s="1"/>
  <c r="F31" i="106"/>
  <c r="F37" i="106" s="1"/>
  <c r="H61" i="106"/>
  <c r="H66" i="106"/>
  <c r="H68" i="106" s="1"/>
  <c r="H63" i="106"/>
  <c r="I18" i="83"/>
  <c r="H18" i="83"/>
  <c r="X36" i="85" l="1"/>
  <c r="X42" i="85" s="1"/>
  <c r="X46" i="85" s="1"/>
  <c r="H94" i="106"/>
  <c r="F77" i="95"/>
  <c r="G77" i="95"/>
  <c r="E77" i="95"/>
  <c r="N32" i="105" l="1"/>
  <c r="N31" i="105"/>
  <c r="N29" i="105"/>
  <c r="P11" i="89" l="1"/>
  <c r="P12" i="89"/>
  <c r="P13" i="89"/>
  <c r="P14" i="89"/>
  <c r="P15" i="89"/>
  <c r="P16" i="89"/>
  <c r="P17" i="89"/>
  <c r="P18" i="89"/>
  <c r="P19" i="89"/>
  <c r="N11" i="89"/>
  <c r="N12" i="89"/>
  <c r="N13" i="89"/>
  <c r="N14" i="89"/>
  <c r="N15" i="89"/>
  <c r="N16" i="89"/>
  <c r="N17" i="89"/>
  <c r="N18" i="89"/>
  <c r="N19" i="89"/>
  <c r="F10" i="89"/>
  <c r="R2" i="105"/>
  <c r="T4" i="105"/>
  <c r="T5" i="105"/>
  <c r="T6" i="105"/>
  <c r="T7" i="105"/>
  <c r="T8" i="105"/>
  <c r="T9" i="105"/>
  <c r="T10" i="105"/>
  <c r="T11" i="105"/>
  <c r="R4" i="105"/>
  <c r="R5" i="105"/>
  <c r="R6" i="105"/>
  <c r="R7" i="105"/>
  <c r="R8" i="105"/>
  <c r="R9" i="105"/>
  <c r="R10" i="105"/>
  <c r="R11" i="105"/>
  <c r="T3" i="105"/>
  <c r="R3" i="105"/>
  <c r="T2" i="105"/>
  <c r="G25" i="98"/>
  <c r="AN11" i="105"/>
  <c r="AM11" i="105"/>
  <c r="AL11" i="105"/>
  <c r="AK11" i="105"/>
  <c r="AN10" i="105"/>
  <c r="AM10" i="105"/>
  <c r="AL10" i="105"/>
  <c r="AK10" i="105"/>
  <c r="AN9" i="105"/>
  <c r="AM9" i="105"/>
  <c r="AL9" i="105"/>
  <c r="AK9" i="105"/>
  <c r="AN8" i="105"/>
  <c r="AM8" i="105"/>
  <c r="AL8" i="105"/>
  <c r="AK8" i="105"/>
  <c r="AN7" i="105"/>
  <c r="AM7" i="105"/>
  <c r="AL7" i="105"/>
  <c r="AK7" i="105"/>
  <c r="AN6" i="105"/>
  <c r="AM6" i="105"/>
  <c r="AL6" i="105"/>
  <c r="AK6" i="105"/>
  <c r="AN5" i="105"/>
  <c r="AM5" i="105"/>
  <c r="AL5" i="105"/>
  <c r="AK5" i="105"/>
  <c r="AN4" i="105"/>
  <c r="AM4" i="105"/>
  <c r="AL4" i="105"/>
  <c r="AK4" i="105"/>
  <c r="AN3" i="105"/>
  <c r="AM3" i="105"/>
  <c r="AL3" i="105"/>
  <c r="AK3" i="105"/>
  <c r="AN2" i="105"/>
  <c r="AM2" i="105"/>
  <c r="AL2" i="105"/>
  <c r="AK2" i="105"/>
  <c r="N86" i="106"/>
  <c r="N78" i="106"/>
  <c r="N76" i="106"/>
  <c r="N59" i="106"/>
  <c r="K86" i="106"/>
  <c r="K78" i="106"/>
  <c r="K76" i="106"/>
  <c r="K59" i="106"/>
  <c r="H76" i="106"/>
  <c r="H84" i="106" s="1"/>
  <c r="N95" i="106"/>
  <c r="K95" i="106"/>
  <c r="H95" i="106"/>
  <c r="H86" i="106"/>
  <c r="H78" i="106"/>
  <c r="N47" i="106"/>
  <c r="K47" i="106"/>
  <c r="H47" i="106"/>
  <c r="N45" i="106"/>
  <c r="K45" i="106"/>
  <c r="H45" i="106"/>
  <c r="N40" i="106"/>
  <c r="K40" i="106"/>
  <c r="M36" i="106"/>
  <c r="N36" i="106" s="1"/>
  <c r="J36" i="106"/>
  <c r="K36" i="106" s="1"/>
  <c r="N35" i="106"/>
  <c r="K35" i="106"/>
  <c r="N34" i="106"/>
  <c r="K34" i="106"/>
  <c r="N32" i="106"/>
  <c r="K32" i="106"/>
  <c r="N30" i="106"/>
  <c r="K30" i="106"/>
  <c r="M28" i="106"/>
  <c r="L28" i="106"/>
  <c r="J28" i="106"/>
  <c r="I28" i="106"/>
  <c r="N27" i="106"/>
  <c r="K27" i="106"/>
  <c r="N26" i="106"/>
  <c r="K26" i="106"/>
  <c r="N25" i="106"/>
  <c r="K25" i="106"/>
  <c r="M23" i="106"/>
  <c r="L23" i="106"/>
  <c r="J23" i="106"/>
  <c r="I23" i="106"/>
  <c r="I43" i="106" s="1"/>
  <c r="K43" i="106" s="1"/>
  <c r="F43" i="106"/>
  <c r="H43" i="106" s="1"/>
  <c r="N22" i="106"/>
  <c r="K22" i="106"/>
  <c r="N21" i="106"/>
  <c r="K21" i="106"/>
  <c r="N20" i="106"/>
  <c r="K20" i="106"/>
  <c r="N19" i="106"/>
  <c r="K19" i="106"/>
  <c r="N18" i="106"/>
  <c r="K18" i="106"/>
  <c r="M16" i="106"/>
  <c r="L16" i="106"/>
  <c r="J16" i="106"/>
  <c r="I16" i="106"/>
  <c r="G16" i="106"/>
  <c r="F16" i="106"/>
  <c r="M15" i="106"/>
  <c r="L15" i="106"/>
  <c r="C4" i="106"/>
  <c r="C3" i="106"/>
  <c r="C2" i="106"/>
  <c r="I14" i="105"/>
  <c r="F14" i="89" s="1"/>
  <c r="I15" i="105"/>
  <c r="F15" i="89" s="1"/>
  <c r="I11" i="105"/>
  <c r="F11" i="89" s="1"/>
  <c r="I12" i="105"/>
  <c r="F12" i="89" s="1"/>
  <c r="I13" i="105"/>
  <c r="F13" i="89" s="1"/>
  <c r="AG3" i="105" l="1"/>
  <c r="Z11" i="105"/>
  <c r="A18" i="106"/>
  <c r="E9" i="106"/>
  <c r="D9" i="95"/>
  <c r="I25" i="98"/>
  <c r="AB10" i="105"/>
  <c r="Z9" i="105"/>
  <c r="W8" i="105"/>
  <c r="AG7" i="105"/>
  <c r="Y6" i="105"/>
  <c r="AE2" i="105"/>
  <c r="X5" i="105"/>
  <c r="X8" i="105"/>
  <c r="Y8" i="105"/>
  <c r="W4" i="105"/>
  <c r="AA9" i="105"/>
  <c r="Z8" i="105"/>
  <c r="AD2" i="105"/>
  <c r="Y7" i="105"/>
  <c r="W6" i="105"/>
  <c r="AE3" i="105"/>
  <c r="AF5" i="105"/>
  <c r="AC5" i="105"/>
  <c r="AE5" i="105"/>
  <c r="X7" i="105"/>
  <c r="W5" i="105"/>
  <c r="AC10" i="105"/>
  <c r="AA6" i="105"/>
  <c r="W7" i="105"/>
  <c r="AG4" i="105"/>
  <c r="AC11" i="105"/>
  <c r="AB9" i="105"/>
  <c r="AB5" i="105"/>
  <c r="AG6" i="105"/>
  <c r="AF4" i="105"/>
  <c r="AA8" i="105"/>
  <c r="AF6" i="105"/>
  <c r="AE4" i="105"/>
  <c r="AD5" i="105"/>
  <c r="Z7" i="105"/>
  <c r="AE6" i="105"/>
  <c r="AD4" i="105"/>
  <c r="AA10" i="105"/>
  <c r="X6" i="105"/>
  <c r="AF3" i="105"/>
  <c r="Y9" i="105"/>
  <c r="AG5" i="105"/>
  <c r="AB3" i="105"/>
  <c r="AC2" i="105"/>
  <c r="X9" i="105"/>
  <c r="AA3" i="105"/>
  <c r="AB2" i="105"/>
  <c r="X11" i="105"/>
  <c r="Z3" i="105"/>
  <c r="Y10" i="105"/>
  <c r="AA2" i="105"/>
  <c r="Y11" i="105"/>
  <c r="AC3" i="105"/>
  <c r="Y2" i="105"/>
  <c r="AD6" i="105"/>
  <c r="AC6" i="105"/>
  <c r="AG11" i="105"/>
  <c r="AF10" i="105"/>
  <c r="AE9" i="105"/>
  <c r="AD8" i="105"/>
  <c r="AC7" i="105"/>
  <c r="AB6" i="105"/>
  <c r="AA5" i="105"/>
  <c r="Z4" i="105"/>
  <c r="Y3" i="105"/>
  <c r="AC4" i="105"/>
  <c r="W11" i="105"/>
  <c r="AF8" i="105"/>
  <c r="AE7" i="105"/>
  <c r="AB4" i="105"/>
  <c r="AG10" i="105"/>
  <c r="AF9" i="105"/>
  <c r="AE8" i="105"/>
  <c r="AD7" i="105"/>
  <c r="AA4" i="105"/>
  <c r="W2" i="105"/>
  <c r="AF11" i="105"/>
  <c r="AE10" i="105"/>
  <c r="AD9" i="105"/>
  <c r="AC8" i="105"/>
  <c r="AB7" i="105"/>
  <c r="Z5" i="105"/>
  <c r="Y4" i="105"/>
  <c r="X3" i="105"/>
  <c r="AA11" i="105"/>
  <c r="Z2" i="105"/>
  <c r="W10" i="105"/>
  <c r="AG8" i="105"/>
  <c r="AF7" i="105"/>
  <c r="X2" i="105"/>
  <c r="AG2" i="105"/>
  <c r="AE11" i="105"/>
  <c r="AD10" i="105"/>
  <c r="AC9" i="105"/>
  <c r="AB8" i="105"/>
  <c r="AA7" i="105"/>
  <c r="Z6" i="105"/>
  <c r="Y5" i="105"/>
  <c r="X4" i="105"/>
  <c r="W3" i="105"/>
  <c r="AB11" i="105"/>
  <c r="AD3" i="105"/>
  <c r="X10" i="105"/>
  <c r="W9" i="105"/>
  <c r="AG9" i="105"/>
  <c r="AF2" i="105"/>
  <c r="AD11" i="105"/>
  <c r="Z10" i="105"/>
  <c r="L31" i="106"/>
  <c r="L37" i="106" s="1"/>
  <c r="L41" i="106" s="1"/>
  <c r="N63" i="106"/>
  <c r="N84" i="106"/>
  <c r="K84" i="106"/>
  <c r="K66" i="106"/>
  <c r="K68" i="106" s="1"/>
  <c r="N66" i="106"/>
  <c r="N68" i="106" s="1"/>
  <c r="N61" i="106"/>
  <c r="K63" i="106"/>
  <c r="K61" i="106"/>
  <c r="A21" i="106"/>
  <c r="A25" i="106"/>
  <c r="A22" i="106"/>
  <c r="A26" i="106"/>
  <c r="A27" i="106"/>
  <c r="A20" i="106"/>
  <c r="A19" i="106"/>
  <c r="G41" i="106"/>
  <c r="N23" i="106"/>
  <c r="M31" i="106"/>
  <c r="M37" i="106" s="1"/>
  <c r="M41" i="106" s="1"/>
  <c r="K28" i="106"/>
  <c r="K23" i="106"/>
  <c r="J31" i="106"/>
  <c r="J37" i="106" s="1"/>
  <c r="J41" i="106" s="1"/>
  <c r="N28" i="106"/>
  <c r="L43" i="106"/>
  <c r="N43" i="106" s="1"/>
  <c r="F41" i="106"/>
  <c r="I31" i="106"/>
  <c r="I37" i="106" s="1"/>
  <c r="I41" i="106" s="1"/>
  <c r="B84" i="106" l="1"/>
  <c r="B8" i="106" s="1"/>
  <c r="N31" i="106"/>
  <c r="N37" i="106" s="1"/>
  <c r="N41" i="106" s="1"/>
  <c r="K31" i="106"/>
  <c r="K37" i="106" s="1"/>
  <c r="K41" i="106" s="1"/>
  <c r="A8" i="106"/>
  <c r="H19" i="83" s="1"/>
  <c r="H41" i="106" l="1"/>
  <c r="AA22" i="86"/>
  <c r="AA26" i="86"/>
  <c r="AA30" i="86"/>
  <c r="AA31" i="86" l="1"/>
  <c r="AA32" i="86" l="1"/>
  <c r="AA33" i="86" l="1"/>
  <c r="AA34" i="86" l="1"/>
  <c r="AA35" i="86" l="1"/>
  <c r="AA37" i="86" l="1"/>
  <c r="AA38" i="86" l="1"/>
  <c r="AA39" i="86" l="1"/>
  <c r="AA40" i="86" l="1"/>
  <c r="AA41" i="86" l="1"/>
  <c r="AA42" i="86" l="1"/>
  <c r="AA44" i="86" l="1"/>
  <c r="AA45" i="86" l="1"/>
  <c r="AA46" i="86" l="1"/>
  <c r="AA47" i="86" l="1"/>
  <c r="AA49" i="86" l="1"/>
  <c r="AA50" i="86" l="1"/>
  <c r="N62" i="105"/>
  <c r="N61" i="105"/>
  <c r="N58" i="105"/>
  <c r="N57" i="105"/>
  <c r="N54" i="105"/>
  <c r="N53" i="105"/>
  <c r="N50" i="105"/>
  <c r="N49" i="105"/>
  <c r="N46" i="105"/>
  <c r="N44" i="105"/>
  <c r="N43" i="105"/>
  <c r="N42" i="105"/>
  <c r="N39" i="105"/>
  <c r="E39" i="105"/>
  <c r="N38" i="105"/>
  <c r="N35" i="105"/>
  <c r="N34" i="105"/>
  <c r="N33" i="105"/>
  <c r="N25" i="105"/>
  <c r="N24" i="105"/>
  <c r="N21" i="105"/>
  <c r="N20" i="105"/>
  <c r="B8" i="105"/>
  <c r="A8" i="105"/>
  <c r="C4" i="105"/>
  <c r="C3" i="105"/>
  <c r="C2" i="105"/>
  <c r="H23" i="83" l="1"/>
  <c r="H32" i="103"/>
  <c r="I23" i="83"/>
  <c r="I32" i="103"/>
  <c r="AA25" i="3"/>
  <c r="AL76" i="48" l="1"/>
  <c r="AL76" i="85"/>
  <c r="AI76" i="48"/>
  <c r="AI76" i="85"/>
  <c r="AF76" i="48"/>
  <c r="AF76" i="85"/>
  <c r="AB76" i="48"/>
  <c r="AB76" i="85"/>
  <c r="X76" i="48"/>
  <c r="U76" i="48"/>
  <c r="U76" i="85"/>
  <c r="R76" i="48"/>
  <c r="R76" i="85"/>
  <c r="N76" i="48"/>
  <c r="N76" i="85"/>
  <c r="K76" i="48"/>
  <c r="K76" i="85"/>
  <c r="H76" i="48"/>
  <c r="H76" i="85"/>
  <c r="AL65" i="48"/>
  <c r="AL65" i="85"/>
  <c r="AI65" i="48"/>
  <c r="AI65" i="85"/>
  <c r="AF65" i="48"/>
  <c r="AF65" i="85"/>
  <c r="AB65" i="48"/>
  <c r="AB65" i="85"/>
  <c r="X65" i="48"/>
  <c r="U65" i="48"/>
  <c r="U65" i="85"/>
  <c r="R65" i="48"/>
  <c r="R65" i="85"/>
  <c r="N65" i="48"/>
  <c r="N65" i="85"/>
  <c r="K65" i="48"/>
  <c r="K65" i="85"/>
  <c r="H65" i="48"/>
  <c r="H65" i="85"/>
  <c r="B124" i="95"/>
  <c r="I28" i="72" l="1"/>
  <c r="I29" i="72"/>
  <c r="I30" i="72"/>
  <c r="I31" i="72"/>
  <c r="I29" i="70"/>
  <c r="P29" i="70"/>
  <c r="I30" i="70"/>
  <c r="P30" i="70"/>
  <c r="I31" i="70"/>
  <c r="P31" i="70"/>
  <c r="AA100" i="3"/>
  <c r="AA101" i="3"/>
  <c r="AA104" i="3"/>
  <c r="AA105" i="3"/>
  <c r="AA108" i="3"/>
  <c r="AA109" i="3"/>
  <c r="AA112" i="3"/>
  <c r="AA113" i="3"/>
  <c r="AA101" i="86"/>
  <c r="AA102" i="86"/>
  <c r="AA105" i="86"/>
  <c r="AA106" i="86"/>
  <c r="AA109" i="86"/>
  <c r="AA110" i="86"/>
  <c r="AA113" i="86"/>
  <c r="AA114" i="86"/>
  <c r="AP156" i="85"/>
  <c r="AO156" i="85"/>
  <c r="AN156" i="85"/>
  <c r="AP156" i="48"/>
  <c r="AO156" i="48"/>
  <c r="AN156" i="48"/>
  <c r="AL156" i="85"/>
  <c r="AL156" i="48"/>
  <c r="AI156" i="85"/>
  <c r="AI156" i="48"/>
  <c r="AF156" i="85"/>
  <c r="AF156" i="48"/>
  <c r="U156" i="85"/>
  <c r="U156" i="48"/>
  <c r="R156" i="85"/>
  <c r="R156" i="48"/>
  <c r="N156" i="85"/>
  <c r="N156" i="48"/>
  <c r="K156" i="85"/>
  <c r="K156" i="48"/>
  <c r="H156" i="85"/>
  <c r="H156" i="48"/>
  <c r="AB156" i="85"/>
  <c r="AA156" i="85"/>
  <c r="Z156" i="85"/>
  <c r="AB156" i="48"/>
  <c r="AA156" i="48"/>
  <c r="Z156" i="48"/>
  <c r="X156" i="85"/>
  <c r="X158" i="85" s="1"/>
  <c r="X156" i="48"/>
  <c r="AB148" i="85"/>
  <c r="AB148" i="48"/>
  <c r="AA148" i="85"/>
  <c r="AA148" i="48"/>
  <c r="Z148" i="85"/>
  <c r="Z148" i="48"/>
  <c r="X148" i="48"/>
  <c r="U148" i="85"/>
  <c r="U148" i="48"/>
  <c r="R148" i="85"/>
  <c r="R148" i="48"/>
  <c r="N148" i="85"/>
  <c r="N148" i="48"/>
  <c r="K148" i="85"/>
  <c r="K148" i="48"/>
  <c r="H148" i="85"/>
  <c r="H148" i="48"/>
  <c r="AB143" i="85"/>
  <c r="AB143" i="48"/>
  <c r="AA143" i="85"/>
  <c r="AA143" i="48"/>
  <c r="Z143" i="85"/>
  <c r="Z143" i="48"/>
  <c r="X143" i="48"/>
  <c r="U143" i="85"/>
  <c r="U143" i="48"/>
  <c r="R143" i="85"/>
  <c r="R143" i="48"/>
  <c r="N143" i="85"/>
  <c r="N143" i="48"/>
  <c r="K143" i="85"/>
  <c r="K143" i="48"/>
  <c r="H143" i="85"/>
  <c r="H143" i="48"/>
  <c r="AN55" i="85"/>
  <c r="AO55" i="85"/>
  <c r="AP55" i="85"/>
  <c r="AN56" i="85"/>
  <c r="AO56" i="85"/>
  <c r="AP56" i="85"/>
  <c r="AN57" i="85"/>
  <c r="AO57" i="85"/>
  <c r="AP57" i="85"/>
  <c r="AN58" i="85"/>
  <c r="AO58" i="85"/>
  <c r="AP58" i="85"/>
  <c r="AN59" i="85"/>
  <c r="AO59" i="85"/>
  <c r="AP59" i="85"/>
  <c r="AN60" i="85"/>
  <c r="AO60" i="85"/>
  <c r="AP60" i="85"/>
  <c r="AN61" i="85"/>
  <c r="AO61" i="85"/>
  <c r="AP61" i="85"/>
  <c r="AN62" i="85"/>
  <c r="AO62" i="85"/>
  <c r="AP62" i="85"/>
  <c r="AN63" i="85"/>
  <c r="AO63" i="85"/>
  <c r="AP63" i="85"/>
  <c r="AN64" i="85"/>
  <c r="AO64" i="85"/>
  <c r="AP64" i="85"/>
  <c r="AN55" i="48"/>
  <c r="AO55" i="48"/>
  <c r="AP55" i="48"/>
  <c r="AN56" i="48"/>
  <c r="AO56" i="48"/>
  <c r="AP56" i="48"/>
  <c r="AN57" i="48"/>
  <c r="AO57" i="48"/>
  <c r="AP57" i="48"/>
  <c r="AN58" i="48"/>
  <c r="AO58" i="48"/>
  <c r="AP58" i="48"/>
  <c r="AN59" i="48"/>
  <c r="AO59" i="48"/>
  <c r="AP59" i="48"/>
  <c r="AN60" i="48"/>
  <c r="AO60" i="48"/>
  <c r="AP60" i="48"/>
  <c r="AN61" i="48"/>
  <c r="AO61" i="48"/>
  <c r="AP61" i="48"/>
  <c r="AN62" i="48"/>
  <c r="AO62" i="48"/>
  <c r="AP62" i="48"/>
  <c r="AN63" i="48"/>
  <c r="AO63" i="48"/>
  <c r="AP63" i="48"/>
  <c r="AN64" i="48"/>
  <c r="AO64" i="48"/>
  <c r="AP64" i="48"/>
  <c r="AP54" i="85"/>
  <c r="AO54" i="85"/>
  <c r="AN54" i="85"/>
  <c r="AP54" i="48"/>
  <c r="AO54" i="48"/>
  <c r="AN54" i="48"/>
  <c r="H114" i="85"/>
  <c r="H101" i="85"/>
  <c r="H86" i="85"/>
  <c r="H114" i="48"/>
  <c r="H101" i="48"/>
  <c r="H86" i="48"/>
  <c r="H90" i="48" s="1"/>
  <c r="H116" i="85"/>
  <c r="H116" i="48"/>
  <c r="AP105" i="85"/>
  <c r="AO105" i="85"/>
  <c r="AN105" i="85"/>
  <c r="AP105" i="48"/>
  <c r="AO105" i="48"/>
  <c r="AN105" i="48"/>
  <c r="AP103" i="85"/>
  <c r="AO103" i="85"/>
  <c r="AN103" i="85"/>
  <c r="AP103" i="48"/>
  <c r="AO103" i="48"/>
  <c r="AN103" i="48"/>
  <c r="H104" i="85" l="1"/>
  <c r="H106" i="85" s="1"/>
  <c r="AN65" i="85"/>
  <c r="AO65" i="85"/>
  <c r="AO65" i="48"/>
  <c r="AN65" i="48"/>
  <c r="AP65" i="48"/>
  <c r="AP65" i="85"/>
  <c r="H104" i="48"/>
  <c r="H106" i="48" s="1"/>
  <c r="H88" i="48"/>
  <c r="H88" i="85"/>
  <c r="H90" i="85"/>
  <c r="C6" i="57"/>
  <c r="C6" i="47"/>
  <c r="C6" i="102"/>
  <c r="C6" i="89"/>
  <c r="C6" i="101"/>
  <c r="D6" i="95"/>
  <c r="C6" i="97"/>
  <c r="C6" i="98"/>
  <c r="C6" i="99"/>
  <c r="R51" i="27" l="1"/>
  <c r="C14" i="102"/>
  <c r="W15" i="86"/>
  <c r="P15" i="86"/>
  <c r="I15" i="86"/>
  <c r="C11" i="101"/>
  <c r="A8" i="97"/>
  <c r="A8" i="35"/>
  <c r="N10" i="89" l="1"/>
  <c r="P10" i="89"/>
  <c r="S15" i="89" l="1"/>
  <c r="T15" i="89"/>
  <c r="U15" i="89"/>
  <c r="V15" i="89"/>
  <c r="W15" i="89"/>
  <c r="X15" i="89"/>
  <c r="Y15" i="89"/>
  <c r="Z15" i="89"/>
  <c r="AA15" i="89"/>
  <c r="AB15" i="89"/>
  <c r="AC15" i="89"/>
  <c r="T17" i="89"/>
  <c r="U17" i="89"/>
  <c r="V17" i="89"/>
  <c r="W17" i="89"/>
  <c r="X17" i="89"/>
  <c r="Y17" i="89"/>
  <c r="Z17" i="89"/>
  <c r="AA17" i="89"/>
  <c r="AB17" i="89"/>
  <c r="AC17" i="89"/>
  <c r="S17" i="89"/>
  <c r="T13" i="89"/>
  <c r="U13" i="89"/>
  <c r="V13" i="89"/>
  <c r="W13" i="89"/>
  <c r="X13" i="89"/>
  <c r="Y13" i="89"/>
  <c r="Z13" i="89"/>
  <c r="AA13" i="89"/>
  <c r="AB13" i="89"/>
  <c r="AC13" i="89"/>
  <c r="S13" i="89"/>
  <c r="AC18" i="89"/>
  <c r="V16" i="89"/>
  <c r="Z14" i="89"/>
  <c r="AB16" i="89" l="1"/>
  <c r="S16" i="89"/>
  <c r="AC16" i="89"/>
  <c r="U16" i="89"/>
  <c r="T16" i="89"/>
  <c r="AA16" i="89"/>
  <c r="Z16" i="89"/>
  <c r="Y16" i="89"/>
  <c r="X16" i="89"/>
  <c r="W16" i="89"/>
  <c r="AB18" i="89"/>
  <c r="Z18" i="89"/>
  <c r="AA18" i="89"/>
  <c r="X18" i="89"/>
  <c r="V18" i="89"/>
  <c r="U18" i="89"/>
  <c r="Y18" i="89"/>
  <c r="S18" i="89"/>
  <c r="T18" i="89"/>
  <c r="W18" i="89"/>
  <c r="Y14" i="89"/>
  <c r="X14" i="89"/>
  <c r="T14" i="89"/>
  <c r="V14" i="89"/>
  <c r="S14" i="89"/>
  <c r="AC14" i="89"/>
  <c r="AB14" i="89"/>
  <c r="W14" i="89"/>
  <c r="AA14" i="89"/>
  <c r="U14" i="89"/>
  <c r="B8" i="104" l="1"/>
  <c r="I13" i="104" s="1"/>
  <c r="A8" i="104"/>
  <c r="H13" i="104" s="1"/>
  <c r="C4" i="104"/>
  <c r="C3" i="104"/>
  <c r="C2" i="104"/>
  <c r="B8" i="103"/>
  <c r="I13" i="103" s="1"/>
  <c r="A8" i="103"/>
  <c r="H13" i="103" s="1"/>
  <c r="C4" i="103"/>
  <c r="C3" i="103"/>
  <c r="C2" i="103"/>
  <c r="B53" i="57" l="1"/>
  <c r="F11" i="102" l="1"/>
  <c r="F10" i="102"/>
  <c r="B8" i="102"/>
  <c r="A8" i="102"/>
  <c r="C4" i="102"/>
  <c r="C3" i="102"/>
  <c r="C2" i="102"/>
  <c r="H21" i="83"/>
  <c r="B8" i="101"/>
  <c r="I28" i="103" s="1"/>
  <c r="A8" i="101"/>
  <c r="H28" i="103" s="1"/>
  <c r="C4" i="101"/>
  <c r="C3" i="101"/>
  <c r="C2" i="101"/>
  <c r="I21" i="83" l="1"/>
  <c r="I26" i="83"/>
  <c r="I42" i="103"/>
  <c r="H26" i="83"/>
  <c r="H42" i="103"/>
  <c r="B8" i="99"/>
  <c r="A8" i="99"/>
  <c r="C4" i="99"/>
  <c r="C3" i="99"/>
  <c r="C2" i="99"/>
  <c r="B8" i="98"/>
  <c r="A8" i="98"/>
  <c r="C4" i="98"/>
  <c r="C3" i="98"/>
  <c r="C2" i="98"/>
  <c r="E10" i="97"/>
  <c r="B8" i="97"/>
  <c r="C4" i="97"/>
  <c r="C3" i="97"/>
  <c r="C2" i="97"/>
  <c r="H17" i="103" l="1"/>
  <c r="H15" i="83"/>
  <c r="I17" i="103"/>
  <c r="I15" i="83"/>
  <c r="H15" i="103"/>
  <c r="H19" i="103"/>
  <c r="H16" i="83"/>
  <c r="H14" i="83"/>
  <c r="I15" i="103"/>
  <c r="I19" i="103"/>
  <c r="I14" i="83"/>
  <c r="I16" i="83"/>
  <c r="F148" i="27"/>
  <c r="E76" i="95"/>
  <c r="F76" i="95"/>
  <c r="G76" i="95"/>
  <c r="F40" i="95" l="1"/>
  <c r="G40" i="95"/>
  <c r="E40" i="95"/>
  <c r="G70" i="95"/>
  <c r="F70" i="95"/>
  <c r="E70" i="95"/>
  <c r="G67" i="95"/>
  <c r="F67" i="95"/>
  <c r="E67" i="95"/>
  <c r="G57" i="95"/>
  <c r="F57" i="95"/>
  <c r="E57" i="95"/>
  <c r="G51" i="95"/>
  <c r="F51" i="95"/>
  <c r="E51" i="95"/>
  <c r="G46" i="95"/>
  <c r="F46" i="95"/>
  <c r="E46" i="95"/>
  <c r="G44" i="95"/>
  <c r="F44" i="95"/>
  <c r="E44" i="95"/>
  <c r="G23" i="95"/>
  <c r="G26" i="95" s="1"/>
  <c r="F23" i="95"/>
  <c r="F26" i="95" s="1"/>
  <c r="E23" i="95"/>
  <c r="E26" i="95" s="1"/>
  <c r="A8" i="95"/>
  <c r="D4" i="95"/>
  <c r="D3" i="95"/>
  <c r="D2" i="95"/>
  <c r="B8" i="89"/>
  <c r="A8" i="89"/>
  <c r="C4" i="89"/>
  <c r="C3" i="89"/>
  <c r="C2" i="89"/>
  <c r="H25" i="83" l="1"/>
  <c r="H41" i="103"/>
  <c r="I25" i="83"/>
  <c r="I41" i="103"/>
  <c r="F30" i="95"/>
  <c r="F32" i="95" s="1"/>
  <c r="E30" i="95"/>
  <c r="E32" i="95" s="1"/>
  <c r="G30" i="95"/>
  <c r="G32" i="95" s="1"/>
  <c r="F59" i="95"/>
  <c r="E59" i="95"/>
  <c r="F61" i="95"/>
  <c r="F72" i="95" s="1"/>
  <c r="G59" i="95"/>
  <c r="G74" i="95"/>
  <c r="E61" i="95"/>
  <c r="E72" i="95" s="1"/>
  <c r="E74" i="95"/>
  <c r="G61" i="95"/>
  <c r="G72" i="95" s="1"/>
  <c r="F74" i="95"/>
  <c r="B74" i="95" l="1"/>
  <c r="B8" i="95" s="1"/>
  <c r="E85" i="57"/>
  <c r="E80" i="57"/>
  <c r="E84" i="57"/>
  <c r="E86" i="57"/>
  <c r="E83" i="57"/>
  <c r="E81" i="57"/>
  <c r="E79" i="57"/>
  <c r="AC50" i="35"/>
  <c r="E78" i="57" l="1"/>
  <c r="H27" i="26" l="1"/>
  <c r="N116" i="27"/>
  <c r="N115" i="27"/>
  <c r="N115" i="84"/>
  <c r="N116" i="84"/>
  <c r="C3" i="84"/>
  <c r="A8" i="86"/>
  <c r="A8" i="3"/>
  <c r="B8" i="57"/>
  <c r="I16" i="104" s="1"/>
  <c r="C3" i="27"/>
  <c r="A8" i="57"/>
  <c r="H16" i="104" s="1"/>
  <c r="O27" i="27"/>
  <c r="X17" i="27"/>
  <c r="X51" i="27" s="1"/>
  <c r="P17" i="27"/>
  <c r="P51" i="27" s="1"/>
  <c r="C3" i="85"/>
  <c r="C3" i="48"/>
  <c r="H28" i="26"/>
  <c r="T15" i="65"/>
  <c r="W13" i="86"/>
  <c r="T13" i="65" s="1"/>
  <c r="W12" i="86"/>
  <c r="T12" i="65" s="1"/>
  <c r="W11" i="86"/>
  <c r="T11" i="65" s="1"/>
  <c r="M15" i="72"/>
  <c r="P13" i="86"/>
  <c r="M13" i="72" s="1"/>
  <c r="P12" i="86"/>
  <c r="M12" i="72" s="1"/>
  <c r="P11" i="86"/>
  <c r="M11" i="72" s="1"/>
  <c r="F15" i="71"/>
  <c r="W15" i="3"/>
  <c r="T15" i="70" s="1"/>
  <c r="W13" i="3"/>
  <c r="T13" i="70" s="1"/>
  <c r="W12" i="3"/>
  <c r="T12" i="70" s="1"/>
  <c r="W11" i="3"/>
  <c r="T11" i="70" s="1"/>
  <c r="P15" i="3"/>
  <c r="M15" i="66" s="1"/>
  <c r="P13" i="3"/>
  <c r="M13" i="66" s="1"/>
  <c r="P12" i="3"/>
  <c r="M12" i="66" s="1"/>
  <c r="P11" i="3"/>
  <c r="M11" i="66" s="1"/>
  <c r="I15" i="3"/>
  <c r="F15" i="80" s="1"/>
  <c r="I12" i="86"/>
  <c r="F12" i="71" s="1"/>
  <c r="I13" i="86"/>
  <c r="F13" i="71" s="1"/>
  <c r="I11" i="86"/>
  <c r="F11" i="71" s="1"/>
  <c r="C2" i="48"/>
  <c r="C4" i="48"/>
  <c r="AA98" i="86"/>
  <c r="AA97" i="86"/>
  <c r="AA96" i="86"/>
  <c r="AA95" i="86"/>
  <c r="AA94" i="86"/>
  <c r="AA93" i="86"/>
  <c r="AA90" i="86"/>
  <c r="AA89" i="86"/>
  <c r="AA88" i="86"/>
  <c r="AA86" i="86"/>
  <c r="AA85" i="86"/>
  <c r="AA83" i="86"/>
  <c r="AA80" i="86"/>
  <c r="AA78" i="86"/>
  <c r="AA77" i="86"/>
  <c r="AA76" i="86"/>
  <c r="AA73" i="86"/>
  <c r="AA72" i="86"/>
  <c r="AA71" i="86"/>
  <c r="AA70" i="86"/>
  <c r="AA69" i="86"/>
  <c r="AA68" i="86"/>
  <c r="AA67" i="86"/>
  <c r="AA64" i="86"/>
  <c r="AA63" i="86"/>
  <c r="AA57" i="86"/>
  <c r="AA56" i="86"/>
  <c r="AA55" i="86"/>
  <c r="AA25" i="86"/>
  <c r="AA24" i="86"/>
  <c r="AB23" i="86"/>
  <c r="AA23" i="86"/>
  <c r="AA21" i="86"/>
  <c r="AA20" i="86"/>
  <c r="B8" i="86"/>
  <c r="C6" i="86"/>
  <c r="C4" i="86"/>
  <c r="C3" i="86"/>
  <c r="C2" i="86"/>
  <c r="AA21" i="3"/>
  <c r="AA23" i="3"/>
  <c r="AA24" i="3"/>
  <c r="AA29" i="3"/>
  <c r="AA30" i="3"/>
  <c r="AA31" i="3"/>
  <c r="AA32" i="3"/>
  <c r="AA36" i="3"/>
  <c r="AA37" i="3"/>
  <c r="AA38" i="3"/>
  <c r="AA39" i="3"/>
  <c r="AA43" i="3"/>
  <c r="AA44" i="3"/>
  <c r="AA45" i="3"/>
  <c r="AA46" i="3"/>
  <c r="AA48" i="3"/>
  <c r="AA49" i="3"/>
  <c r="AA54" i="3"/>
  <c r="AA55" i="3"/>
  <c r="AA56" i="3"/>
  <c r="AA62" i="3"/>
  <c r="AA63" i="3"/>
  <c r="AA66" i="3"/>
  <c r="AA67" i="3"/>
  <c r="AA68" i="3"/>
  <c r="AA70" i="3"/>
  <c r="AA71" i="3"/>
  <c r="AA72" i="3"/>
  <c r="AA75" i="3"/>
  <c r="AA76" i="3"/>
  <c r="AA77" i="3"/>
  <c r="AA79" i="3"/>
  <c r="AA82" i="3"/>
  <c r="AA84" i="3"/>
  <c r="AA85" i="3"/>
  <c r="AA87" i="3"/>
  <c r="AA88" i="3"/>
  <c r="AA89" i="3"/>
  <c r="AA92" i="3"/>
  <c r="AA93" i="3"/>
  <c r="AA94" i="3"/>
  <c r="AA95" i="3"/>
  <c r="AA96" i="3"/>
  <c r="AA97" i="3"/>
  <c r="AA20" i="3"/>
  <c r="B8" i="3"/>
  <c r="AP78" i="85"/>
  <c r="AP79" i="85"/>
  <c r="AP84" i="85"/>
  <c r="AP92" i="85"/>
  <c r="AP93" i="85"/>
  <c r="AP98" i="85"/>
  <c r="AP100" i="85"/>
  <c r="AP75" i="85"/>
  <c r="AO78" i="85"/>
  <c r="AO84" i="85"/>
  <c r="AO92" i="85"/>
  <c r="AO93" i="85"/>
  <c r="AO98" i="85"/>
  <c r="AO100" i="85"/>
  <c r="AO75" i="85"/>
  <c r="AN79" i="85"/>
  <c r="AN84" i="85"/>
  <c r="AN93" i="85"/>
  <c r="AN98" i="85"/>
  <c r="AN100" i="85"/>
  <c r="AN75" i="85"/>
  <c r="AP126" i="85"/>
  <c r="AO126" i="85"/>
  <c r="AN126" i="85"/>
  <c r="AL136" i="85"/>
  <c r="AI136" i="85"/>
  <c r="AF136" i="85"/>
  <c r="AB126" i="85"/>
  <c r="AA126" i="85"/>
  <c r="Z126" i="85"/>
  <c r="U136" i="85"/>
  <c r="U158" i="85" s="1"/>
  <c r="R136" i="85"/>
  <c r="R158" i="85" s="1"/>
  <c r="N136" i="85"/>
  <c r="N158" i="85" s="1"/>
  <c r="K136" i="85"/>
  <c r="K158" i="85" s="1"/>
  <c r="H136" i="85"/>
  <c r="H158" i="85" s="1"/>
  <c r="AP17" i="85"/>
  <c r="AP125" i="85" s="1"/>
  <c r="AO17" i="85"/>
  <c r="AN125" i="85"/>
  <c r="AL125" i="85"/>
  <c r="AI125" i="85"/>
  <c r="AF125" i="85"/>
  <c r="AB17" i="85"/>
  <c r="AB125" i="85" s="1"/>
  <c r="AA17" i="85"/>
  <c r="AA125" i="85" s="1"/>
  <c r="Z17" i="85"/>
  <c r="U125" i="85"/>
  <c r="R125" i="85"/>
  <c r="N125" i="85"/>
  <c r="K125" i="85"/>
  <c r="H125" i="85"/>
  <c r="AL109" i="85"/>
  <c r="AL110" i="85"/>
  <c r="AP110" i="85" s="1"/>
  <c r="AL111" i="85"/>
  <c r="AL112" i="85"/>
  <c r="AP112" i="85" s="1"/>
  <c r="AL113" i="85"/>
  <c r="AP94" i="85"/>
  <c r="AP95" i="85"/>
  <c r="AP96" i="85"/>
  <c r="AP99" i="85"/>
  <c r="AP80" i="85"/>
  <c r="AP82" i="85"/>
  <c r="AP83" i="85"/>
  <c r="AP85" i="85"/>
  <c r="AP67" i="85"/>
  <c r="AP68" i="85"/>
  <c r="AP69" i="85"/>
  <c r="AP71" i="85"/>
  <c r="AP72" i="85"/>
  <c r="AP73" i="85"/>
  <c r="AP74" i="85"/>
  <c r="AI109" i="85"/>
  <c r="AI110" i="85"/>
  <c r="AO110" i="85" s="1"/>
  <c r="AI111" i="85"/>
  <c r="AI112" i="85"/>
  <c r="AI113" i="85"/>
  <c r="AO113" i="85" s="1"/>
  <c r="AO95" i="85"/>
  <c r="AO96" i="85"/>
  <c r="AO97" i="85"/>
  <c r="AO99" i="85"/>
  <c r="AO80" i="85"/>
  <c r="AO81" i="85"/>
  <c r="AO82" i="85"/>
  <c r="AO83" i="85"/>
  <c r="AO85" i="85"/>
  <c r="AO67" i="85"/>
  <c r="AO69" i="85"/>
  <c r="AO70" i="85"/>
  <c r="AO71" i="85"/>
  <c r="AO72" i="85"/>
  <c r="AO73" i="85"/>
  <c r="AO74" i="85"/>
  <c r="AF109" i="85"/>
  <c r="AF110" i="85"/>
  <c r="AN110" i="85" s="1"/>
  <c r="AF111" i="85"/>
  <c r="AF112" i="85"/>
  <c r="AN112" i="85" s="1"/>
  <c r="AF113" i="85"/>
  <c r="AN113" i="85" s="1"/>
  <c r="AN94" i="85"/>
  <c r="AN95" i="85"/>
  <c r="AN96" i="85"/>
  <c r="AN97" i="85"/>
  <c r="AN99" i="85"/>
  <c r="AN80" i="85"/>
  <c r="AN81" i="85"/>
  <c r="AN82" i="85"/>
  <c r="AN83" i="85"/>
  <c r="AN85" i="85"/>
  <c r="AN68" i="85"/>
  <c r="AN69" i="85"/>
  <c r="AN70" i="85"/>
  <c r="AN71" i="85"/>
  <c r="AN72" i="85"/>
  <c r="AN73" i="85"/>
  <c r="AN74" i="85"/>
  <c r="AB110" i="85"/>
  <c r="AB113" i="85"/>
  <c r="U109" i="85"/>
  <c r="U110" i="85"/>
  <c r="U111" i="85"/>
  <c r="U112" i="85"/>
  <c r="U113" i="85"/>
  <c r="R109" i="85"/>
  <c r="R110" i="85"/>
  <c r="R111" i="85"/>
  <c r="R112" i="85"/>
  <c r="R113" i="85"/>
  <c r="N109" i="85"/>
  <c r="N110" i="85"/>
  <c r="N111" i="85"/>
  <c r="N112" i="85"/>
  <c r="N113" i="85"/>
  <c r="K109" i="85"/>
  <c r="K110" i="85"/>
  <c r="K111" i="85"/>
  <c r="K112" i="85"/>
  <c r="K113" i="85"/>
  <c r="AP119" i="85"/>
  <c r="AO119" i="85"/>
  <c r="AN119" i="85"/>
  <c r="AB119" i="85"/>
  <c r="AA119" i="85"/>
  <c r="Z119" i="85"/>
  <c r="AP118" i="85"/>
  <c r="AO118" i="85"/>
  <c r="AN118" i="85"/>
  <c r="AB118" i="85"/>
  <c r="AA118" i="85"/>
  <c r="Z118" i="85"/>
  <c r="AL52" i="85"/>
  <c r="AI52" i="85"/>
  <c r="AF52" i="85"/>
  <c r="U52" i="85"/>
  <c r="R52" i="85"/>
  <c r="N52" i="85"/>
  <c r="K52" i="85"/>
  <c r="H52" i="85"/>
  <c r="AL50" i="85"/>
  <c r="AP50" i="85" s="1"/>
  <c r="AI50" i="85"/>
  <c r="AO50" i="85" s="1"/>
  <c r="AF50" i="85"/>
  <c r="AN50" i="85" s="1"/>
  <c r="AB50" i="85"/>
  <c r="U50" i="85"/>
  <c r="AA50" i="85" s="1"/>
  <c r="R50" i="85"/>
  <c r="Z50" i="85" s="1"/>
  <c r="N50" i="85"/>
  <c r="K50" i="85"/>
  <c r="H50" i="85"/>
  <c r="AL45" i="85"/>
  <c r="AP45" i="85" s="1"/>
  <c r="AL23" i="85"/>
  <c r="AP23" i="85" s="1"/>
  <c r="AL24" i="85"/>
  <c r="AP24" i="85" s="1"/>
  <c r="AL25" i="85"/>
  <c r="AP25" i="85" s="1"/>
  <c r="AL26" i="85"/>
  <c r="AP26" i="85" s="1"/>
  <c r="AL27" i="85"/>
  <c r="AP27" i="85" s="1"/>
  <c r="AL30" i="85"/>
  <c r="AL31" i="85"/>
  <c r="AP31" i="85" s="1"/>
  <c r="AL32" i="85"/>
  <c r="AP32" i="85" s="1"/>
  <c r="AL35" i="85"/>
  <c r="AP35" i="85" s="1"/>
  <c r="AL37" i="85"/>
  <c r="AP37" i="85" s="1"/>
  <c r="AK41" i="85"/>
  <c r="AL41" i="85" s="1"/>
  <c r="AP41" i="85" s="1"/>
  <c r="AL39" i="85"/>
  <c r="AP39" i="85" s="1"/>
  <c r="AL40" i="85"/>
  <c r="AP40" i="85" s="1"/>
  <c r="AI45" i="85"/>
  <c r="AI23" i="85"/>
  <c r="AO23" i="85" s="1"/>
  <c r="AI24" i="85"/>
  <c r="AI25" i="85"/>
  <c r="AO25" i="85" s="1"/>
  <c r="AI26" i="85"/>
  <c r="AO26" i="85" s="1"/>
  <c r="AI27" i="85"/>
  <c r="AO27" i="85" s="1"/>
  <c r="AI30" i="85"/>
  <c r="AO30" i="85" s="1"/>
  <c r="AI31" i="85"/>
  <c r="AO31" i="85" s="1"/>
  <c r="AI32" i="85"/>
  <c r="AO32" i="85" s="1"/>
  <c r="AI35" i="85"/>
  <c r="AO35" i="85" s="1"/>
  <c r="AI37" i="85"/>
  <c r="AO37" i="85" s="1"/>
  <c r="AH41" i="85"/>
  <c r="AI41" i="85" s="1"/>
  <c r="AO41" i="85" s="1"/>
  <c r="AI39" i="85"/>
  <c r="AO39" i="85" s="1"/>
  <c r="AI40" i="85"/>
  <c r="AO40" i="85" s="1"/>
  <c r="AF45" i="85"/>
  <c r="AN45" i="85" s="1"/>
  <c r="AF23" i="85"/>
  <c r="AN23" i="85" s="1"/>
  <c r="AF24" i="85"/>
  <c r="AF25" i="85"/>
  <c r="AN25" i="85" s="1"/>
  <c r="AF26" i="85"/>
  <c r="AN26" i="85" s="1"/>
  <c r="AF27" i="85"/>
  <c r="AN27" i="85" s="1"/>
  <c r="AF30" i="85"/>
  <c r="AN30" i="85" s="1"/>
  <c r="AF31" i="85"/>
  <c r="AN31" i="85" s="1"/>
  <c r="AF32" i="85"/>
  <c r="AN32" i="85" s="1"/>
  <c r="AF35" i="85"/>
  <c r="AN35" i="85" s="1"/>
  <c r="AF37" i="85"/>
  <c r="AN37" i="85" s="1"/>
  <c r="AE41" i="85"/>
  <c r="AF41" i="85" s="1"/>
  <c r="AN41" i="85" s="1"/>
  <c r="AF39" i="85"/>
  <c r="AN39" i="85" s="1"/>
  <c r="AF40" i="85"/>
  <c r="AN40" i="85" s="1"/>
  <c r="AK28" i="85"/>
  <c r="AK33" i="85"/>
  <c r="AJ28" i="85"/>
  <c r="AJ48" i="85" s="1"/>
  <c r="AL48" i="85" s="1"/>
  <c r="AJ33" i="85"/>
  <c r="AH28" i="85"/>
  <c r="AH33" i="85"/>
  <c r="AG28" i="85"/>
  <c r="AG48" i="85" s="1"/>
  <c r="AI48" i="85" s="1"/>
  <c r="AG33" i="85"/>
  <c r="AE28" i="85"/>
  <c r="AE33" i="85"/>
  <c r="AD28" i="85"/>
  <c r="AD33" i="85"/>
  <c r="AB45" i="85"/>
  <c r="AB23" i="85"/>
  <c r="AB24" i="85"/>
  <c r="AB25" i="85"/>
  <c r="AB26" i="85"/>
  <c r="AB27" i="85"/>
  <c r="AB30" i="85"/>
  <c r="AB31" i="85"/>
  <c r="AB35" i="85"/>
  <c r="AB37" i="85"/>
  <c r="AB41" i="85"/>
  <c r="AB39" i="85"/>
  <c r="AB40" i="85"/>
  <c r="U45" i="85"/>
  <c r="AA45" i="85" s="1"/>
  <c r="U23" i="85"/>
  <c r="AA23" i="85" s="1"/>
  <c r="U24" i="85"/>
  <c r="AA24" i="85" s="1"/>
  <c r="U25" i="85"/>
  <c r="AA25" i="85" s="1"/>
  <c r="U26" i="85"/>
  <c r="AA26" i="85" s="1"/>
  <c r="U27" i="85"/>
  <c r="AA27" i="85" s="1"/>
  <c r="U30" i="85"/>
  <c r="AA30" i="85" s="1"/>
  <c r="U31" i="85"/>
  <c r="AA31" i="85" s="1"/>
  <c r="U32" i="85"/>
  <c r="AA32" i="85" s="1"/>
  <c r="U35" i="85"/>
  <c r="AA35" i="85" s="1"/>
  <c r="U37" i="85"/>
  <c r="AA37" i="85" s="1"/>
  <c r="T41" i="85"/>
  <c r="U41" i="85" s="1"/>
  <c r="AA41" i="85" s="1"/>
  <c r="U39" i="85"/>
  <c r="AA39" i="85" s="1"/>
  <c r="U40" i="85"/>
  <c r="AA40" i="85" s="1"/>
  <c r="R45" i="85"/>
  <c r="Z45" i="85" s="1"/>
  <c r="R23" i="85"/>
  <c r="Z23" i="85" s="1"/>
  <c r="R24" i="85"/>
  <c r="Z24" i="85" s="1"/>
  <c r="R25" i="85"/>
  <c r="Z25" i="85" s="1"/>
  <c r="R26" i="85"/>
  <c r="Z26" i="85" s="1"/>
  <c r="R27" i="85"/>
  <c r="Z27" i="85" s="1"/>
  <c r="R30" i="85"/>
  <c r="Z30" i="85" s="1"/>
  <c r="R31" i="85"/>
  <c r="Z31" i="85" s="1"/>
  <c r="R32" i="85"/>
  <c r="Z32" i="85" s="1"/>
  <c r="R35" i="85"/>
  <c r="Z35" i="85" s="1"/>
  <c r="R37" i="85"/>
  <c r="Z37" i="85" s="1"/>
  <c r="Q41" i="85"/>
  <c r="R41" i="85" s="1"/>
  <c r="Z41" i="85" s="1"/>
  <c r="R39" i="85"/>
  <c r="Z39" i="85" s="1"/>
  <c r="R40" i="85"/>
  <c r="Z40" i="85" s="1"/>
  <c r="T28" i="85"/>
  <c r="T33" i="85"/>
  <c r="S28" i="85"/>
  <c r="S48" i="85" s="1"/>
  <c r="U48" i="85" s="1"/>
  <c r="S33" i="85"/>
  <c r="Q28" i="85"/>
  <c r="Q33" i="85"/>
  <c r="P28" i="85"/>
  <c r="P48" i="85" s="1"/>
  <c r="R48" i="85" s="1"/>
  <c r="P33" i="85"/>
  <c r="N45" i="85"/>
  <c r="N23" i="85"/>
  <c r="N24" i="85"/>
  <c r="N25" i="85"/>
  <c r="N26" i="85"/>
  <c r="N27" i="85"/>
  <c r="N30" i="85"/>
  <c r="N31" i="85"/>
  <c r="N32" i="85"/>
  <c r="N35" i="85"/>
  <c r="N37" i="85"/>
  <c r="M41" i="85"/>
  <c r="N41" i="85" s="1"/>
  <c r="N39" i="85"/>
  <c r="N40" i="85"/>
  <c r="M28" i="85"/>
  <c r="M33" i="85"/>
  <c r="L28" i="85"/>
  <c r="L48" i="85" s="1"/>
  <c r="N48" i="85" s="1"/>
  <c r="L33" i="85"/>
  <c r="K45" i="85"/>
  <c r="K23" i="85"/>
  <c r="K24" i="85"/>
  <c r="K25" i="85"/>
  <c r="K26" i="85"/>
  <c r="K27" i="85"/>
  <c r="K30" i="85"/>
  <c r="K31" i="85"/>
  <c r="K32" i="85"/>
  <c r="K35" i="85"/>
  <c r="K37" i="85"/>
  <c r="J41" i="85"/>
  <c r="K41" i="85" s="1"/>
  <c r="K39" i="85"/>
  <c r="K40" i="85"/>
  <c r="J28" i="85"/>
  <c r="J33" i="85"/>
  <c r="I28" i="85"/>
  <c r="I33" i="85"/>
  <c r="H45" i="85"/>
  <c r="H23" i="85"/>
  <c r="H24" i="85"/>
  <c r="H25" i="85"/>
  <c r="H26" i="85"/>
  <c r="H27" i="85"/>
  <c r="H30" i="85"/>
  <c r="H31" i="85"/>
  <c r="H32" i="85"/>
  <c r="H35" i="85"/>
  <c r="H37" i="85"/>
  <c r="G41" i="85"/>
  <c r="H41" i="85" s="1"/>
  <c r="H39" i="85"/>
  <c r="H40" i="85"/>
  <c r="G28" i="85"/>
  <c r="G33" i="85"/>
  <c r="F28" i="85"/>
  <c r="F48" i="85" s="1"/>
  <c r="H48" i="85" s="1"/>
  <c r="F33" i="85"/>
  <c r="AP21" i="85"/>
  <c r="AO21" i="85"/>
  <c r="AN21" i="85"/>
  <c r="AK21" i="85"/>
  <c r="AJ21" i="85"/>
  <c r="AH21" i="85"/>
  <c r="AG21" i="85"/>
  <c r="AE21" i="85"/>
  <c r="AD21" i="85"/>
  <c r="AB21" i="85"/>
  <c r="AA21" i="85"/>
  <c r="Z21" i="85"/>
  <c r="W21" i="85"/>
  <c r="V21" i="85"/>
  <c r="T21" i="85"/>
  <c r="S21" i="85"/>
  <c r="Q21" i="85"/>
  <c r="P21" i="85"/>
  <c r="M21" i="85"/>
  <c r="L21" i="85"/>
  <c r="J21" i="85"/>
  <c r="I21" i="85"/>
  <c r="G21" i="85"/>
  <c r="F21" i="85"/>
  <c r="AP20" i="85"/>
  <c r="AO20" i="85"/>
  <c r="AN20" i="85"/>
  <c r="AK20" i="85"/>
  <c r="AJ20" i="85"/>
  <c r="AH20" i="85"/>
  <c r="AG20" i="85"/>
  <c r="AE20" i="85"/>
  <c r="AD20" i="85"/>
  <c r="AB20" i="85"/>
  <c r="AA20" i="85"/>
  <c r="Z20" i="85"/>
  <c r="W20" i="85"/>
  <c r="V20" i="85"/>
  <c r="T20" i="85"/>
  <c r="S20" i="85"/>
  <c r="Q20" i="85"/>
  <c r="P20" i="85"/>
  <c r="M20" i="85"/>
  <c r="L20" i="85"/>
  <c r="J20" i="85"/>
  <c r="I20" i="85"/>
  <c r="G20" i="85"/>
  <c r="F20" i="85"/>
  <c r="AP19" i="85"/>
  <c r="AO19" i="85"/>
  <c r="AN19" i="85"/>
  <c r="AK19" i="85"/>
  <c r="AJ19" i="85"/>
  <c r="AH19" i="85"/>
  <c r="AG19" i="85"/>
  <c r="AE19" i="85"/>
  <c r="AD19" i="85"/>
  <c r="AB19" i="85"/>
  <c r="AA19" i="85"/>
  <c r="Z19" i="85"/>
  <c r="W19" i="85"/>
  <c r="V19" i="85"/>
  <c r="T19" i="85"/>
  <c r="S19" i="85"/>
  <c r="Q19" i="85"/>
  <c r="P19" i="85"/>
  <c r="M19" i="85"/>
  <c r="L19" i="85"/>
  <c r="J19" i="85"/>
  <c r="I19" i="85"/>
  <c r="G19" i="85"/>
  <c r="F19" i="85"/>
  <c r="AP18" i="85"/>
  <c r="AO18" i="85"/>
  <c r="AN18" i="85"/>
  <c r="AK18" i="85"/>
  <c r="AJ18" i="85"/>
  <c r="AH18" i="85"/>
  <c r="AG18" i="85"/>
  <c r="AE18" i="85"/>
  <c r="AD18" i="85"/>
  <c r="AB18" i="85"/>
  <c r="AA18" i="85"/>
  <c r="Z18" i="85"/>
  <c r="W18" i="85"/>
  <c r="V18" i="85"/>
  <c r="T18" i="85"/>
  <c r="S18" i="85"/>
  <c r="Q18" i="85"/>
  <c r="P18" i="85"/>
  <c r="M18" i="85"/>
  <c r="L18" i="85"/>
  <c r="J18" i="85"/>
  <c r="I18" i="85"/>
  <c r="G18" i="85"/>
  <c r="F18" i="85"/>
  <c r="AK17" i="85"/>
  <c r="AJ17" i="85"/>
  <c r="AH17" i="85"/>
  <c r="AG17" i="85"/>
  <c r="AE17" i="85"/>
  <c r="AD17" i="85"/>
  <c r="W17" i="85"/>
  <c r="V17" i="85"/>
  <c r="T17" i="85"/>
  <c r="S17" i="85"/>
  <c r="Q17" i="85"/>
  <c r="P17" i="85"/>
  <c r="M17" i="85"/>
  <c r="L17" i="85"/>
  <c r="J17" i="85"/>
  <c r="I17" i="85"/>
  <c r="G17" i="85"/>
  <c r="F17" i="85"/>
  <c r="AN12" i="85"/>
  <c r="Z12" i="85"/>
  <c r="C6" i="85"/>
  <c r="N52" i="27"/>
  <c r="N53" i="27"/>
  <c r="N54" i="27"/>
  <c r="N55" i="27"/>
  <c r="N56" i="27"/>
  <c r="N59" i="27"/>
  <c r="N60" i="27"/>
  <c r="N61" i="27"/>
  <c r="N62" i="27"/>
  <c r="N63" i="27"/>
  <c r="N64" i="27"/>
  <c r="N65" i="27"/>
  <c r="N66" i="27"/>
  <c r="N67" i="27"/>
  <c r="N68" i="27"/>
  <c r="N71" i="27"/>
  <c r="N72" i="27"/>
  <c r="N73" i="27"/>
  <c r="N74" i="27"/>
  <c r="N75" i="27"/>
  <c r="N76" i="27"/>
  <c r="N77" i="27"/>
  <c r="N78" i="27"/>
  <c r="N79" i="27"/>
  <c r="N80" i="27"/>
  <c r="N81" i="27"/>
  <c r="N82" i="27"/>
  <c r="N83" i="27"/>
  <c r="N84" i="27"/>
  <c r="N86" i="27"/>
  <c r="N89" i="27"/>
  <c r="N90" i="27"/>
  <c r="N91" i="27"/>
  <c r="N92" i="27"/>
  <c r="N93" i="27"/>
  <c r="N94" i="27"/>
  <c r="N95" i="27"/>
  <c r="N96" i="27"/>
  <c r="N97" i="27"/>
  <c r="N98" i="27"/>
  <c r="N99" i="27"/>
  <c r="N100" i="27"/>
  <c r="N101" i="27"/>
  <c r="N102" i="27"/>
  <c r="N103" i="27"/>
  <c r="N104" i="27"/>
  <c r="N111" i="27"/>
  <c r="N112" i="27"/>
  <c r="N113" i="27"/>
  <c r="N114" i="27"/>
  <c r="N117" i="27"/>
  <c r="N118" i="27"/>
  <c r="N119" i="27"/>
  <c r="N120" i="27"/>
  <c r="N121" i="27"/>
  <c r="N122" i="27"/>
  <c r="N123" i="27"/>
  <c r="N124" i="27"/>
  <c r="N127" i="27"/>
  <c r="N128" i="27"/>
  <c r="N129" i="27"/>
  <c r="O52" i="27"/>
  <c r="O53" i="27"/>
  <c r="O54" i="27"/>
  <c r="O55" i="27"/>
  <c r="O56" i="27"/>
  <c r="O59" i="27"/>
  <c r="O60" i="27"/>
  <c r="O61" i="27"/>
  <c r="O62" i="27"/>
  <c r="O63" i="27"/>
  <c r="O64" i="27"/>
  <c r="O65" i="27"/>
  <c r="O66" i="27"/>
  <c r="O67" i="27"/>
  <c r="O68" i="27"/>
  <c r="O71" i="27"/>
  <c r="O72" i="27"/>
  <c r="O73" i="27"/>
  <c r="O74" i="27"/>
  <c r="O75" i="27"/>
  <c r="O76" i="27"/>
  <c r="O77" i="27"/>
  <c r="O78" i="27"/>
  <c r="O79" i="27"/>
  <c r="O80" i="27"/>
  <c r="O81" i="27"/>
  <c r="O82" i="27"/>
  <c r="O83" i="27"/>
  <c r="O84" i="27"/>
  <c r="O85" i="27"/>
  <c r="O86" i="27"/>
  <c r="O89" i="27"/>
  <c r="O90" i="27"/>
  <c r="O91" i="27"/>
  <c r="O92" i="27"/>
  <c r="O93" i="27"/>
  <c r="O94" i="27"/>
  <c r="O95" i="27"/>
  <c r="O96" i="27"/>
  <c r="O97" i="27"/>
  <c r="O98" i="27"/>
  <c r="O99" i="27"/>
  <c r="O100" i="27"/>
  <c r="O101" i="27"/>
  <c r="O102" i="27"/>
  <c r="O103" i="27"/>
  <c r="O104" i="27"/>
  <c r="O111" i="27"/>
  <c r="O112" i="27"/>
  <c r="O113" i="27"/>
  <c r="O114" i="27"/>
  <c r="O115" i="27"/>
  <c r="O116" i="27"/>
  <c r="O117" i="27"/>
  <c r="O118" i="27"/>
  <c r="O119" i="27"/>
  <c r="O120" i="27"/>
  <c r="O121" i="27"/>
  <c r="O122" i="27"/>
  <c r="O123" i="27"/>
  <c r="O124" i="27"/>
  <c r="O127" i="27"/>
  <c r="O128" i="27"/>
  <c r="O129" i="27"/>
  <c r="P52" i="27"/>
  <c r="P53" i="27"/>
  <c r="P54" i="27"/>
  <c r="P55" i="27"/>
  <c r="P56" i="27"/>
  <c r="P59" i="27"/>
  <c r="P60" i="27"/>
  <c r="P61" i="27"/>
  <c r="P62" i="27"/>
  <c r="P63" i="27"/>
  <c r="P64" i="27"/>
  <c r="P65" i="27"/>
  <c r="P66" i="27"/>
  <c r="P67" i="27"/>
  <c r="P68" i="27"/>
  <c r="P71" i="27"/>
  <c r="P72" i="27"/>
  <c r="P73" i="27"/>
  <c r="P74" i="27"/>
  <c r="P75" i="27"/>
  <c r="P76" i="27"/>
  <c r="P77" i="27"/>
  <c r="P78" i="27"/>
  <c r="P79" i="27"/>
  <c r="P80" i="27"/>
  <c r="P81" i="27"/>
  <c r="P82" i="27"/>
  <c r="P83" i="27"/>
  <c r="P84" i="27"/>
  <c r="P85" i="27"/>
  <c r="P86" i="27"/>
  <c r="P89" i="27"/>
  <c r="P90" i="27"/>
  <c r="P91" i="27"/>
  <c r="P92" i="27"/>
  <c r="P93" i="27"/>
  <c r="P94" i="27"/>
  <c r="P95" i="27"/>
  <c r="P96" i="27"/>
  <c r="P97" i="27"/>
  <c r="P98" i="27"/>
  <c r="P99" i="27"/>
  <c r="P100" i="27"/>
  <c r="P101" i="27"/>
  <c r="P102" i="27"/>
  <c r="P103" i="27"/>
  <c r="P104" i="27"/>
  <c r="P111" i="27"/>
  <c r="P112" i="27"/>
  <c r="P113" i="27"/>
  <c r="P114" i="27"/>
  <c r="P115" i="27"/>
  <c r="P116" i="27"/>
  <c r="P117" i="27"/>
  <c r="P118" i="27"/>
  <c r="P119" i="27"/>
  <c r="P120" i="27"/>
  <c r="P121" i="27"/>
  <c r="P122" i="27"/>
  <c r="P123" i="27"/>
  <c r="P124" i="27"/>
  <c r="P127" i="27"/>
  <c r="P128" i="27"/>
  <c r="P129" i="27"/>
  <c r="V52" i="27"/>
  <c r="V53" i="27"/>
  <c r="V54" i="27"/>
  <c r="V55" i="27"/>
  <c r="V56" i="27"/>
  <c r="V59" i="27"/>
  <c r="V60" i="27"/>
  <c r="V61" i="27"/>
  <c r="V62" i="27"/>
  <c r="V63" i="27"/>
  <c r="V64" i="27"/>
  <c r="V65" i="27"/>
  <c r="V66" i="27"/>
  <c r="V67" i="27"/>
  <c r="V68" i="27"/>
  <c r="V71" i="27"/>
  <c r="V72" i="27"/>
  <c r="V73" i="27"/>
  <c r="V74" i="27"/>
  <c r="V75" i="27"/>
  <c r="V76" i="27"/>
  <c r="V77" i="27"/>
  <c r="V78" i="27"/>
  <c r="V79" i="27"/>
  <c r="V80" i="27"/>
  <c r="V81" i="27"/>
  <c r="V82" i="27"/>
  <c r="V83" i="27"/>
  <c r="V84" i="27"/>
  <c r="V85" i="27"/>
  <c r="V86" i="27"/>
  <c r="V89" i="27"/>
  <c r="V90" i="27"/>
  <c r="V91" i="27"/>
  <c r="V92" i="27"/>
  <c r="V93" i="27"/>
  <c r="V94" i="27"/>
  <c r="V95" i="27"/>
  <c r="V96" i="27"/>
  <c r="V97" i="27"/>
  <c r="V98" i="27"/>
  <c r="V99" i="27"/>
  <c r="V100" i="27"/>
  <c r="V101" i="27"/>
  <c r="V102" i="27"/>
  <c r="V103" i="27"/>
  <c r="V104" i="27"/>
  <c r="V111" i="27"/>
  <c r="V112" i="27"/>
  <c r="V113" i="27"/>
  <c r="V114" i="27"/>
  <c r="V115" i="27"/>
  <c r="V116" i="27"/>
  <c r="V117" i="27"/>
  <c r="V118" i="27"/>
  <c r="V119" i="27"/>
  <c r="V120" i="27"/>
  <c r="V121" i="27"/>
  <c r="V122" i="27"/>
  <c r="V123" i="27"/>
  <c r="V124" i="27"/>
  <c r="V127" i="27"/>
  <c r="V128" i="27"/>
  <c r="V129" i="27"/>
  <c r="W52" i="27"/>
  <c r="W53" i="27"/>
  <c r="W54" i="27"/>
  <c r="W55" i="27"/>
  <c r="W56" i="27"/>
  <c r="W59" i="27"/>
  <c r="W60" i="27"/>
  <c r="W61" i="27"/>
  <c r="W62" i="27"/>
  <c r="W63" i="27"/>
  <c r="W64" i="27"/>
  <c r="W65" i="27"/>
  <c r="W66" i="27"/>
  <c r="W67" i="27"/>
  <c r="W68" i="27"/>
  <c r="W71" i="27"/>
  <c r="W72" i="27"/>
  <c r="W73" i="27"/>
  <c r="W74" i="27"/>
  <c r="W75" i="27"/>
  <c r="W76" i="27"/>
  <c r="W77" i="27"/>
  <c r="W78" i="27"/>
  <c r="W79" i="27"/>
  <c r="W80" i="27"/>
  <c r="W81" i="27"/>
  <c r="W82" i="27"/>
  <c r="W83" i="27"/>
  <c r="W84" i="27"/>
  <c r="W85" i="27"/>
  <c r="W86" i="27"/>
  <c r="W89" i="27"/>
  <c r="W90" i="27"/>
  <c r="W91" i="27"/>
  <c r="W92" i="27"/>
  <c r="W93" i="27"/>
  <c r="W94" i="27"/>
  <c r="W95" i="27"/>
  <c r="W96" i="27"/>
  <c r="W97" i="27"/>
  <c r="W98" i="27"/>
  <c r="W99" i="27"/>
  <c r="W100" i="27"/>
  <c r="W101" i="27"/>
  <c r="W102" i="27"/>
  <c r="W103" i="27"/>
  <c r="W104" i="27"/>
  <c r="W111" i="27"/>
  <c r="W112" i="27"/>
  <c r="W113" i="27"/>
  <c r="W114" i="27"/>
  <c r="W115" i="27"/>
  <c r="W116" i="27"/>
  <c r="W117" i="27"/>
  <c r="W118" i="27"/>
  <c r="W119" i="27"/>
  <c r="W120" i="27"/>
  <c r="W121" i="27"/>
  <c r="W122" i="27"/>
  <c r="W123" i="27"/>
  <c r="W124" i="27"/>
  <c r="W127" i="27"/>
  <c r="W128" i="27"/>
  <c r="W129" i="27"/>
  <c r="X52" i="27"/>
  <c r="X53" i="27"/>
  <c r="X54" i="27"/>
  <c r="X55" i="27"/>
  <c r="X56" i="27"/>
  <c r="X59" i="27"/>
  <c r="X60" i="27"/>
  <c r="X61" i="27"/>
  <c r="X62" i="27"/>
  <c r="X63" i="27"/>
  <c r="X64" i="27"/>
  <c r="X65" i="27"/>
  <c r="X66" i="27"/>
  <c r="X67" i="27"/>
  <c r="X68" i="27"/>
  <c r="X71" i="27"/>
  <c r="X72" i="27"/>
  <c r="X73" i="27"/>
  <c r="X74" i="27"/>
  <c r="X75" i="27"/>
  <c r="X76" i="27"/>
  <c r="X77" i="27"/>
  <c r="X78" i="27"/>
  <c r="X79" i="27"/>
  <c r="X80" i="27"/>
  <c r="X81" i="27"/>
  <c r="X82" i="27"/>
  <c r="X83" i="27"/>
  <c r="X84" i="27"/>
  <c r="X85" i="27"/>
  <c r="X86" i="27"/>
  <c r="X89" i="27"/>
  <c r="X90" i="27"/>
  <c r="X91" i="27"/>
  <c r="X92" i="27"/>
  <c r="X93" i="27"/>
  <c r="X94" i="27"/>
  <c r="X95" i="27"/>
  <c r="X96" i="27"/>
  <c r="X97" i="27"/>
  <c r="X98" i="27"/>
  <c r="X99" i="27"/>
  <c r="X100" i="27"/>
  <c r="X101" i="27"/>
  <c r="X102" i="27"/>
  <c r="X103" i="27"/>
  <c r="X104" i="27"/>
  <c r="X111" i="27"/>
  <c r="X112" i="27"/>
  <c r="X113" i="27"/>
  <c r="X114" i="27"/>
  <c r="X115" i="27"/>
  <c r="X116" i="27"/>
  <c r="X117" i="27"/>
  <c r="X118" i="27"/>
  <c r="X119" i="27"/>
  <c r="X120" i="27"/>
  <c r="X121" i="27"/>
  <c r="X122" i="27"/>
  <c r="X123" i="27"/>
  <c r="X124" i="27"/>
  <c r="X127" i="27"/>
  <c r="X128" i="27"/>
  <c r="X129" i="27"/>
  <c r="K109" i="48"/>
  <c r="K110" i="48"/>
  <c r="A110" i="48" s="1"/>
  <c r="A112" i="48"/>
  <c r="N109" i="48"/>
  <c r="N110" i="48"/>
  <c r="N114" i="48"/>
  <c r="A113" i="48"/>
  <c r="AN92" i="48"/>
  <c r="AN93" i="48"/>
  <c r="AN94" i="48"/>
  <c r="AN95" i="48"/>
  <c r="AN96" i="48"/>
  <c r="AN97" i="48"/>
  <c r="AN98" i="48"/>
  <c r="AN99" i="48"/>
  <c r="AN100" i="48"/>
  <c r="AN79" i="48"/>
  <c r="AN80" i="48"/>
  <c r="AN81" i="48"/>
  <c r="AN82" i="48"/>
  <c r="AN83" i="48"/>
  <c r="AN84" i="48"/>
  <c r="AN85" i="48"/>
  <c r="AN67" i="48"/>
  <c r="AN68" i="48"/>
  <c r="AN69" i="48"/>
  <c r="AN70" i="48"/>
  <c r="AN71" i="48"/>
  <c r="AN72" i="48"/>
  <c r="AN73" i="48"/>
  <c r="AN74" i="48"/>
  <c r="AN75" i="48"/>
  <c r="AO92" i="48"/>
  <c r="AO93" i="48"/>
  <c r="AO94" i="48"/>
  <c r="AO95" i="48"/>
  <c r="AO96" i="48"/>
  <c r="AO97" i="48"/>
  <c r="AO98" i="48"/>
  <c r="AO99" i="48"/>
  <c r="AO100" i="48"/>
  <c r="AO78" i="48"/>
  <c r="AO79" i="48"/>
  <c r="AO80" i="48"/>
  <c r="AO81" i="48"/>
  <c r="AO82" i="48"/>
  <c r="AO83" i="48"/>
  <c r="AO84" i="48"/>
  <c r="AO85" i="48"/>
  <c r="AO67" i="48"/>
  <c r="AO68" i="48"/>
  <c r="AO69" i="48"/>
  <c r="AO70" i="48"/>
  <c r="AO71" i="48"/>
  <c r="AO72" i="48"/>
  <c r="AO73" i="48"/>
  <c r="AO74" i="48"/>
  <c r="AO75" i="48"/>
  <c r="AP92" i="48"/>
  <c r="AP93" i="48"/>
  <c r="AP94" i="48"/>
  <c r="AP95" i="48"/>
  <c r="AP96" i="48"/>
  <c r="AP97" i="48"/>
  <c r="AP98" i="48"/>
  <c r="AP99" i="48"/>
  <c r="AP100" i="48"/>
  <c r="AP78" i="48"/>
  <c r="AP79" i="48"/>
  <c r="AP80" i="48"/>
  <c r="AP81" i="48"/>
  <c r="AP82" i="48"/>
  <c r="AP83" i="48"/>
  <c r="AP84" i="48"/>
  <c r="AP85" i="48"/>
  <c r="AP67" i="48"/>
  <c r="AP68" i="48"/>
  <c r="AP69" i="48"/>
  <c r="AP70" i="48"/>
  <c r="AP71" i="48"/>
  <c r="AP72" i="48"/>
  <c r="AP73" i="48"/>
  <c r="AP74" i="48"/>
  <c r="AP75" i="48"/>
  <c r="Z118" i="48"/>
  <c r="AA118" i="48"/>
  <c r="AB118" i="48"/>
  <c r="H23" i="48"/>
  <c r="K23" i="48"/>
  <c r="N23" i="48"/>
  <c r="R23" i="48"/>
  <c r="Z23" i="48" s="1"/>
  <c r="U23" i="48"/>
  <c r="AA23" i="48" s="1"/>
  <c r="X23" i="48"/>
  <c r="AB23" i="48" s="1"/>
  <c r="AF23" i="48"/>
  <c r="AN23" i="48" s="1"/>
  <c r="AI23" i="48"/>
  <c r="AO23" i="48" s="1"/>
  <c r="AL23" i="48"/>
  <c r="AP23" i="48" s="1"/>
  <c r="H24" i="48"/>
  <c r="K24" i="48"/>
  <c r="N24" i="48"/>
  <c r="R24" i="48"/>
  <c r="Z24" i="48" s="1"/>
  <c r="U24" i="48"/>
  <c r="AA24" i="48" s="1"/>
  <c r="X24" i="48"/>
  <c r="AB24" i="48" s="1"/>
  <c r="AF24" i="48"/>
  <c r="AN24" i="48" s="1"/>
  <c r="AI24" i="48"/>
  <c r="AO24" i="48" s="1"/>
  <c r="AL24" i="48"/>
  <c r="AP24" i="48" s="1"/>
  <c r="H25" i="48"/>
  <c r="K25" i="48"/>
  <c r="N25" i="48"/>
  <c r="R25" i="48"/>
  <c r="Z25" i="48" s="1"/>
  <c r="U25" i="48"/>
  <c r="AA25" i="48" s="1"/>
  <c r="X25" i="48"/>
  <c r="AB25" i="48" s="1"/>
  <c r="AF25" i="48"/>
  <c r="AI25" i="48"/>
  <c r="AO25" i="48" s="1"/>
  <c r="AL25" i="48"/>
  <c r="AP25" i="48" s="1"/>
  <c r="H26" i="48"/>
  <c r="K26" i="48"/>
  <c r="N26" i="48"/>
  <c r="R26" i="48"/>
  <c r="Z26" i="48" s="1"/>
  <c r="U26" i="48"/>
  <c r="AA26" i="48" s="1"/>
  <c r="X26" i="48"/>
  <c r="AB26" i="48" s="1"/>
  <c r="AF26" i="48"/>
  <c r="AN26" i="48" s="1"/>
  <c r="AI26" i="48"/>
  <c r="AO26" i="48" s="1"/>
  <c r="AL26" i="48"/>
  <c r="AP26" i="48" s="1"/>
  <c r="H27" i="48"/>
  <c r="K27" i="48"/>
  <c r="N27" i="48"/>
  <c r="R27" i="48"/>
  <c r="Z27" i="48" s="1"/>
  <c r="U27" i="48"/>
  <c r="AA27" i="48" s="1"/>
  <c r="X27" i="48"/>
  <c r="AB27" i="48" s="1"/>
  <c r="AF27" i="48"/>
  <c r="AN27" i="48" s="1"/>
  <c r="AI27" i="48"/>
  <c r="AO27" i="48" s="1"/>
  <c r="AL27" i="48"/>
  <c r="AP27" i="48" s="1"/>
  <c r="H30" i="48"/>
  <c r="K30" i="48"/>
  <c r="N30" i="48"/>
  <c r="R30" i="48"/>
  <c r="Z30" i="48" s="1"/>
  <c r="U30" i="48"/>
  <c r="AA30" i="48" s="1"/>
  <c r="X30" i="48"/>
  <c r="AB30" i="48" s="1"/>
  <c r="AF30" i="48"/>
  <c r="AN30" i="48" s="1"/>
  <c r="AI30" i="48"/>
  <c r="AO30" i="48" s="1"/>
  <c r="AL30" i="48"/>
  <c r="AP30" i="48" s="1"/>
  <c r="H31" i="48"/>
  <c r="K31" i="48"/>
  <c r="N31" i="48"/>
  <c r="R31" i="48"/>
  <c r="Z31" i="48" s="1"/>
  <c r="U31" i="48"/>
  <c r="AA31" i="48" s="1"/>
  <c r="X31" i="48"/>
  <c r="AB31" i="48" s="1"/>
  <c r="AF31" i="48"/>
  <c r="AN31" i="48" s="1"/>
  <c r="AI31" i="48"/>
  <c r="AO31" i="48" s="1"/>
  <c r="AL31" i="48"/>
  <c r="AP31" i="48" s="1"/>
  <c r="H32" i="48"/>
  <c r="K32" i="48"/>
  <c r="N32" i="48"/>
  <c r="R32" i="48"/>
  <c r="Z32" i="48" s="1"/>
  <c r="U32" i="48"/>
  <c r="AA32" i="48" s="1"/>
  <c r="X32" i="48"/>
  <c r="AB32" i="48" s="1"/>
  <c r="AF32" i="48"/>
  <c r="AN32" i="48" s="1"/>
  <c r="AI32" i="48"/>
  <c r="AO32" i="48" s="1"/>
  <c r="AL32" i="48"/>
  <c r="AP32" i="48" s="1"/>
  <c r="H50" i="48"/>
  <c r="K50" i="48"/>
  <c r="N50" i="48"/>
  <c r="R50" i="48"/>
  <c r="Z50" i="48" s="1"/>
  <c r="U50" i="48"/>
  <c r="AA50" i="48" s="1"/>
  <c r="X50" i="48"/>
  <c r="AB50" i="48" s="1"/>
  <c r="AF50" i="48"/>
  <c r="AN50" i="48" s="1"/>
  <c r="AI50" i="48"/>
  <c r="AO50" i="48" s="1"/>
  <c r="AL50" i="48"/>
  <c r="AP50" i="48" s="1"/>
  <c r="N134" i="27"/>
  <c r="O134" i="27"/>
  <c r="P134" i="27"/>
  <c r="V134" i="27"/>
  <c r="W134" i="27"/>
  <c r="X134" i="27"/>
  <c r="N22" i="27"/>
  <c r="O22" i="27"/>
  <c r="P22" i="27"/>
  <c r="V22" i="27"/>
  <c r="W22" i="27"/>
  <c r="X22" i="27"/>
  <c r="N23" i="27"/>
  <c r="O23" i="27"/>
  <c r="P23" i="27"/>
  <c r="V23" i="27"/>
  <c r="W23" i="27"/>
  <c r="X23" i="27"/>
  <c r="N27" i="27"/>
  <c r="P27" i="27"/>
  <c r="V27" i="27"/>
  <c r="W27" i="27"/>
  <c r="X27" i="27"/>
  <c r="N29" i="27"/>
  <c r="O29" i="27"/>
  <c r="P29" i="27"/>
  <c r="V29" i="27"/>
  <c r="W29" i="27"/>
  <c r="X29" i="27"/>
  <c r="N33" i="27"/>
  <c r="O33" i="27"/>
  <c r="P33" i="27"/>
  <c r="V33" i="27"/>
  <c r="W33" i="27"/>
  <c r="X33" i="27"/>
  <c r="N34" i="27"/>
  <c r="O34" i="27"/>
  <c r="P34" i="27"/>
  <c r="V34" i="27"/>
  <c r="W34" i="27"/>
  <c r="X34" i="27"/>
  <c r="N37" i="27"/>
  <c r="O37" i="27"/>
  <c r="P37" i="27"/>
  <c r="V37" i="27"/>
  <c r="W37" i="27"/>
  <c r="X37" i="27"/>
  <c r="N45" i="27"/>
  <c r="O45" i="27"/>
  <c r="P45" i="27"/>
  <c r="V45" i="27"/>
  <c r="W45" i="27"/>
  <c r="X45" i="27"/>
  <c r="N48" i="27"/>
  <c r="O48" i="27"/>
  <c r="P48" i="27"/>
  <c r="V48" i="27"/>
  <c r="W48" i="27"/>
  <c r="X48" i="27"/>
  <c r="N49" i="27"/>
  <c r="O49" i="27"/>
  <c r="P49" i="27"/>
  <c r="V49" i="27"/>
  <c r="W49" i="27"/>
  <c r="X49" i="27"/>
  <c r="C4" i="85"/>
  <c r="C2" i="85"/>
  <c r="X113" i="84"/>
  <c r="X112" i="84"/>
  <c r="X119" i="84"/>
  <c r="X111" i="84"/>
  <c r="X114" i="84"/>
  <c r="X122" i="84"/>
  <c r="X97" i="84"/>
  <c r="X92" i="84"/>
  <c r="X93" i="84"/>
  <c r="X90" i="84"/>
  <c r="X98" i="84"/>
  <c r="X99" i="84"/>
  <c r="X85" i="84"/>
  <c r="X84" i="84"/>
  <c r="X81" i="84"/>
  <c r="X83" i="84"/>
  <c r="W113" i="84"/>
  <c r="W112" i="84"/>
  <c r="W119" i="84"/>
  <c r="W111" i="84"/>
  <c r="W114" i="84"/>
  <c r="W122" i="84"/>
  <c r="W97" i="84"/>
  <c r="W92" i="84"/>
  <c r="W93" i="84"/>
  <c r="W90" i="84"/>
  <c r="W98" i="84"/>
  <c r="W99" i="84"/>
  <c r="W85" i="84"/>
  <c r="W84" i="84"/>
  <c r="W81" i="84"/>
  <c r="W83" i="84"/>
  <c r="V113" i="84"/>
  <c r="V112" i="84"/>
  <c r="V119" i="84"/>
  <c r="V111" i="84"/>
  <c r="V114" i="84"/>
  <c r="V122" i="84"/>
  <c r="V97" i="84"/>
  <c r="V92" i="84"/>
  <c r="V93" i="84"/>
  <c r="V90" i="84"/>
  <c r="V98" i="84"/>
  <c r="V99" i="84"/>
  <c r="V85" i="84"/>
  <c r="V84" i="84"/>
  <c r="V81" i="84"/>
  <c r="V83" i="84"/>
  <c r="T148" i="84"/>
  <c r="S148" i="84"/>
  <c r="R148" i="84"/>
  <c r="P113" i="84"/>
  <c r="P112" i="84"/>
  <c r="P119" i="84"/>
  <c r="P111" i="84"/>
  <c r="P114" i="84"/>
  <c r="P122" i="84"/>
  <c r="P97" i="84"/>
  <c r="P92" i="84"/>
  <c r="P93" i="84"/>
  <c r="P90" i="84"/>
  <c r="P98" i="84"/>
  <c r="P99" i="84"/>
  <c r="P85" i="84"/>
  <c r="P84" i="84"/>
  <c r="P81" i="84"/>
  <c r="P83" i="84"/>
  <c r="O113" i="84"/>
  <c r="O112" i="84"/>
  <c r="O119" i="84"/>
  <c r="O111" i="84"/>
  <c r="O114" i="84"/>
  <c r="O122" i="84"/>
  <c r="O97" i="84"/>
  <c r="O92" i="84"/>
  <c r="O93" i="84"/>
  <c r="O90" i="84"/>
  <c r="O98" i="84"/>
  <c r="O99" i="84"/>
  <c r="O85" i="84"/>
  <c r="O84" i="84"/>
  <c r="O81" i="84"/>
  <c r="O83" i="84"/>
  <c r="N113" i="84"/>
  <c r="N112" i="84"/>
  <c r="N119" i="84"/>
  <c r="N111" i="84"/>
  <c r="N114" i="84"/>
  <c r="N122" i="84"/>
  <c r="N97" i="84"/>
  <c r="N92" i="84"/>
  <c r="N93" i="84"/>
  <c r="N90" i="84"/>
  <c r="N98" i="84"/>
  <c r="N99" i="84"/>
  <c r="N85" i="84"/>
  <c r="N84" i="84"/>
  <c r="N81" i="84"/>
  <c r="N83" i="84"/>
  <c r="X146" i="84"/>
  <c r="W146" i="84"/>
  <c r="V146" i="84"/>
  <c r="P146" i="84"/>
  <c r="O146" i="84"/>
  <c r="N146" i="84"/>
  <c r="X142" i="84"/>
  <c r="X143" i="84"/>
  <c r="W142" i="84"/>
  <c r="W143" i="84"/>
  <c r="V142" i="84"/>
  <c r="V143" i="84"/>
  <c r="T144" i="84"/>
  <c r="S144" i="84"/>
  <c r="R144" i="84"/>
  <c r="P142" i="84"/>
  <c r="P143" i="84"/>
  <c r="O142" i="84"/>
  <c r="O143" i="84"/>
  <c r="N142" i="84"/>
  <c r="N143" i="84"/>
  <c r="L144" i="84"/>
  <c r="K144" i="84"/>
  <c r="J144" i="84"/>
  <c r="H144" i="84"/>
  <c r="G144" i="84"/>
  <c r="F144" i="84"/>
  <c r="X17" i="84"/>
  <c r="W17" i="84"/>
  <c r="V17" i="84"/>
  <c r="T141" i="84"/>
  <c r="S141" i="84"/>
  <c r="R141" i="84"/>
  <c r="P17" i="84"/>
  <c r="P51" i="84" s="1"/>
  <c r="O17" i="84"/>
  <c r="N17" i="84"/>
  <c r="L141" i="84"/>
  <c r="K141" i="84"/>
  <c r="J141" i="84"/>
  <c r="H141" i="84"/>
  <c r="G141" i="84"/>
  <c r="F141" i="84"/>
  <c r="X52" i="84"/>
  <c r="X53" i="84"/>
  <c r="X54" i="84"/>
  <c r="X55" i="84"/>
  <c r="X56" i="84"/>
  <c r="X59" i="84"/>
  <c r="X60" i="84"/>
  <c r="X61" i="84"/>
  <c r="X62" i="84"/>
  <c r="X63" i="84"/>
  <c r="X64" i="84"/>
  <c r="X65" i="84"/>
  <c r="X66" i="84"/>
  <c r="X67" i="84"/>
  <c r="X68" i="84"/>
  <c r="X71" i="84"/>
  <c r="X72" i="84"/>
  <c r="X73" i="84"/>
  <c r="X74" i="84"/>
  <c r="X75" i="84"/>
  <c r="X76" i="84"/>
  <c r="X77" i="84"/>
  <c r="X78" i="84"/>
  <c r="X79" i="84"/>
  <c r="X80" i="84"/>
  <c r="X82" i="84"/>
  <c r="X86" i="84"/>
  <c r="X89" i="84"/>
  <c r="X91" i="84"/>
  <c r="X94" i="84"/>
  <c r="X95" i="84"/>
  <c r="X96" i="84"/>
  <c r="X100" i="84"/>
  <c r="X101" i="84"/>
  <c r="X102" i="84"/>
  <c r="X103" i="84"/>
  <c r="X104" i="84"/>
  <c r="X115" i="84"/>
  <c r="X116" i="84"/>
  <c r="X117" i="84"/>
  <c r="X118" i="84"/>
  <c r="X120" i="84"/>
  <c r="X121" i="84"/>
  <c r="X123" i="84"/>
  <c r="X124" i="84"/>
  <c r="X127" i="84"/>
  <c r="X128" i="84"/>
  <c r="X129" i="84"/>
  <c r="W52" i="84"/>
  <c r="W53" i="84"/>
  <c r="W54" i="84"/>
  <c r="W55" i="84"/>
  <c r="W56" i="84"/>
  <c r="W59" i="84"/>
  <c r="W60" i="84"/>
  <c r="W61" i="84"/>
  <c r="W62" i="84"/>
  <c r="W63" i="84"/>
  <c r="W64" i="84"/>
  <c r="W65" i="84"/>
  <c r="W66" i="84"/>
  <c r="W67" i="84"/>
  <c r="W68" i="84"/>
  <c r="W71" i="84"/>
  <c r="W72" i="84"/>
  <c r="W73" i="84"/>
  <c r="W74" i="84"/>
  <c r="W75" i="84"/>
  <c r="W76" i="84"/>
  <c r="W77" i="84"/>
  <c r="W78" i="84"/>
  <c r="W79" i="84"/>
  <c r="W80" i="84"/>
  <c r="W82" i="84"/>
  <c r="W86" i="84"/>
  <c r="W89" i="84"/>
  <c r="W91" i="84"/>
  <c r="W94" i="84"/>
  <c r="W95" i="84"/>
  <c r="W96" i="84"/>
  <c r="W100" i="84"/>
  <c r="W101" i="84"/>
  <c r="W102" i="84"/>
  <c r="W103" i="84"/>
  <c r="W104" i="84"/>
  <c r="W115" i="84"/>
  <c r="W116" i="84"/>
  <c r="W117" i="84"/>
  <c r="W118" i="84"/>
  <c r="W120" i="84"/>
  <c r="W121" i="84"/>
  <c r="W123" i="84"/>
  <c r="W124" i="84"/>
  <c r="W127" i="84"/>
  <c r="W128" i="84"/>
  <c r="W129" i="84"/>
  <c r="V52" i="84"/>
  <c r="V53" i="84"/>
  <c r="V54" i="84"/>
  <c r="V55" i="84"/>
  <c r="V56" i="84"/>
  <c r="V59" i="84"/>
  <c r="V60" i="84"/>
  <c r="V61" i="84"/>
  <c r="V62" i="84"/>
  <c r="V63" i="84"/>
  <c r="V64" i="84"/>
  <c r="V65" i="84"/>
  <c r="V66" i="84"/>
  <c r="V67" i="84"/>
  <c r="V68" i="84"/>
  <c r="V71" i="84"/>
  <c r="V72" i="84"/>
  <c r="V73" i="84"/>
  <c r="V74" i="84"/>
  <c r="V75" i="84"/>
  <c r="V76" i="84"/>
  <c r="V77" i="84"/>
  <c r="V78" i="84"/>
  <c r="V79" i="84"/>
  <c r="V80" i="84"/>
  <c r="V82" i="84"/>
  <c r="V86" i="84"/>
  <c r="V89" i="84"/>
  <c r="V91" i="84"/>
  <c r="V94" i="84"/>
  <c r="V95" i="84"/>
  <c r="V96" i="84"/>
  <c r="V100" i="84"/>
  <c r="V101" i="84"/>
  <c r="V102" i="84"/>
  <c r="V103" i="84"/>
  <c r="V104" i="84"/>
  <c r="V115" i="84"/>
  <c r="V116" i="84"/>
  <c r="V117" i="84"/>
  <c r="V118" i="84"/>
  <c r="V120" i="84"/>
  <c r="V121" i="84"/>
  <c r="V123" i="84"/>
  <c r="V124" i="84"/>
  <c r="V127" i="84"/>
  <c r="V128" i="84"/>
  <c r="V129" i="84"/>
  <c r="T57" i="84"/>
  <c r="T69" i="84"/>
  <c r="T87" i="84"/>
  <c r="T105" i="84"/>
  <c r="T125" i="84"/>
  <c r="T130" i="84"/>
  <c r="S57" i="84"/>
  <c r="S69" i="84"/>
  <c r="S87" i="84"/>
  <c r="S105" i="84"/>
  <c r="S125" i="84"/>
  <c r="S130" i="84"/>
  <c r="R57" i="84"/>
  <c r="R69" i="84"/>
  <c r="R87" i="84"/>
  <c r="R105" i="84"/>
  <c r="R125" i="84"/>
  <c r="R130" i="84"/>
  <c r="P52" i="84"/>
  <c r="P53" i="84"/>
  <c r="P54" i="84"/>
  <c r="P55" i="84"/>
  <c r="P56" i="84"/>
  <c r="P59" i="84"/>
  <c r="P60" i="84"/>
  <c r="P61" i="84"/>
  <c r="P62" i="84"/>
  <c r="P63" i="84"/>
  <c r="P64" i="84"/>
  <c r="P65" i="84"/>
  <c r="P66" i="84"/>
  <c r="P67" i="84"/>
  <c r="P68" i="84"/>
  <c r="P71" i="84"/>
  <c r="P72" i="84"/>
  <c r="P73" i="84"/>
  <c r="P74" i="84"/>
  <c r="P75" i="84"/>
  <c r="P76" i="84"/>
  <c r="P77" i="84"/>
  <c r="P78" i="84"/>
  <c r="P79" i="84"/>
  <c r="P80" i="84"/>
  <c r="P82" i="84"/>
  <c r="P86" i="84"/>
  <c r="P89" i="84"/>
  <c r="P91" i="84"/>
  <c r="P94" i="84"/>
  <c r="P95" i="84"/>
  <c r="P96" i="84"/>
  <c r="P100" i="84"/>
  <c r="P101" i="84"/>
  <c r="P102" i="84"/>
  <c r="P103" i="84"/>
  <c r="P104" i="84"/>
  <c r="P115" i="84"/>
  <c r="P116" i="84"/>
  <c r="P117" i="84"/>
  <c r="P118" i="84"/>
  <c r="P120" i="84"/>
  <c r="P121" i="84"/>
  <c r="P123" i="84"/>
  <c r="P124" i="84"/>
  <c r="P127" i="84"/>
  <c r="P128" i="84"/>
  <c r="P129" i="84"/>
  <c r="O52" i="84"/>
  <c r="O53" i="84"/>
  <c r="O54" i="84"/>
  <c r="O55" i="84"/>
  <c r="O56" i="84"/>
  <c r="O59" i="84"/>
  <c r="O60" i="84"/>
  <c r="O61" i="84"/>
  <c r="O62" i="84"/>
  <c r="O63" i="84"/>
  <c r="O64" i="84"/>
  <c r="O65" i="84"/>
  <c r="O66" i="84"/>
  <c r="O67" i="84"/>
  <c r="O68" i="84"/>
  <c r="O71" i="84"/>
  <c r="O72" i="84"/>
  <c r="O73" i="84"/>
  <c r="O74" i="84"/>
  <c r="O75" i="84"/>
  <c r="O76" i="84"/>
  <c r="O77" i="84"/>
  <c r="O78" i="84"/>
  <c r="O79" i="84"/>
  <c r="O80" i="84"/>
  <c r="O82" i="84"/>
  <c r="O86" i="84"/>
  <c r="O89" i="84"/>
  <c r="O91" i="84"/>
  <c r="O94" i="84"/>
  <c r="O95" i="84"/>
  <c r="O96" i="84"/>
  <c r="O100" i="84"/>
  <c r="O101" i="84"/>
  <c r="O102" i="84"/>
  <c r="O103" i="84"/>
  <c r="O104" i="84"/>
  <c r="O115" i="84"/>
  <c r="O116" i="84"/>
  <c r="O117" i="84"/>
  <c r="O118" i="84"/>
  <c r="O120" i="84"/>
  <c r="O121" i="84"/>
  <c r="O123" i="84"/>
  <c r="O124" i="84"/>
  <c r="O127" i="84"/>
  <c r="O128" i="84"/>
  <c r="O129" i="84"/>
  <c r="N52" i="84"/>
  <c r="N53" i="84"/>
  <c r="N54" i="84"/>
  <c r="N55" i="84"/>
  <c r="N56" i="84"/>
  <c r="N59" i="84"/>
  <c r="N60" i="84"/>
  <c r="N61" i="84"/>
  <c r="N62" i="84"/>
  <c r="N63" i="84"/>
  <c r="N64" i="84"/>
  <c r="N65" i="84"/>
  <c r="N66" i="84"/>
  <c r="N67" i="84"/>
  <c r="N68" i="84"/>
  <c r="N71" i="84"/>
  <c r="N72" i="84"/>
  <c r="N73" i="84"/>
  <c r="N74" i="84"/>
  <c r="N75" i="84"/>
  <c r="N76" i="84"/>
  <c r="N77" i="84"/>
  <c r="N78" i="84"/>
  <c r="N79" i="84"/>
  <c r="N80" i="84"/>
  <c r="N82" i="84"/>
  <c r="N86" i="84"/>
  <c r="N89" i="84"/>
  <c r="N91" i="84"/>
  <c r="N94" i="84"/>
  <c r="N95" i="84"/>
  <c r="N96" i="84"/>
  <c r="N100" i="84"/>
  <c r="N101" i="84"/>
  <c r="A101" i="84" s="1"/>
  <c r="N102" i="84"/>
  <c r="N103" i="84"/>
  <c r="N104" i="84"/>
  <c r="N117" i="84"/>
  <c r="N118" i="84"/>
  <c r="N120" i="84"/>
  <c r="N121" i="84"/>
  <c r="N123" i="84"/>
  <c r="N124" i="84"/>
  <c r="N127" i="84"/>
  <c r="N128" i="84"/>
  <c r="N129" i="84"/>
  <c r="L57" i="84"/>
  <c r="L69" i="84"/>
  <c r="L87" i="84"/>
  <c r="L105" i="84"/>
  <c r="L125" i="84"/>
  <c r="L130" i="84"/>
  <c r="K57" i="84"/>
  <c r="K69" i="84"/>
  <c r="K87" i="84"/>
  <c r="K105" i="84"/>
  <c r="K125" i="84"/>
  <c r="K130" i="84"/>
  <c r="J57" i="84"/>
  <c r="J69" i="84"/>
  <c r="J87" i="84"/>
  <c r="J105" i="84"/>
  <c r="J125" i="84"/>
  <c r="J130" i="84"/>
  <c r="H57" i="84"/>
  <c r="H69" i="84"/>
  <c r="H87" i="84"/>
  <c r="H105" i="84"/>
  <c r="H125" i="84"/>
  <c r="H130" i="84"/>
  <c r="G57" i="84"/>
  <c r="G69" i="84"/>
  <c r="G87" i="84"/>
  <c r="G105" i="84"/>
  <c r="G125" i="84"/>
  <c r="G130" i="84"/>
  <c r="F57" i="84"/>
  <c r="F69" i="84"/>
  <c r="F87" i="84"/>
  <c r="F105" i="84"/>
  <c r="F125" i="84"/>
  <c r="F130" i="84"/>
  <c r="X135" i="84"/>
  <c r="W135" i="84"/>
  <c r="V135" i="84"/>
  <c r="P135" i="84"/>
  <c r="O135" i="84"/>
  <c r="N135" i="84"/>
  <c r="X134" i="84"/>
  <c r="W134" i="84"/>
  <c r="V134" i="84"/>
  <c r="P134" i="84"/>
  <c r="O134" i="84"/>
  <c r="N134" i="84"/>
  <c r="R51" i="84"/>
  <c r="J51" i="84"/>
  <c r="X49" i="84"/>
  <c r="W49" i="84"/>
  <c r="V49" i="84"/>
  <c r="P49" i="84"/>
  <c r="O49" i="84"/>
  <c r="N49" i="84"/>
  <c r="X48" i="84"/>
  <c r="W48" i="84"/>
  <c r="V48" i="84"/>
  <c r="P48" i="84"/>
  <c r="O48" i="84"/>
  <c r="N48" i="84"/>
  <c r="X22" i="84"/>
  <c r="X23" i="84"/>
  <c r="X25" i="84"/>
  <c r="X26" i="84"/>
  <c r="X27" i="84"/>
  <c r="X28" i="84"/>
  <c r="X29" i="84"/>
  <c r="X32" i="84"/>
  <c r="X33" i="84"/>
  <c r="X34" i="84"/>
  <c r="X35" i="84"/>
  <c r="X36" i="84"/>
  <c r="X37" i="84"/>
  <c r="X38" i="84"/>
  <c r="X41" i="84"/>
  <c r="X42" i="84"/>
  <c r="X44" i="84"/>
  <c r="X45" i="84"/>
  <c r="W22" i="84"/>
  <c r="W23" i="84"/>
  <c r="W25" i="84"/>
  <c r="W26" i="84"/>
  <c r="W27" i="84"/>
  <c r="W28" i="84"/>
  <c r="W29" i="84"/>
  <c r="W32" i="84"/>
  <c r="W33" i="84"/>
  <c r="W34" i="84"/>
  <c r="W35" i="84"/>
  <c r="W36" i="84"/>
  <c r="W37" i="84"/>
  <c r="W38" i="84"/>
  <c r="W41" i="84"/>
  <c r="W42" i="84"/>
  <c r="W44" i="84"/>
  <c r="W45" i="84"/>
  <c r="V22" i="84"/>
  <c r="V23" i="84"/>
  <c r="V25" i="84"/>
  <c r="V26" i="84"/>
  <c r="V27" i="84"/>
  <c r="V28" i="84"/>
  <c r="V29" i="84"/>
  <c r="V32" i="84"/>
  <c r="V33" i="84"/>
  <c r="V34" i="84"/>
  <c r="V35" i="84"/>
  <c r="V36" i="84"/>
  <c r="V37" i="84"/>
  <c r="V38" i="84"/>
  <c r="V41" i="84"/>
  <c r="V42" i="84"/>
  <c r="V44" i="84"/>
  <c r="V45" i="84"/>
  <c r="T24" i="84"/>
  <c r="T30" i="84" s="1"/>
  <c r="T39" i="84" s="1"/>
  <c r="T43" i="84" s="1"/>
  <c r="T46" i="84" s="1"/>
  <c r="S24" i="84"/>
  <c r="S30" i="84" s="1"/>
  <c r="S39" i="84" s="1"/>
  <c r="S43" i="84" s="1"/>
  <c r="S46" i="84" s="1"/>
  <c r="R24" i="84"/>
  <c r="R30" i="84" s="1"/>
  <c r="R39" i="84" s="1"/>
  <c r="R43" i="84" s="1"/>
  <c r="R46" i="84" s="1"/>
  <c r="P22" i="84"/>
  <c r="P23" i="84"/>
  <c r="P25" i="84"/>
  <c r="P26" i="84"/>
  <c r="P27" i="84"/>
  <c r="P28" i="84"/>
  <c r="P29" i="84"/>
  <c r="P32" i="84"/>
  <c r="P33" i="84"/>
  <c r="P34" i="84"/>
  <c r="P35" i="84"/>
  <c r="P36" i="84"/>
  <c r="P37" i="84"/>
  <c r="P38" i="84"/>
  <c r="P41" i="84"/>
  <c r="P42" i="84"/>
  <c r="P44" i="84"/>
  <c r="P45" i="84"/>
  <c r="O22" i="84"/>
  <c r="O23" i="84"/>
  <c r="O25" i="84"/>
  <c r="O26" i="84"/>
  <c r="O27" i="84"/>
  <c r="O28" i="84"/>
  <c r="O29" i="84"/>
  <c r="O32" i="84"/>
  <c r="O33" i="84"/>
  <c r="O34" i="84"/>
  <c r="O35" i="84"/>
  <c r="O36" i="84"/>
  <c r="O37" i="84"/>
  <c r="O38" i="84"/>
  <c r="O41" i="84"/>
  <c r="O42" i="84"/>
  <c r="O44" i="84"/>
  <c r="O45" i="84"/>
  <c r="N22" i="84"/>
  <c r="N23" i="84"/>
  <c r="N25" i="84"/>
  <c r="N26" i="84"/>
  <c r="N27" i="84"/>
  <c r="N28" i="84"/>
  <c r="N29" i="84"/>
  <c r="N32" i="84"/>
  <c r="N33" i="84"/>
  <c r="N34" i="84"/>
  <c r="N35" i="84"/>
  <c r="N36" i="84"/>
  <c r="N37" i="84"/>
  <c r="N38" i="84"/>
  <c r="N41" i="84"/>
  <c r="N42" i="84"/>
  <c r="N44" i="84"/>
  <c r="N45" i="84"/>
  <c r="L24" i="84"/>
  <c r="L30" i="84" s="1"/>
  <c r="L39" i="84" s="1"/>
  <c r="L43" i="84" s="1"/>
  <c r="L46" i="84" s="1"/>
  <c r="K24" i="84"/>
  <c r="K30" i="84" s="1"/>
  <c r="K39" i="84" s="1"/>
  <c r="K43" i="84" s="1"/>
  <c r="K46" i="84" s="1"/>
  <c r="J24" i="84"/>
  <c r="J30" i="84" s="1"/>
  <c r="J39" i="84" s="1"/>
  <c r="J43" i="84" s="1"/>
  <c r="J46" i="84" s="1"/>
  <c r="X21" i="84"/>
  <c r="W21" i="84"/>
  <c r="V21" i="84"/>
  <c r="P21" i="84"/>
  <c r="O21" i="84"/>
  <c r="N21" i="84"/>
  <c r="X20" i="84"/>
  <c r="W20" i="84"/>
  <c r="V20" i="84"/>
  <c r="P20" i="84"/>
  <c r="O20" i="84"/>
  <c r="N20" i="84"/>
  <c r="X19" i="84"/>
  <c r="W19" i="84"/>
  <c r="V19" i="84"/>
  <c r="P19" i="84"/>
  <c r="O19" i="84"/>
  <c r="N19" i="84"/>
  <c r="X18" i="84"/>
  <c r="W18" i="84"/>
  <c r="V18" i="84"/>
  <c r="P18" i="84"/>
  <c r="O18" i="84"/>
  <c r="N18" i="84"/>
  <c r="V12" i="84"/>
  <c r="N12" i="84"/>
  <c r="C6" i="84"/>
  <c r="C4" i="84"/>
  <c r="C2" i="84"/>
  <c r="N135" i="27"/>
  <c r="O135" i="27"/>
  <c r="P135" i="27"/>
  <c r="V135" i="27"/>
  <c r="W135" i="27"/>
  <c r="X135" i="27"/>
  <c r="X35" i="27"/>
  <c r="W35" i="27"/>
  <c r="V35" i="27"/>
  <c r="X36" i="27"/>
  <c r="W36" i="27"/>
  <c r="V36" i="27"/>
  <c r="X25" i="27"/>
  <c r="X26" i="27"/>
  <c r="X28" i="27"/>
  <c r="X32" i="27"/>
  <c r="X38" i="27"/>
  <c r="W25" i="27"/>
  <c r="W26" i="27"/>
  <c r="W28" i="27"/>
  <c r="W32" i="27"/>
  <c r="W38" i="27"/>
  <c r="V25" i="27"/>
  <c r="V26" i="27"/>
  <c r="V28" i="27"/>
  <c r="V32" i="27"/>
  <c r="V38" i="27"/>
  <c r="P35" i="27"/>
  <c r="O35" i="27"/>
  <c r="N35" i="27"/>
  <c r="P36" i="27"/>
  <c r="O36" i="27"/>
  <c r="N36" i="27"/>
  <c r="P25" i="27"/>
  <c r="P26" i="27"/>
  <c r="P28" i="27"/>
  <c r="P32" i="27"/>
  <c r="P38" i="27"/>
  <c r="O25" i="27"/>
  <c r="O26" i="27"/>
  <c r="O28" i="27"/>
  <c r="O32" i="27"/>
  <c r="O38" i="27"/>
  <c r="N25" i="27"/>
  <c r="N26" i="27"/>
  <c r="N28" i="27"/>
  <c r="N32" i="27"/>
  <c r="N38" i="27"/>
  <c r="H24" i="27"/>
  <c r="H30" i="27" s="1"/>
  <c r="H39" i="27" s="1"/>
  <c r="H43" i="27" s="1"/>
  <c r="H46" i="27" s="1"/>
  <c r="G24" i="27"/>
  <c r="G30" i="27" s="1"/>
  <c r="G39" i="27" s="1"/>
  <c r="G43" i="27" s="1"/>
  <c r="G46" i="27" s="1"/>
  <c r="F24" i="27"/>
  <c r="F30" i="27" s="1"/>
  <c r="F39" i="27" s="1"/>
  <c r="F43" i="27" s="1"/>
  <c r="F46" i="27" s="1"/>
  <c r="W17" i="27"/>
  <c r="W51" i="27" s="1"/>
  <c r="V17" i="27"/>
  <c r="V51" i="27" s="1"/>
  <c r="O17" i="27"/>
  <c r="O51" i="27" s="1"/>
  <c r="N17" i="27"/>
  <c r="N51" i="27" s="1"/>
  <c r="H51" i="27"/>
  <c r="G51" i="27"/>
  <c r="F51" i="27"/>
  <c r="X143" i="27"/>
  <c r="X142" i="27"/>
  <c r="X146" i="27"/>
  <c r="W143" i="27"/>
  <c r="W142" i="27"/>
  <c r="W146" i="27"/>
  <c r="V143" i="27"/>
  <c r="V142" i="27"/>
  <c r="V146" i="27"/>
  <c r="P143" i="27"/>
  <c r="P142" i="27"/>
  <c r="P146" i="27"/>
  <c r="O143" i="27"/>
  <c r="O142" i="27"/>
  <c r="O146" i="27"/>
  <c r="N143" i="27"/>
  <c r="N142" i="27"/>
  <c r="N146" i="27"/>
  <c r="H144" i="27"/>
  <c r="G144" i="27"/>
  <c r="F144" i="27"/>
  <c r="AN17" i="48"/>
  <c r="AN52" i="48" s="1"/>
  <c r="B8" i="83"/>
  <c r="I13" i="83" s="1"/>
  <c r="B8" i="60"/>
  <c r="B8" i="26"/>
  <c r="B8" i="35"/>
  <c r="B8" i="36"/>
  <c r="B8" i="46"/>
  <c r="B8" i="80"/>
  <c r="B8" i="66"/>
  <c r="B8" i="70"/>
  <c r="B8" i="71"/>
  <c r="B8" i="72"/>
  <c r="B8" i="65"/>
  <c r="B8" i="82"/>
  <c r="B8" i="47"/>
  <c r="A8" i="83"/>
  <c r="H13" i="83" s="1"/>
  <c r="A8" i="60"/>
  <c r="A8" i="26"/>
  <c r="A8" i="36"/>
  <c r="A8" i="46"/>
  <c r="A8" i="80"/>
  <c r="A8" i="66"/>
  <c r="A8" i="70"/>
  <c r="A8" i="71"/>
  <c r="A8" i="72"/>
  <c r="A8" i="65"/>
  <c r="A8" i="82"/>
  <c r="A8" i="47"/>
  <c r="C6" i="82"/>
  <c r="C6" i="65"/>
  <c r="C6" i="72"/>
  <c r="C6" i="71"/>
  <c r="C6" i="70"/>
  <c r="C6" i="66"/>
  <c r="C6" i="80"/>
  <c r="C6" i="3"/>
  <c r="C6" i="46"/>
  <c r="C6" i="36"/>
  <c r="C6" i="48"/>
  <c r="C6" i="27"/>
  <c r="C6" i="35"/>
  <c r="C6" i="26"/>
  <c r="C6" i="60"/>
  <c r="C4" i="83"/>
  <c r="C3" i="83"/>
  <c r="C2" i="83"/>
  <c r="AN119" i="48"/>
  <c r="G51" i="35"/>
  <c r="G52" i="35"/>
  <c r="G53" i="35"/>
  <c r="G54" i="35"/>
  <c r="G55" i="35"/>
  <c r="G56" i="35"/>
  <c r="G57" i="35"/>
  <c r="G58" i="35"/>
  <c r="G59" i="35"/>
  <c r="G60" i="35"/>
  <c r="G61" i="35"/>
  <c r="G50" i="35"/>
  <c r="C3" i="47"/>
  <c r="C2" i="35"/>
  <c r="C3" i="57"/>
  <c r="C3" i="60"/>
  <c r="C3" i="35"/>
  <c r="C3" i="26"/>
  <c r="J24" i="27"/>
  <c r="J30" i="27" s="1"/>
  <c r="J39" i="27" s="1"/>
  <c r="J43" i="27" s="1"/>
  <c r="J46" i="27" s="1"/>
  <c r="K24" i="27"/>
  <c r="K30" i="27" s="1"/>
  <c r="K39" i="27" s="1"/>
  <c r="K43" i="27" s="1"/>
  <c r="K46" i="27" s="1"/>
  <c r="L24" i="27"/>
  <c r="L30" i="27" s="1"/>
  <c r="L39" i="27" s="1"/>
  <c r="L43" i="27" s="1"/>
  <c r="L46" i="27" s="1"/>
  <c r="J51" i="27"/>
  <c r="K51" i="27"/>
  <c r="L51" i="27"/>
  <c r="J57" i="27"/>
  <c r="K57" i="27"/>
  <c r="L57" i="27"/>
  <c r="J69" i="27"/>
  <c r="K69" i="27"/>
  <c r="L69" i="27"/>
  <c r="J87" i="27"/>
  <c r="K87" i="27"/>
  <c r="L87" i="27"/>
  <c r="J105" i="27"/>
  <c r="K105" i="27"/>
  <c r="L105" i="27"/>
  <c r="J125" i="27"/>
  <c r="K125" i="27"/>
  <c r="L125" i="27"/>
  <c r="J130" i="27"/>
  <c r="K130" i="27"/>
  <c r="L130" i="27"/>
  <c r="J141" i="27"/>
  <c r="K141" i="27"/>
  <c r="L141" i="27"/>
  <c r="J144" i="27"/>
  <c r="K144" i="27"/>
  <c r="L144" i="27"/>
  <c r="J148" i="27"/>
  <c r="K148" i="27"/>
  <c r="L148" i="27"/>
  <c r="C3" i="3"/>
  <c r="C3" i="82"/>
  <c r="C3" i="65"/>
  <c r="C3" i="72"/>
  <c r="C3" i="71"/>
  <c r="C3" i="70"/>
  <c r="C3" i="66"/>
  <c r="C3" i="80"/>
  <c r="C3" i="46"/>
  <c r="C3" i="36"/>
  <c r="H136" i="48"/>
  <c r="K136" i="48"/>
  <c r="K158" i="48" s="1"/>
  <c r="N136" i="48"/>
  <c r="N158" i="48" s="1"/>
  <c r="Z126" i="48"/>
  <c r="AA126" i="48"/>
  <c r="AB126" i="48"/>
  <c r="AN126" i="48"/>
  <c r="AO126" i="48"/>
  <c r="AP126" i="48"/>
  <c r="H37" i="48"/>
  <c r="K37" i="48"/>
  <c r="N37" i="48"/>
  <c r="R37" i="48"/>
  <c r="Z37" i="48" s="1"/>
  <c r="U37" i="48"/>
  <c r="AA37" i="48" s="1"/>
  <c r="X37" i="48"/>
  <c r="AB37" i="48" s="1"/>
  <c r="AF37" i="48"/>
  <c r="AN37" i="48" s="1"/>
  <c r="AI37" i="48"/>
  <c r="AO37" i="48" s="1"/>
  <c r="AL37" i="48"/>
  <c r="AP37" i="48" s="1"/>
  <c r="AN118" i="48"/>
  <c r="AO118" i="48"/>
  <c r="AP118" i="48"/>
  <c r="Z119" i="48"/>
  <c r="AA119" i="48"/>
  <c r="AB119" i="48"/>
  <c r="AO119" i="48"/>
  <c r="AP119" i="48"/>
  <c r="G148" i="27"/>
  <c r="H148" i="27"/>
  <c r="AO17" i="48"/>
  <c r="AO52" i="48" s="1"/>
  <c r="AP17" i="48"/>
  <c r="AP52" i="48" s="1"/>
  <c r="AA17" i="48"/>
  <c r="AA125" i="48" s="1"/>
  <c r="AB17" i="48"/>
  <c r="AB52" i="48" s="1"/>
  <c r="Z17" i="48"/>
  <c r="Z125" i="48" s="1"/>
  <c r="F19" i="82"/>
  <c r="F18" i="82"/>
  <c r="F17" i="82"/>
  <c r="F16" i="82"/>
  <c r="F15" i="82"/>
  <c r="F14" i="82"/>
  <c r="F11" i="82"/>
  <c r="F10" i="82"/>
  <c r="C4" i="82"/>
  <c r="C2" i="82"/>
  <c r="G17" i="48"/>
  <c r="C4" i="80"/>
  <c r="C2" i="80"/>
  <c r="C4" i="72"/>
  <c r="C2" i="72"/>
  <c r="C4" i="71"/>
  <c r="C2" i="71"/>
  <c r="C4" i="70"/>
  <c r="C2" i="70"/>
  <c r="J13" i="36"/>
  <c r="J12" i="36"/>
  <c r="I17" i="36"/>
  <c r="I18" i="36"/>
  <c r="I19" i="36"/>
  <c r="I20" i="36"/>
  <c r="I21" i="36"/>
  <c r="I22" i="36"/>
  <c r="I23" i="36"/>
  <c r="I24" i="36"/>
  <c r="I25" i="36"/>
  <c r="I26" i="36"/>
  <c r="I27" i="36"/>
  <c r="I16" i="36"/>
  <c r="C4" i="66"/>
  <c r="C2" i="66"/>
  <c r="C4" i="65"/>
  <c r="C2" i="65"/>
  <c r="I11" i="3"/>
  <c r="F11" i="80" s="1"/>
  <c r="N12" i="27"/>
  <c r="V12" i="27"/>
  <c r="N18" i="27"/>
  <c r="O18" i="27"/>
  <c r="P18" i="27"/>
  <c r="V18" i="27"/>
  <c r="W18" i="27"/>
  <c r="X18" i="27"/>
  <c r="N19" i="27"/>
  <c r="O19" i="27"/>
  <c r="P19" i="27"/>
  <c r="V19" i="27"/>
  <c r="W19" i="27"/>
  <c r="X19" i="27"/>
  <c r="N20" i="27"/>
  <c r="O20" i="27"/>
  <c r="P20" i="27"/>
  <c r="V20" i="27"/>
  <c r="W20" i="27"/>
  <c r="X20" i="27"/>
  <c r="N21" i="27"/>
  <c r="O21" i="27"/>
  <c r="P21" i="27"/>
  <c r="V21" i="27"/>
  <c r="W21" i="27"/>
  <c r="X21" i="27"/>
  <c r="R24" i="27"/>
  <c r="R30" i="27" s="1"/>
  <c r="R39" i="27" s="1"/>
  <c r="R43" i="27" s="1"/>
  <c r="R46" i="27" s="1"/>
  <c r="S24" i="27"/>
  <c r="S30" i="27" s="1"/>
  <c r="S39" i="27" s="1"/>
  <c r="S43" i="27" s="1"/>
  <c r="S46" i="27" s="1"/>
  <c r="T24" i="27"/>
  <c r="T30" i="27" s="1"/>
  <c r="T39" i="27" s="1"/>
  <c r="T43" i="27" s="1"/>
  <c r="T46" i="27" s="1"/>
  <c r="N41" i="27"/>
  <c r="O41" i="27"/>
  <c r="P41" i="27"/>
  <c r="V41" i="27"/>
  <c r="W41" i="27"/>
  <c r="X41" i="27"/>
  <c r="N42" i="27"/>
  <c r="O42" i="27"/>
  <c r="P42" i="27"/>
  <c r="V42" i="27"/>
  <c r="W42" i="27"/>
  <c r="X42" i="27"/>
  <c r="N44" i="27"/>
  <c r="O44" i="27"/>
  <c r="P44" i="27"/>
  <c r="V44" i="27"/>
  <c r="W44" i="27"/>
  <c r="X44" i="27"/>
  <c r="S51" i="27"/>
  <c r="T51" i="27"/>
  <c r="R57" i="27"/>
  <c r="S57" i="27"/>
  <c r="T57" i="27"/>
  <c r="R69" i="27"/>
  <c r="S69" i="27"/>
  <c r="T69" i="27"/>
  <c r="R87" i="27"/>
  <c r="S87" i="27"/>
  <c r="T87" i="27"/>
  <c r="R105" i="27"/>
  <c r="S105" i="27"/>
  <c r="T105" i="27"/>
  <c r="R125" i="27"/>
  <c r="S125" i="27"/>
  <c r="T125" i="27"/>
  <c r="R130" i="27"/>
  <c r="S130" i="27"/>
  <c r="T130" i="27"/>
  <c r="F141" i="27"/>
  <c r="G141" i="27"/>
  <c r="H141" i="27"/>
  <c r="R141" i="27"/>
  <c r="S141" i="27"/>
  <c r="T141" i="27"/>
  <c r="R144" i="27"/>
  <c r="S144" i="27"/>
  <c r="T144" i="27"/>
  <c r="R148" i="27"/>
  <c r="S148" i="27"/>
  <c r="T148" i="27"/>
  <c r="K45" i="48"/>
  <c r="C4" i="60"/>
  <c r="C2" i="60"/>
  <c r="AK33" i="48"/>
  <c r="AJ33" i="48"/>
  <c r="AH33" i="48"/>
  <c r="AG33" i="48"/>
  <c r="AE33" i="48"/>
  <c r="AD33" i="48"/>
  <c r="AK28" i="48"/>
  <c r="AJ28" i="48"/>
  <c r="AJ48" i="48" s="1"/>
  <c r="AL48" i="48" s="1"/>
  <c r="AH28" i="48"/>
  <c r="AG28" i="48"/>
  <c r="AG48" i="48" s="1"/>
  <c r="AI48" i="48" s="1"/>
  <c r="AE28" i="48"/>
  <c r="AD28" i="48"/>
  <c r="W33" i="48"/>
  <c r="V33" i="48"/>
  <c r="T33" i="48"/>
  <c r="S33" i="48"/>
  <c r="Q33" i="48"/>
  <c r="P33" i="48"/>
  <c r="W28" i="48"/>
  <c r="V28" i="48"/>
  <c r="T28" i="48"/>
  <c r="S28" i="48"/>
  <c r="Q28" i="48"/>
  <c r="P28" i="48"/>
  <c r="P48" i="48" s="1"/>
  <c r="R48" i="48" s="1"/>
  <c r="M33" i="48"/>
  <c r="L33" i="48"/>
  <c r="J33" i="48"/>
  <c r="G33" i="48"/>
  <c r="F33" i="48"/>
  <c r="M28" i="48"/>
  <c r="L28" i="48"/>
  <c r="J28" i="48"/>
  <c r="G28" i="48"/>
  <c r="F28" i="48"/>
  <c r="I18" i="48"/>
  <c r="J18" i="48"/>
  <c r="C4" i="47"/>
  <c r="C2" i="47"/>
  <c r="C4" i="3"/>
  <c r="C2" i="3"/>
  <c r="C4" i="46"/>
  <c r="C2" i="46"/>
  <c r="C4" i="36"/>
  <c r="C2" i="36"/>
  <c r="C4" i="27"/>
  <c r="C2" i="27"/>
  <c r="C4" i="35"/>
  <c r="C4" i="26"/>
  <c r="C2" i="26"/>
  <c r="AN12" i="48"/>
  <c r="Z12" i="48"/>
  <c r="N41" i="48"/>
  <c r="K41" i="48"/>
  <c r="C4" i="57"/>
  <c r="C2" i="57"/>
  <c r="AL39" i="48"/>
  <c r="AP39" i="48" s="1"/>
  <c r="AL40" i="48"/>
  <c r="AP40" i="48" s="1"/>
  <c r="AI39" i="48"/>
  <c r="AO39" i="48" s="1"/>
  <c r="AI40" i="48"/>
  <c r="AO40" i="48" s="1"/>
  <c r="AF39" i="48"/>
  <c r="AN39" i="48" s="1"/>
  <c r="AF40" i="48"/>
  <c r="AN40" i="48" s="1"/>
  <c r="X39" i="48"/>
  <c r="AB39" i="48" s="1"/>
  <c r="X40" i="48"/>
  <c r="AB40" i="48" s="1"/>
  <c r="U39" i="48"/>
  <c r="AA39" i="48" s="1"/>
  <c r="U40" i="48"/>
  <c r="AA40" i="48" s="1"/>
  <c r="R39" i="48"/>
  <c r="Z39" i="48" s="1"/>
  <c r="R40" i="48"/>
  <c r="Z40" i="48" s="1"/>
  <c r="N39" i="48"/>
  <c r="N40" i="48"/>
  <c r="K39" i="48"/>
  <c r="K40" i="48"/>
  <c r="H39" i="48"/>
  <c r="H40" i="48"/>
  <c r="AB21" i="48"/>
  <c r="AA21" i="48"/>
  <c r="Z21" i="48"/>
  <c r="AB20" i="48"/>
  <c r="AA20" i="48"/>
  <c r="Z20" i="48"/>
  <c r="AB19" i="48"/>
  <c r="AA19" i="48"/>
  <c r="Z19" i="48"/>
  <c r="AB18" i="48"/>
  <c r="AA18" i="48"/>
  <c r="Z18" i="48"/>
  <c r="X136" i="48"/>
  <c r="X158" i="48" s="1"/>
  <c r="U136" i="48"/>
  <c r="U158" i="48" s="1"/>
  <c r="R136" i="48"/>
  <c r="R158" i="48" s="1"/>
  <c r="X125" i="48"/>
  <c r="U125" i="48"/>
  <c r="R125" i="48"/>
  <c r="X52" i="48"/>
  <c r="U52" i="48"/>
  <c r="R52" i="48"/>
  <c r="X45" i="48"/>
  <c r="AB45" i="48" s="1"/>
  <c r="U45" i="48"/>
  <c r="AA45" i="48" s="1"/>
  <c r="R45" i="48"/>
  <c r="X41" i="48"/>
  <c r="AB41" i="48" s="1"/>
  <c r="U41" i="48"/>
  <c r="AA41" i="48" s="1"/>
  <c r="R41" i="48"/>
  <c r="Z41" i="48" s="1"/>
  <c r="X35" i="48"/>
  <c r="AB35" i="48" s="1"/>
  <c r="U35" i="48"/>
  <c r="AA35" i="48" s="1"/>
  <c r="R35" i="48"/>
  <c r="Z35" i="48" s="1"/>
  <c r="W21" i="48"/>
  <c r="V21" i="48"/>
  <c r="T21" i="48"/>
  <c r="S21" i="48"/>
  <c r="Q21" i="48"/>
  <c r="P21" i="48"/>
  <c r="W20" i="48"/>
  <c r="V20" i="48"/>
  <c r="T20" i="48"/>
  <c r="S20" i="48"/>
  <c r="Q20" i="48"/>
  <c r="P20" i="48"/>
  <c r="W19" i="48"/>
  <c r="V19" i="48"/>
  <c r="T19" i="48"/>
  <c r="S19" i="48"/>
  <c r="Q19" i="48"/>
  <c r="P19" i="48"/>
  <c r="W18" i="48"/>
  <c r="V18" i="48"/>
  <c r="T18" i="48"/>
  <c r="S18" i="48"/>
  <c r="Q18" i="48"/>
  <c r="P18" i="48"/>
  <c r="W17" i="48"/>
  <c r="V17" i="48"/>
  <c r="T17" i="48"/>
  <c r="S17" i="48"/>
  <c r="Q17" i="48"/>
  <c r="P17" i="48"/>
  <c r="AL136" i="48"/>
  <c r="AL125" i="48"/>
  <c r="AI136" i="48"/>
  <c r="AI125" i="48"/>
  <c r="AF136" i="48"/>
  <c r="AF125" i="48"/>
  <c r="N125" i="48"/>
  <c r="K125" i="48"/>
  <c r="AL52" i="48"/>
  <c r="AL45" i="48"/>
  <c r="AP45" i="48" s="1"/>
  <c r="AL35" i="48"/>
  <c r="AP35" i="48" s="1"/>
  <c r="AI52" i="48"/>
  <c r="AI45" i="48"/>
  <c r="AO45" i="48" s="1"/>
  <c r="AI35" i="48"/>
  <c r="AO35" i="48" s="1"/>
  <c r="AL41" i="48"/>
  <c r="AP41" i="48" s="1"/>
  <c r="AK21" i="48"/>
  <c r="AJ21" i="48"/>
  <c r="AK20" i="48"/>
  <c r="AJ20" i="48"/>
  <c r="AK19" i="48"/>
  <c r="AJ19" i="48"/>
  <c r="AK18" i="48"/>
  <c r="AJ18" i="48"/>
  <c r="AK17" i="48"/>
  <c r="AJ17" i="48"/>
  <c r="AI41" i="48"/>
  <c r="AO41" i="48" s="1"/>
  <c r="AH21" i="48"/>
  <c r="AG21" i="48"/>
  <c r="AH20" i="48"/>
  <c r="AG20" i="48"/>
  <c r="AH19" i="48"/>
  <c r="AG19" i="48"/>
  <c r="AH18" i="48"/>
  <c r="AG18" i="48"/>
  <c r="AH17" i="48"/>
  <c r="AG17" i="48"/>
  <c r="AF52" i="48"/>
  <c r="AF45" i="48"/>
  <c r="AN45" i="48" s="1"/>
  <c r="AF35" i="48"/>
  <c r="AN35" i="48" s="1"/>
  <c r="AF41" i="48"/>
  <c r="AN41" i="48" s="1"/>
  <c r="AE21" i="48"/>
  <c r="AD21" i="48"/>
  <c r="AE20" i="48"/>
  <c r="AD20" i="48"/>
  <c r="AE19" i="48"/>
  <c r="AD19" i="48"/>
  <c r="AE18" i="48"/>
  <c r="AD18" i="48"/>
  <c r="AE17" i="48"/>
  <c r="AD17" i="48"/>
  <c r="N52" i="48"/>
  <c r="N45" i="48"/>
  <c r="N35" i="48"/>
  <c r="K52" i="48"/>
  <c r="K35" i="48"/>
  <c r="H45" i="48"/>
  <c r="H35" i="48"/>
  <c r="H41" i="48"/>
  <c r="M21" i="48"/>
  <c r="L21" i="48"/>
  <c r="M20" i="48"/>
  <c r="L20" i="48"/>
  <c r="M19" i="48"/>
  <c r="L19" i="48"/>
  <c r="M18" i="48"/>
  <c r="L18" i="48"/>
  <c r="J21" i="48"/>
  <c r="I21" i="48"/>
  <c r="J20" i="48"/>
  <c r="I20" i="48"/>
  <c r="J19" i="48"/>
  <c r="I19" i="48"/>
  <c r="F19" i="48"/>
  <c r="G19" i="48"/>
  <c r="F20" i="48"/>
  <c r="G20" i="48"/>
  <c r="F21" i="48"/>
  <c r="G21" i="48"/>
  <c r="F18" i="48"/>
  <c r="G18" i="48"/>
  <c r="M17" i="48"/>
  <c r="L17" i="48"/>
  <c r="J17" i="48"/>
  <c r="I17" i="48"/>
  <c r="F17" i="48"/>
  <c r="AP21" i="48"/>
  <c r="AO21" i="48"/>
  <c r="AN21" i="48"/>
  <c r="AP20" i="48"/>
  <c r="AO20" i="48"/>
  <c r="AN20" i="48"/>
  <c r="AP19" i="48"/>
  <c r="AO19" i="48"/>
  <c r="AN19" i="48"/>
  <c r="AP18" i="48"/>
  <c r="AO18" i="48"/>
  <c r="AN18" i="48"/>
  <c r="H125" i="48"/>
  <c r="H52" i="48"/>
  <c r="I13" i="3"/>
  <c r="F13" i="80" s="1"/>
  <c r="I12" i="3"/>
  <c r="F12" i="80" s="1"/>
  <c r="W14" i="86" l="1"/>
  <c r="T14" i="65" s="1"/>
  <c r="K139" i="27"/>
  <c r="K138" i="27"/>
  <c r="L139" i="27"/>
  <c r="L138" i="27"/>
  <c r="T139" i="27"/>
  <c r="T138" i="27"/>
  <c r="S139" i="27"/>
  <c r="S138" i="27"/>
  <c r="R139" i="27"/>
  <c r="R138" i="27"/>
  <c r="J139" i="27"/>
  <c r="J138" i="27"/>
  <c r="F139" i="84"/>
  <c r="AA50" i="35" a="1"/>
  <c r="AA50" i="35" s="1"/>
  <c r="W141" i="84"/>
  <c r="W51" i="84"/>
  <c r="X141" i="84"/>
  <c r="X51" i="84"/>
  <c r="A103" i="84"/>
  <c r="A92" i="84"/>
  <c r="AO86" i="48"/>
  <c r="AN76" i="48"/>
  <c r="A102" i="84"/>
  <c r="N114" i="85"/>
  <c r="A25" i="85"/>
  <c r="K35" i="105"/>
  <c r="J35" i="105"/>
  <c r="I35" i="105"/>
  <c r="O141" i="84"/>
  <c r="O51" i="84"/>
  <c r="N141" i="84"/>
  <c r="P14" i="86"/>
  <c r="M14" i="72" s="1"/>
  <c r="I14" i="86"/>
  <c r="F14" i="71" s="1"/>
  <c r="A31" i="48"/>
  <c r="A93" i="84"/>
  <c r="A30" i="48"/>
  <c r="A26" i="85"/>
  <c r="AF143" i="85"/>
  <c r="AF148" i="85" s="1"/>
  <c r="AI143" i="85"/>
  <c r="AI148" i="85" s="1"/>
  <c r="H27" i="103"/>
  <c r="H27" i="104"/>
  <c r="P144" i="27"/>
  <c r="P141" i="84"/>
  <c r="A97" i="84"/>
  <c r="A32" i="48"/>
  <c r="A24" i="85"/>
  <c r="AL143" i="85"/>
  <c r="AL148" i="85" s="1"/>
  <c r="AF143" i="48"/>
  <c r="AF148" i="48" s="1"/>
  <c r="AF158" i="48"/>
  <c r="H26" i="103"/>
  <c r="H26" i="104"/>
  <c r="A100" i="84"/>
  <c r="A23" i="85"/>
  <c r="A113" i="85"/>
  <c r="H16" i="103"/>
  <c r="A96" i="84"/>
  <c r="A23" i="48"/>
  <c r="Q36" i="85"/>
  <c r="Q42" i="85" s="1"/>
  <c r="Q46" i="85" s="1"/>
  <c r="H38" i="104"/>
  <c r="H40" i="103"/>
  <c r="H14" i="103"/>
  <c r="H17" i="104"/>
  <c r="I27" i="103"/>
  <c r="I27" i="104"/>
  <c r="A95" i="84"/>
  <c r="AO76" i="48"/>
  <c r="I26" i="103"/>
  <c r="I26" i="104"/>
  <c r="A94" i="84"/>
  <c r="A24" i="48"/>
  <c r="A67" i="27"/>
  <c r="A32" i="85"/>
  <c r="A110" i="85"/>
  <c r="A25" i="48"/>
  <c r="A31" i="85"/>
  <c r="Q36" i="48"/>
  <c r="Q42" i="48" s="1"/>
  <c r="Q46" i="48" s="1"/>
  <c r="I38" i="104"/>
  <c r="I40" i="103"/>
  <c r="I16" i="103"/>
  <c r="A89" i="84"/>
  <c r="A98" i="84"/>
  <c r="A26" i="48"/>
  <c r="A30" i="85"/>
  <c r="AI143" i="48"/>
  <c r="AI148" i="48" s="1"/>
  <c r="AI158" i="48"/>
  <c r="A91" i="84"/>
  <c r="A99" i="84"/>
  <c r="I17" i="104"/>
  <c r="I14" i="103"/>
  <c r="A104" i="84"/>
  <c r="A90" i="84"/>
  <c r="A27" i="48"/>
  <c r="AP76" i="48"/>
  <c r="A27" i="85"/>
  <c r="AP76" i="85"/>
  <c r="J107" i="84"/>
  <c r="AL143" i="48"/>
  <c r="AL148" i="48" s="1"/>
  <c r="AL158" i="48"/>
  <c r="AD45" i="3"/>
  <c r="AE45" i="3" s="1"/>
  <c r="D45" i="3"/>
  <c r="E45" i="3" s="1"/>
  <c r="AD44" i="3"/>
  <c r="AE44" i="3" s="1"/>
  <c r="D44" i="3"/>
  <c r="E44" i="3" s="1"/>
  <c r="AD43" i="3"/>
  <c r="AE43" i="3" s="1"/>
  <c r="AD25" i="3"/>
  <c r="I28" i="83"/>
  <c r="I44" i="103"/>
  <c r="H28" i="83"/>
  <c r="H44" i="103"/>
  <c r="E9" i="85"/>
  <c r="Q39" i="105"/>
  <c r="R39" i="105" s="1"/>
  <c r="D26" i="86"/>
  <c r="AD26" i="86"/>
  <c r="D34" i="86"/>
  <c r="E34" i="86" s="1"/>
  <c r="AD34" i="86"/>
  <c r="AE34" i="86" s="1"/>
  <c r="D35" i="86"/>
  <c r="E35" i="86" s="1"/>
  <c r="AD35" i="86"/>
  <c r="AE35" i="86" s="1"/>
  <c r="D41" i="86"/>
  <c r="E41" i="86" s="1"/>
  <c r="AD41" i="86"/>
  <c r="AE41" i="86" s="1"/>
  <c r="D42" i="86"/>
  <c r="E42" i="86" s="1"/>
  <c r="AD42" i="86"/>
  <c r="AE42" i="86" s="1"/>
  <c r="D44" i="86"/>
  <c r="E44" i="86" s="1"/>
  <c r="AD44" i="86"/>
  <c r="AE44" i="86" s="1"/>
  <c r="D45" i="86"/>
  <c r="E45" i="86" s="1"/>
  <c r="AD45" i="86"/>
  <c r="AE45" i="86" s="1"/>
  <c r="D46" i="86"/>
  <c r="E46" i="86" s="1"/>
  <c r="AD46" i="86"/>
  <c r="AE46" i="86" s="1"/>
  <c r="D43" i="3"/>
  <c r="E43" i="3" s="1"/>
  <c r="D25" i="3"/>
  <c r="D55" i="3"/>
  <c r="E55" i="3" s="1"/>
  <c r="H150" i="48"/>
  <c r="H158" i="48"/>
  <c r="I33" i="104"/>
  <c r="I35" i="103"/>
  <c r="I32" i="104"/>
  <c r="I34" i="103"/>
  <c r="H34" i="103"/>
  <c r="H32" i="104"/>
  <c r="H39" i="103"/>
  <c r="H37" i="104"/>
  <c r="H38" i="103"/>
  <c r="H36" i="104"/>
  <c r="I37" i="104"/>
  <c r="I39" i="103"/>
  <c r="H35" i="104"/>
  <c r="H37" i="103"/>
  <c r="I38" i="103"/>
  <c r="I36" i="104"/>
  <c r="H34" i="104"/>
  <c r="H36" i="103"/>
  <c r="I37" i="103"/>
  <c r="I35" i="104"/>
  <c r="H33" i="104"/>
  <c r="H35" i="103"/>
  <c r="I36" i="103"/>
  <c r="I34" i="104"/>
  <c r="H31" i="103"/>
  <c r="H30" i="104"/>
  <c r="I31" i="103"/>
  <c r="I30" i="104"/>
  <c r="AP114" i="48"/>
  <c r="AL114" i="48"/>
  <c r="AL116" i="48"/>
  <c r="AP111" i="85"/>
  <c r="AL114" i="85"/>
  <c r="AP109" i="85"/>
  <c r="AL116" i="85"/>
  <c r="AO109" i="85"/>
  <c r="AI116" i="85"/>
  <c r="AO114" i="48"/>
  <c r="AI114" i="48"/>
  <c r="AO116" i="48"/>
  <c r="AI116" i="48"/>
  <c r="AO111" i="85"/>
  <c r="AI114" i="85"/>
  <c r="AF116" i="48"/>
  <c r="AN111" i="85"/>
  <c r="AN114" i="85" s="1"/>
  <c r="AF114" i="85"/>
  <c r="AN109" i="85"/>
  <c r="AF116" i="85"/>
  <c r="AN114" i="48"/>
  <c r="AF114" i="48"/>
  <c r="X114" i="48"/>
  <c r="AB111" i="85"/>
  <c r="A111" i="85" s="1"/>
  <c r="X116" i="48"/>
  <c r="AB109" i="85"/>
  <c r="A109" i="85" s="1"/>
  <c r="U116" i="85"/>
  <c r="U114" i="48"/>
  <c r="U116" i="48"/>
  <c r="U114" i="85"/>
  <c r="R114" i="85"/>
  <c r="R116" i="85"/>
  <c r="R114" i="48"/>
  <c r="R116" i="48"/>
  <c r="N116" i="48"/>
  <c r="N116" i="85"/>
  <c r="K114" i="48"/>
  <c r="K116" i="48"/>
  <c r="K114" i="85"/>
  <c r="K116" i="85"/>
  <c r="AN52" i="85"/>
  <c r="Z52" i="48"/>
  <c r="G36" i="48"/>
  <c r="G42" i="48" s="1"/>
  <c r="G46" i="48" s="1"/>
  <c r="T36" i="48"/>
  <c r="T42" i="48" s="1"/>
  <c r="T46" i="48" s="1"/>
  <c r="T36" i="85"/>
  <c r="T42" i="85" s="1"/>
  <c r="T46" i="85" s="1"/>
  <c r="AD36" i="85"/>
  <c r="AD42" i="85" s="1"/>
  <c r="AD46" i="85" s="1"/>
  <c r="AD48" i="85"/>
  <c r="AF48" i="85" s="1"/>
  <c r="I46" i="48"/>
  <c r="I48" i="48"/>
  <c r="K48" i="48" s="1"/>
  <c r="V36" i="48"/>
  <c r="V42" i="48" s="1"/>
  <c r="V46" i="48" s="1"/>
  <c r="V48" i="48"/>
  <c r="X48" i="48" s="1"/>
  <c r="F36" i="48"/>
  <c r="F42" i="48" s="1"/>
  <c r="F46" i="48" s="1"/>
  <c r="F48" i="48"/>
  <c r="H48" i="48" s="1"/>
  <c r="L36" i="48"/>
  <c r="L42" i="48" s="1"/>
  <c r="L46" i="48" s="1"/>
  <c r="L48" i="48"/>
  <c r="N48" i="48" s="1"/>
  <c r="AD36" i="48"/>
  <c r="AD42" i="48" s="1"/>
  <c r="AD46" i="48" s="1"/>
  <c r="AD48" i="48"/>
  <c r="AF48" i="48" s="1"/>
  <c r="S36" i="48"/>
  <c r="S42" i="48" s="1"/>
  <c r="S46" i="48" s="1"/>
  <c r="S48" i="48"/>
  <c r="U48" i="48" s="1"/>
  <c r="I36" i="85"/>
  <c r="I42" i="85" s="1"/>
  <c r="I46" i="85" s="1"/>
  <c r="I48" i="85"/>
  <c r="K48" i="85" s="1"/>
  <c r="M36" i="85"/>
  <c r="M42" i="85" s="1"/>
  <c r="M46" i="85" s="1"/>
  <c r="AE36" i="85"/>
  <c r="AE42" i="85" s="1"/>
  <c r="AE46" i="85" s="1"/>
  <c r="M36" i="48"/>
  <c r="M42" i="48" s="1"/>
  <c r="M46" i="48" s="1"/>
  <c r="AE36" i="48"/>
  <c r="AE42" i="48" s="1"/>
  <c r="AE46" i="48" s="1"/>
  <c r="AG36" i="85"/>
  <c r="AG42" i="85" s="1"/>
  <c r="AG46" i="85" s="1"/>
  <c r="AK36" i="48"/>
  <c r="AK42" i="48" s="1"/>
  <c r="AK46" i="48" s="1"/>
  <c r="S36" i="85"/>
  <c r="S42" i="85" s="1"/>
  <c r="S46" i="85" s="1"/>
  <c r="AK36" i="85"/>
  <c r="AK42" i="85" s="1"/>
  <c r="AK46" i="85" s="1"/>
  <c r="P36" i="48"/>
  <c r="P42" i="48" s="1"/>
  <c r="P46" i="48" s="1"/>
  <c r="J36" i="85"/>
  <c r="J42" i="85" s="1"/>
  <c r="J46" i="85" s="1"/>
  <c r="P36" i="85"/>
  <c r="P42" i="85" s="1"/>
  <c r="P46" i="85" s="1"/>
  <c r="F36" i="85"/>
  <c r="F42" i="85" s="1"/>
  <c r="F46" i="85" s="1"/>
  <c r="AH36" i="85"/>
  <c r="J36" i="48"/>
  <c r="W36" i="48"/>
  <c r="W42" i="48" s="1"/>
  <c r="W46" i="48" s="1"/>
  <c r="G36" i="85"/>
  <c r="G42" i="85" s="1"/>
  <c r="G46" i="85" s="1"/>
  <c r="L36" i="85"/>
  <c r="L42" i="85" s="1"/>
  <c r="L46" i="85" s="1"/>
  <c r="AJ36" i="85"/>
  <c r="AJ42" i="85" s="1"/>
  <c r="AJ46" i="85" s="1"/>
  <c r="Z136" i="85"/>
  <c r="Z158" i="85" s="1"/>
  <c r="AG36" i="48"/>
  <c r="AG42" i="48" s="1"/>
  <c r="AG46" i="48" s="1"/>
  <c r="AH36" i="48"/>
  <c r="AH42" i="48" s="1"/>
  <c r="AH46" i="48" s="1"/>
  <c r="AJ36" i="48"/>
  <c r="AA136" i="48"/>
  <c r="AA158" i="48" s="1"/>
  <c r="X101" i="48"/>
  <c r="X33" i="48"/>
  <c r="U86" i="48"/>
  <c r="AB136" i="48"/>
  <c r="AB158" i="48" s="1"/>
  <c r="X141" i="27"/>
  <c r="A68" i="27"/>
  <c r="H29" i="83"/>
  <c r="H45" i="103"/>
  <c r="D72" i="3"/>
  <c r="E72" i="3" s="1"/>
  <c r="D85" i="3"/>
  <c r="E85" i="3" s="1"/>
  <c r="D88" i="3"/>
  <c r="E88" i="3" s="1"/>
  <c r="AD70" i="3"/>
  <c r="AE70" i="3" s="1"/>
  <c r="AD95" i="3"/>
  <c r="AE95" i="3" s="1"/>
  <c r="D70" i="3"/>
  <c r="E70" i="3" s="1"/>
  <c r="A118" i="84"/>
  <c r="X24" i="27"/>
  <c r="X30" i="27" s="1"/>
  <c r="X39" i="27" s="1"/>
  <c r="X43" i="27" s="1"/>
  <c r="X46" i="27" s="1"/>
  <c r="H29" i="104"/>
  <c r="H30" i="103"/>
  <c r="I30" i="103"/>
  <c r="I29" i="104"/>
  <c r="I18" i="103"/>
  <c r="H18" i="103"/>
  <c r="I29" i="83"/>
  <c r="I45" i="103"/>
  <c r="A66" i="27"/>
  <c r="V24" i="27"/>
  <c r="V30" i="27" s="1"/>
  <c r="V39" i="27" s="1"/>
  <c r="V43" i="27" s="1"/>
  <c r="V46" i="27" s="1"/>
  <c r="V141" i="27"/>
  <c r="W141" i="27"/>
  <c r="A124" i="27"/>
  <c r="A84" i="27"/>
  <c r="N148" i="27"/>
  <c r="O141" i="27"/>
  <c r="AO136" i="48"/>
  <c r="AN125" i="48"/>
  <c r="A84" i="84"/>
  <c r="H132" i="84"/>
  <c r="A123" i="84"/>
  <c r="P144" i="84"/>
  <c r="X148" i="27"/>
  <c r="O148" i="27"/>
  <c r="A95" i="27"/>
  <c r="AL28" i="48"/>
  <c r="T107" i="27"/>
  <c r="AF101" i="48"/>
  <c r="S107" i="27"/>
  <c r="T138" i="84"/>
  <c r="W144" i="84"/>
  <c r="A89" i="27"/>
  <c r="AO136" i="85"/>
  <c r="R132" i="27"/>
  <c r="AP52" i="85"/>
  <c r="T132" i="27"/>
  <c r="J28" i="26"/>
  <c r="A56" i="84"/>
  <c r="A29" i="27"/>
  <c r="K28" i="26"/>
  <c r="I28" i="26"/>
  <c r="A67" i="84"/>
  <c r="K28" i="48"/>
  <c r="A103" i="27"/>
  <c r="C9" i="46"/>
  <c r="A120" i="27"/>
  <c r="A60" i="27"/>
  <c r="A118" i="27"/>
  <c r="AN33" i="85"/>
  <c r="AA136" i="85"/>
  <c r="AA158" i="85" s="1"/>
  <c r="J107" i="27"/>
  <c r="V144" i="27"/>
  <c r="AO125" i="48"/>
  <c r="AD67" i="3"/>
  <c r="AE67" i="3" s="1"/>
  <c r="W24" i="27"/>
  <c r="W30" i="27" s="1"/>
  <c r="W39" i="27" s="1"/>
  <c r="W43" i="27" s="1"/>
  <c r="W46" i="27" s="1"/>
  <c r="W148" i="27"/>
  <c r="V130" i="27"/>
  <c r="O130" i="27"/>
  <c r="A101" i="27"/>
  <c r="A83" i="27"/>
  <c r="AB136" i="85"/>
  <c r="AB158" i="85" s="1"/>
  <c r="F107" i="84"/>
  <c r="J132" i="84"/>
  <c r="K107" i="84"/>
  <c r="R101" i="48"/>
  <c r="A76" i="27"/>
  <c r="S107" i="84"/>
  <c r="T109" i="84"/>
  <c r="N144" i="84"/>
  <c r="N24" i="27"/>
  <c r="N30" i="27" s="1"/>
  <c r="N39" i="27" s="1"/>
  <c r="N43" i="27" s="1"/>
  <c r="N46" i="27" s="1"/>
  <c r="K33" i="48"/>
  <c r="AF28" i="48"/>
  <c r="H28" i="48"/>
  <c r="A71" i="84"/>
  <c r="N33" i="48"/>
  <c r="U28" i="48"/>
  <c r="AP136" i="48"/>
  <c r="X24" i="84"/>
  <c r="X30" i="84" s="1"/>
  <c r="X39" i="84" s="1"/>
  <c r="X43" i="84" s="1"/>
  <c r="X46" i="84" s="1"/>
  <c r="N130" i="84"/>
  <c r="R107" i="84"/>
  <c r="S109" i="84"/>
  <c r="O144" i="84"/>
  <c r="K107" i="27"/>
  <c r="H107" i="84"/>
  <c r="L132" i="84"/>
  <c r="T132" i="84"/>
  <c r="AL101" i="48"/>
  <c r="A97" i="27"/>
  <c r="A85" i="27"/>
  <c r="N141" i="27"/>
  <c r="AP125" i="48"/>
  <c r="A33" i="84"/>
  <c r="A48" i="84"/>
  <c r="F132" i="84"/>
  <c r="G107" i="84"/>
  <c r="H109" i="84"/>
  <c r="A124" i="84"/>
  <c r="X130" i="84"/>
  <c r="V144" i="84"/>
  <c r="A114" i="84"/>
  <c r="A48" i="27"/>
  <c r="V148" i="27"/>
  <c r="P148" i="27"/>
  <c r="P69" i="27"/>
  <c r="A55" i="27"/>
  <c r="A99" i="27"/>
  <c r="A81" i="27"/>
  <c r="A73" i="27"/>
  <c r="AA52" i="85"/>
  <c r="N86" i="85"/>
  <c r="AN136" i="85"/>
  <c r="A77" i="27"/>
  <c r="A65" i="84"/>
  <c r="A102" i="27"/>
  <c r="U101" i="48"/>
  <c r="A66" i="84"/>
  <c r="AA28" i="48"/>
  <c r="AB28" i="48"/>
  <c r="AO28" i="48"/>
  <c r="AP101" i="48"/>
  <c r="A64" i="27"/>
  <c r="G132" i="84"/>
  <c r="A94" i="27"/>
  <c r="AL86" i="48"/>
  <c r="X86" i="48"/>
  <c r="AI33" i="48"/>
  <c r="N144" i="27"/>
  <c r="X144" i="27"/>
  <c r="R33" i="48"/>
  <c r="Z136" i="48"/>
  <c r="Z158" i="48" s="1"/>
  <c r="AP28" i="48"/>
  <c r="A34" i="84"/>
  <c r="R132" i="84"/>
  <c r="A62" i="27"/>
  <c r="A112" i="27"/>
  <c r="A98" i="27"/>
  <c r="A90" i="27"/>
  <c r="R101" i="85"/>
  <c r="X69" i="84"/>
  <c r="O144" i="27"/>
  <c r="X144" i="84"/>
  <c r="X130" i="27"/>
  <c r="P141" i="27"/>
  <c r="J109" i="27"/>
  <c r="W69" i="27"/>
  <c r="A93" i="27"/>
  <c r="A75" i="27"/>
  <c r="A65" i="27"/>
  <c r="K101" i="48"/>
  <c r="AO94" i="85"/>
  <c r="AO101" i="85" s="1"/>
  <c r="AI101" i="85"/>
  <c r="AF33" i="48"/>
  <c r="AI86" i="48"/>
  <c r="AN25" i="48"/>
  <c r="AN28" i="48" s="1"/>
  <c r="AN48" i="48" s="1"/>
  <c r="AP48" i="48" s="1"/>
  <c r="A55" i="84"/>
  <c r="A68" i="84"/>
  <c r="X105" i="84"/>
  <c r="X87" i="84"/>
  <c r="K86" i="48"/>
  <c r="O87" i="27"/>
  <c r="X28" i="48"/>
  <c r="L132" i="27"/>
  <c r="L107" i="27"/>
  <c r="X57" i="27"/>
  <c r="A122" i="27"/>
  <c r="O125" i="27"/>
  <c r="A114" i="27"/>
  <c r="N57" i="27"/>
  <c r="AI33" i="85"/>
  <c r="AF86" i="48"/>
  <c r="K132" i="27"/>
  <c r="G109" i="84"/>
  <c r="N57" i="84"/>
  <c r="A121" i="27"/>
  <c r="A63" i="27"/>
  <c r="A53" i="27"/>
  <c r="U28" i="85"/>
  <c r="AO125" i="85"/>
  <c r="AO52" i="85"/>
  <c r="AO24" i="85"/>
  <c r="AO28" i="85" s="1"/>
  <c r="AI28" i="85"/>
  <c r="AI101" i="48"/>
  <c r="R86" i="48"/>
  <c r="R107" i="27"/>
  <c r="AN136" i="48"/>
  <c r="J132" i="27"/>
  <c r="A37" i="27"/>
  <c r="X87" i="27"/>
  <c r="A80" i="27"/>
  <c r="A72" i="27"/>
  <c r="AB52" i="85"/>
  <c r="AB125" i="48"/>
  <c r="S132" i="27"/>
  <c r="L109" i="27"/>
  <c r="A45" i="84"/>
  <c r="V141" i="84"/>
  <c r="V51" i="84"/>
  <c r="X125" i="27"/>
  <c r="W24" i="84"/>
  <c r="W30" i="84" s="1"/>
  <c r="W39" i="84" s="1"/>
  <c r="W43" i="84" s="1"/>
  <c r="W46" i="84" s="1"/>
  <c r="O57" i="84"/>
  <c r="S132" i="84"/>
  <c r="T107" i="84"/>
  <c r="A34" i="27"/>
  <c r="AN33" i="48"/>
  <c r="N28" i="48"/>
  <c r="N33" i="85"/>
  <c r="A23" i="84"/>
  <c r="A117" i="84"/>
  <c r="O87" i="84"/>
  <c r="A61" i="84"/>
  <c r="A79" i="84"/>
  <c r="Z33" i="48"/>
  <c r="AB33" i="48"/>
  <c r="A86" i="27"/>
  <c r="A78" i="27"/>
  <c r="A61" i="27"/>
  <c r="A143" i="27"/>
  <c r="A37" i="84"/>
  <c r="A27" i="84"/>
  <c r="V57" i="84"/>
  <c r="J109" i="84"/>
  <c r="A76" i="84"/>
  <c r="P130" i="84"/>
  <c r="A62" i="84"/>
  <c r="A80" i="84"/>
  <c r="W57" i="84"/>
  <c r="A120" i="84"/>
  <c r="A104" i="27"/>
  <c r="A96" i="27"/>
  <c r="A79" i="27"/>
  <c r="A71" i="27"/>
  <c r="A119" i="27"/>
  <c r="A29" i="84"/>
  <c r="A75" i="84"/>
  <c r="V130" i="84"/>
  <c r="P24" i="27"/>
  <c r="P30" i="27" s="1"/>
  <c r="P39" i="27" s="1"/>
  <c r="P43" i="27" s="1"/>
  <c r="P46" i="27" s="1"/>
  <c r="X105" i="27"/>
  <c r="A117" i="27"/>
  <c r="AP136" i="85"/>
  <c r="W144" i="27"/>
  <c r="P24" i="84"/>
  <c r="P30" i="84" s="1"/>
  <c r="P39" i="84" s="1"/>
  <c r="P43" i="84" s="1"/>
  <c r="P46" i="84" s="1"/>
  <c r="K132" i="84"/>
  <c r="A86" i="84"/>
  <c r="A74" i="84"/>
  <c r="A64" i="84"/>
  <c r="A121" i="84"/>
  <c r="A77" i="84"/>
  <c r="X57" i="84"/>
  <c r="A83" i="84"/>
  <c r="A49" i="27"/>
  <c r="A33" i="27"/>
  <c r="A23" i="27"/>
  <c r="A100" i="27"/>
  <c r="AA28" i="85"/>
  <c r="N101" i="85"/>
  <c r="N123" i="85" s="1"/>
  <c r="U86" i="85"/>
  <c r="D71" i="3"/>
  <c r="E71" i="3" s="1"/>
  <c r="AD68" i="3"/>
  <c r="AE68" i="3" s="1"/>
  <c r="AD96" i="3"/>
  <c r="AE96" i="3" s="1"/>
  <c r="AD68" i="86"/>
  <c r="AE68" i="86" s="1"/>
  <c r="AD71" i="3"/>
  <c r="AE71" i="3" s="1"/>
  <c r="AD69" i="86"/>
  <c r="AE69" i="86" s="1"/>
  <c r="D67" i="3"/>
  <c r="E67" i="3" s="1"/>
  <c r="D95" i="3"/>
  <c r="E95" i="3" s="1"/>
  <c r="AD72" i="3"/>
  <c r="AE72" i="3" s="1"/>
  <c r="D68" i="3"/>
  <c r="E68" i="3" s="1"/>
  <c r="D96" i="3"/>
  <c r="E96" i="3" s="1"/>
  <c r="AD85" i="3"/>
  <c r="AE85" i="3" s="1"/>
  <c r="I27" i="26"/>
  <c r="AD55" i="3"/>
  <c r="AE55" i="3" s="1"/>
  <c r="AD88" i="3"/>
  <c r="AE88" i="3" s="1"/>
  <c r="AD73" i="86"/>
  <c r="AE73" i="86" s="1"/>
  <c r="AB86" i="48"/>
  <c r="K138" i="84"/>
  <c r="K109" i="84"/>
  <c r="N69" i="84"/>
  <c r="A59" i="84"/>
  <c r="O130" i="84"/>
  <c r="AN67" i="85"/>
  <c r="AN76" i="85" s="1"/>
  <c r="AL33" i="48"/>
  <c r="W87" i="84"/>
  <c r="A72" i="84"/>
  <c r="T109" i="27"/>
  <c r="V87" i="84"/>
  <c r="N86" i="48"/>
  <c r="A56" i="27"/>
  <c r="U33" i="48"/>
  <c r="Z45" i="48"/>
  <c r="AO33" i="48"/>
  <c r="S109" i="27"/>
  <c r="AP33" i="48"/>
  <c r="A22" i="27"/>
  <c r="O24" i="27"/>
  <c r="O30" i="27" s="1"/>
  <c r="O39" i="27" s="1"/>
  <c r="O43" i="27" s="1"/>
  <c r="O46" i="27" s="1"/>
  <c r="R109" i="27"/>
  <c r="R138" i="84"/>
  <c r="R109" i="84"/>
  <c r="O105" i="84"/>
  <c r="P125" i="84"/>
  <c r="A113" i="84"/>
  <c r="V148" i="84"/>
  <c r="V125" i="84"/>
  <c r="Z28" i="48"/>
  <c r="Z48" i="48" s="1"/>
  <c r="AB48" i="48" s="1"/>
  <c r="AA52" i="48"/>
  <c r="H33" i="48"/>
  <c r="K109" i="27"/>
  <c r="N24" i="84"/>
  <c r="N30" i="84" s="1"/>
  <c r="N39" i="84" s="1"/>
  <c r="N43" i="84" s="1"/>
  <c r="N46" i="84" s="1"/>
  <c r="A22" i="84"/>
  <c r="A73" i="84"/>
  <c r="A63" i="84"/>
  <c r="P57" i="84"/>
  <c r="A53" i="84"/>
  <c r="N87" i="84"/>
  <c r="A81" i="84"/>
  <c r="AP86" i="48"/>
  <c r="A82" i="84"/>
  <c r="P105" i="84"/>
  <c r="AO101" i="48"/>
  <c r="AB101" i="48"/>
  <c r="N101" i="48"/>
  <c r="AP30" i="85"/>
  <c r="AP33" i="85" s="1"/>
  <c r="AL33" i="85"/>
  <c r="AB101" i="85"/>
  <c r="N130" i="27"/>
  <c r="N51" i="84"/>
  <c r="J138" i="84"/>
  <c r="N105" i="84"/>
  <c r="A78" i="84"/>
  <c r="O69" i="84"/>
  <c r="V69" i="84"/>
  <c r="A122" i="84"/>
  <c r="X148" i="84"/>
  <c r="AN101" i="48"/>
  <c r="AP97" i="85"/>
  <c r="AP101" i="85" s="1"/>
  <c r="AL101" i="85"/>
  <c r="P87" i="84"/>
  <c r="V105" i="84"/>
  <c r="A60" i="84"/>
  <c r="W69" i="84"/>
  <c r="W105" i="84"/>
  <c r="A112" i="84"/>
  <c r="W148" i="84"/>
  <c r="W125" i="84"/>
  <c r="V105" i="27"/>
  <c r="A92" i="27"/>
  <c r="V57" i="27"/>
  <c r="A54" i="27"/>
  <c r="O105" i="27"/>
  <c r="A82" i="27"/>
  <c r="A74" i="27"/>
  <c r="N87" i="27"/>
  <c r="R86" i="85"/>
  <c r="R88" i="85" s="1"/>
  <c r="R28" i="48"/>
  <c r="O24" i="84"/>
  <c r="O30" i="84" s="1"/>
  <c r="O39" i="84" s="1"/>
  <c r="O43" i="84" s="1"/>
  <c r="O46" i="84" s="1"/>
  <c r="L109" i="84"/>
  <c r="W130" i="84"/>
  <c r="N125" i="84"/>
  <c r="A111" i="84"/>
  <c r="O125" i="84"/>
  <c r="A85" i="84"/>
  <c r="A45" i="27"/>
  <c r="W125" i="27"/>
  <c r="W57" i="27"/>
  <c r="V125" i="27"/>
  <c r="A123" i="27"/>
  <c r="A113" i="27"/>
  <c r="N105" i="27"/>
  <c r="A91" i="27"/>
  <c r="AB32" i="85"/>
  <c r="AB33" i="85" s="1"/>
  <c r="Z52" i="85"/>
  <c r="Z125" i="85"/>
  <c r="AI86" i="85"/>
  <c r="AO79" i="85"/>
  <c r="AO86" i="85" s="1"/>
  <c r="AI28" i="48"/>
  <c r="V24" i="84"/>
  <c r="V30" i="84" s="1"/>
  <c r="V39" i="84" s="1"/>
  <c r="V43" i="84" s="1"/>
  <c r="V46" i="84" s="1"/>
  <c r="L107" i="84"/>
  <c r="A54" i="84"/>
  <c r="P69" i="84"/>
  <c r="A119" i="84"/>
  <c r="A27" i="27"/>
  <c r="AN78" i="48"/>
  <c r="AN86" i="48" s="1"/>
  <c r="W130" i="27"/>
  <c r="P57" i="27"/>
  <c r="A49" i="84"/>
  <c r="F109" i="84"/>
  <c r="G138" i="84"/>
  <c r="L138" i="84"/>
  <c r="S138" i="84"/>
  <c r="X125" i="84"/>
  <c r="X69" i="27"/>
  <c r="A59" i="27"/>
  <c r="P125" i="27"/>
  <c r="A111" i="27"/>
  <c r="N28" i="85"/>
  <c r="U101" i="85"/>
  <c r="AL86" i="85"/>
  <c r="AP81" i="85"/>
  <c r="W105" i="27"/>
  <c r="W87" i="27"/>
  <c r="U33" i="85"/>
  <c r="AF28" i="85"/>
  <c r="F138" i="84"/>
  <c r="A116" i="84"/>
  <c r="V87" i="27"/>
  <c r="P87" i="27"/>
  <c r="O69" i="27"/>
  <c r="AO45" i="85"/>
  <c r="AB112" i="85"/>
  <c r="A112" i="85" s="1"/>
  <c r="A115" i="84"/>
  <c r="P105" i="27"/>
  <c r="K28" i="85"/>
  <c r="AP28" i="85"/>
  <c r="AL28" i="85"/>
  <c r="AP113" i="85"/>
  <c r="V69" i="27"/>
  <c r="Z28" i="85"/>
  <c r="Z48" i="85" s="1"/>
  <c r="AB48" i="85" s="1"/>
  <c r="AB28" i="85"/>
  <c r="AO33" i="85"/>
  <c r="H138" i="84"/>
  <c r="P130" i="27"/>
  <c r="O57" i="27"/>
  <c r="N69" i="27"/>
  <c r="H28" i="85"/>
  <c r="R28" i="85"/>
  <c r="AA33" i="85"/>
  <c r="AN24" i="85"/>
  <c r="AN28" i="85" s="1"/>
  <c r="AN48" i="85" s="1"/>
  <c r="AP48" i="85" s="1"/>
  <c r="AP70" i="85"/>
  <c r="AF33" i="85"/>
  <c r="AO112" i="85"/>
  <c r="K101" i="85"/>
  <c r="AF101" i="85"/>
  <c r="AN92" i="85"/>
  <c r="AN101" i="85" s="1"/>
  <c r="A116" i="27"/>
  <c r="N125" i="27"/>
  <c r="K86" i="85"/>
  <c r="AO68" i="85"/>
  <c r="AO76" i="85" s="1"/>
  <c r="A115" i="27"/>
  <c r="K33" i="85"/>
  <c r="AF86" i="85"/>
  <c r="AN78" i="85"/>
  <c r="AN86" i="85" s="1"/>
  <c r="AB86" i="85"/>
  <c r="C11" i="46"/>
  <c r="C17" i="82" s="1"/>
  <c r="E9" i="84"/>
  <c r="C31" i="46"/>
  <c r="C18" i="82" s="1"/>
  <c r="AD56" i="86"/>
  <c r="AE56" i="86" s="1"/>
  <c r="D68" i="86"/>
  <c r="E68" i="86" s="1"/>
  <c r="AD72" i="86"/>
  <c r="AE72" i="86" s="1"/>
  <c r="AD71" i="86"/>
  <c r="AE71" i="86" s="1"/>
  <c r="Z33" i="85"/>
  <c r="R33" i="85"/>
  <c r="H33" i="85"/>
  <c r="C51" i="46"/>
  <c r="W10" i="86" s="1"/>
  <c r="D69" i="86"/>
  <c r="E69" i="86" s="1"/>
  <c r="D71" i="86"/>
  <c r="E71" i="86" s="1"/>
  <c r="D73" i="86"/>
  <c r="E73" i="86" s="1"/>
  <c r="C11" i="36"/>
  <c r="D56" i="86"/>
  <c r="E56" i="86" s="1"/>
  <c r="D72" i="86"/>
  <c r="E72" i="86" s="1"/>
  <c r="AD89" i="86"/>
  <c r="AE89" i="86" s="1"/>
  <c r="W14" i="3"/>
  <c r="T14" i="70" s="1"/>
  <c r="AD86" i="86"/>
  <c r="AE86" i="86" s="1"/>
  <c r="AD96" i="86"/>
  <c r="AE96" i="86" s="1"/>
  <c r="D86" i="86"/>
  <c r="E86" i="86" s="1"/>
  <c r="D97" i="86"/>
  <c r="E97" i="86" s="1"/>
  <c r="C31" i="36"/>
  <c r="E9" i="48"/>
  <c r="D89" i="86"/>
  <c r="E89" i="86" s="1"/>
  <c r="D96" i="86"/>
  <c r="E96" i="86" s="1"/>
  <c r="AD97" i="86"/>
  <c r="AE97" i="86" s="1"/>
  <c r="C51" i="36"/>
  <c r="W10" i="3" s="1"/>
  <c r="P14" i="3"/>
  <c r="M14" i="66" s="1"/>
  <c r="I14" i="3"/>
  <c r="F14" i="80" s="1"/>
  <c r="E9" i="27"/>
  <c r="J149" i="84" l="1"/>
  <c r="S149" i="84"/>
  <c r="R149" i="84"/>
  <c r="X149" i="84"/>
  <c r="H149" i="84"/>
  <c r="L149" i="84"/>
  <c r="W149" i="84"/>
  <c r="T149" i="84"/>
  <c r="F149" i="84"/>
  <c r="V149" i="84"/>
  <c r="P149" i="84"/>
  <c r="O149" i="84"/>
  <c r="N149" i="84"/>
  <c r="G149" i="84"/>
  <c r="K149" i="84"/>
  <c r="V139" i="27"/>
  <c r="V138" i="27"/>
  <c r="O139" i="27"/>
  <c r="O138" i="27"/>
  <c r="P139" i="27"/>
  <c r="P138" i="27"/>
  <c r="W139" i="27"/>
  <c r="W138" i="27"/>
  <c r="X139" i="27"/>
  <c r="X138" i="27"/>
  <c r="N139" i="27"/>
  <c r="N138" i="27"/>
  <c r="K149" i="27"/>
  <c r="AP160" i="85"/>
  <c r="U160" i="85"/>
  <c r="AA160" i="85"/>
  <c r="AO160" i="85"/>
  <c r="R160" i="85"/>
  <c r="N160" i="85"/>
  <c r="Z160" i="85"/>
  <c r="AN160" i="85"/>
  <c r="AL160" i="85"/>
  <c r="K160" i="85"/>
  <c r="AB160" i="85"/>
  <c r="AI160" i="85"/>
  <c r="H160" i="85"/>
  <c r="AF160" i="85"/>
  <c r="X160" i="85"/>
  <c r="L149" i="27"/>
  <c r="AL160" i="48"/>
  <c r="G149" i="27"/>
  <c r="P149" i="27"/>
  <c r="R160" i="48"/>
  <c r="J149" i="27"/>
  <c r="AB160" i="48"/>
  <c r="AI160" i="48"/>
  <c r="AN160" i="48"/>
  <c r="AO160" i="48"/>
  <c r="AP160" i="48"/>
  <c r="S149" i="27"/>
  <c r="T149" i="27"/>
  <c r="H160" i="48"/>
  <c r="R149" i="27"/>
  <c r="U160" i="48"/>
  <c r="O149" i="27"/>
  <c r="X160" i="48"/>
  <c r="W149" i="27"/>
  <c r="Z160" i="48"/>
  <c r="N149" i="27"/>
  <c r="AA160" i="48"/>
  <c r="H149" i="27"/>
  <c r="X149" i="27"/>
  <c r="K160" i="48"/>
  <c r="AF160" i="48"/>
  <c r="F149" i="27"/>
  <c r="V149" i="27"/>
  <c r="A8" i="85"/>
  <c r="R36" i="85"/>
  <c r="AP143" i="85"/>
  <c r="AP148" i="85" s="1"/>
  <c r="AP158" i="85"/>
  <c r="AL158" i="85"/>
  <c r="AI158" i="85"/>
  <c r="AP143" i="48"/>
  <c r="AP148" i="48" s="1"/>
  <c r="AP158" i="48"/>
  <c r="AO143" i="48"/>
  <c r="AO148" i="48" s="1"/>
  <c r="AO158" i="48"/>
  <c r="R36" i="48"/>
  <c r="R42" i="48" s="1"/>
  <c r="R46" i="48" s="1"/>
  <c r="AF158" i="85"/>
  <c r="AN143" i="85"/>
  <c r="AN148" i="85" s="1"/>
  <c r="AN158" i="85"/>
  <c r="AO143" i="85"/>
  <c r="AO148" i="85" s="1"/>
  <c r="AO158" i="85"/>
  <c r="AN116" i="85"/>
  <c r="AN143" i="48"/>
  <c r="AN148" i="48" s="1"/>
  <c r="AN158" i="48"/>
  <c r="AP116" i="48"/>
  <c r="AB114" i="48"/>
  <c r="AB122" i="48" s="1"/>
  <c r="A111" i="48"/>
  <c r="AB116" i="48"/>
  <c r="A109" i="48"/>
  <c r="AP116" i="85"/>
  <c r="AP114" i="85"/>
  <c r="AO114" i="85"/>
  <c r="AO116" i="85"/>
  <c r="AN116" i="48"/>
  <c r="AB116" i="85"/>
  <c r="AB114" i="85"/>
  <c r="N36" i="48"/>
  <c r="N42" i="48" s="1"/>
  <c r="N46" i="48" s="1"/>
  <c r="AB36" i="85"/>
  <c r="AB42" i="85" s="1"/>
  <c r="AP36" i="48"/>
  <c r="AP42" i="48" s="1"/>
  <c r="AP46" i="48" s="1"/>
  <c r="J42" i="48"/>
  <c r="J46" i="48" s="1"/>
  <c r="AI36" i="48"/>
  <c r="AI42" i="48" s="1"/>
  <c r="AI46" i="48" s="1"/>
  <c r="AL36" i="85"/>
  <c r="AL42" i="85" s="1"/>
  <c r="AL46" i="85" s="1"/>
  <c r="AJ42" i="48"/>
  <c r="AJ46" i="48" s="1"/>
  <c r="AH42" i="85"/>
  <c r="AH46" i="85" s="1"/>
  <c r="AP36" i="85"/>
  <c r="AP42" i="85" s="1"/>
  <c r="AP46" i="85" s="1"/>
  <c r="K36" i="85"/>
  <c r="K42" i="85" s="1"/>
  <c r="K46" i="85" s="1"/>
  <c r="Z36" i="48"/>
  <c r="Z42" i="48" s="1"/>
  <c r="Z46" i="48" s="1"/>
  <c r="H36" i="85"/>
  <c r="H42" i="85" s="1"/>
  <c r="H46" i="85" s="1"/>
  <c r="AN36" i="85"/>
  <c r="AA36" i="85"/>
  <c r="AA42" i="85" s="1"/>
  <c r="AA46" i="85" s="1"/>
  <c r="U36" i="48"/>
  <c r="AF36" i="85"/>
  <c r="AF42" i="85" s="1"/>
  <c r="AF46" i="85" s="1"/>
  <c r="AI36" i="85"/>
  <c r="AO36" i="85"/>
  <c r="AL36" i="48"/>
  <c r="K36" i="48"/>
  <c r="AN36" i="48"/>
  <c r="H36" i="48"/>
  <c r="X36" i="48"/>
  <c r="AF36" i="48"/>
  <c r="AF42" i="48" s="1"/>
  <c r="AF46" i="48" s="1"/>
  <c r="N36" i="85"/>
  <c r="N42" i="85" s="1"/>
  <c r="N46" i="85" s="1"/>
  <c r="K88" i="85"/>
  <c r="Z36" i="85"/>
  <c r="U36" i="85"/>
  <c r="U42" i="85" s="1"/>
  <c r="U46" i="85" s="1"/>
  <c r="AO36" i="48"/>
  <c r="K88" i="48"/>
  <c r="AB36" i="48"/>
  <c r="U88" i="48"/>
  <c r="R122" i="85"/>
  <c r="R90" i="48"/>
  <c r="N132" i="84"/>
  <c r="O107" i="84"/>
  <c r="V132" i="27"/>
  <c r="O132" i="27"/>
  <c r="O107" i="27"/>
  <c r="C14" i="82"/>
  <c r="AF104" i="48"/>
  <c r="AF106" i="48" s="1"/>
  <c r="AI88" i="48"/>
  <c r="X122" i="48"/>
  <c r="P107" i="84"/>
  <c r="V132" i="84"/>
  <c r="R104" i="48"/>
  <c r="R106" i="48" s="1"/>
  <c r="U122" i="48"/>
  <c r="AF90" i="48"/>
  <c r="AO88" i="85"/>
  <c r="W107" i="27"/>
  <c r="AI122" i="48"/>
  <c r="N88" i="85"/>
  <c r="AI122" i="85"/>
  <c r="AP86" i="85"/>
  <c r="AP104" i="85" s="1"/>
  <c r="AP106" i="85" s="1"/>
  <c r="AI88" i="85"/>
  <c r="X132" i="27"/>
  <c r="X107" i="84"/>
  <c r="X132" i="84"/>
  <c r="W138" i="84"/>
  <c r="U104" i="85"/>
  <c r="U106" i="85" s="1"/>
  <c r="P132" i="84"/>
  <c r="AL122" i="48"/>
  <c r="X109" i="84"/>
  <c r="N90" i="85"/>
  <c r="O132" i="84"/>
  <c r="O138" i="84"/>
  <c r="R88" i="48"/>
  <c r="N122" i="48"/>
  <c r="AF104" i="85"/>
  <c r="AF106" i="85" s="1"/>
  <c r="N138" i="84"/>
  <c r="AI90" i="48"/>
  <c r="AI104" i="48"/>
  <c r="AI106" i="48" s="1"/>
  <c r="X88" i="48"/>
  <c r="X104" i="48"/>
  <c r="X106" i="48" s="1"/>
  <c r="V107" i="27"/>
  <c r="AP88" i="48"/>
  <c r="A8" i="27"/>
  <c r="R122" i="48"/>
  <c r="X109" i="27"/>
  <c r="X90" i="48"/>
  <c r="AF122" i="48"/>
  <c r="AL122" i="85"/>
  <c r="V138" i="84"/>
  <c r="W109" i="84"/>
  <c r="A8" i="84"/>
  <c r="X107" i="27"/>
  <c r="U104" i="48"/>
  <c r="U106" i="48" s="1"/>
  <c r="U90" i="48"/>
  <c r="AF88" i="48"/>
  <c r="V109" i="27"/>
  <c r="N104" i="85"/>
  <c r="N106" i="85" s="1"/>
  <c r="P109" i="27"/>
  <c r="R90" i="85"/>
  <c r="R104" i="85"/>
  <c r="R106" i="85" s="1"/>
  <c r="N104" i="48"/>
  <c r="N106" i="48" s="1"/>
  <c r="N88" i="48"/>
  <c r="N90" i="48"/>
  <c r="H122" i="48"/>
  <c r="AP90" i="48"/>
  <c r="AP104" i="48"/>
  <c r="AP106" i="48" s="1"/>
  <c r="AN104" i="85"/>
  <c r="AN106" i="85" s="1"/>
  <c r="H122" i="85"/>
  <c r="AL104" i="48"/>
  <c r="AL106" i="48" s="1"/>
  <c r="AL88" i="48"/>
  <c r="AL90" i="48"/>
  <c r="AO88" i="48"/>
  <c r="N109" i="27"/>
  <c r="N107" i="27"/>
  <c r="W132" i="84"/>
  <c r="W107" i="84"/>
  <c r="AF88" i="85"/>
  <c r="U88" i="85"/>
  <c r="U90" i="85"/>
  <c r="K90" i="85"/>
  <c r="K104" i="85"/>
  <c r="K106" i="85" s="1"/>
  <c r="K122" i="85"/>
  <c r="N132" i="27"/>
  <c r="K122" i="48"/>
  <c r="AO104" i="48"/>
  <c r="AO106" i="48" s="1"/>
  <c r="AO90" i="48"/>
  <c r="K104" i="48"/>
  <c r="K106" i="48" s="1"/>
  <c r="K90" i="48"/>
  <c r="X138" i="84"/>
  <c r="V107" i="84"/>
  <c r="AB46" i="85"/>
  <c r="AL88" i="85"/>
  <c r="AA122" i="48"/>
  <c r="P132" i="27"/>
  <c r="AB104" i="48"/>
  <c r="AB106" i="48" s="1"/>
  <c r="AB90" i="48"/>
  <c r="AB88" i="48"/>
  <c r="AF90" i="85"/>
  <c r="V109" i="84"/>
  <c r="AA33" i="48"/>
  <c r="AL90" i="85"/>
  <c r="AL104" i="85"/>
  <c r="AL106" i="85" s="1"/>
  <c r="Z122" i="48"/>
  <c r="P138" i="84"/>
  <c r="P109" i="84"/>
  <c r="AI104" i="85"/>
  <c r="AI106" i="85" s="1"/>
  <c r="AI90" i="85"/>
  <c r="P107" i="27"/>
  <c r="AO122" i="48"/>
  <c r="W109" i="27"/>
  <c r="O109" i="84"/>
  <c r="U122" i="85"/>
  <c r="AF122" i="85"/>
  <c r="O109" i="27"/>
  <c r="N122" i="85"/>
  <c r="AN104" i="48"/>
  <c r="AN106" i="48" s="1"/>
  <c r="N109" i="84"/>
  <c r="W132" i="27"/>
  <c r="AP122" i="48"/>
  <c r="N107" i="84"/>
  <c r="F10" i="71"/>
  <c r="I10" i="86"/>
  <c r="C19" i="82"/>
  <c r="P10" i="86"/>
  <c r="M10" i="72"/>
  <c r="T10" i="65"/>
  <c r="F10" i="80"/>
  <c r="I10" i="3"/>
  <c r="T10" i="70"/>
  <c r="C16" i="82"/>
  <c r="C15" i="82"/>
  <c r="M10" i="66"/>
  <c r="P10" i="3"/>
  <c r="B122" i="48" l="1"/>
  <c r="B8" i="48" s="1"/>
  <c r="I22" i="104" s="1"/>
  <c r="H42" i="48"/>
  <c r="AO122" i="85"/>
  <c r="X42" i="48"/>
  <c r="X46" i="48" s="1"/>
  <c r="AN42" i="48"/>
  <c r="AN46" i="48" s="1"/>
  <c r="AL42" i="48"/>
  <c r="AL46" i="48" s="1"/>
  <c r="R42" i="85"/>
  <c r="R46" i="85" s="1"/>
  <c r="AO42" i="85"/>
  <c r="AO46" i="85" s="1"/>
  <c r="AO42" i="48"/>
  <c r="AO46" i="48" s="1"/>
  <c r="AI42" i="85"/>
  <c r="AI46" i="85" s="1"/>
  <c r="K42" i="48"/>
  <c r="K46" i="48" s="1"/>
  <c r="AB42" i="48"/>
  <c r="AB46" i="48" s="1"/>
  <c r="Z42" i="85"/>
  <c r="Z46" i="85" s="1"/>
  <c r="U42" i="48"/>
  <c r="U46" i="48" s="1"/>
  <c r="AN42" i="85"/>
  <c r="AN46" i="85" s="1"/>
  <c r="AA36" i="48"/>
  <c r="AB122" i="85"/>
  <c r="AA122" i="85"/>
  <c r="AO90" i="85"/>
  <c r="AO104" i="85"/>
  <c r="AO106" i="85" s="1"/>
  <c r="AP122" i="85"/>
  <c r="H23" i="104"/>
  <c r="H23" i="103"/>
  <c r="H21" i="103"/>
  <c r="H21" i="104"/>
  <c r="AN88" i="48"/>
  <c r="AP88" i="85"/>
  <c r="AP90" i="85"/>
  <c r="Z122" i="85"/>
  <c r="AN90" i="85"/>
  <c r="AN122" i="48"/>
  <c r="AN122" i="85"/>
  <c r="AN90" i="48"/>
  <c r="AN88" i="85"/>
  <c r="B138" i="27"/>
  <c r="B8" i="27" s="1"/>
  <c r="I21" i="104" s="1"/>
  <c r="B138" i="84"/>
  <c r="B8" i="84" s="1"/>
  <c r="I23" i="104" s="1"/>
  <c r="AB88" i="85"/>
  <c r="AB104" i="85"/>
  <c r="AB106" i="85" s="1"/>
  <c r="AB90" i="85"/>
  <c r="B122" i="85" l="1"/>
  <c r="B8" i="85" s="1"/>
  <c r="I24" i="104" s="1"/>
  <c r="I41" i="104" s="1"/>
  <c r="H46" i="48"/>
  <c r="H24" i="103"/>
  <c r="AA42" i="48"/>
  <c r="AA46" i="48" s="1"/>
  <c r="H32" i="83"/>
  <c r="I21" i="103"/>
  <c r="I23" i="103"/>
  <c r="I22" i="103" l="1"/>
  <c r="A8" i="48"/>
  <c r="H22" i="103" s="1"/>
  <c r="H48" i="103" s="1"/>
  <c r="H24" i="104"/>
  <c r="I32" i="83"/>
  <c r="F55" i="57" s="1"/>
  <c r="C5" i="106" s="1"/>
  <c r="I24" i="103"/>
  <c r="I48" i="103" s="1"/>
  <c r="S29" i="105" l="1"/>
  <c r="U58" i="105"/>
  <c r="U20" i="105"/>
  <c r="T31" i="105"/>
  <c r="U38" i="105"/>
  <c r="U34" i="105"/>
  <c r="U21" i="105"/>
  <c r="T57" i="105"/>
  <c r="U49" i="105"/>
  <c r="T29" i="105"/>
  <c r="U32" i="105"/>
  <c r="U42" i="105"/>
  <c r="S62" i="105"/>
  <c r="S49" i="105"/>
  <c r="S18" i="105"/>
  <c r="S21" i="105"/>
  <c r="T34" i="105"/>
  <c r="U18" i="105"/>
  <c r="T35" i="105"/>
  <c r="U44" i="105"/>
  <c r="U62" i="105"/>
  <c r="T50" i="105"/>
  <c r="T53" i="105"/>
  <c r="S46" i="105"/>
  <c r="S31" i="105"/>
  <c r="T38" i="105"/>
  <c r="T30" i="105"/>
  <c r="S34" i="105"/>
  <c r="U35" i="105"/>
  <c r="U61" i="105"/>
  <c r="S35" i="105"/>
  <c r="U57" i="105"/>
  <c r="T32" i="105"/>
  <c r="T42" i="105"/>
  <c r="S20" i="105"/>
  <c r="U53" i="105"/>
  <c r="T25" i="105"/>
  <c r="T21" i="105"/>
  <c r="S25" i="105"/>
  <c r="S50" i="105"/>
  <c r="S30" i="105"/>
  <c r="T49" i="105"/>
  <c r="U46" i="105"/>
  <c r="S61" i="105"/>
  <c r="S58" i="105"/>
  <c r="U25" i="105"/>
  <c r="U30" i="105"/>
  <c r="S44" i="105"/>
  <c r="U43" i="105"/>
  <c r="S38" i="105"/>
  <c r="S43" i="105"/>
  <c r="U39" i="105"/>
  <c r="S32" i="105"/>
  <c r="S42" i="105"/>
  <c r="T61" i="105"/>
  <c r="T58" i="105"/>
  <c r="S53" i="105"/>
  <c r="T43" i="105"/>
  <c r="S33" i="105"/>
  <c r="U33" i="105"/>
  <c r="U54" i="105"/>
  <c r="T62" i="105"/>
  <c r="T44" i="105"/>
  <c r="T18" i="105"/>
  <c r="U31" i="105"/>
  <c r="T24" i="105"/>
  <c r="S24" i="105"/>
  <c r="U29" i="105"/>
  <c r="U24" i="105"/>
  <c r="T20" i="105"/>
  <c r="T54" i="105"/>
  <c r="T46" i="105"/>
  <c r="U50" i="105"/>
  <c r="S57" i="105"/>
  <c r="T39" i="105"/>
  <c r="S39" i="105"/>
  <c r="S54" i="105"/>
  <c r="T33" i="105"/>
  <c r="C5" i="36"/>
  <c r="C5" i="105"/>
  <c r="H22" i="104"/>
  <c r="H41" i="104" s="1"/>
  <c r="C5" i="82"/>
  <c r="C5" i="66"/>
  <c r="C5" i="3"/>
  <c r="C5" i="65"/>
  <c r="C5" i="27"/>
  <c r="C5" i="80"/>
  <c r="C5" i="86"/>
  <c r="C5" i="48"/>
  <c r="C5" i="71"/>
  <c r="D5" i="95"/>
  <c r="C5" i="47"/>
  <c r="C5" i="99"/>
  <c r="C5" i="89"/>
  <c r="C5" i="104"/>
  <c r="C5" i="98"/>
  <c r="C5" i="60"/>
  <c r="C5" i="97"/>
  <c r="C5" i="101"/>
  <c r="C5" i="83"/>
  <c r="C5" i="84"/>
  <c r="C5" i="46"/>
  <c r="C5" i="26"/>
  <c r="C5" i="102"/>
  <c r="C5" i="103"/>
  <c r="C5" i="57"/>
  <c r="C5" i="85"/>
  <c r="C5" i="72"/>
  <c r="C5" i="35"/>
  <c r="C5" i="70"/>
  <c r="H38" i="105"/>
  <c r="H43" i="105"/>
  <c r="H62" i="105"/>
  <c r="H31" i="105"/>
  <c r="F34" i="105"/>
  <c r="F29" i="105"/>
  <c r="G29" i="105"/>
  <c r="F54" i="105"/>
  <c r="G42" i="105"/>
  <c r="H34" i="105"/>
  <c r="F31" i="105"/>
  <c r="G34" i="105"/>
  <c r="F39" i="105"/>
  <c r="G25" i="105"/>
  <c r="H49" i="105"/>
  <c r="G38" i="105"/>
  <c r="F62" i="105"/>
  <c r="F35" i="105"/>
  <c r="H39" i="105"/>
  <c r="G50" i="105"/>
  <c r="F58" i="105"/>
  <c r="H29" i="105"/>
  <c r="G57" i="105"/>
  <c r="H25" i="105"/>
  <c r="G61" i="105"/>
  <c r="H35" i="105"/>
  <c r="H44" i="105"/>
  <c r="H24" i="105"/>
  <c r="G49" i="105"/>
  <c r="F44" i="105"/>
  <c r="H54" i="105"/>
  <c r="H61" i="105"/>
  <c r="H42" i="105"/>
  <c r="H57" i="105"/>
  <c r="H50" i="105"/>
  <c r="G24" i="105"/>
  <c r="F24" i="105"/>
  <c r="G18" i="105"/>
  <c r="G54" i="105"/>
  <c r="F61" i="105"/>
  <c r="F53" i="105"/>
  <c r="G33" i="105"/>
  <c r="G62" i="105"/>
  <c r="F30" i="105"/>
  <c r="G31" i="105"/>
  <c r="F49" i="105"/>
  <c r="F42" i="105"/>
  <c r="G20" i="105"/>
  <c r="G53" i="105"/>
  <c r="F25" i="105"/>
  <c r="G44" i="105"/>
  <c r="F46" i="105"/>
  <c r="F50" i="105"/>
  <c r="G58" i="105"/>
  <c r="G46" i="105"/>
  <c r="H18" i="105"/>
  <c r="F38" i="105"/>
  <c r="F57" i="105"/>
  <c r="G35" i="105"/>
  <c r="F20" i="105"/>
  <c r="F43" i="105"/>
  <c r="G39" i="105"/>
  <c r="H53" i="105"/>
  <c r="H30" i="105"/>
  <c r="H58" i="105"/>
  <c r="G43" i="105"/>
  <c r="H20" i="105"/>
  <c r="G30" i="105"/>
  <c r="H46" i="105"/>
  <c r="F33" i="105"/>
  <c r="H33" i="105"/>
  <c r="F18" i="105"/>
  <c r="AU94" i="3" l="1"/>
  <c r="G23" i="105"/>
  <c r="H23" i="105"/>
  <c r="F23" i="105"/>
  <c r="G60" i="105"/>
  <c r="J60" i="105" s="1"/>
  <c r="H60" i="105"/>
  <c r="K60" i="105" s="1"/>
  <c r="F60" i="105"/>
  <c r="I60" i="105" s="1"/>
  <c r="H56" i="105"/>
  <c r="K56" i="105" s="1"/>
  <c r="G56" i="105"/>
  <c r="J56" i="105" s="1"/>
  <c r="F56" i="105"/>
  <c r="I56" i="105" s="1"/>
  <c r="G52" i="105"/>
  <c r="J52" i="105" s="1"/>
  <c r="H52" i="105"/>
  <c r="F52" i="105"/>
  <c r="I52" i="105" s="1"/>
  <c r="G48" i="105"/>
  <c r="H48" i="105"/>
  <c r="F48" i="105"/>
  <c r="AF50" i="86"/>
  <c r="AO18" i="86"/>
  <c r="AH86" i="86"/>
  <c r="AO85" i="86"/>
  <c r="AM98" i="86"/>
  <c r="AT64" i="86"/>
  <c r="AN63" i="86"/>
  <c r="AH56" i="86"/>
  <c r="AO47" i="86"/>
  <c r="AF69" i="86"/>
  <c r="AN95" i="86"/>
  <c r="AO86" i="86"/>
  <c r="AH64" i="86"/>
  <c r="AM42" i="86"/>
  <c r="AG56" i="86"/>
  <c r="AM33" i="86"/>
  <c r="AG69" i="86"/>
  <c r="AT80" i="86"/>
  <c r="AF68" i="86"/>
  <c r="AN35" i="86"/>
  <c r="AV37" i="86"/>
  <c r="AH96" i="86"/>
  <c r="AV67" i="86"/>
  <c r="AT56" i="86"/>
  <c r="AH67" i="86"/>
  <c r="AT38" i="86"/>
  <c r="AG90" i="86"/>
  <c r="AT98" i="86"/>
  <c r="AU76" i="86"/>
  <c r="AM94" i="86"/>
  <c r="AN96" i="86"/>
  <c r="AV98" i="86"/>
  <c r="AG22" i="86"/>
  <c r="AM21" i="86"/>
  <c r="AU26" i="86"/>
  <c r="AF42" i="86"/>
  <c r="AM20" i="86"/>
  <c r="AG30" i="86"/>
  <c r="AT21" i="86"/>
  <c r="AH47" i="86"/>
  <c r="AT41" i="86"/>
  <c r="AH95" i="86"/>
  <c r="AV83" i="86"/>
  <c r="AO73" i="86"/>
  <c r="AN88" i="86"/>
  <c r="AF21" i="86"/>
  <c r="AG26" i="86"/>
  <c r="AH31" i="86"/>
  <c r="AV26" i="86"/>
  <c r="AO24" i="86"/>
  <c r="AG95" i="86"/>
  <c r="AF55" i="86"/>
  <c r="AM34" i="86"/>
  <c r="AF85" i="86"/>
  <c r="AG42" i="86"/>
  <c r="AG50" i="86"/>
  <c r="AO20" i="86"/>
  <c r="AM38" i="86"/>
  <c r="AN85" i="86"/>
  <c r="AH76" i="86"/>
  <c r="AF26" i="86"/>
  <c r="AT18" i="86"/>
  <c r="AH90" i="86"/>
  <c r="AT97" i="86"/>
  <c r="AN68" i="86"/>
  <c r="AU31" i="86"/>
  <c r="AM40" i="86"/>
  <c r="AN56" i="86"/>
  <c r="AO50" i="86"/>
  <c r="AH72" i="86"/>
  <c r="AT94" i="86"/>
  <c r="AM78" i="86"/>
  <c r="AO32" i="86"/>
  <c r="AT44" i="86"/>
  <c r="AM56" i="86"/>
  <c r="AV39" i="86"/>
  <c r="AG72" i="86"/>
  <c r="AT69" i="86"/>
  <c r="AG83" i="86"/>
  <c r="AV41" i="86"/>
  <c r="AU44" i="86"/>
  <c r="AH98" i="86"/>
  <c r="AV90" i="86"/>
  <c r="AF78" i="86"/>
  <c r="AO34" i="86"/>
  <c r="AT86" i="86"/>
  <c r="AU20" i="86"/>
  <c r="AO25" i="86"/>
  <c r="AG38" i="86"/>
  <c r="AN32" i="86"/>
  <c r="AT25" i="86"/>
  <c r="AU18" i="86"/>
  <c r="AG86" i="86"/>
  <c r="AV97" i="86"/>
  <c r="AN76" i="86"/>
  <c r="AG55" i="86"/>
  <c r="AM47" i="86"/>
  <c r="AU57" i="86"/>
  <c r="AV46" i="86"/>
  <c r="AH78" i="86"/>
  <c r="AT96" i="86"/>
  <c r="AO93" i="86"/>
  <c r="AU47" i="86"/>
  <c r="AF57" i="86"/>
  <c r="AV57" i="86"/>
  <c r="AT35" i="86"/>
  <c r="AH80" i="86"/>
  <c r="AV96" i="86"/>
  <c r="AM30" i="86"/>
  <c r="AM57" i="86"/>
  <c r="AU46" i="86"/>
  <c r="AM86" i="86"/>
  <c r="AU78" i="86"/>
  <c r="AM41" i="86"/>
  <c r="AT32" i="86"/>
  <c r="AT37" i="86"/>
  <c r="AG97" i="86"/>
  <c r="AU80" i="86"/>
  <c r="AT77" i="86"/>
  <c r="AM73" i="86"/>
  <c r="AN89" i="86"/>
  <c r="AG24" i="86"/>
  <c r="AF24" i="86"/>
  <c r="AN26" i="86"/>
  <c r="AF31" i="86"/>
  <c r="AF45" i="86"/>
  <c r="AG25" i="86"/>
  <c r="AG37" i="86"/>
  <c r="AU25" i="86"/>
  <c r="AO22" i="86"/>
  <c r="AF38" i="86"/>
  <c r="AN24" i="86"/>
  <c r="AH35" i="86"/>
  <c r="AO55" i="86"/>
  <c r="AN83" i="86"/>
  <c r="AO83" i="86"/>
  <c r="AV69" i="86"/>
  <c r="AU93" i="86"/>
  <c r="AV22" i="86"/>
  <c r="AO97" i="86"/>
  <c r="AF64" i="86"/>
  <c r="AN98" i="86"/>
  <c r="AH45" i="86"/>
  <c r="AV18" i="86"/>
  <c r="AG89" i="86"/>
  <c r="AT68" i="86"/>
  <c r="AM90" i="86"/>
  <c r="AT63" i="86"/>
  <c r="AO33" i="86"/>
  <c r="AO63" i="86"/>
  <c r="AT30" i="86"/>
  <c r="AF86" i="86"/>
  <c r="AV77" i="86"/>
  <c r="AO98" i="86"/>
  <c r="AT45" i="86"/>
  <c r="AU63" i="86"/>
  <c r="AM64" i="86"/>
  <c r="AU30" i="86"/>
  <c r="AG88" i="86"/>
  <c r="AU89" i="86"/>
  <c r="AM46" i="86"/>
  <c r="AG78" i="86"/>
  <c r="AF56" i="86"/>
  <c r="AM76" i="86"/>
  <c r="AO40" i="86"/>
  <c r="AN50" i="86"/>
  <c r="AN42" i="86"/>
  <c r="AV50" i="86"/>
  <c r="AN90" i="86"/>
  <c r="AV85" i="86"/>
  <c r="AU86" i="86"/>
  <c r="AT88" i="86"/>
  <c r="AN77" i="86"/>
  <c r="AV20" i="86"/>
  <c r="AO26" i="86"/>
  <c r="AU24" i="86"/>
  <c r="AH42" i="86"/>
  <c r="AH22" i="86"/>
  <c r="AF20" i="86"/>
  <c r="AF40" i="86"/>
  <c r="AF30" i="86"/>
  <c r="AH24" i="86"/>
  <c r="AT26" i="86"/>
  <c r="AG21" i="86"/>
  <c r="AG31" i="86"/>
  <c r="AG35" i="86"/>
  <c r="AU37" i="86"/>
  <c r="AM39" i="86"/>
  <c r="AN38" i="86"/>
  <c r="AU94" i="86"/>
  <c r="AG49" i="86"/>
  <c r="AV24" i="86"/>
  <c r="AO72" i="86"/>
  <c r="AV56" i="86"/>
  <c r="AV78" i="86"/>
  <c r="AH49" i="86"/>
  <c r="AG18" i="86"/>
  <c r="AF89" i="86"/>
  <c r="AV80" i="86"/>
  <c r="AV71" i="86"/>
  <c r="AH85" i="86"/>
  <c r="AM45" i="86"/>
  <c r="AV64" i="86"/>
  <c r="AV44" i="86"/>
  <c r="AG93" i="86"/>
  <c r="AU88" i="86"/>
  <c r="AU77" i="86"/>
  <c r="AG64" i="86"/>
  <c r="AG73" i="86"/>
  <c r="AF67" i="86"/>
  <c r="AU49" i="86"/>
  <c r="AF95" i="86"/>
  <c r="AU83" i="86"/>
  <c r="AV45" i="86"/>
  <c r="AM44" i="86"/>
  <c r="AU55" i="86"/>
  <c r="AM68" i="86"/>
  <c r="AM31" i="86"/>
  <c r="AU38" i="86"/>
  <c r="AV35" i="86"/>
  <c r="AM55" i="86"/>
  <c r="AM71" i="86"/>
  <c r="AG98" i="86"/>
  <c r="AU68" i="86"/>
  <c r="AU90" i="86"/>
  <c r="AO69" i="86"/>
  <c r="AM24" i="86"/>
  <c r="AF35" i="86"/>
  <c r="AU22" i="86"/>
  <c r="AF46" i="86"/>
  <c r="AH18" i="86"/>
  <c r="AV89" i="86"/>
  <c r="AG94" i="86"/>
  <c r="AV30" i="86"/>
  <c r="AN37" i="86"/>
  <c r="AO77" i="86"/>
  <c r="AG45" i="86"/>
  <c r="AH39" i="86"/>
  <c r="AG44" i="86"/>
  <c r="AT46" i="86"/>
  <c r="AO45" i="86"/>
  <c r="AV47" i="86"/>
  <c r="AT78" i="86"/>
  <c r="AF25" i="86"/>
  <c r="AG96" i="86"/>
  <c r="AU85" i="86"/>
  <c r="AU69" i="86"/>
  <c r="AO44" i="86"/>
  <c r="AO35" i="86"/>
  <c r="AG67" i="86"/>
  <c r="AU50" i="86"/>
  <c r="AH97" i="86"/>
  <c r="AT95" i="86"/>
  <c r="AV86" i="86"/>
  <c r="AF93" i="86"/>
  <c r="AN41" i="86"/>
  <c r="AH68" i="86"/>
  <c r="AU32" i="86"/>
  <c r="AF96" i="86"/>
  <c r="AV73" i="86"/>
  <c r="AN55" i="86"/>
  <c r="AN40" i="86"/>
  <c r="AG63" i="86"/>
  <c r="AO76" i="86"/>
  <c r="AU41" i="86"/>
  <c r="AT57" i="86"/>
  <c r="AO46" i="86"/>
  <c r="AT55" i="86"/>
  <c r="AN72" i="86"/>
  <c r="AF94" i="86"/>
  <c r="AT71" i="86"/>
  <c r="AU97" i="86"/>
  <c r="AN78" i="86"/>
  <c r="AM25" i="86"/>
  <c r="AF32" i="86"/>
  <c r="AG34" i="86"/>
  <c r="AF47" i="86"/>
  <c r="AV21" i="86"/>
  <c r="AH26" i="86"/>
  <c r="AH50" i="86"/>
  <c r="AF49" i="86"/>
  <c r="AV25" i="86"/>
  <c r="AH33" i="86"/>
  <c r="AN31" i="86"/>
  <c r="AV49" i="86"/>
  <c r="AG76" i="86"/>
  <c r="AN69" i="86"/>
  <c r="AN22" i="86"/>
  <c r="AT22" i="86"/>
  <c r="AM18" i="86"/>
  <c r="AN30" i="86"/>
  <c r="AU35" i="86"/>
  <c r="AG80" i="86"/>
  <c r="AN71" i="86"/>
  <c r="AT20" i="86"/>
  <c r="AN80" i="86"/>
  <c r="AV88" i="86"/>
  <c r="AU72" i="86"/>
  <c r="AO38" i="86"/>
  <c r="AN46" i="86"/>
  <c r="AF73" i="86"/>
  <c r="AU34" i="86"/>
  <c r="AM69" i="86"/>
  <c r="AT89" i="86"/>
  <c r="AT85" i="86"/>
  <c r="AM32" i="86"/>
  <c r="AN45" i="86"/>
  <c r="AH73" i="86"/>
  <c r="AT42" i="86"/>
  <c r="AO78" i="86"/>
  <c r="AT73" i="86"/>
  <c r="AH71" i="86"/>
  <c r="AM37" i="86"/>
  <c r="AO64" i="86"/>
  <c r="AO89" i="86"/>
  <c r="AT33" i="86"/>
  <c r="AF88" i="86"/>
  <c r="AM49" i="86"/>
  <c r="AF63" i="86"/>
  <c r="AM83" i="86"/>
  <c r="AO95" i="86"/>
  <c r="AT90" i="86"/>
  <c r="AT76" i="86"/>
  <c r="AU71" i="86"/>
  <c r="AO21" i="86"/>
  <c r="AG32" i="86"/>
  <c r="AH40" i="86"/>
  <c r="AH21" i="86"/>
  <c r="AN25" i="86"/>
  <c r="AH41" i="86"/>
  <c r="AH32" i="86"/>
  <c r="AO31" i="86"/>
  <c r="AU45" i="86"/>
  <c r="AG40" i="86"/>
  <c r="AO96" i="86"/>
  <c r="AH93" i="86"/>
  <c r="AV76" i="86"/>
  <c r="AT50" i="86"/>
  <c r="AU42" i="86"/>
  <c r="AG77" i="86"/>
  <c r="AH57" i="86"/>
  <c r="AN97" i="86"/>
  <c r="AF97" i="86"/>
  <c r="AU67" i="86"/>
  <c r="AV34" i="86"/>
  <c r="AV31" i="86"/>
  <c r="AF77" i="86"/>
  <c r="AG57" i="86"/>
  <c r="AN86" i="86"/>
  <c r="AU40" i="86"/>
  <c r="AN39" i="86"/>
  <c r="AM50" i="86"/>
  <c r="AF76" i="86"/>
  <c r="AM72" i="86"/>
  <c r="AO56" i="86"/>
  <c r="AN47" i="86"/>
  <c r="AO39" i="86"/>
  <c r="AV63" i="86"/>
  <c r="AM95" i="86"/>
  <c r="AN93" i="86"/>
  <c r="AF98" i="86"/>
  <c r="AV72" i="86"/>
  <c r="AV95" i="86"/>
  <c r="AF33" i="86"/>
  <c r="AF39" i="86"/>
  <c r="AG41" i="86"/>
  <c r="AH25" i="86"/>
  <c r="AF37" i="86"/>
  <c r="AN20" i="86"/>
  <c r="AF41" i="86"/>
  <c r="AH46" i="86"/>
  <c r="AG33" i="86"/>
  <c r="AN57" i="86"/>
  <c r="AO57" i="86"/>
  <c r="AG68" i="86"/>
  <c r="AN94" i="86"/>
  <c r="AH38" i="86"/>
  <c r="AG39" i="86"/>
  <c r="AH88" i="86"/>
  <c r="AM63" i="86"/>
  <c r="AN64" i="86"/>
  <c r="AN34" i="86"/>
  <c r="AH94" i="86"/>
  <c r="AH30" i="86"/>
  <c r="AF18" i="86"/>
  <c r="AO94" i="86"/>
  <c r="AO80" i="86"/>
  <c r="AT72" i="86"/>
  <c r="AH77" i="86"/>
  <c r="AT40" i="86"/>
  <c r="AO49" i="86"/>
  <c r="AU56" i="86"/>
  <c r="AM80" i="86"/>
  <c r="AN73" i="86"/>
  <c r="AV68" i="86"/>
  <c r="AU64" i="86"/>
  <c r="AV40" i="86"/>
  <c r="AN44" i="86"/>
  <c r="AH63" i="86"/>
  <c r="AM88" i="86"/>
  <c r="AH55" i="86"/>
  <c r="AU33" i="86"/>
  <c r="AN49" i="86"/>
  <c r="AF72" i="86"/>
  <c r="AU73" i="86"/>
  <c r="AM35" i="86"/>
  <c r="AT49" i="86"/>
  <c r="AO37" i="86"/>
  <c r="AH69" i="86"/>
  <c r="AT93" i="86"/>
  <c r="AO71" i="86"/>
  <c r="AM96" i="86"/>
  <c r="AU95" i="86"/>
  <c r="AU96" i="86"/>
  <c r="AG46" i="86"/>
  <c r="AU21" i="86"/>
  <c r="AM97" i="86"/>
  <c r="AG71" i="86"/>
  <c r="AT67" i="86"/>
  <c r="AH20" i="86"/>
  <c r="AM89" i="86"/>
  <c r="AU39" i="86"/>
  <c r="AF34" i="86"/>
  <c r="AN18" i="86"/>
  <c r="AH89" i="86"/>
  <c r="AM93" i="86"/>
  <c r="AM77" i="86"/>
  <c r="AT47" i="86"/>
  <c r="AT39" i="86"/>
  <c r="AT31" i="86"/>
  <c r="AN33" i="86"/>
  <c r="AF71" i="86"/>
  <c r="AM67" i="86"/>
  <c r="AO67" i="86"/>
  <c r="AO41" i="86"/>
  <c r="AO42" i="86"/>
  <c r="AV38" i="86"/>
  <c r="AO30" i="86"/>
  <c r="AF80" i="86"/>
  <c r="AO88" i="86"/>
  <c r="AF83" i="86"/>
  <c r="AG85" i="86"/>
  <c r="AV33" i="86"/>
  <c r="AF90" i="86"/>
  <c r="AV94" i="86"/>
  <c r="AT34" i="86"/>
  <c r="AV55" i="86"/>
  <c r="AV42" i="86"/>
  <c r="AH83" i="86"/>
  <c r="AT83" i="86"/>
  <c r="AO68" i="86"/>
  <c r="AM85" i="86"/>
  <c r="AO90" i="86"/>
  <c r="AV93" i="86"/>
  <c r="AG47" i="86"/>
  <c r="AF22" i="86"/>
  <c r="AM26" i="86"/>
  <c r="AF44" i="86"/>
  <c r="AG20" i="86"/>
  <c r="AT24" i="86"/>
  <c r="AM22" i="86"/>
  <c r="AH37" i="86"/>
  <c r="AN21" i="86"/>
  <c r="AH44" i="86"/>
  <c r="AH34" i="86"/>
  <c r="AN67" i="86"/>
  <c r="AU98" i="86"/>
  <c r="AV32" i="86"/>
  <c r="AG101" i="86"/>
  <c r="AV110" i="86"/>
  <c r="AG106" i="86"/>
  <c r="AG102" i="86"/>
  <c r="AV102" i="86"/>
  <c r="AV113" i="86"/>
  <c r="AU105" i="86"/>
  <c r="AV114" i="86"/>
  <c r="AU106" i="86"/>
  <c r="AO110" i="86"/>
  <c r="AG110" i="86"/>
  <c r="AT101" i="86"/>
  <c r="AV105" i="86"/>
  <c r="AU101" i="86"/>
  <c r="AH109" i="86"/>
  <c r="AO109" i="86"/>
  <c r="AH105" i="86"/>
  <c r="AU109" i="86"/>
  <c r="AF110" i="86"/>
  <c r="AN105" i="86"/>
  <c r="AH101" i="86"/>
  <c r="AV106" i="86"/>
  <c r="AM101" i="86"/>
  <c r="AN106" i="86"/>
  <c r="AH113" i="86"/>
  <c r="AF101" i="86"/>
  <c r="AO106" i="86"/>
  <c r="AO101" i="86"/>
  <c r="AG114" i="86"/>
  <c r="AV101" i="86"/>
  <c r="AG109" i="86"/>
  <c r="AO114" i="86"/>
  <c r="AM105" i="86"/>
  <c r="AH106" i="86"/>
  <c r="AT106" i="86"/>
  <c r="AM110" i="86"/>
  <c r="AU114" i="86"/>
  <c r="AM102" i="86"/>
  <c r="AF109" i="86"/>
  <c r="AT114" i="86"/>
  <c r="AM109" i="86"/>
  <c r="AH114" i="86"/>
  <c r="AT102" i="86"/>
  <c r="AO105" i="86"/>
  <c r="AH102" i="86"/>
  <c r="AH110" i="86"/>
  <c r="AF106" i="86"/>
  <c r="AT113" i="86"/>
  <c r="AV109" i="86"/>
  <c r="AN113" i="86"/>
  <c r="AT105" i="86"/>
  <c r="AF105" i="86"/>
  <c r="AN102" i="86"/>
  <c r="AN110" i="86"/>
  <c r="AN109" i="86"/>
  <c r="AF114" i="86"/>
  <c r="AF102" i="86"/>
  <c r="AU110" i="86"/>
  <c r="AO102" i="86"/>
  <c r="AT110" i="86"/>
  <c r="AN101" i="86"/>
  <c r="AM114" i="86"/>
  <c r="AM113" i="86"/>
  <c r="AM106" i="86"/>
  <c r="AO113" i="86"/>
  <c r="AG113" i="86"/>
  <c r="AU113" i="86"/>
  <c r="AF113" i="86"/>
  <c r="AG105" i="86"/>
  <c r="AT109" i="86"/>
  <c r="AU102" i="86"/>
  <c r="AN114" i="86"/>
  <c r="G32" i="105"/>
  <c r="H32" i="105"/>
  <c r="F32" i="105"/>
  <c r="F28" i="105" s="1"/>
  <c r="G37" i="105"/>
  <c r="J37" i="105" s="1"/>
  <c r="G25" i="89" s="1"/>
  <c r="H37" i="105"/>
  <c r="K37" i="105" s="1"/>
  <c r="H25" i="89" s="1"/>
  <c r="F37" i="105"/>
  <c r="I37" i="105" s="1"/>
  <c r="F25" i="89" s="1"/>
  <c r="AU93" i="3"/>
  <c r="AM43" i="3"/>
  <c r="AO94" i="3"/>
  <c r="AM39" i="3"/>
  <c r="AG67" i="3"/>
  <c r="AV49" i="3"/>
  <c r="AV31" i="3"/>
  <c r="AV77" i="3"/>
  <c r="AG76" i="3"/>
  <c r="AN89" i="3"/>
  <c r="K46" i="105"/>
  <c r="J46" i="105"/>
  <c r="I46" i="105"/>
  <c r="AO49" i="3"/>
  <c r="AM45" i="3"/>
  <c r="AU88" i="3"/>
  <c r="AO97" i="3"/>
  <c r="AT55" i="3"/>
  <c r="AH49" i="3"/>
  <c r="AH82" i="3"/>
  <c r="AM36" i="3"/>
  <c r="AV89" i="3"/>
  <c r="AF95" i="3"/>
  <c r="AH30" i="3"/>
  <c r="AG36" i="3"/>
  <c r="AN95" i="3"/>
  <c r="AT92" i="3"/>
  <c r="AT87" i="3"/>
  <c r="AV20" i="3"/>
  <c r="AO54" i="3"/>
  <c r="AV37" i="3"/>
  <c r="AT46" i="3"/>
  <c r="AG39" i="3"/>
  <c r="AN85" i="3"/>
  <c r="AO48" i="3"/>
  <c r="AT45" i="3"/>
  <c r="AV30" i="3"/>
  <c r="AN77" i="3"/>
  <c r="AO24" i="3"/>
  <c r="AV44" i="3"/>
  <c r="AV43" i="3"/>
  <c r="AT79" i="3"/>
  <c r="AO38" i="3"/>
  <c r="AG37" i="3"/>
  <c r="AU77" i="3"/>
  <c r="AG46" i="3"/>
  <c r="AO62" i="3"/>
  <c r="AG30" i="3"/>
  <c r="AF72" i="3"/>
  <c r="AV75" i="3"/>
  <c r="AT76" i="3"/>
  <c r="AH77" i="3"/>
  <c r="AN32" i="3"/>
  <c r="AM46" i="3"/>
  <c r="AG82" i="3"/>
  <c r="AH68" i="3"/>
  <c r="AG72" i="3"/>
  <c r="AF21" i="3"/>
  <c r="AG38" i="3"/>
  <c r="AF39" i="3"/>
  <c r="AF45" i="3"/>
  <c r="AT93" i="3"/>
  <c r="AH75" i="3"/>
  <c r="AG24" i="3"/>
  <c r="AF76" i="3"/>
  <c r="AT43" i="3"/>
  <c r="AT56" i="3"/>
  <c r="AT23" i="3"/>
  <c r="AO20" i="3"/>
  <c r="AM20" i="3"/>
  <c r="AU32" i="3"/>
  <c r="AG29" i="3"/>
  <c r="AG87" i="3"/>
  <c r="AM18" i="3"/>
  <c r="AM97" i="3"/>
  <c r="AT37" i="3"/>
  <c r="AN21" i="3"/>
  <c r="AN54" i="3"/>
  <c r="AO55" i="3"/>
  <c r="AU62" i="3"/>
  <c r="AF79" i="3"/>
  <c r="AG88" i="3"/>
  <c r="AU49" i="3"/>
  <c r="AH38" i="3"/>
  <c r="AH24" i="3"/>
  <c r="AV87" i="3"/>
  <c r="AO46" i="3"/>
  <c r="AN72" i="3"/>
  <c r="AG92" i="3"/>
  <c r="AU97" i="3"/>
  <c r="AM96" i="3"/>
  <c r="AU84" i="3"/>
  <c r="AN96" i="3"/>
  <c r="AM88" i="3"/>
  <c r="AO67" i="3"/>
  <c r="AM32" i="3"/>
  <c r="AU79" i="3"/>
  <c r="AU20" i="3"/>
  <c r="AG63" i="3"/>
  <c r="AG85" i="3"/>
  <c r="AH56" i="3"/>
  <c r="AH29" i="3"/>
  <c r="AT67" i="3"/>
  <c r="AG31" i="3"/>
  <c r="AG68" i="3"/>
  <c r="AN70" i="3"/>
  <c r="AV71" i="3"/>
  <c r="AH92" i="3"/>
  <c r="AV45" i="3"/>
  <c r="AO32" i="3"/>
  <c r="AG89" i="3"/>
  <c r="AU92" i="3"/>
  <c r="AM71" i="3"/>
  <c r="AU46" i="3"/>
  <c r="AV32" i="3"/>
  <c r="AM29" i="3"/>
  <c r="AV48" i="3"/>
  <c r="AF18" i="3"/>
  <c r="AM72" i="3"/>
  <c r="AT71" i="3"/>
  <c r="AV39" i="3"/>
  <c r="AV25" i="3"/>
  <c r="AT25" i="3"/>
  <c r="AH25" i="3"/>
  <c r="AM25" i="3"/>
  <c r="AN25" i="3"/>
  <c r="AG25" i="3"/>
  <c r="AO25" i="3"/>
  <c r="AU25" i="3"/>
  <c r="AF25" i="3"/>
  <c r="H21" i="89"/>
  <c r="G21" i="89"/>
  <c r="F21" i="89"/>
  <c r="K52" i="105"/>
  <c r="K30" i="105"/>
  <c r="J29" i="105"/>
  <c r="K29" i="105"/>
  <c r="K31" i="105"/>
  <c r="I30" i="105"/>
  <c r="J31" i="105"/>
  <c r="J30" i="105"/>
  <c r="I31" i="105"/>
  <c r="I29" i="105"/>
  <c r="AU112" i="3"/>
  <c r="AN112" i="3"/>
  <c r="AV112" i="3"/>
  <c r="AO113" i="3"/>
  <c r="AT112" i="3"/>
  <c r="AH113" i="3"/>
  <c r="AG113" i="3"/>
  <c r="AO112" i="3"/>
  <c r="AT113" i="3"/>
  <c r="AF112" i="3"/>
  <c r="AF113" i="3"/>
  <c r="AH112" i="3"/>
  <c r="AG112" i="3"/>
  <c r="AM113" i="3"/>
  <c r="AV113" i="3"/>
  <c r="AN113" i="3"/>
  <c r="AM112" i="3"/>
  <c r="AU113" i="3"/>
  <c r="AM108" i="3"/>
  <c r="AT109" i="3"/>
  <c r="AN108" i="3"/>
  <c r="AU108" i="3"/>
  <c r="AN109" i="3"/>
  <c r="AV108" i="3"/>
  <c r="AG108" i="3"/>
  <c r="AT108" i="3"/>
  <c r="AH108" i="3"/>
  <c r="AV109" i="3"/>
  <c r="AF109" i="3"/>
  <c r="AU109" i="3"/>
  <c r="AH109" i="3"/>
  <c r="AG109" i="3"/>
  <c r="AM109" i="3"/>
  <c r="AO108" i="3"/>
  <c r="AF108" i="3"/>
  <c r="AO109" i="3"/>
  <c r="AF29" i="3"/>
  <c r="AT104" i="3"/>
  <c r="AH105" i="3"/>
  <c r="AO104" i="3"/>
  <c r="AG104" i="3"/>
  <c r="AM104" i="3"/>
  <c r="AT105" i="3"/>
  <c r="AV104" i="3"/>
  <c r="AN104" i="3"/>
  <c r="AU104" i="3"/>
  <c r="AO105" i="3"/>
  <c r="AV105" i="3"/>
  <c r="AG105" i="3"/>
  <c r="AF104" i="3"/>
  <c r="AM105" i="3"/>
  <c r="AN105" i="3"/>
  <c r="AF105" i="3"/>
  <c r="AH104" i="3"/>
  <c r="AU105" i="3"/>
  <c r="AU48" i="3"/>
  <c r="AG66" i="3"/>
  <c r="AH97" i="3"/>
  <c r="AT21" i="3"/>
  <c r="AT39" i="3"/>
  <c r="AG94" i="3"/>
  <c r="AF93" i="3"/>
  <c r="AU75" i="3"/>
  <c r="AM23" i="3"/>
  <c r="AO70" i="3"/>
  <c r="AF30" i="3"/>
  <c r="AG48" i="3"/>
  <c r="AM92" i="3"/>
  <c r="AF44" i="3"/>
  <c r="AT29" i="3"/>
  <c r="AT85" i="3"/>
  <c r="AG95" i="3"/>
  <c r="AU54" i="3"/>
  <c r="AU38" i="3"/>
  <c r="AO93" i="3"/>
  <c r="AO21" i="3"/>
  <c r="AO31" i="3"/>
  <c r="AT63" i="3"/>
  <c r="AT49" i="3"/>
  <c r="AO44" i="3"/>
  <c r="AF20" i="3"/>
  <c r="AV18" i="3"/>
  <c r="AU55" i="3"/>
  <c r="AV96" i="3"/>
  <c r="AM44" i="3"/>
  <c r="AM21" i="3"/>
  <c r="AT30" i="3"/>
  <c r="AO71" i="3"/>
  <c r="AN63" i="3"/>
  <c r="AN31" i="3"/>
  <c r="AV79" i="3"/>
  <c r="AM55" i="3"/>
  <c r="AO89" i="3"/>
  <c r="AU95" i="3"/>
  <c r="AH23" i="3"/>
  <c r="AU96" i="3"/>
  <c r="AH71" i="3"/>
  <c r="AH18" i="3"/>
  <c r="AN93" i="3"/>
  <c r="AT54" i="3"/>
  <c r="AM63" i="3"/>
  <c r="AU72" i="3"/>
  <c r="AN88" i="3"/>
  <c r="AO30" i="3"/>
  <c r="AM38" i="3"/>
  <c r="AO63" i="3"/>
  <c r="AV94" i="3"/>
  <c r="AN49" i="3"/>
  <c r="AM37" i="3"/>
  <c r="AV24" i="3"/>
  <c r="AF36" i="3"/>
  <c r="AM85" i="3"/>
  <c r="AO29" i="3"/>
  <c r="AF87" i="3"/>
  <c r="AM76" i="3"/>
  <c r="AF82" i="3"/>
  <c r="AN56" i="3"/>
  <c r="AF71" i="3"/>
  <c r="AN37" i="3"/>
  <c r="AU45" i="3"/>
  <c r="AG71" i="3"/>
  <c r="AN29" i="3"/>
  <c r="AH43" i="3"/>
  <c r="AV85" i="3"/>
  <c r="AN68" i="3"/>
  <c r="AH44" i="3"/>
  <c r="AM68" i="3"/>
  <c r="AT32" i="3"/>
  <c r="AH48" i="3"/>
  <c r="AM31" i="3"/>
  <c r="AH31" i="3"/>
  <c r="AT77" i="3"/>
  <c r="AO95" i="3"/>
  <c r="AT89" i="3"/>
  <c r="AU39" i="3"/>
  <c r="AO76" i="3"/>
  <c r="AO23" i="3"/>
  <c r="AO85" i="3"/>
  <c r="AF84" i="3"/>
  <c r="AN48" i="3"/>
  <c r="AN82" i="3"/>
  <c r="AV23" i="3"/>
  <c r="AT44" i="3"/>
  <c r="AV54" i="3"/>
  <c r="AU30" i="3"/>
  <c r="AH84" i="3"/>
  <c r="AH39" i="3"/>
  <c r="AN43" i="3"/>
  <c r="AV36" i="3"/>
  <c r="AN79" i="3"/>
  <c r="AU44" i="3"/>
  <c r="AO37" i="3"/>
  <c r="AF66" i="3"/>
  <c r="AO96" i="3"/>
  <c r="AH76" i="3"/>
  <c r="AV66" i="3"/>
  <c r="AT82" i="3"/>
  <c r="AF56" i="3"/>
  <c r="AT75" i="3"/>
  <c r="AT70" i="3"/>
  <c r="AG20" i="3"/>
  <c r="AF85" i="3"/>
  <c r="AF70" i="3"/>
  <c r="AO87" i="3"/>
  <c r="AV62" i="3"/>
  <c r="AM87" i="3"/>
  <c r="AH88" i="3"/>
  <c r="AF77" i="3"/>
  <c r="AT20" i="3"/>
  <c r="AF94" i="3"/>
  <c r="AU23" i="3"/>
  <c r="AU67" i="3"/>
  <c r="AN18" i="3"/>
  <c r="AG49" i="3"/>
  <c r="AM24" i="3"/>
  <c r="AU37" i="3"/>
  <c r="AV92" i="3"/>
  <c r="AM89" i="3"/>
  <c r="AG54" i="3"/>
  <c r="AG43" i="3"/>
  <c r="AV21" i="3"/>
  <c r="AU68" i="3"/>
  <c r="AN38" i="3"/>
  <c r="AT66" i="3"/>
  <c r="AN39" i="3"/>
  <c r="AN44" i="3"/>
  <c r="AV46" i="3"/>
  <c r="AO79" i="3"/>
  <c r="AF37" i="3"/>
  <c r="AU63" i="3"/>
  <c r="AF68" i="3"/>
  <c r="AG77" i="3"/>
  <c r="AH55" i="3"/>
  <c r="AH72" i="3"/>
  <c r="AV67" i="3"/>
  <c r="AV84" i="3"/>
  <c r="AN55" i="3"/>
  <c r="AG21" i="3"/>
  <c r="AH21" i="3"/>
  <c r="AF89" i="3"/>
  <c r="AV29" i="3"/>
  <c r="AU82" i="3"/>
  <c r="AM48" i="3"/>
  <c r="AV56" i="3"/>
  <c r="AT96" i="3"/>
  <c r="AO36" i="3"/>
  <c r="AH94" i="3"/>
  <c r="AV88" i="3"/>
  <c r="AU24" i="3"/>
  <c r="AM77" i="3"/>
  <c r="AF62" i="3"/>
  <c r="AM54" i="3"/>
  <c r="AF31" i="3"/>
  <c r="AO66" i="3"/>
  <c r="AF67" i="3"/>
  <c r="AF38" i="3"/>
  <c r="AG70" i="3"/>
  <c r="AO88" i="3"/>
  <c r="AF32" i="3"/>
  <c r="AU89" i="3"/>
  <c r="AH45" i="3"/>
  <c r="AF24" i="3"/>
  <c r="AN46" i="3"/>
  <c r="AN76" i="3"/>
  <c r="AF43" i="3"/>
  <c r="AT97" i="3"/>
  <c r="AH66" i="3"/>
  <c r="AV72" i="3"/>
  <c r="AO84" i="3"/>
  <c r="AN62" i="3"/>
  <c r="AH89" i="3"/>
  <c r="AF23" i="3"/>
  <c r="AH79" i="3"/>
  <c r="AN97" i="3"/>
  <c r="AU56" i="3"/>
  <c r="AN94" i="3"/>
  <c r="AN75" i="3"/>
  <c r="AG45" i="3"/>
  <c r="AV70" i="3"/>
  <c r="AN84" i="3"/>
  <c r="AO77" i="3"/>
  <c r="AV68" i="3"/>
  <c r="AU85" i="3"/>
  <c r="AO43" i="3"/>
  <c r="AU29" i="3"/>
  <c r="AH85" i="3"/>
  <c r="AM67" i="3"/>
  <c r="AN92" i="3"/>
  <c r="AG23" i="3"/>
  <c r="AG97" i="3"/>
  <c r="AH95" i="3"/>
  <c r="AF49" i="3"/>
  <c r="AV38" i="3"/>
  <c r="AN71" i="3"/>
  <c r="AU36" i="3"/>
  <c r="AO72" i="3"/>
  <c r="AG84" i="3"/>
  <c r="AT48" i="3"/>
  <c r="AH37" i="3"/>
  <c r="AH32" i="3"/>
  <c r="AM84" i="3"/>
  <c r="AH62" i="3"/>
  <c r="AO75" i="3"/>
  <c r="AO92" i="3"/>
  <c r="AM75" i="3"/>
  <c r="AH67" i="3"/>
  <c r="AM94" i="3"/>
  <c r="AU71" i="3"/>
  <c r="AG96" i="3"/>
  <c r="AO39" i="3"/>
  <c r="AT95" i="3"/>
  <c r="AF55" i="3"/>
  <c r="AV95" i="3"/>
  <c r="AU87" i="3"/>
  <c r="AF48" i="3"/>
  <c r="AV82" i="3"/>
  <c r="AN36" i="3"/>
  <c r="AT72" i="3"/>
  <c r="AT24" i="3"/>
  <c r="AT36" i="3"/>
  <c r="AF46" i="3"/>
  <c r="AF97" i="3"/>
  <c r="AN24" i="3"/>
  <c r="AT84" i="3"/>
  <c r="AM79" i="3"/>
  <c r="AO68" i="3"/>
  <c r="AM82" i="3"/>
  <c r="AM95" i="3"/>
  <c r="AM66" i="3"/>
  <c r="AT38" i="3"/>
  <c r="AU18" i="3"/>
  <c r="AN23" i="3"/>
  <c r="AG56" i="3"/>
  <c r="AT18" i="3"/>
  <c r="AV93" i="3"/>
  <c r="AO45" i="3"/>
  <c r="AH54" i="3"/>
  <c r="AT94" i="3"/>
  <c r="AF63" i="3"/>
  <c r="AF92" i="3"/>
  <c r="AF96" i="3"/>
  <c r="AT31" i="3"/>
  <c r="AO56" i="3"/>
  <c r="AH87" i="3"/>
  <c r="AN45" i="3"/>
  <c r="AV76" i="3"/>
  <c r="AN66" i="3"/>
  <c r="AG44" i="3"/>
  <c r="AU76" i="3"/>
  <c r="AH63" i="3"/>
  <c r="AH70" i="3"/>
  <c r="AM62" i="3"/>
  <c r="AU70" i="3"/>
  <c r="AM93" i="3"/>
  <c r="AG62" i="3"/>
  <c r="AM56" i="3"/>
  <c r="AN20" i="3"/>
  <c r="AG55" i="3"/>
  <c r="AH93" i="3"/>
  <c r="AM49" i="3"/>
  <c r="AU31" i="3"/>
  <c r="AV55" i="3"/>
  <c r="AN30" i="3"/>
  <c r="AU43" i="3"/>
  <c r="AO82" i="3"/>
  <c r="AF88" i="3"/>
  <c r="AV97" i="3"/>
  <c r="AG32" i="3"/>
  <c r="AM70" i="3"/>
  <c r="AH46" i="3"/>
  <c r="AF54" i="3"/>
  <c r="AH20" i="3"/>
  <c r="AG75" i="3"/>
  <c r="AN87" i="3"/>
  <c r="AG79" i="3"/>
  <c r="AF75" i="3"/>
  <c r="AH36" i="3"/>
  <c r="AO18" i="3"/>
  <c r="AV63" i="3"/>
  <c r="AH96" i="3"/>
  <c r="AU66" i="3"/>
  <c r="AT88" i="3"/>
  <c r="AU21" i="3"/>
  <c r="AG18" i="3"/>
  <c r="AT68" i="3"/>
  <c r="AG93" i="3"/>
  <c r="AM30" i="3"/>
  <c r="AN67" i="3"/>
  <c r="AT100" i="3"/>
  <c r="AT101" i="3"/>
  <c r="AM101" i="3"/>
  <c r="AH100" i="3"/>
  <c r="AF100" i="3"/>
  <c r="AV101" i="3"/>
  <c r="AG100" i="3"/>
  <c r="AG101" i="3"/>
  <c r="AO101" i="3"/>
  <c r="AU101" i="3"/>
  <c r="AV100" i="3"/>
  <c r="AN101" i="3"/>
  <c r="AU100" i="3"/>
  <c r="AF101" i="3"/>
  <c r="AH101" i="3"/>
  <c r="AO100" i="3"/>
  <c r="AM100" i="3"/>
  <c r="AN100" i="3"/>
  <c r="AT62" i="3"/>
  <c r="I32" i="105" l="1"/>
  <c r="K32" i="105"/>
  <c r="J32" i="105"/>
  <c r="G28" i="105"/>
  <c r="J28" i="105" s="1"/>
  <c r="G24" i="89" s="1"/>
  <c r="H28" i="105"/>
  <c r="K28" i="105" s="1"/>
  <c r="H24" i="89" s="1"/>
  <c r="I28" i="105"/>
  <c r="F24" i="89" s="1"/>
  <c r="J48" i="105"/>
  <c r="G28" i="89" s="1"/>
  <c r="I48" i="105"/>
  <c r="F28" i="89" s="1"/>
  <c r="K48" i="105"/>
  <c r="H28" i="89" s="1"/>
  <c r="J23" i="105"/>
  <c r="G23" i="89" s="1"/>
  <c r="K23" i="105"/>
  <c r="H23" i="89" s="1"/>
  <c r="I23" i="105"/>
  <c r="F23" i="89" s="1"/>
  <c r="F27" i="89"/>
  <c r="H27" i="89"/>
  <c r="G27" i="89"/>
  <c r="G29" i="89"/>
  <c r="H41" i="105"/>
  <c r="K41" i="105" s="1"/>
  <c r="F31" i="89"/>
  <c r="G31" i="89"/>
  <c r="F29" i="89"/>
  <c r="H30" i="89"/>
  <c r="H29" i="89"/>
  <c r="F41" i="105"/>
  <c r="I41" i="105" s="1"/>
  <c r="G41" i="105"/>
  <c r="J41" i="105" s="1"/>
  <c r="F30" i="89"/>
  <c r="H31" i="89"/>
  <c r="G30" i="89"/>
  <c r="T47" i="86"/>
  <c r="M73" i="86"/>
  <c r="M36" i="3"/>
  <c r="H78" i="86"/>
  <c r="M102" i="86"/>
  <c r="U101" i="86"/>
  <c r="U37" i="86"/>
  <c r="V55" i="3"/>
  <c r="O104" i="3"/>
  <c r="O86" i="86"/>
  <c r="T54" i="3"/>
  <c r="T55" i="86"/>
  <c r="M90" i="86"/>
  <c r="U29" i="3"/>
  <c r="M32" i="3"/>
  <c r="T88" i="86"/>
  <c r="H34" i="86"/>
  <c r="H86" i="86"/>
  <c r="U73" i="86"/>
  <c r="H26" i="86"/>
  <c r="V94" i="3"/>
  <c r="T30" i="86"/>
  <c r="M44" i="86"/>
  <c r="G39" i="3"/>
  <c r="O114" i="86"/>
  <c r="V84" i="3"/>
  <c r="F76" i="86"/>
  <c r="M46" i="3"/>
  <c r="M63" i="86"/>
  <c r="N109" i="86"/>
  <c r="M71" i="86"/>
  <c r="O94" i="86"/>
  <c r="T71" i="86"/>
  <c r="V106" i="86"/>
  <c r="T79" i="3"/>
  <c r="G80" i="86"/>
  <c r="N18" i="86"/>
  <c r="U48" i="3"/>
  <c r="N63" i="3"/>
  <c r="G49" i="86"/>
  <c r="O109" i="86"/>
  <c r="T39" i="3"/>
  <c r="G113" i="3"/>
  <c r="G46" i="3"/>
  <c r="N56" i="3"/>
  <c r="H44" i="3"/>
  <c r="N38" i="3"/>
  <c r="T31" i="86"/>
  <c r="M33" i="86"/>
  <c r="O109" i="3"/>
  <c r="V37" i="3"/>
  <c r="G88" i="86"/>
  <c r="T105" i="3"/>
  <c r="M34" i="86"/>
  <c r="V25" i="86"/>
  <c r="U32" i="3"/>
  <c r="F30" i="86"/>
  <c r="O88" i="3"/>
  <c r="O56" i="86"/>
  <c r="H75" i="3"/>
  <c r="M20" i="86"/>
  <c r="T24" i="3"/>
  <c r="F89" i="86"/>
  <c r="V89" i="86"/>
  <c r="V22" i="86"/>
  <c r="H105" i="3"/>
  <c r="F44" i="3"/>
  <c r="U87" i="3"/>
  <c r="U40" i="86"/>
  <c r="U50" i="86"/>
  <c r="H88" i="86"/>
  <c r="N37" i="3"/>
  <c r="G100" i="3"/>
  <c r="N29" i="3"/>
  <c r="M45" i="3"/>
  <c r="T43" i="3"/>
  <c r="M101" i="86"/>
  <c r="N87" i="3"/>
  <c r="U64" i="86"/>
  <c r="V46" i="86"/>
  <c r="F37" i="86"/>
  <c r="U69" i="86"/>
  <c r="T94" i="3"/>
  <c r="O93" i="3"/>
  <c r="F113" i="3"/>
  <c r="M47" i="86"/>
  <c r="U97" i="86"/>
  <c r="F85" i="3"/>
  <c r="N110" i="86"/>
  <c r="T85" i="86"/>
  <c r="U46" i="86"/>
  <c r="M77" i="86"/>
  <c r="U102" i="86"/>
  <c r="V77" i="86"/>
  <c r="U113" i="3"/>
  <c r="H21" i="105"/>
  <c r="V54" i="3"/>
  <c r="F22" i="86"/>
  <c r="F77" i="86"/>
  <c r="G26" i="86"/>
  <c r="T95" i="86"/>
  <c r="G31" i="86"/>
  <c r="O77" i="3"/>
  <c r="U89" i="86"/>
  <c r="G78" i="86"/>
  <c r="O20" i="86"/>
  <c r="G67" i="86"/>
  <c r="M92" i="3"/>
  <c r="O95" i="86"/>
  <c r="N86" i="86"/>
  <c r="T44" i="3"/>
  <c r="M25" i="86"/>
  <c r="N40" i="86"/>
  <c r="H30" i="86"/>
  <c r="M38" i="3"/>
  <c r="V45" i="3"/>
  <c r="N32" i="3"/>
  <c r="V26" i="86"/>
  <c r="T97" i="86"/>
  <c r="M72" i="86"/>
  <c r="O37" i="86"/>
  <c r="G104" i="3"/>
  <c r="M114" i="86"/>
  <c r="H24" i="3"/>
  <c r="O97" i="86"/>
  <c r="V44" i="3"/>
  <c r="U25" i="86"/>
  <c r="O70" i="3"/>
  <c r="H88" i="3"/>
  <c r="V113" i="3"/>
  <c r="U21" i="86"/>
  <c r="T32" i="86"/>
  <c r="F31" i="3"/>
  <c r="U68" i="3"/>
  <c r="V100" i="3"/>
  <c r="H63" i="86"/>
  <c r="U55" i="86"/>
  <c r="G29" i="3"/>
  <c r="V113" i="86"/>
  <c r="M31" i="86"/>
  <c r="G20" i="86"/>
  <c r="V23" i="3"/>
  <c r="G105" i="86"/>
  <c r="V98" i="86"/>
  <c r="H45" i="3"/>
  <c r="N77" i="86"/>
  <c r="O98" i="86"/>
  <c r="F38" i="3"/>
  <c r="U46" i="3"/>
  <c r="T92" i="3"/>
  <c r="N72" i="86"/>
  <c r="O96" i="86"/>
  <c r="O85" i="3"/>
  <c r="N44" i="3"/>
  <c r="H77" i="3"/>
  <c r="H37" i="86"/>
  <c r="M37" i="86"/>
  <c r="T70" i="3"/>
  <c r="H54" i="3"/>
  <c r="H93" i="86"/>
  <c r="G49" i="3"/>
  <c r="F94" i="86"/>
  <c r="N71" i="3"/>
  <c r="F68" i="86"/>
  <c r="F94" i="3"/>
  <c r="V71" i="86"/>
  <c r="V93" i="3"/>
  <c r="H95" i="3"/>
  <c r="V75" i="3"/>
  <c r="G47" i="86"/>
  <c r="U85" i="3"/>
  <c r="F32" i="3"/>
  <c r="G68" i="3"/>
  <c r="F36" i="3"/>
  <c r="N109" i="3"/>
  <c r="T112" i="3"/>
  <c r="G56" i="3"/>
  <c r="O85" i="86"/>
  <c r="N94" i="3"/>
  <c r="O100" i="3"/>
  <c r="F86" i="86"/>
  <c r="M21" i="3"/>
  <c r="F64" i="86"/>
  <c r="H94" i="86"/>
  <c r="N34" i="86"/>
  <c r="M29" i="3"/>
  <c r="M56" i="3"/>
  <c r="H70" i="3"/>
  <c r="M37" i="3"/>
  <c r="G77" i="3"/>
  <c r="G46" i="86"/>
  <c r="N104" i="3"/>
  <c r="M30" i="86"/>
  <c r="F21" i="3"/>
  <c r="U96" i="3"/>
  <c r="T110" i="86"/>
  <c r="H56" i="3"/>
  <c r="G25" i="86"/>
  <c r="H55" i="86"/>
  <c r="V101" i="3"/>
  <c r="O39" i="3"/>
  <c r="O80" i="86"/>
  <c r="V41" i="86"/>
  <c r="M64" i="86"/>
  <c r="N114" i="86"/>
  <c r="F79" i="3"/>
  <c r="T22" i="86"/>
  <c r="O43" i="3"/>
  <c r="M85" i="86"/>
  <c r="N85" i="86"/>
  <c r="U24" i="3"/>
  <c r="V21" i="86"/>
  <c r="M42" i="86"/>
  <c r="O46" i="86"/>
  <c r="T76" i="3"/>
  <c r="T44" i="86"/>
  <c r="F55" i="86"/>
  <c r="O83" i="86"/>
  <c r="O49" i="3"/>
  <c r="T80" i="86"/>
  <c r="U113" i="86"/>
  <c r="U76" i="86"/>
  <c r="H83" i="86"/>
  <c r="O35" i="86"/>
  <c r="H87" i="3"/>
  <c r="F49" i="86"/>
  <c r="T45" i="86"/>
  <c r="V42" i="86"/>
  <c r="U110" i="86"/>
  <c r="T72" i="86"/>
  <c r="F46" i="3"/>
  <c r="N76" i="86"/>
  <c r="M108" i="3"/>
  <c r="V30" i="86"/>
  <c r="F69" i="86"/>
  <c r="N96" i="86"/>
  <c r="M110" i="86"/>
  <c r="U20" i="86"/>
  <c r="F87" i="3"/>
  <c r="G76" i="86"/>
  <c r="T97" i="3"/>
  <c r="V33" i="86"/>
  <c r="G45" i="3"/>
  <c r="F96" i="86"/>
  <c r="N94" i="86"/>
  <c r="T26" i="86"/>
  <c r="G97" i="86"/>
  <c r="G30" i="3"/>
  <c r="O64" i="86"/>
  <c r="V30" i="3"/>
  <c r="F33" i="86"/>
  <c r="M97" i="3"/>
  <c r="H47" i="86"/>
  <c r="U93" i="86"/>
  <c r="U34" i="86"/>
  <c r="G41" i="86"/>
  <c r="T62" i="3"/>
  <c r="U67" i="86"/>
  <c r="H32" i="86"/>
  <c r="N105" i="3"/>
  <c r="N36" i="3"/>
  <c r="T72" i="3"/>
  <c r="M83" i="86"/>
  <c r="F93" i="3"/>
  <c r="F47" i="86"/>
  <c r="T76" i="86"/>
  <c r="N37" i="86"/>
  <c r="U106" i="86"/>
  <c r="M96" i="86"/>
  <c r="N48" i="3"/>
  <c r="F71" i="3"/>
  <c r="O18" i="86"/>
  <c r="M95" i="86"/>
  <c r="O92" i="3"/>
  <c r="U45" i="3"/>
  <c r="F23" i="3"/>
  <c r="H43" i="3"/>
  <c r="G37" i="3"/>
  <c r="O94" i="3"/>
  <c r="H20" i="86"/>
  <c r="N76" i="3"/>
  <c r="T109" i="3"/>
  <c r="H89" i="3"/>
  <c r="T104" i="3"/>
  <c r="V49" i="86"/>
  <c r="U55" i="3"/>
  <c r="U38" i="3"/>
  <c r="V79" i="3"/>
  <c r="H39" i="3"/>
  <c r="O29" i="3"/>
  <c r="M24" i="3"/>
  <c r="N30" i="86"/>
  <c r="V96" i="86"/>
  <c r="M86" i="86"/>
  <c r="O89" i="86"/>
  <c r="F25" i="86"/>
  <c r="G83" i="86"/>
  <c r="H102" i="86"/>
  <c r="V76" i="86"/>
  <c r="V20" i="3"/>
  <c r="O63" i="86"/>
  <c r="H97" i="86"/>
  <c r="O68" i="86"/>
  <c r="M71" i="3"/>
  <c r="N101" i="3"/>
  <c r="M21" i="86"/>
  <c r="G44" i="86"/>
  <c r="F70" i="3"/>
  <c r="N49" i="86"/>
  <c r="U72" i="86"/>
  <c r="F100" i="3"/>
  <c r="H24" i="86"/>
  <c r="G21" i="86"/>
  <c r="H57" i="86"/>
  <c r="F67" i="86"/>
  <c r="F102" i="86"/>
  <c r="O31" i="3"/>
  <c r="V39" i="3"/>
  <c r="G88" i="3"/>
  <c r="O18" i="3"/>
  <c r="U44" i="86"/>
  <c r="U105" i="3"/>
  <c r="F56" i="3"/>
  <c r="N102" i="86"/>
  <c r="O50" i="86"/>
  <c r="H39" i="86"/>
  <c r="F85" i="86"/>
  <c r="U47" i="86"/>
  <c r="O54" i="3"/>
  <c r="F93" i="86"/>
  <c r="M104" i="3"/>
  <c r="F46" i="86"/>
  <c r="N93" i="86"/>
  <c r="U63" i="86"/>
  <c r="H21" i="86"/>
  <c r="T73" i="86"/>
  <c r="N67" i="86"/>
  <c r="G94" i="86"/>
  <c r="F44" i="86"/>
  <c r="V96" i="3"/>
  <c r="N21" i="3"/>
  <c r="T31" i="3"/>
  <c r="U90" i="86"/>
  <c r="M35" i="86"/>
  <c r="V97" i="3"/>
  <c r="H49" i="3"/>
  <c r="F105" i="3"/>
  <c r="M72" i="3"/>
  <c r="V57" i="86"/>
  <c r="O47" i="86"/>
  <c r="H31" i="3"/>
  <c r="F84" i="3"/>
  <c r="U23" i="3"/>
  <c r="H25" i="86"/>
  <c r="N73" i="86"/>
  <c r="F38" i="86"/>
  <c r="M38" i="86"/>
  <c r="U57" i="86"/>
  <c r="G21" i="105"/>
  <c r="N38" i="86"/>
  <c r="O67" i="86"/>
  <c r="N88" i="86"/>
  <c r="U24" i="86"/>
  <c r="V85" i="86"/>
  <c r="U97" i="3"/>
  <c r="T46" i="3"/>
  <c r="V86" i="86"/>
  <c r="F95" i="3"/>
  <c r="G33" i="86"/>
  <c r="G108" i="3"/>
  <c r="F97" i="86"/>
  <c r="U31" i="86"/>
  <c r="U42" i="86"/>
  <c r="N68" i="86"/>
  <c r="N39" i="86"/>
  <c r="M23" i="3"/>
  <c r="M112" i="3"/>
  <c r="G102" i="86"/>
  <c r="N20" i="86"/>
  <c r="O90" i="86"/>
  <c r="G68" i="86"/>
  <c r="V108" i="3"/>
  <c r="T105" i="86"/>
  <c r="H96" i="86"/>
  <c r="F18" i="86"/>
  <c r="V83" i="86"/>
  <c r="U105" i="86"/>
  <c r="G34" i="86"/>
  <c r="V90" i="86"/>
  <c r="G113" i="86"/>
  <c r="T77" i="86"/>
  <c r="U98" i="86"/>
  <c r="N70" i="3"/>
  <c r="F40" i="86"/>
  <c r="V80" i="86"/>
  <c r="O21" i="86"/>
  <c r="V112" i="3"/>
  <c r="G43" i="3"/>
  <c r="H113" i="3"/>
  <c r="V87" i="3"/>
  <c r="F21" i="86"/>
  <c r="G37" i="86"/>
  <c r="T25" i="86"/>
  <c r="G110" i="86"/>
  <c r="G72" i="3"/>
  <c r="V37" i="86"/>
  <c r="O101" i="86"/>
  <c r="V43" i="3"/>
  <c r="N63" i="86"/>
  <c r="O93" i="86"/>
  <c r="F62" i="3"/>
  <c r="F37" i="3"/>
  <c r="O105" i="3"/>
  <c r="U39" i="86"/>
  <c r="F24" i="86"/>
  <c r="V56" i="86"/>
  <c r="F50" i="86"/>
  <c r="H45" i="86"/>
  <c r="V101" i="86"/>
  <c r="G77" i="86"/>
  <c r="N95" i="86"/>
  <c r="O41" i="86"/>
  <c r="M69" i="86"/>
  <c r="G93" i="86"/>
  <c r="M76" i="86"/>
  <c r="U39" i="3"/>
  <c r="H95" i="86"/>
  <c r="G76" i="3"/>
  <c r="H18" i="86"/>
  <c r="U88" i="86"/>
  <c r="M96" i="3"/>
  <c r="V105" i="3"/>
  <c r="T24" i="86"/>
  <c r="G24" i="3"/>
  <c r="N93" i="3"/>
  <c r="G39" i="86"/>
  <c r="U56" i="3"/>
  <c r="N44" i="86"/>
  <c r="M109" i="3"/>
  <c r="M32" i="86"/>
  <c r="T109" i="86"/>
  <c r="N26" i="86"/>
  <c r="H46" i="86"/>
  <c r="M94" i="86"/>
  <c r="H101" i="86"/>
  <c r="F57" i="86"/>
  <c r="G97" i="3"/>
  <c r="G106" i="86"/>
  <c r="F71" i="86"/>
  <c r="V18" i="3"/>
  <c r="M50" i="86"/>
  <c r="T85" i="3"/>
  <c r="V114" i="86"/>
  <c r="H68" i="3"/>
  <c r="T38" i="86"/>
  <c r="N41" i="86"/>
  <c r="F63" i="3"/>
  <c r="T23" i="3"/>
  <c r="T29" i="3"/>
  <c r="F18" i="3"/>
  <c r="N47" i="86"/>
  <c r="G57" i="86"/>
  <c r="T102" i="86"/>
  <c r="U56" i="86"/>
  <c r="N21" i="86"/>
  <c r="M40" i="86"/>
  <c r="N54" i="3"/>
  <c r="N89" i="86"/>
  <c r="O22" i="86"/>
  <c r="F109" i="86"/>
  <c r="V48" i="3"/>
  <c r="M49" i="3"/>
  <c r="O26" i="86"/>
  <c r="N78" i="86"/>
  <c r="N25" i="86"/>
  <c r="G32" i="86"/>
  <c r="T113" i="86"/>
  <c r="G86" i="86"/>
  <c r="M93" i="3"/>
  <c r="V68" i="3"/>
  <c r="G87" i="3"/>
  <c r="O55" i="3"/>
  <c r="V88" i="86"/>
  <c r="F75" i="3"/>
  <c r="H109" i="86"/>
  <c r="G90" i="86"/>
  <c r="U54" i="3"/>
  <c r="N72" i="3"/>
  <c r="T33" i="86"/>
  <c r="N56" i="86"/>
  <c r="G48" i="3"/>
  <c r="G56" i="86"/>
  <c r="G22" i="86"/>
  <c r="N24" i="86"/>
  <c r="U70" i="3"/>
  <c r="F76" i="3"/>
  <c r="M45" i="86"/>
  <c r="F39" i="3"/>
  <c r="G71" i="3"/>
  <c r="O78" i="86"/>
  <c r="F73" i="86"/>
  <c r="T86" i="86"/>
  <c r="H110" i="86"/>
  <c r="V67" i="86"/>
  <c r="T50" i="86"/>
  <c r="G71" i="86"/>
  <c r="N32" i="86"/>
  <c r="G82" i="3"/>
  <c r="G101" i="86"/>
  <c r="M98" i="86"/>
  <c r="U96" i="86"/>
  <c r="G84" i="3"/>
  <c r="M39" i="86"/>
  <c r="N89" i="3"/>
  <c r="U71" i="3"/>
  <c r="N108" i="3"/>
  <c r="N90" i="86"/>
  <c r="G85" i="3"/>
  <c r="U95" i="3"/>
  <c r="T30" i="3"/>
  <c r="F114" i="86"/>
  <c r="G89" i="86"/>
  <c r="H113" i="86"/>
  <c r="U41" i="86"/>
  <c r="H72" i="86"/>
  <c r="F68" i="3"/>
  <c r="O96" i="3"/>
  <c r="T106" i="86"/>
  <c r="U38" i="86"/>
  <c r="H49" i="86"/>
  <c r="U104" i="3"/>
  <c r="H73" i="86"/>
  <c r="H72" i="3"/>
  <c r="T34" i="86"/>
  <c r="G70" i="3"/>
  <c r="M26" i="86"/>
  <c r="M55" i="86"/>
  <c r="F96" i="3"/>
  <c r="T49" i="3"/>
  <c r="F20" i="3"/>
  <c r="H23" i="3"/>
  <c r="V40" i="86"/>
  <c r="G69" i="86"/>
  <c r="G62" i="3"/>
  <c r="O79" i="3"/>
  <c r="N88" i="3"/>
  <c r="H33" i="86"/>
  <c r="N45" i="86"/>
  <c r="F101" i="86"/>
  <c r="O20" i="3"/>
  <c r="O68" i="3"/>
  <c r="F32" i="86"/>
  <c r="V102" i="86"/>
  <c r="F56" i="86"/>
  <c r="N98" i="86"/>
  <c r="F88" i="3"/>
  <c r="V46" i="3"/>
  <c r="N31" i="86"/>
  <c r="O49" i="86"/>
  <c r="M41" i="86"/>
  <c r="F97" i="3"/>
  <c r="V76" i="3"/>
  <c r="H18" i="3"/>
  <c r="T77" i="3"/>
  <c r="U43" i="3"/>
  <c r="H90" i="86"/>
  <c r="M18" i="3"/>
  <c r="T98" i="86"/>
  <c r="H109" i="3"/>
  <c r="G24" i="86"/>
  <c r="U77" i="3"/>
  <c r="F31" i="86"/>
  <c r="V20" i="86"/>
  <c r="G95" i="3"/>
  <c r="H105" i="86"/>
  <c r="N18" i="3"/>
  <c r="G92" i="3"/>
  <c r="G96" i="3"/>
  <c r="O46" i="3"/>
  <c r="N69" i="86"/>
  <c r="O34" i="86"/>
  <c r="O113" i="3"/>
  <c r="O32" i="3"/>
  <c r="N64" i="86"/>
  <c r="N46" i="86"/>
  <c r="F24" i="3"/>
  <c r="O55" i="86"/>
  <c r="U22" i="86"/>
  <c r="H44" i="86"/>
  <c r="G30" i="86"/>
  <c r="H41" i="86"/>
  <c r="T93" i="3"/>
  <c r="O39" i="86"/>
  <c r="F104" i="3"/>
  <c r="O75" i="3"/>
  <c r="O45" i="3"/>
  <c r="T71" i="3"/>
  <c r="M105" i="86"/>
  <c r="H76" i="3"/>
  <c r="F63" i="86"/>
  <c r="O44" i="86"/>
  <c r="H71" i="3"/>
  <c r="U94" i="3"/>
  <c r="O48" i="3"/>
  <c r="V77" i="3"/>
  <c r="T95" i="3"/>
  <c r="M70" i="3"/>
  <c r="F55" i="3"/>
  <c r="F41" i="86"/>
  <c r="O108" i="3"/>
  <c r="V38" i="3"/>
  <c r="G112" i="3"/>
  <c r="V39" i="86"/>
  <c r="F45" i="3"/>
  <c r="T75" i="3"/>
  <c r="O112" i="3"/>
  <c r="H42" i="86"/>
  <c r="M63" i="3"/>
  <c r="O30" i="3"/>
  <c r="V104" i="3"/>
  <c r="M94" i="3"/>
  <c r="G64" i="86"/>
  <c r="U82" i="3"/>
  <c r="H114" i="86"/>
  <c r="F49" i="3"/>
  <c r="F112" i="3"/>
  <c r="H31" i="86"/>
  <c r="N22" i="86"/>
  <c r="U26" i="86"/>
  <c r="V38" i="86"/>
  <c r="N80" i="86"/>
  <c r="G32" i="3"/>
  <c r="U36" i="3"/>
  <c r="G38" i="3"/>
  <c r="N55" i="3"/>
  <c r="M24" i="86"/>
  <c r="V68" i="86"/>
  <c r="O30" i="86"/>
  <c r="U100" i="3"/>
  <c r="T63" i="3"/>
  <c r="G21" i="3"/>
  <c r="O25" i="86"/>
  <c r="N77" i="3"/>
  <c r="V73" i="86"/>
  <c r="O32" i="86"/>
  <c r="U89" i="3"/>
  <c r="O73" i="86"/>
  <c r="M82" i="3"/>
  <c r="H37" i="3"/>
  <c r="T114" i="86"/>
  <c r="F80" i="86"/>
  <c r="H92" i="3"/>
  <c r="T42" i="86"/>
  <c r="U114" i="86"/>
  <c r="H106" i="86"/>
  <c r="N39" i="3"/>
  <c r="G23" i="3"/>
  <c r="M20" i="3"/>
  <c r="V62" i="3"/>
  <c r="H62" i="3"/>
  <c r="U109" i="86"/>
  <c r="N97" i="3"/>
  <c r="N23" i="3"/>
  <c r="O88" i="86"/>
  <c r="U92" i="3"/>
  <c r="H38" i="86"/>
  <c r="U85" i="86"/>
  <c r="G109" i="3"/>
  <c r="U109" i="3"/>
  <c r="F95" i="86"/>
  <c r="F78" i="86"/>
  <c r="V50" i="86"/>
  <c r="N33" i="86"/>
  <c r="H63" i="3"/>
  <c r="F43" i="3"/>
  <c r="O31" i="86"/>
  <c r="G63" i="3"/>
  <c r="O71" i="86"/>
  <c r="F77" i="3"/>
  <c r="V56" i="3"/>
  <c r="V72" i="3"/>
  <c r="N49" i="3"/>
  <c r="H55" i="3"/>
  <c r="O72" i="86"/>
  <c r="O110" i="86"/>
  <c r="N82" i="3"/>
  <c r="M84" i="3"/>
  <c r="N97" i="86"/>
  <c r="V24" i="86"/>
  <c r="M89" i="3"/>
  <c r="H68" i="86"/>
  <c r="V97" i="86"/>
  <c r="F113" i="86"/>
  <c r="N68" i="3"/>
  <c r="G85" i="86"/>
  <c r="N113" i="86"/>
  <c r="F26" i="86"/>
  <c r="M88" i="86"/>
  <c r="N79" i="3"/>
  <c r="U95" i="86"/>
  <c r="V55" i="86"/>
  <c r="G73" i="86"/>
  <c r="H30" i="3"/>
  <c r="G18" i="3"/>
  <c r="V47" i="86"/>
  <c r="U35" i="86"/>
  <c r="H80" i="86"/>
  <c r="G75" i="3"/>
  <c r="T89" i="86"/>
  <c r="F82" i="3"/>
  <c r="F105" i="86"/>
  <c r="T69" i="86"/>
  <c r="V95" i="3"/>
  <c r="F29" i="3"/>
  <c r="N50" i="86"/>
  <c r="U83" i="86"/>
  <c r="U49" i="3"/>
  <c r="F45" i="86"/>
  <c r="U20" i="3"/>
  <c r="O89" i="3"/>
  <c r="V82" i="3"/>
  <c r="V95" i="86"/>
  <c r="O38" i="3"/>
  <c r="O72" i="3"/>
  <c r="T46" i="86"/>
  <c r="V34" i="86"/>
  <c r="G79" i="3"/>
  <c r="T20" i="86"/>
  <c r="O42" i="86"/>
  <c r="H56" i="86"/>
  <c r="N75" i="3"/>
  <c r="N113" i="3"/>
  <c r="M88" i="3"/>
  <c r="G35" i="86"/>
  <c r="H101" i="3"/>
  <c r="U68" i="86"/>
  <c r="O36" i="3"/>
  <c r="V89" i="3"/>
  <c r="F54" i="3"/>
  <c r="G36" i="3"/>
  <c r="F92" i="3"/>
  <c r="O21" i="3"/>
  <c r="T21" i="3"/>
  <c r="O56" i="3"/>
  <c r="U93" i="3"/>
  <c r="T108" i="3"/>
  <c r="O40" i="86"/>
  <c r="O62" i="3"/>
  <c r="U112" i="3"/>
  <c r="M100" i="3"/>
  <c r="N35" i="86"/>
  <c r="N31" i="3"/>
  <c r="U63" i="3"/>
  <c r="O37" i="3"/>
  <c r="G31" i="3"/>
  <c r="U18" i="3"/>
  <c r="F88" i="86"/>
  <c r="M101" i="3"/>
  <c r="T68" i="3"/>
  <c r="F30" i="3"/>
  <c r="F35" i="86"/>
  <c r="N46" i="3"/>
  <c r="G89" i="3"/>
  <c r="H20" i="3"/>
  <c r="M113" i="86"/>
  <c r="O71" i="3"/>
  <c r="T37" i="3"/>
  <c r="M39" i="3"/>
  <c r="U71" i="86"/>
  <c r="V35" i="86"/>
  <c r="T41" i="86"/>
  <c r="U49" i="86"/>
  <c r="F101" i="3"/>
  <c r="O33" i="86"/>
  <c r="V36" i="3"/>
  <c r="V72" i="86"/>
  <c r="V109" i="86"/>
  <c r="T100" i="3"/>
  <c r="N57" i="86"/>
  <c r="V32" i="3"/>
  <c r="U37" i="3"/>
  <c r="M68" i="3"/>
  <c r="V18" i="86"/>
  <c r="M77" i="3"/>
  <c r="F20" i="86"/>
  <c r="N43" i="3"/>
  <c r="V49" i="3"/>
  <c r="H97" i="3"/>
  <c r="O57" i="86"/>
  <c r="U101" i="3"/>
  <c r="G63" i="86"/>
  <c r="H76" i="86"/>
  <c r="O76" i="3"/>
  <c r="H85" i="86"/>
  <c r="H21" i="3"/>
  <c r="M109" i="86"/>
  <c r="N45" i="3"/>
  <c r="H67" i="86"/>
  <c r="T78" i="86"/>
  <c r="V45" i="86"/>
  <c r="G50" i="86"/>
  <c r="T48" i="3"/>
  <c r="M57" i="86"/>
  <c r="F98" i="86"/>
  <c r="F34" i="86"/>
  <c r="F42" i="86"/>
  <c r="O82" i="3"/>
  <c r="H22" i="86"/>
  <c r="H89" i="86"/>
  <c r="U33" i="86"/>
  <c r="M31" i="3"/>
  <c r="G54" i="3"/>
  <c r="M18" i="86"/>
  <c r="T40" i="86"/>
  <c r="M62" i="3"/>
  <c r="M105" i="3"/>
  <c r="T84" i="3"/>
  <c r="V71" i="3"/>
  <c r="M55" i="3"/>
  <c r="H29" i="3"/>
  <c r="T89" i="3"/>
  <c r="O38" i="86"/>
  <c r="G18" i="86"/>
  <c r="T93" i="86"/>
  <c r="G20" i="3"/>
  <c r="G55" i="86"/>
  <c r="N20" i="3"/>
  <c r="T64" i="86"/>
  <c r="T82" i="3"/>
  <c r="U80" i="86"/>
  <c r="G72" i="86"/>
  <c r="F108" i="3"/>
  <c r="H85" i="3"/>
  <c r="O102" i="86"/>
  <c r="V44" i="86"/>
  <c r="G45" i="86"/>
  <c r="G38" i="86"/>
  <c r="T57" i="86"/>
  <c r="G40" i="86"/>
  <c r="O45" i="86"/>
  <c r="U79" i="3"/>
  <c r="F48" i="3"/>
  <c r="V21" i="3"/>
  <c r="H108" i="3"/>
  <c r="U72" i="3"/>
  <c r="V105" i="86"/>
  <c r="T94" i="86"/>
  <c r="N95" i="3"/>
  <c r="T35" i="86"/>
  <c r="V78" i="86"/>
  <c r="T113" i="3"/>
  <c r="F109" i="3"/>
  <c r="T45" i="3"/>
  <c r="F39" i="86"/>
  <c r="M44" i="3"/>
  <c r="H82" i="3"/>
  <c r="M46" i="86"/>
  <c r="H100" i="3"/>
  <c r="U45" i="86"/>
  <c r="T37" i="86"/>
  <c r="O69" i="86"/>
  <c r="G95" i="86"/>
  <c r="G105" i="3"/>
  <c r="M67" i="86"/>
  <c r="U84" i="3"/>
  <c r="U94" i="86"/>
  <c r="N30" i="3"/>
  <c r="M95" i="3"/>
  <c r="O113" i="86"/>
  <c r="O101" i="3"/>
  <c r="H112" i="3"/>
  <c r="G44" i="3"/>
  <c r="N55" i="86"/>
  <c r="M49" i="86"/>
  <c r="H104" i="3"/>
  <c r="U18" i="86"/>
  <c r="O63" i="3"/>
  <c r="U21" i="3"/>
  <c r="M75" i="3"/>
  <c r="O76" i="86"/>
  <c r="M76" i="3"/>
  <c r="M93" i="86"/>
  <c r="H38" i="3"/>
  <c r="T87" i="3"/>
  <c r="H79" i="3"/>
  <c r="T49" i="86"/>
  <c r="G42" i="86"/>
  <c r="T90" i="86"/>
  <c r="M106" i="86"/>
  <c r="G109" i="86"/>
  <c r="G93" i="3"/>
  <c r="U86" i="86"/>
  <c r="F72" i="3"/>
  <c r="O87" i="3"/>
  <c r="N96" i="3"/>
  <c r="M80" i="86"/>
  <c r="H71" i="86"/>
  <c r="U77" i="86"/>
  <c r="G101" i="3"/>
  <c r="F83" i="86"/>
  <c r="T68" i="86"/>
  <c r="M97" i="86"/>
  <c r="G96" i="86"/>
  <c r="V93" i="86"/>
  <c r="H84" i="3"/>
  <c r="H32" i="3"/>
  <c r="M43" i="3"/>
  <c r="M22" i="86"/>
  <c r="O23" i="3"/>
  <c r="M48" i="3"/>
  <c r="O77" i="86"/>
  <c r="V64" i="86"/>
  <c r="H50" i="86"/>
  <c r="U44" i="3"/>
  <c r="N85" i="3"/>
  <c r="T96" i="86"/>
  <c r="F106" i="86"/>
  <c r="O24" i="3"/>
  <c r="V32" i="86"/>
  <c r="H40" i="86"/>
  <c r="M87" i="3"/>
  <c r="N92" i="3"/>
  <c r="M85" i="3"/>
  <c r="N83" i="86"/>
  <c r="M89" i="86"/>
  <c r="F72" i="86"/>
  <c r="O84" i="3"/>
  <c r="V88" i="3"/>
  <c r="G55" i="3"/>
  <c r="H36" i="3"/>
  <c r="T96" i="3"/>
  <c r="V29" i="3"/>
  <c r="O105" i="86"/>
  <c r="F21" i="105"/>
  <c r="T83" i="86"/>
  <c r="O97" i="3"/>
  <c r="F89" i="3"/>
  <c r="M68" i="86"/>
  <c r="H93" i="3"/>
  <c r="M54" i="3"/>
  <c r="U108" i="3"/>
  <c r="H46" i="3"/>
  <c r="N24" i="3"/>
  <c r="T101" i="86"/>
  <c r="U30" i="86"/>
  <c r="U75" i="3"/>
  <c r="M113" i="3"/>
  <c r="N42" i="86"/>
  <c r="N112" i="3"/>
  <c r="O95" i="3"/>
  <c r="T39" i="86"/>
  <c r="V92" i="3"/>
  <c r="T101" i="3"/>
  <c r="U62" i="3"/>
  <c r="G98" i="86"/>
  <c r="V24" i="3"/>
  <c r="N100" i="3"/>
  <c r="U76" i="3"/>
  <c r="V63" i="86"/>
  <c r="O44" i="3"/>
  <c r="G94" i="3"/>
  <c r="V31" i="3"/>
  <c r="V70" i="3"/>
  <c r="H64" i="86"/>
  <c r="V69" i="86"/>
  <c r="T63" i="86"/>
  <c r="N106" i="86"/>
  <c r="O24" i="86"/>
  <c r="T67" i="86"/>
  <c r="M56" i="86"/>
  <c r="N62" i="3"/>
  <c r="U88" i="3"/>
  <c r="T18" i="86"/>
  <c r="V85" i="3"/>
  <c r="T36" i="3"/>
  <c r="T56" i="3"/>
  <c r="V63" i="3"/>
  <c r="V109" i="3"/>
  <c r="H98" i="86"/>
  <c r="U78" i="86"/>
  <c r="T21" i="86"/>
  <c r="H35" i="86"/>
  <c r="H48" i="3"/>
  <c r="M30" i="3"/>
  <c r="N105" i="86"/>
  <c r="T18" i="3"/>
  <c r="H77" i="86"/>
  <c r="N101" i="86"/>
  <c r="N71" i="86"/>
  <c r="N84" i="3"/>
  <c r="G114" i="86"/>
  <c r="V94" i="86"/>
  <c r="T56" i="86"/>
  <c r="F110" i="86"/>
  <c r="H96" i="3"/>
  <c r="U31" i="3"/>
  <c r="F90" i="86"/>
  <c r="V31" i="86"/>
  <c r="T88" i="3"/>
  <c r="M78" i="86"/>
  <c r="T38" i="3"/>
  <c r="H69" i="86"/>
  <c r="M79" i="3"/>
  <c r="U30" i="3"/>
  <c r="T32" i="3"/>
  <c r="O106" i="86"/>
  <c r="T20" i="3"/>
  <c r="V110" i="86"/>
  <c r="U32" i="86"/>
  <c r="T55" i="3"/>
  <c r="H94" i="3"/>
  <c r="U18" i="70" l="1"/>
  <c r="F50" i="3"/>
  <c r="T107" i="3"/>
  <c r="W107" i="3" s="1"/>
  <c r="I80" i="86"/>
  <c r="V104" i="86"/>
  <c r="Y104" i="86" s="1"/>
  <c r="V29" i="65" s="1"/>
  <c r="T18" i="70"/>
  <c r="U18" i="65"/>
  <c r="M104" i="86"/>
  <c r="X79" i="3"/>
  <c r="U26" i="70" s="1"/>
  <c r="U66" i="3"/>
  <c r="P80" i="86"/>
  <c r="M26" i="72" s="1"/>
  <c r="N104" i="86"/>
  <c r="Q104" i="86" s="1"/>
  <c r="N29" i="72" s="1"/>
  <c r="O23" i="86"/>
  <c r="R23" i="86" s="1"/>
  <c r="O20" i="72" s="1"/>
  <c r="N82" i="86"/>
  <c r="Q82" i="86" s="1"/>
  <c r="O74" i="3"/>
  <c r="M82" i="86"/>
  <c r="P82" i="86" s="1"/>
  <c r="F103" i="3"/>
  <c r="I103" i="3" s="1"/>
  <c r="F29" i="70" s="1"/>
  <c r="N112" i="86"/>
  <c r="M74" i="3"/>
  <c r="I79" i="3"/>
  <c r="F26" i="80" s="1"/>
  <c r="M81" i="3"/>
  <c r="P81" i="3" s="1"/>
  <c r="M27" i="66" s="1"/>
  <c r="G48" i="86"/>
  <c r="G54" i="86" s="1"/>
  <c r="U108" i="86"/>
  <c r="X108" i="86" s="1"/>
  <c r="U30" i="65" s="1"/>
  <c r="T57" i="3"/>
  <c r="T61" i="3" s="1"/>
  <c r="R80" i="86"/>
  <c r="O26" i="72" s="1"/>
  <c r="N99" i="3"/>
  <c r="Q99" i="3" s="1"/>
  <c r="F66" i="3"/>
  <c r="V66" i="3"/>
  <c r="H50" i="3"/>
  <c r="K27" i="3" s="1"/>
  <c r="H21" i="80" s="1"/>
  <c r="F107" i="3"/>
  <c r="I107" i="3" s="1"/>
  <c r="F30" i="65" s="1"/>
  <c r="U66" i="86"/>
  <c r="X66" i="86" s="1"/>
  <c r="G82" i="86"/>
  <c r="J82" i="86" s="1"/>
  <c r="G27" i="71" s="1"/>
  <c r="U99" i="3"/>
  <c r="X99" i="3" s="1"/>
  <c r="U28" i="70" s="1"/>
  <c r="M19" i="3"/>
  <c r="X80" i="86"/>
  <c r="U26" i="65" s="1"/>
  <c r="O48" i="86"/>
  <c r="O54" i="86" s="1"/>
  <c r="V66" i="86"/>
  <c r="M23" i="86"/>
  <c r="P23" i="86" s="1"/>
  <c r="M20" i="72" s="1"/>
  <c r="H81" i="3"/>
  <c r="K81" i="3" s="1"/>
  <c r="H27" i="66" s="1"/>
  <c r="M48" i="86"/>
  <c r="M99" i="3"/>
  <c r="P99" i="3" s="1"/>
  <c r="N19" i="3"/>
  <c r="N74" i="3"/>
  <c r="N57" i="3"/>
  <c r="N61" i="3" s="1"/>
  <c r="N103" i="3"/>
  <c r="K29" i="72" s="1"/>
  <c r="H103" i="3"/>
  <c r="K103" i="3" s="1"/>
  <c r="H29" i="72" s="1"/>
  <c r="H58" i="86"/>
  <c r="H62" i="86" s="1"/>
  <c r="N111" i="3"/>
  <c r="N18" i="66"/>
  <c r="G19" i="3"/>
  <c r="H104" i="86"/>
  <c r="U111" i="3"/>
  <c r="X111" i="3" s="1"/>
  <c r="T19" i="86"/>
  <c r="W19" i="86" s="1"/>
  <c r="T19" i="65" s="1"/>
  <c r="V19" i="86"/>
  <c r="Y19" i="86" s="1"/>
  <c r="V19" i="65" s="1"/>
  <c r="G18" i="71"/>
  <c r="J79" i="3"/>
  <c r="Q80" i="86"/>
  <c r="N26" i="72" s="1"/>
  <c r="U74" i="3"/>
  <c r="X74" i="3" s="1"/>
  <c r="U25" i="70" s="1"/>
  <c r="M47" i="3"/>
  <c r="M53" i="3" s="1"/>
  <c r="U48" i="86"/>
  <c r="U54" i="86" s="1"/>
  <c r="U53" i="86" s="1"/>
  <c r="T99" i="3"/>
  <c r="W99" i="3" s="1"/>
  <c r="T28" i="70" s="1"/>
  <c r="M51" i="86"/>
  <c r="M28" i="86" s="1"/>
  <c r="G23" i="86"/>
  <c r="J23" i="86" s="1"/>
  <c r="G20" i="71" s="1"/>
  <c r="T100" i="86"/>
  <c r="H107" i="3"/>
  <c r="K107" i="3" s="1"/>
  <c r="H30" i="65" s="1"/>
  <c r="M112" i="86"/>
  <c r="P112" i="86" s="1"/>
  <c r="M31" i="72" s="1"/>
  <c r="H47" i="3"/>
  <c r="H53" i="3" s="1"/>
  <c r="N66" i="3"/>
  <c r="F112" i="86"/>
  <c r="H57" i="3"/>
  <c r="H61" i="3" s="1"/>
  <c r="M57" i="3"/>
  <c r="M61" i="3" s="1"/>
  <c r="M18" i="66"/>
  <c r="T19" i="3"/>
  <c r="W19" i="3" s="1"/>
  <c r="T19" i="70" s="1"/>
  <c r="F111" i="3"/>
  <c r="I111" i="3" s="1"/>
  <c r="F31" i="66" s="1"/>
  <c r="U107" i="3"/>
  <c r="X107" i="3" s="1"/>
  <c r="U30" i="70" s="1"/>
  <c r="T51" i="86"/>
  <c r="O99" i="3"/>
  <c r="R99" i="3" s="1"/>
  <c r="H19" i="3"/>
  <c r="T81" i="3"/>
  <c r="W81" i="3" s="1"/>
  <c r="H111" i="3"/>
  <c r="K111" i="3" s="1"/>
  <c r="O82" i="86"/>
  <c r="R82" i="86" s="1"/>
  <c r="H18" i="80"/>
  <c r="V108" i="86"/>
  <c r="U19" i="3"/>
  <c r="X19" i="3" s="1"/>
  <c r="U19" i="70" s="1"/>
  <c r="M66" i="86"/>
  <c r="P66" i="86" s="1"/>
  <c r="T111" i="3"/>
  <c r="W111" i="3" s="1"/>
  <c r="O112" i="86"/>
  <c r="R112" i="86" s="1"/>
  <c r="O31" i="72" s="1"/>
  <c r="T58" i="86"/>
  <c r="T62" i="86" s="1"/>
  <c r="O51" i="86"/>
  <c r="M18" i="72"/>
  <c r="F19" i="86"/>
  <c r="I19" i="86" s="1"/>
  <c r="V103" i="3"/>
  <c r="Y103" i="3" s="1"/>
  <c r="F19" i="105"/>
  <c r="I19" i="105" s="1"/>
  <c r="F22" i="89" s="1"/>
  <c r="G108" i="86"/>
  <c r="J108" i="86" s="1"/>
  <c r="G30" i="71" s="1"/>
  <c r="V74" i="3"/>
  <c r="Y74" i="3" s="1"/>
  <c r="V25" i="70" s="1"/>
  <c r="U81" i="3"/>
  <c r="X81" i="3" s="1"/>
  <c r="F58" i="86"/>
  <c r="F62" i="86" s="1"/>
  <c r="F47" i="3"/>
  <c r="F60" i="3" s="1"/>
  <c r="O104" i="86"/>
  <c r="V47" i="3"/>
  <c r="V53" i="3" s="1"/>
  <c r="V60" i="3" s="1"/>
  <c r="V59" i="3" s="1"/>
  <c r="U82" i="86"/>
  <c r="X82" i="86" s="1"/>
  <c r="N48" i="86"/>
  <c r="N54" i="86" s="1"/>
  <c r="N53" i="86" s="1"/>
  <c r="M100" i="86"/>
  <c r="P100" i="86" s="1"/>
  <c r="M28" i="72" s="1"/>
  <c r="O19" i="3"/>
  <c r="O111" i="3"/>
  <c r="R111" i="3" s="1"/>
  <c r="F100" i="86"/>
  <c r="M66" i="3"/>
  <c r="F104" i="86"/>
  <c r="I104" i="86" s="1"/>
  <c r="F29" i="71" s="1"/>
  <c r="T74" i="3"/>
  <c r="W74" i="3" s="1"/>
  <c r="T25" i="70" s="1"/>
  <c r="O47" i="3"/>
  <c r="O53" i="3" s="1"/>
  <c r="O60" i="3" s="1"/>
  <c r="O59" i="3" s="1"/>
  <c r="N47" i="3"/>
  <c r="N53" i="3" s="1"/>
  <c r="N52" i="3" s="1"/>
  <c r="Q52" i="3" s="1"/>
  <c r="G99" i="3"/>
  <c r="J99" i="3" s="1"/>
  <c r="Y79" i="3"/>
  <c r="V26" i="70" s="1"/>
  <c r="G57" i="3"/>
  <c r="G61" i="3" s="1"/>
  <c r="R79" i="3"/>
  <c r="O26" i="66" s="1"/>
  <c r="U57" i="3"/>
  <c r="U61" i="3" s="1"/>
  <c r="V51" i="86"/>
  <c r="V28" i="86" s="1"/>
  <c r="G74" i="3"/>
  <c r="J74" i="3" s="1"/>
  <c r="G25" i="80" s="1"/>
  <c r="G111" i="3"/>
  <c r="J111" i="3" s="1"/>
  <c r="G31" i="66" s="1"/>
  <c r="T103" i="3"/>
  <c r="W103" i="3" s="1"/>
  <c r="O81" i="3"/>
  <c r="R81" i="3" s="1"/>
  <c r="O27" i="66" s="1"/>
  <c r="N81" i="3"/>
  <c r="Q81" i="3" s="1"/>
  <c r="N27" i="66" s="1"/>
  <c r="H99" i="3"/>
  <c r="K99" i="3" s="1"/>
  <c r="F19" i="3"/>
  <c r="I19" i="3" s="1"/>
  <c r="F19" i="80" s="1"/>
  <c r="K80" i="86"/>
  <c r="H26" i="71" s="1"/>
  <c r="K79" i="3"/>
  <c r="H26" i="80" s="1"/>
  <c r="T50" i="3"/>
  <c r="T27" i="3" s="1"/>
  <c r="W27" i="3" s="1"/>
  <c r="O107" i="3"/>
  <c r="R107" i="3" s="1"/>
  <c r="H19" i="86"/>
  <c r="K19" i="86" s="1"/>
  <c r="H19" i="71" s="1"/>
  <c r="T66" i="86"/>
  <c r="T66" i="3"/>
  <c r="T18" i="65"/>
  <c r="M19" i="86"/>
  <c r="P19" i="86" s="1"/>
  <c r="M19" i="72" s="1"/>
  <c r="G18" i="80"/>
  <c r="F57" i="3"/>
  <c r="F61" i="3" s="1"/>
  <c r="F59" i="3" s="1"/>
  <c r="I59" i="3" s="1"/>
  <c r="H74" i="3"/>
  <c r="P79" i="3"/>
  <c r="M26" i="66" s="1"/>
  <c r="O58" i="86"/>
  <c r="O62" i="86" s="1"/>
  <c r="U103" i="3"/>
  <c r="X103" i="3" s="1"/>
  <c r="V50" i="3"/>
  <c r="F48" i="86"/>
  <c r="F61" i="86" s="1"/>
  <c r="F60" i="86" s="1"/>
  <c r="H51" i="86"/>
  <c r="H28" i="86" s="1"/>
  <c r="K28" i="86" s="1"/>
  <c r="H21" i="71" s="1"/>
  <c r="F108" i="86"/>
  <c r="I108" i="86" s="1"/>
  <c r="F30" i="71" s="1"/>
  <c r="F81" i="3"/>
  <c r="I81" i="3" s="1"/>
  <c r="O18" i="72"/>
  <c r="G104" i="86"/>
  <c r="N50" i="3"/>
  <c r="O100" i="86"/>
  <c r="R100" i="86" s="1"/>
  <c r="O28" i="72" s="1"/>
  <c r="G19" i="86"/>
  <c r="J19" i="86" s="1"/>
  <c r="G19" i="71" s="1"/>
  <c r="V23" i="86"/>
  <c r="Y23" i="86" s="1"/>
  <c r="V20" i="65" s="1"/>
  <c r="V112" i="86"/>
  <c r="U58" i="86"/>
  <c r="U62" i="86" s="1"/>
  <c r="T75" i="86"/>
  <c r="G47" i="3"/>
  <c r="G53" i="3" s="1"/>
  <c r="G60" i="3" s="1"/>
  <c r="G59" i="3" s="1"/>
  <c r="H112" i="86"/>
  <c r="V99" i="3"/>
  <c r="Y99" i="3" s="1"/>
  <c r="F18" i="80"/>
  <c r="T47" i="3"/>
  <c r="T53" i="3" s="1"/>
  <c r="T52" i="3" s="1"/>
  <c r="W52" i="3" s="1"/>
  <c r="V111" i="3"/>
  <c r="Y111" i="3" s="1"/>
  <c r="V31" i="70" s="1"/>
  <c r="N107" i="3"/>
  <c r="Y80" i="86"/>
  <c r="V26" i="65" s="1"/>
  <c r="O108" i="86"/>
  <c r="G51" i="86"/>
  <c r="G81" i="3"/>
  <c r="J81" i="3" s="1"/>
  <c r="G27" i="66" s="1"/>
  <c r="U50" i="3"/>
  <c r="V18" i="65"/>
  <c r="N18" i="72"/>
  <c r="V18" i="70"/>
  <c r="G112" i="86"/>
  <c r="H66" i="3"/>
  <c r="N100" i="86"/>
  <c r="J80" i="86"/>
  <c r="G100" i="86"/>
  <c r="M103" i="3"/>
  <c r="J29" i="72" s="1"/>
  <c r="W79" i="3"/>
  <c r="T26" i="70" s="1"/>
  <c r="G103" i="3"/>
  <c r="J103" i="3" s="1"/>
  <c r="U104" i="86"/>
  <c r="M108" i="86"/>
  <c r="H100" i="86"/>
  <c r="F18" i="71"/>
  <c r="F82" i="86"/>
  <c r="I82" i="86" s="1"/>
  <c r="F27" i="71" s="1"/>
  <c r="O50" i="3"/>
  <c r="O27" i="3" s="1"/>
  <c r="R27" i="3" s="1"/>
  <c r="O21" i="66" s="1"/>
  <c r="N108" i="86"/>
  <c r="Q108" i="86" s="1"/>
  <c r="N30" i="72" s="1"/>
  <c r="T104" i="86"/>
  <c r="M50" i="3"/>
  <c r="V107" i="3"/>
  <c r="Y107" i="3" s="1"/>
  <c r="T108" i="86"/>
  <c r="W108" i="86" s="1"/>
  <c r="T30" i="65" s="1"/>
  <c r="F75" i="86"/>
  <c r="I75" i="86" s="1"/>
  <c r="F25" i="71" s="1"/>
  <c r="H48" i="86"/>
  <c r="H54" i="86" s="1"/>
  <c r="V81" i="3"/>
  <c r="Y81" i="3" s="1"/>
  <c r="N19" i="86"/>
  <c r="Q19" i="86" s="1"/>
  <c r="N19" i="72" s="1"/>
  <c r="O18" i="66"/>
  <c r="G75" i="86"/>
  <c r="J75" i="86" s="1"/>
  <c r="Q79" i="3"/>
  <c r="N26" i="66" s="1"/>
  <c r="M111" i="3"/>
  <c r="P111" i="3" s="1"/>
  <c r="U19" i="86"/>
  <c r="O66" i="3"/>
  <c r="T48" i="86"/>
  <c r="W28" i="86" s="1"/>
  <c r="T21" i="65" s="1"/>
  <c r="N23" i="86"/>
  <c r="Q23" i="86" s="1"/>
  <c r="N20" i="72" s="1"/>
  <c r="G66" i="3"/>
  <c r="N66" i="86"/>
  <c r="Q66" i="86" s="1"/>
  <c r="U51" i="86"/>
  <c r="T23" i="86"/>
  <c r="M58" i="86"/>
  <c r="M62" i="86" s="1"/>
  <c r="G58" i="86"/>
  <c r="G62" i="86" s="1"/>
  <c r="V48" i="86"/>
  <c r="V54" i="86" s="1"/>
  <c r="V53" i="86" s="1"/>
  <c r="O19" i="86"/>
  <c r="R19" i="86" s="1"/>
  <c r="O19" i="72" s="1"/>
  <c r="G50" i="3"/>
  <c r="M107" i="3"/>
  <c r="J30" i="72" s="1"/>
  <c r="H82" i="86"/>
  <c r="K82" i="86" s="1"/>
  <c r="H27" i="71" s="1"/>
  <c r="N58" i="86"/>
  <c r="N62" i="86" s="1"/>
  <c r="G107" i="3"/>
  <c r="J107" i="3" s="1"/>
  <c r="G30" i="65" s="1"/>
  <c r="H23" i="86"/>
  <c r="K23" i="86" s="1"/>
  <c r="H20" i="71" s="1"/>
  <c r="N75" i="86"/>
  <c r="Q75" i="86" s="1"/>
  <c r="N25" i="72" s="1"/>
  <c r="H18" i="71"/>
  <c r="F99" i="3"/>
  <c r="I99" i="3" s="1"/>
  <c r="F28" i="80" s="1"/>
  <c r="U47" i="3"/>
  <c r="U53" i="3" s="1"/>
  <c r="U52" i="3" s="1"/>
  <c r="X52" i="3" s="1"/>
  <c r="N51" i="86"/>
  <c r="H108" i="86"/>
  <c r="M75" i="86"/>
  <c r="P75" i="86" s="1"/>
  <c r="F74" i="3"/>
  <c r="I74" i="3" s="1"/>
  <c r="F25" i="80" s="1"/>
  <c r="V82" i="86"/>
  <c r="Y82" i="86" s="1"/>
  <c r="F51" i="86"/>
  <c r="F28" i="86" s="1"/>
  <c r="I28" i="86" s="1"/>
  <c r="U23" i="86"/>
  <c r="O103" i="3"/>
  <c r="R103" i="3" s="1"/>
  <c r="O57" i="3"/>
  <c r="O61" i="3" s="1"/>
  <c r="H19" i="105"/>
  <c r="K19" i="105" s="1"/>
  <c r="H22" i="89" s="1"/>
  <c r="V57" i="3"/>
  <c r="V61" i="3" s="1"/>
  <c r="O66" i="86"/>
  <c r="U75" i="86"/>
  <c r="X75" i="86" s="1"/>
  <c r="U25" i="65" s="1"/>
  <c r="U100" i="86"/>
  <c r="X100" i="86" s="1"/>
  <c r="U28" i="65" s="1"/>
  <c r="V100" i="86"/>
  <c r="G19" i="105"/>
  <c r="J19" i="105" s="1"/>
  <c r="G22" i="89" s="1"/>
  <c r="U112" i="86"/>
  <c r="V19" i="3"/>
  <c r="Y19" i="3" s="1"/>
  <c r="V19" i="70" s="1"/>
  <c r="W80" i="86"/>
  <c r="T26" i="65" s="1"/>
  <c r="O75" i="86"/>
  <c r="T112" i="86"/>
  <c r="W112" i="86" s="1"/>
  <c r="T31" i="65" s="1"/>
  <c r="V75" i="86"/>
  <c r="Y75" i="86" s="1"/>
  <c r="V25" i="65" s="1"/>
  <c r="V58" i="86"/>
  <c r="V62" i="86" s="1"/>
  <c r="T82" i="86"/>
  <c r="W82" i="86" s="1"/>
  <c r="F23" i="86"/>
  <c r="I23" i="86" s="1"/>
  <c r="H75" i="86"/>
  <c r="K75" i="86" s="1"/>
  <c r="O28" i="86"/>
  <c r="V61" i="86"/>
  <c r="V60" i="86" s="1"/>
  <c r="U61" i="86"/>
  <c r="U60" i="86" s="1"/>
  <c r="O61" i="86"/>
  <c r="M61" i="86"/>
  <c r="M54" i="86"/>
  <c r="X53" i="86"/>
  <c r="J53" i="86"/>
  <c r="M27" i="3"/>
  <c r="P27" i="3" s="1"/>
  <c r="V52" i="3"/>
  <c r="Y52" i="3" s="1"/>
  <c r="G52" i="3"/>
  <c r="J52" i="3" s="1"/>
  <c r="V27" i="3"/>
  <c r="U27" i="3"/>
  <c r="H27" i="3"/>
  <c r="G27" i="3"/>
  <c r="F27" i="3"/>
  <c r="R28" i="86"/>
  <c r="O21" i="72" s="1"/>
  <c r="Y108" i="86"/>
  <c r="V30" i="65" s="1"/>
  <c r="Y100" i="86"/>
  <c r="V28" i="65" s="1"/>
  <c r="X23" i="86"/>
  <c r="U20" i="65" s="1"/>
  <c r="X19" i="86"/>
  <c r="U19" i="65" s="1"/>
  <c r="W100" i="86"/>
  <c r="T28" i="65" s="1"/>
  <c r="Y112" i="86"/>
  <c r="V31" i="65" s="1"/>
  <c r="W23" i="86"/>
  <c r="T20" i="65" s="1"/>
  <c r="X112" i="86"/>
  <c r="U31" i="65" s="1"/>
  <c r="W75" i="86"/>
  <c r="T25" i="65" s="1"/>
  <c r="W104" i="86"/>
  <c r="T29" i="65" s="1"/>
  <c r="X104" i="86"/>
  <c r="U29" i="65" s="1"/>
  <c r="R108" i="86"/>
  <c r="O30" i="72" s="1"/>
  <c r="Q112" i="86"/>
  <c r="N31" i="72" s="1"/>
  <c r="P104" i="86"/>
  <c r="M29" i="72" s="1"/>
  <c r="R104" i="86"/>
  <c r="O29" i="72" s="1"/>
  <c r="P108" i="86"/>
  <c r="M30" i="72" s="1"/>
  <c r="R75" i="86"/>
  <c r="O25" i="72" s="1"/>
  <c r="M25" i="72"/>
  <c r="Q100" i="86"/>
  <c r="N28" i="72" s="1"/>
  <c r="I100" i="86"/>
  <c r="F28" i="71" s="1"/>
  <c r="I112" i="86"/>
  <c r="F31" i="71" s="1"/>
  <c r="K100" i="86"/>
  <c r="H28" i="71" s="1"/>
  <c r="J100" i="86"/>
  <c r="G28" i="71" s="1"/>
  <c r="J104" i="86"/>
  <c r="G29" i="71" s="1"/>
  <c r="J112" i="86"/>
  <c r="G31" i="71" s="1"/>
  <c r="K108" i="86"/>
  <c r="H30" i="71" s="1"/>
  <c r="K104" i="86"/>
  <c r="H29" i="71" s="1"/>
  <c r="K112" i="86"/>
  <c r="H31" i="71" s="1"/>
  <c r="K74" i="3"/>
  <c r="H25" i="80" s="1"/>
  <c r="J19" i="3"/>
  <c r="G19" i="80" s="1"/>
  <c r="K19" i="3"/>
  <c r="H19" i="80" s="1"/>
  <c r="H60" i="3"/>
  <c r="J31" i="72"/>
  <c r="R19" i="3"/>
  <c r="O19" i="66" s="1"/>
  <c r="P19" i="3"/>
  <c r="M19" i="66" s="1"/>
  <c r="P107" i="3"/>
  <c r="K30" i="72"/>
  <c r="Q107" i="3"/>
  <c r="Q103" i="3"/>
  <c r="R74" i="3"/>
  <c r="O25" i="66" s="1"/>
  <c r="P74" i="3"/>
  <c r="M25" i="66" s="1"/>
  <c r="Q74" i="3"/>
  <c r="N25" i="66" s="1"/>
  <c r="Q19" i="3"/>
  <c r="N19" i="66" s="1"/>
  <c r="K31" i="72"/>
  <c r="Q111" i="3"/>
  <c r="Y66" i="86"/>
  <c r="N24" i="72"/>
  <c r="W66" i="86"/>
  <c r="T24" i="65" s="1"/>
  <c r="F66" i="86"/>
  <c r="I66" i="86" s="1"/>
  <c r="H66" i="86"/>
  <c r="K66" i="86" s="1"/>
  <c r="G66" i="86"/>
  <c r="J66" i="86" s="1"/>
  <c r="H28" i="80"/>
  <c r="G28" i="80"/>
  <c r="F30" i="80"/>
  <c r="G30" i="80"/>
  <c r="F31" i="80"/>
  <c r="H31" i="80"/>
  <c r="F29" i="80"/>
  <c r="G29" i="80"/>
  <c r="H29" i="80"/>
  <c r="G26" i="89"/>
  <c r="F26" i="89"/>
  <c r="H26" i="89"/>
  <c r="H25" i="71"/>
  <c r="G25" i="71"/>
  <c r="F26" i="71"/>
  <c r="G26" i="71"/>
  <c r="F20" i="71"/>
  <c r="F19" i="71"/>
  <c r="L29" i="72"/>
  <c r="L31" i="72"/>
  <c r="V28" i="70"/>
  <c r="L30" i="72"/>
  <c r="F31" i="72"/>
  <c r="F31" i="65"/>
  <c r="F28" i="72"/>
  <c r="F28" i="65"/>
  <c r="G28" i="72"/>
  <c r="G28" i="65"/>
  <c r="F30" i="72"/>
  <c r="G30" i="72"/>
  <c r="G29" i="72"/>
  <c r="G29" i="65"/>
  <c r="H29" i="65"/>
  <c r="H28" i="72"/>
  <c r="H28" i="65"/>
  <c r="H30" i="72"/>
  <c r="H31" i="72"/>
  <c r="H31" i="65"/>
  <c r="F29" i="72"/>
  <c r="F29" i="65"/>
  <c r="G31" i="72"/>
  <c r="G29" i="70"/>
  <c r="G28" i="70"/>
  <c r="H28" i="70"/>
  <c r="F30" i="70"/>
  <c r="F31" i="70"/>
  <c r="G30" i="70"/>
  <c r="H31" i="70"/>
  <c r="F28" i="70"/>
  <c r="T31" i="70"/>
  <c r="J30" i="70"/>
  <c r="T30" i="70"/>
  <c r="Q30" i="70"/>
  <c r="K31" i="70"/>
  <c r="L31" i="70"/>
  <c r="U31" i="70"/>
  <c r="R31" i="70"/>
  <c r="V29" i="70"/>
  <c r="U29" i="70"/>
  <c r="R29" i="70"/>
  <c r="K30" i="70"/>
  <c r="K29" i="70"/>
  <c r="R30" i="70"/>
  <c r="L30" i="70"/>
  <c r="T29" i="70"/>
  <c r="Q29" i="70"/>
  <c r="V30" i="70"/>
  <c r="S30" i="70"/>
  <c r="F28" i="66"/>
  <c r="G28" i="66"/>
  <c r="H31" i="66"/>
  <c r="H28" i="66"/>
  <c r="G30" i="66"/>
  <c r="H30" i="66"/>
  <c r="G29" i="66"/>
  <c r="G27" i="70"/>
  <c r="G27" i="72"/>
  <c r="F27" i="66"/>
  <c r="F27" i="65"/>
  <c r="F27" i="70"/>
  <c r="F27" i="80"/>
  <c r="F27" i="72"/>
  <c r="G26" i="80"/>
  <c r="M27" i="72"/>
  <c r="O27" i="72"/>
  <c r="N27" i="72"/>
  <c r="G61" i="86"/>
  <c r="G60" i="86" s="1"/>
  <c r="F53" i="3"/>
  <c r="M60" i="3"/>
  <c r="U60" i="3"/>
  <c r="U59" i="3" s="1"/>
  <c r="Y28" i="86" l="1"/>
  <c r="V21" i="65" s="1"/>
  <c r="Y53" i="86"/>
  <c r="T28" i="86"/>
  <c r="M59" i="3"/>
  <c r="H29" i="66"/>
  <c r="F30" i="66"/>
  <c r="L28" i="72"/>
  <c r="G31" i="80"/>
  <c r="O52" i="3"/>
  <c r="R52" i="3" s="1"/>
  <c r="J28" i="86"/>
  <c r="G21" i="71" s="1"/>
  <c r="T61" i="86"/>
  <c r="T60" i="86" s="1"/>
  <c r="P28" i="86"/>
  <c r="M21" i="72" s="1"/>
  <c r="G27" i="80"/>
  <c r="F29" i="66"/>
  <c r="L29" i="70"/>
  <c r="J29" i="70"/>
  <c r="Q31" i="70"/>
  <c r="G31" i="65"/>
  <c r="H30" i="80"/>
  <c r="H59" i="3"/>
  <c r="G28" i="86"/>
  <c r="T54" i="86"/>
  <c r="T53" i="86" s="1"/>
  <c r="H27" i="70"/>
  <c r="S31" i="70"/>
  <c r="H29" i="70"/>
  <c r="M52" i="3"/>
  <c r="P52" i="3" s="1"/>
  <c r="I60" i="86"/>
  <c r="F23" i="71" s="1"/>
  <c r="T60" i="3"/>
  <c r="T59" i="3" s="1"/>
  <c r="H30" i="70"/>
  <c r="P103" i="3"/>
  <c r="M29" i="66" s="1"/>
  <c r="X28" i="86"/>
  <c r="U21" i="65" s="1"/>
  <c r="N27" i="3"/>
  <c r="Q27" i="3" s="1"/>
  <c r="N21" i="66" s="1"/>
  <c r="N61" i="86"/>
  <c r="H27" i="72"/>
  <c r="G31" i="70"/>
  <c r="H27" i="80"/>
  <c r="H52" i="3"/>
  <c r="K52" i="3" s="1"/>
  <c r="K53" i="86"/>
  <c r="H22" i="71" s="1"/>
  <c r="H27" i="65"/>
  <c r="N60" i="3"/>
  <c r="N59" i="3" s="1"/>
  <c r="G27" i="65"/>
  <c r="S29" i="70"/>
  <c r="J28" i="72"/>
  <c r="N28" i="86"/>
  <c r="U28" i="86"/>
  <c r="I27" i="3"/>
  <c r="H61" i="86"/>
  <c r="H60" i="86" s="1"/>
  <c r="F54" i="86"/>
  <c r="F53" i="86" s="1"/>
  <c r="I53" i="86" s="1"/>
  <c r="F22" i="71" s="1"/>
  <c r="J31" i="70"/>
  <c r="K28" i="72"/>
  <c r="H53" i="86"/>
  <c r="O60" i="86"/>
  <c r="Q28" i="86"/>
  <c r="N21" i="72" s="1"/>
  <c r="N60" i="86"/>
  <c r="O53" i="86"/>
  <c r="G53" i="86"/>
  <c r="Q53" i="86"/>
  <c r="J27" i="3"/>
  <c r="G21" i="80" s="1"/>
  <c r="M60" i="86"/>
  <c r="P60" i="86"/>
  <c r="M23" i="72" s="1"/>
  <c r="Q60" i="86"/>
  <c r="N23" i="72" s="1"/>
  <c r="W53" i="86"/>
  <c r="T22" i="65" s="1"/>
  <c r="M53" i="86"/>
  <c r="P53" i="86"/>
  <c r="Y59" i="3"/>
  <c r="V23" i="70" s="1"/>
  <c r="K59" i="3"/>
  <c r="H23" i="80" s="1"/>
  <c r="X59" i="3"/>
  <c r="W60" i="86"/>
  <c r="T23" i="65" s="1"/>
  <c r="R59" i="3"/>
  <c r="O23" i="66" s="1"/>
  <c r="Y60" i="86"/>
  <c r="V23" i="65" s="1"/>
  <c r="J59" i="3"/>
  <c r="P59" i="3"/>
  <c r="M23" i="66" s="1"/>
  <c r="J60" i="86"/>
  <c r="G23" i="71" s="1"/>
  <c r="X60" i="86"/>
  <c r="U23" i="65" s="1"/>
  <c r="R53" i="86"/>
  <c r="F21" i="71"/>
  <c r="F52" i="3"/>
  <c r="I52" i="3" s="1"/>
  <c r="F22" i="80" s="1"/>
  <c r="Y27" i="3"/>
  <c r="V21" i="70" s="1"/>
  <c r="T21" i="70"/>
  <c r="X27" i="3"/>
  <c r="U21" i="70" s="1"/>
  <c r="V22" i="65"/>
  <c r="H22" i="80"/>
  <c r="G22" i="80"/>
  <c r="T27" i="65"/>
  <c r="T27" i="72"/>
  <c r="T27" i="71"/>
  <c r="T27" i="70"/>
  <c r="T27" i="66"/>
  <c r="T27" i="80"/>
  <c r="U27" i="65"/>
  <c r="F21" i="80"/>
  <c r="V27" i="65"/>
  <c r="M21" i="66"/>
  <c r="V24" i="65"/>
  <c r="U24" i="65"/>
  <c r="R66" i="86"/>
  <c r="O24" i="72" s="1"/>
  <c r="M24" i="72"/>
  <c r="N22" i="72"/>
  <c r="V22" i="70"/>
  <c r="T22" i="70"/>
  <c r="O22" i="66"/>
  <c r="N22" i="66"/>
  <c r="M22" i="66"/>
  <c r="N30" i="66"/>
  <c r="N28" i="66"/>
  <c r="N31" i="66"/>
  <c r="M28" i="66"/>
  <c r="O28" i="66"/>
  <c r="M31" i="66"/>
  <c r="N29" i="66"/>
  <c r="M30" i="66"/>
  <c r="O30" i="66"/>
  <c r="O29" i="66"/>
  <c r="O31" i="66"/>
  <c r="F23" i="80"/>
  <c r="H24" i="71"/>
  <c r="F24" i="71"/>
  <c r="G24" i="71"/>
  <c r="G22" i="71"/>
  <c r="U27" i="70"/>
  <c r="V27" i="70"/>
  <c r="N30" i="70"/>
  <c r="M31" i="70"/>
  <c r="O31" i="70"/>
  <c r="O30" i="70"/>
  <c r="N29" i="70"/>
  <c r="M29" i="70"/>
  <c r="M30" i="70"/>
  <c r="N31" i="70"/>
  <c r="O29" i="70"/>
  <c r="U22" i="70"/>
  <c r="U22" i="65"/>
  <c r="Q59" i="3" l="1"/>
  <c r="N23" i="66" s="1"/>
  <c r="W59" i="3"/>
  <c r="T23" i="70" s="1"/>
  <c r="K60" i="86"/>
  <c r="H23" i="71" s="1"/>
  <c r="R60" i="86"/>
  <c r="O23" i="72" s="1"/>
  <c r="O22" i="72"/>
  <c r="M22" i="72"/>
  <c r="G23" i="80"/>
  <c r="U23" i="70"/>
  <c r="H25" i="3"/>
  <c r="F25" i="3"/>
  <c r="O25" i="3"/>
  <c r="T25" i="3"/>
  <c r="G25" i="3"/>
  <c r="M25" i="3"/>
  <c r="U25" i="3"/>
  <c r="N25" i="3"/>
  <c r="V25" i="3"/>
  <c r="V22" i="3" l="1"/>
  <c r="Y22" i="3" s="1"/>
  <c r="V20" i="70" s="1"/>
  <c r="T22" i="3"/>
  <c r="W22" i="3" s="1"/>
  <c r="T20" i="70" s="1"/>
  <c r="U22" i="3"/>
  <c r="X22" i="3" s="1"/>
  <c r="U20" i="70" s="1"/>
  <c r="M22" i="3"/>
  <c r="O22" i="3"/>
  <c r="R22" i="3" s="1"/>
  <c r="O20" i="66" s="1"/>
  <c r="N22" i="3"/>
  <c r="G22" i="3"/>
  <c r="H22" i="3"/>
  <c r="F22" i="3"/>
  <c r="M67" i="3"/>
  <c r="M65" i="3" s="1"/>
  <c r="P65" i="3" s="1"/>
  <c r="T67" i="3"/>
  <c r="T65" i="3" s="1"/>
  <c r="O67" i="3"/>
  <c r="O65" i="3" s="1"/>
  <c r="R65" i="3" s="1"/>
  <c r="U67" i="3"/>
  <c r="U65" i="3" s="1"/>
  <c r="F67" i="3"/>
  <c r="F65" i="3" s="1"/>
  <c r="N67" i="3"/>
  <c r="N65" i="3" s="1"/>
  <c r="Q65" i="3" s="1"/>
  <c r="H67" i="3"/>
  <c r="G67" i="3"/>
  <c r="V67" i="3"/>
  <c r="V65" i="3" s="1"/>
  <c r="I65" i="3" l="1"/>
  <c r="F24" i="80" s="1"/>
  <c r="H65" i="3"/>
  <c r="K65" i="3" s="1"/>
  <c r="H24" i="80" s="1"/>
  <c r="G65" i="3"/>
  <c r="J65" i="3" s="1"/>
  <c r="G24" i="80" s="1"/>
  <c r="X65" i="3"/>
  <c r="U24" i="70" s="1"/>
  <c r="W65" i="3"/>
  <c r="T24" i="70" s="1"/>
  <c r="Y65" i="3"/>
  <c r="V24" i="70" s="1"/>
  <c r="I22" i="3"/>
  <c r="F20" i="80" s="1"/>
  <c r="K22" i="3"/>
  <c r="H20" i="80" s="1"/>
  <c r="J22" i="3"/>
  <c r="G20" i="80" s="1"/>
  <c r="N24" i="66"/>
  <c r="Q22" i="3"/>
  <c r="N20" i="66" s="1"/>
  <c r="P22" i="3"/>
  <c r="M20" i="66" s="1"/>
  <c r="M24" i="66"/>
  <c r="O24"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Rayan Zayeri</author>
  </authors>
  <commentList>
    <comment ref="G19" authorId="0" shapeId="0" xr:uid="{6E397781-6277-AC4E-BC50-C68083C0162B}">
      <text>
        <r>
          <rPr>
            <b/>
            <sz val="10"/>
            <color rgb="FF000000"/>
            <rFont val="Tahoma"/>
            <family val="2"/>
          </rPr>
          <t>Rayan Zayeri:</t>
        </r>
        <r>
          <rPr>
            <sz val="10"/>
            <color rgb="FF000000"/>
            <rFont val="Tahoma"/>
            <family val="2"/>
          </rPr>
          <t xml:space="preserve">
</t>
        </r>
        <r>
          <rPr>
            <sz val="10"/>
            <color rgb="FF000000"/>
            <rFont val="Tahoma"/>
            <family val="2"/>
          </rPr>
          <t xml:space="preserve">Not sure if this is the correct definition will have to refer back to original FVRA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<sst xmlns="http://schemas.openxmlformats.org/spreadsheetml/2006/main" count="3843" uniqueCount="900">
  <si>
    <t>Country of Registration</t>
  </si>
  <si>
    <t>Company Name</t>
  </si>
  <si>
    <t>Other</t>
  </si>
  <si>
    <t>Turnover</t>
  </si>
  <si>
    <t>Summary Accounts</t>
  </si>
  <si>
    <t>Latest period</t>
  </si>
  <si>
    <t>31/XX/20XX</t>
  </si>
  <si>
    <t>Months in period</t>
  </si>
  <si>
    <t>Consolidated</t>
  </si>
  <si>
    <t>N</t>
  </si>
  <si>
    <t>Annual</t>
  </si>
  <si>
    <t>Cost of sales</t>
  </si>
  <si>
    <t>Gross profit</t>
  </si>
  <si>
    <t>Operating profit</t>
  </si>
  <si>
    <t>Interest paid</t>
  </si>
  <si>
    <t>Profit before tax</t>
  </si>
  <si>
    <t>Profit after tax</t>
  </si>
  <si>
    <t>Dividends</t>
  </si>
  <si>
    <t>Retained profit</t>
  </si>
  <si>
    <t>Depreciation and Amortisation (£'000s)</t>
  </si>
  <si>
    <t>Tangible fixed assets</t>
  </si>
  <si>
    <t>Fixed assets</t>
  </si>
  <si>
    <t>Other non-current assets</t>
  </si>
  <si>
    <t>Stock &amp; W.I.P.</t>
  </si>
  <si>
    <t>Prepayments and accrued income</t>
  </si>
  <si>
    <t>Current assets</t>
  </si>
  <si>
    <t>Loans and overdrafts</t>
  </si>
  <si>
    <t>Corporation tax</t>
  </si>
  <si>
    <t>Provisions</t>
  </si>
  <si>
    <t>Other current liabilities</t>
  </si>
  <si>
    <t>Current liabilities</t>
  </si>
  <si>
    <t>Working capital</t>
  </si>
  <si>
    <t>Employee benefit liabilities (Pension etc.)</t>
  </si>
  <si>
    <t>Net worth</t>
  </si>
  <si>
    <t>Capital employed</t>
  </si>
  <si>
    <t/>
  </si>
  <si>
    <t>Immediate Parent</t>
  </si>
  <si>
    <t>Ultimate Parent</t>
  </si>
  <si>
    <t>Lead Bidder</t>
  </si>
  <si>
    <t>Share Price</t>
  </si>
  <si>
    <t>Registered Number</t>
  </si>
  <si>
    <t>DUNS Number</t>
  </si>
  <si>
    <t>N/A</t>
  </si>
  <si>
    <t>Higher the better</t>
  </si>
  <si>
    <t>Lower the better</t>
  </si>
  <si>
    <t>Ratios</t>
  </si>
  <si>
    <t>Most Recent Accounting Period End</t>
  </si>
  <si>
    <t>Y</t>
  </si>
  <si>
    <t>Operating Margin</t>
  </si>
  <si>
    <t>3a</t>
  </si>
  <si>
    <t>Investments</t>
  </si>
  <si>
    <t>Other current assets (Deferred tax, etc.)</t>
  </si>
  <si>
    <t>3b</t>
  </si>
  <si>
    <t>Interest received</t>
  </si>
  <si>
    <t>Net Debt to EBITDA Ratio</t>
  </si>
  <si>
    <t>Acid Ratio</t>
  </si>
  <si>
    <t>Net Asset Value</t>
  </si>
  <si>
    <t>Group Exposure Ratio</t>
  </si>
  <si>
    <t>Net Debt and Net Pension Deficit to EBITDA Ratio</t>
  </si>
  <si>
    <t>Employee retirement benefit liabilities (Pension etc.)</t>
  </si>
  <si>
    <t>Lead Bidder Name</t>
  </si>
  <si>
    <t>Immediate Parent Name</t>
  </si>
  <si>
    <t>Ultimate Parent Name</t>
  </si>
  <si>
    <t>Cash at bank and in hand and equivalents</t>
  </si>
  <si>
    <t>1.</t>
  </si>
  <si>
    <t>2.</t>
  </si>
  <si>
    <t xml:space="preserve"> </t>
  </si>
  <si>
    <t>Unmodified: Material uncertainty</t>
  </si>
  <si>
    <t>Unmodified: Emphasis of matter</t>
  </si>
  <si>
    <t>Modified: Qualified</t>
  </si>
  <si>
    <t>Modified: Adverse opinion</t>
  </si>
  <si>
    <t>Unmodified: Unqualified</t>
  </si>
  <si>
    <t>Unmodified: Key audit matters</t>
  </si>
  <si>
    <t>None</t>
  </si>
  <si>
    <t>Other fixed assets (Fixed asset investments, investment properties etc.)</t>
  </si>
  <si>
    <t>Right of use assets</t>
  </si>
  <si>
    <t>Investments in associates or joint ventures</t>
  </si>
  <si>
    <t>Derivative financial instruments</t>
  </si>
  <si>
    <t>Contract fulfilment assets</t>
  </si>
  <si>
    <t>Contract costs</t>
  </si>
  <si>
    <t>Right to returned goods asset</t>
  </si>
  <si>
    <t>Contract assets</t>
  </si>
  <si>
    <t>Trade and other receivables</t>
  </si>
  <si>
    <t>Finance lease receivables</t>
  </si>
  <si>
    <t>Other current financial assets (i.e. MMFs, secured loan notes)</t>
  </si>
  <si>
    <t>Assets classified as held for sale</t>
  </si>
  <si>
    <t>Trade and other payables</t>
  </si>
  <si>
    <t>Current tax liabilities and social security costs</t>
  </si>
  <si>
    <t>Accruals</t>
  </si>
  <si>
    <t>Refund liability</t>
  </si>
  <si>
    <t>Liabilities directly associated with assets classified as held for sale</t>
  </si>
  <si>
    <t>Deferred tax liabilities</t>
  </si>
  <si>
    <t>Other creditors</t>
  </si>
  <si>
    <t>Lease liabilities</t>
  </si>
  <si>
    <t>Retained earnings</t>
  </si>
  <si>
    <t>Loans and borrowings</t>
  </si>
  <si>
    <t>Ratio</t>
  </si>
  <si>
    <t>Gains and losses on reclassification of financial assets</t>
  </si>
  <si>
    <t xml:space="preserve">Amounts owed by group undertakings </t>
  </si>
  <si>
    <t>Amounts owed by joint ventures and associates</t>
  </si>
  <si>
    <t>Deferred income related to government grants</t>
  </si>
  <si>
    <t>Amounts owed to joint ventures and associates</t>
  </si>
  <si>
    <t xml:space="preserve">Contract liabilities and deferred income </t>
  </si>
  <si>
    <t>Yes</t>
  </si>
  <si>
    <t>No</t>
  </si>
  <si>
    <t>Amounts owed to group undertakings</t>
  </si>
  <si>
    <t>External Audit Opinion</t>
  </si>
  <si>
    <t>Share of results of associates and joint ventures</t>
  </si>
  <si>
    <t>Ultimate Parent (GBP)</t>
  </si>
  <si>
    <t>Errors</t>
  </si>
  <si>
    <t>Warnings</t>
  </si>
  <si>
    <t>End of Sheet</t>
  </si>
  <si>
    <t>Total Funds</t>
  </si>
  <si>
    <t>Turnover Ratio</t>
  </si>
  <si>
    <t>Net Asset Value = Total charity funds</t>
  </si>
  <si>
    <t>Net Asset Value = Net Worth</t>
  </si>
  <si>
    <t>Other operating income/expense</t>
  </si>
  <si>
    <t>Administrative income/expense</t>
  </si>
  <si>
    <t>Restructuring costs</t>
  </si>
  <si>
    <t>Other income/expense</t>
  </si>
  <si>
    <t>Dividend income</t>
  </si>
  <si>
    <t>Income tax</t>
  </si>
  <si>
    <t>Other intangible fixed assets</t>
  </si>
  <si>
    <t>Employee benefit assets (Pension etc.)</t>
  </si>
  <si>
    <t>Deferred consideration</t>
  </si>
  <si>
    <t>Contract liabilities and deferred income</t>
  </si>
  <si>
    <t>Share capital &amp; share premium account &amp; other reserves</t>
  </si>
  <si>
    <t>Uncapped liabilities</t>
  </si>
  <si>
    <t>Average month end net debt</t>
  </si>
  <si>
    <t>Net debt</t>
  </si>
  <si>
    <t>Discontinued operations (Profit/loss)</t>
  </si>
  <si>
    <t>Goodwill (Incl negative goodwill)</t>
  </si>
  <si>
    <t>Cash and cash equivalents (Incl marketable securities)</t>
  </si>
  <si>
    <t>Capital expenditure (Tangible and intangible)</t>
  </si>
  <si>
    <t>Donations and legacies</t>
  </si>
  <si>
    <t>Total funds brought forward</t>
  </si>
  <si>
    <t>Total funds carried forward</t>
  </si>
  <si>
    <t>Intangible fixed assets</t>
  </si>
  <si>
    <t>Total charity funds</t>
  </si>
  <si>
    <t>Impairment losses/gains</t>
  </si>
  <si>
    <t>Total income and endowments</t>
  </si>
  <si>
    <t>Total expenditure</t>
  </si>
  <si>
    <t>Actuarial gains/(losses) on defined benefit pension schemes</t>
  </si>
  <si>
    <t>Other recognised gains/(losses)</t>
  </si>
  <si>
    <t>Amounts owed by group undertakings</t>
  </si>
  <si>
    <t>Total current assets</t>
  </si>
  <si>
    <t xml:space="preserve">Obligations under finance lease and hire purchase contracts </t>
  </si>
  <si>
    <t>Assets less current liabilities</t>
  </si>
  <si>
    <t>Provision for multi-year grants payable</t>
  </si>
  <si>
    <t xml:space="preserve">Deferred income (contract and grant related)  </t>
  </si>
  <si>
    <t>Grant Commitments and Contingent Liabilities in support of Group undertakings (£'000s)</t>
  </si>
  <si>
    <t>Net cash flow from operating activities (After working capital and tax)</t>
  </si>
  <si>
    <t>Free cash flow</t>
  </si>
  <si>
    <t>Grant income (e.g. Government income)</t>
  </si>
  <si>
    <t>Contracting Authority</t>
  </si>
  <si>
    <t>Contact Details</t>
  </si>
  <si>
    <t>Protective Marking</t>
  </si>
  <si>
    <t>Error Tolerance</t>
  </si>
  <si>
    <t>Error Check Wording</t>
  </si>
  <si>
    <t>Name</t>
  </si>
  <si>
    <t>Address</t>
  </si>
  <si>
    <t>Purpose</t>
  </si>
  <si>
    <t>cstProjectName</t>
  </si>
  <si>
    <t>Name of Project</t>
  </si>
  <si>
    <t>cstProtectiveMarking</t>
  </si>
  <si>
    <t>Protective Marking wording</t>
  </si>
  <si>
    <t>eTol</t>
  </si>
  <si>
    <t>Error Tolerance constant</t>
  </si>
  <si>
    <t>INSERT NEW ROWS ABOVE THIS ROW</t>
  </si>
  <si>
    <t>END OF WORKSHEET - INSERT ROWS ABOVE</t>
  </si>
  <si>
    <t>Contents</t>
  </si>
  <si>
    <t>Worksheet</t>
  </si>
  <si>
    <t>Sheet Description</t>
  </si>
  <si>
    <t>SysConfig</t>
  </si>
  <si>
    <t>Master Control Check</t>
  </si>
  <si>
    <t>Update the Contents and Error Check summaries when new sheets are added/existing sheets are deleted</t>
  </si>
  <si>
    <t>SysConfig!$F$59</t>
  </si>
  <si>
    <t>Interpretation</t>
  </si>
  <si>
    <t>Metric Definition (as per EFS Guidance)</t>
  </si>
  <si>
    <t>Operating Margin = Net income/(expenditure) before gains and losses / Total income and endowments</t>
  </si>
  <si>
    <t>Turnover Ratio = Total income and endowments / Annual Contract Value</t>
  </si>
  <si>
    <t>Acid Ratio = (Current Assets - Stock and WIP) / Current liabilities</t>
  </si>
  <si>
    <t>Annual contract value (£000s)</t>
  </si>
  <si>
    <t>Subcontractor Type</t>
  </si>
  <si>
    <t>Non-current trade receivables</t>
  </si>
  <si>
    <t>Other non-current assets (Deferred tax, etc.)</t>
  </si>
  <si>
    <t>Other non-current liabilities</t>
  </si>
  <si>
    <t>Non-current liabilities</t>
  </si>
  <si>
    <t>Share-based payments</t>
  </si>
  <si>
    <t>Procurement Name</t>
  </si>
  <si>
    <t>This is an error tolerance value, primarily used in validation formula to check that the balance sheet balances. The error tolerance can be adjusted to allow for rounding errors in the balance sheet.</t>
  </si>
  <si>
    <t>This cell contains the wording which is displayed when the validation formulas do not show any errors.</t>
  </si>
  <si>
    <t>The table below sets out the name and location and purpose of all named ranges used throughout the tool.</t>
  </si>
  <si>
    <t>Turnover Ratio = Turnover / Annual Contract Value</t>
  </si>
  <si>
    <t>Annual/Interim</t>
  </si>
  <si>
    <t>Bidder Instructions</t>
  </si>
  <si>
    <t>Lead Bidder Type</t>
  </si>
  <si>
    <t>These cells are not to be modified</t>
  </si>
  <si>
    <t>Locking cells</t>
  </si>
  <si>
    <t>Not-for-profit/Voluntary Organisation</t>
  </si>
  <si>
    <t>Not-for-Profit/Voluntary Organisation</t>
  </si>
  <si>
    <t>Exceptional and non-underlying items</t>
  </si>
  <si>
    <t>Free Cash flow to Net Debt Ratio</t>
  </si>
  <si>
    <t>Approximate Annual Contract Value (£000s)</t>
  </si>
  <si>
    <t>These cells are not to be changed by the Bidder.</t>
  </si>
  <si>
    <t>2.1 External Auditors Opinion</t>
  </si>
  <si>
    <t>2.2 Company Organisation Type</t>
  </si>
  <si>
    <t>2.3 Uncapped Liabilities</t>
  </si>
  <si>
    <t>Private Limited Company/Public Listed Company</t>
  </si>
  <si>
    <t>Authority Instructions</t>
  </si>
  <si>
    <t xml:space="preserve">Cash Flow </t>
  </si>
  <si>
    <t>Modified: Disclaimer of opinion</t>
  </si>
  <si>
    <t>Non-controlling interest (e.g. Minority interest)</t>
  </si>
  <si>
    <t>Annual Contract Value</t>
  </si>
  <si>
    <t>Turnover / Total income and endowments</t>
  </si>
  <si>
    <t xml:space="preserve">Operating profit / Net income/(expenditure) before gains and losses </t>
  </si>
  <si>
    <t>less</t>
  </si>
  <si>
    <t>add</t>
  </si>
  <si>
    <t>-</t>
  </si>
  <si>
    <t>Depreciation and Amortisation</t>
  </si>
  <si>
    <t>Stock &amp; W.I.P</t>
  </si>
  <si>
    <t>Fixed Assets</t>
  </si>
  <si>
    <t>Total Current assets</t>
  </si>
  <si>
    <t>Loans and overdrafts / Borrowings (falling due within one year)</t>
  </si>
  <si>
    <t>Lease liabilities / Obligations under finance lease and hire purchase contracts</t>
  </si>
  <si>
    <t>Loans and borrowings / Borrowings (falling after more than one year)</t>
  </si>
  <si>
    <t>Cash and cash equivalents (Incl marketable securities) /  Cash at bank and in hand and equivalents</t>
  </si>
  <si>
    <t>EBITDA</t>
  </si>
  <si>
    <t>(Other) Intangible fixed assets</t>
  </si>
  <si>
    <t>Tangible (fixed) assets</t>
  </si>
  <si>
    <t>Other fixed assets (Fixed asset investments, investment properties etc.) / other non-current assets</t>
  </si>
  <si>
    <t>Contingent liabilities in support of group undertakings</t>
  </si>
  <si>
    <t>Divided by</t>
  </si>
  <si>
    <r>
      <t xml:space="preserve">Metric 1 - Turnover Ratio
</t>
    </r>
    <r>
      <rPr>
        <i/>
        <sz val="10"/>
        <color theme="1"/>
        <rFont val="Arial"/>
        <family val="2"/>
      </rPr>
      <t xml:space="preserve">
Turnover Ratio = Bidder Annual Revenue / Expected Annual Contract Value</t>
    </r>
  </si>
  <si>
    <r>
      <t xml:space="preserve">Metric 2 - Operating Margin
</t>
    </r>
    <r>
      <rPr>
        <i/>
        <sz val="10"/>
        <color theme="1"/>
        <rFont val="Arial"/>
        <family val="2"/>
      </rPr>
      <t xml:space="preserve">
Operating Margin = Operating Profit / Revenue</t>
    </r>
  </si>
  <si>
    <r>
      <t xml:space="preserve">Metric 3(B) – Net Debt to EBITDA Ratio
(Metrics 3(A) and 3(B) are alternative measures. Metric 3(A) is more relevant to capital
intensive sectors and Metric 3(B) to less capital intensive sectors.)
</t>
    </r>
    <r>
      <rPr>
        <i/>
        <sz val="10"/>
        <color theme="1"/>
        <rFont val="Arial"/>
        <family val="2"/>
      </rPr>
      <t>Net Debt to EBITDA ratio = Net Debt / EBITDA</t>
    </r>
    <r>
      <rPr>
        <sz val="10"/>
        <color theme="1"/>
        <rFont val="Arial"/>
        <family val="2"/>
      </rPr>
      <t xml:space="preserve">
</t>
    </r>
    <r>
      <rPr>
        <b/>
        <sz val="10"/>
        <color theme="1"/>
        <rFont val="Arial"/>
        <family val="2"/>
      </rPr>
      <t>Definition</t>
    </r>
    <r>
      <rPr>
        <sz val="10"/>
        <color theme="1"/>
        <rFont val="Arial"/>
        <family val="2"/>
      </rPr>
      <t xml:space="preserve">
</t>
    </r>
    <r>
      <rPr>
        <i/>
        <sz val="10"/>
        <color theme="1"/>
        <rFont val="Arial"/>
        <family val="2"/>
      </rPr>
      <t>Net Debt = Bank overdrafts + Loans and borrowings + Finance leases + Deferred consideration payable – Cash and cash equivalents
EBITDA = Operating profit + Depreciation charge + Amortisation charge</t>
    </r>
  </si>
  <si>
    <r>
      <t xml:space="preserve">Metric 6 – Acid Ratio / Quick Ratio
</t>
    </r>
    <r>
      <rPr>
        <i/>
        <sz val="10"/>
        <color theme="1"/>
        <rFont val="Arial"/>
        <family val="2"/>
      </rPr>
      <t>Acid Ratio = (Current Assets – Inventories)/ Current Liabilities</t>
    </r>
  </si>
  <si>
    <r>
      <t xml:space="preserve">Metric 7 – Net Asset Value
</t>
    </r>
    <r>
      <rPr>
        <i/>
        <sz val="10"/>
        <color theme="1"/>
        <rFont val="Arial"/>
        <family val="2"/>
      </rPr>
      <t>Net Asset Value = Net Assets</t>
    </r>
  </si>
  <si>
    <r>
      <t xml:space="preserve">Metric 8 – Group Exposure Ratio
</t>
    </r>
    <r>
      <rPr>
        <i/>
        <sz val="10"/>
        <color theme="1"/>
        <rFont val="Arial"/>
        <family val="2"/>
      </rPr>
      <t xml:space="preserve">Group Exposure Ratio = Group Exposure / Gross Assets
</t>
    </r>
    <r>
      <rPr>
        <sz val="10"/>
        <color theme="1"/>
        <rFont val="Arial"/>
        <family val="2"/>
      </rPr>
      <t xml:space="preserve">
</t>
    </r>
    <r>
      <rPr>
        <b/>
        <sz val="10"/>
        <color theme="1"/>
        <rFont val="Arial"/>
        <family val="2"/>
      </rPr>
      <t>Definition</t>
    </r>
    <r>
      <rPr>
        <sz val="10"/>
        <color theme="1"/>
        <rFont val="Arial"/>
        <family val="2"/>
      </rPr>
      <t xml:space="preserve">
</t>
    </r>
    <r>
      <rPr>
        <i/>
        <sz val="10"/>
        <color theme="1"/>
        <rFont val="Arial"/>
        <family val="2"/>
      </rPr>
      <t>Group Exposure = Balances owed by Group Undertakings + Contingent liabilities assumed in
support of Group Undertakings
Gross Assets = Fixed Assets + Current Assets</t>
    </r>
  </si>
  <si>
    <t>Uncapped liabilities?</t>
  </si>
  <si>
    <r>
      <t>Free cash flow to Net Debt Ratio</t>
    </r>
    <r>
      <rPr>
        <i/>
        <sz val="11"/>
        <color theme="4" tint="-0.499984740745262"/>
        <rFont val="Arial"/>
        <family val="2"/>
      </rPr>
      <t/>
    </r>
  </si>
  <si>
    <t>Lot Title</t>
  </si>
  <si>
    <t>Bidder Allocation</t>
  </si>
  <si>
    <t>Lot Details</t>
  </si>
  <si>
    <t>Typical Annual Value (£000's)</t>
  </si>
  <si>
    <t>Lot 1 Name</t>
  </si>
  <si>
    <t>Lot 2 Name</t>
  </si>
  <si>
    <t>Lot 3 Name</t>
  </si>
  <si>
    <t>Lot 4 Name</t>
  </si>
  <si>
    <t>Lot 5 Name</t>
  </si>
  <si>
    <t>Lot 6 Name</t>
  </si>
  <si>
    <t>Lot 7 Name</t>
  </si>
  <si>
    <t>Lot 8 Name</t>
  </si>
  <si>
    <t>Lot 9 Name</t>
  </si>
  <si>
    <t>Lot 10 Name</t>
  </si>
  <si>
    <t>Lot 11 Name</t>
  </si>
  <si>
    <t>Lot 12 Name</t>
  </si>
  <si>
    <t>Bidder Clarification</t>
  </si>
  <si>
    <t>Authority Evaluation Notes</t>
  </si>
  <si>
    <t>Entity #1</t>
  </si>
  <si>
    <t>Entity #2</t>
  </si>
  <si>
    <t>Entity #3</t>
  </si>
  <si>
    <t>1.1a Lead &amp; Parents</t>
  </si>
  <si>
    <t>1.1b Lead and Parents NFP</t>
  </si>
  <si>
    <t>1.2a Other</t>
  </si>
  <si>
    <t>1.2b Other NFP</t>
  </si>
  <si>
    <t>2.1 Lead &amp; Parents</t>
  </si>
  <si>
    <t>Input</t>
  </si>
  <si>
    <t>Ancillary</t>
  </si>
  <si>
    <t>Assessment</t>
  </si>
  <si>
    <t>2.2 Other</t>
  </si>
  <si>
    <t>3.1 Lead &amp; Parents</t>
  </si>
  <si>
    <t>3.2 Other</t>
  </si>
  <si>
    <t>Evaluation</t>
  </si>
  <si>
    <t>4.1a Lead</t>
  </si>
  <si>
    <t>4.1b Immediate Parent</t>
  </si>
  <si>
    <t>4.1c Ultimate Parent</t>
  </si>
  <si>
    <t>Bidder Clarification and Authority Evaluation notes for Immediate Parent</t>
  </si>
  <si>
    <t>Bidder Clarification and Authority Evaluation notes for Ultimate Parent</t>
  </si>
  <si>
    <t>Ratio Analysis and RAG Ratings for Lead Bidder.</t>
  </si>
  <si>
    <t>Bidder Clarification and Authority Evaluation notes for Subcontractor, Guarantor or Other Entity</t>
  </si>
  <si>
    <t>Date</t>
  </si>
  <si>
    <t>Role</t>
  </si>
  <si>
    <t>QA / Approval</t>
  </si>
  <si>
    <t>Evaluator</t>
  </si>
  <si>
    <t>Evaluation Outcome</t>
  </si>
  <si>
    <t>4.2a Other (1)</t>
  </si>
  <si>
    <t>4.2b Other (2)</t>
  </si>
  <si>
    <t>4.2c Other (3)</t>
  </si>
  <si>
    <t>Bidder Clarification and Authority Evaluation notes for Lead Bidder</t>
  </si>
  <si>
    <t>OVERALL EVALUATION OUTCOME</t>
  </si>
  <si>
    <t>Commercial Agreement / Contract Information</t>
  </si>
  <si>
    <t>Commercial Agreement / Contract Name</t>
  </si>
  <si>
    <t>Commercial Agreement / Contract Reference</t>
  </si>
  <si>
    <t>4.3 Evaluation Summary</t>
  </si>
  <si>
    <t>Authority Evaluation Summary</t>
  </si>
  <si>
    <t>Metric Defintions</t>
  </si>
  <si>
    <t>Admin</t>
  </si>
  <si>
    <t>Definition details for each metric.</t>
  </si>
  <si>
    <t>Commercial Agreement / Contract Ref:</t>
  </si>
  <si>
    <t>Commercial Agreement / Contract Name:</t>
  </si>
  <si>
    <t>Balance sheet balances?</t>
  </si>
  <si>
    <r>
      <t xml:space="preserve">Costs should be entered as </t>
    </r>
    <r>
      <rPr>
        <b/>
        <sz val="12"/>
        <color rgb="FFFF0000"/>
        <rFont val="Arial"/>
        <family val="2"/>
      </rPr>
      <t>(</t>
    </r>
    <r>
      <rPr>
        <b/>
        <u/>
        <sz val="12"/>
        <color rgb="FFFF0000"/>
        <rFont val="Arial"/>
        <family val="2"/>
      </rPr>
      <t>negative)</t>
    </r>
    <r>
      <rPr>
        <sz val="12"/>
        <rFont val="Arial"/>
        <family val="2"/>
      </rPr>
      <t xml:space="preserve">, income should be entered as </t>
    </r>
    <r>
      <rPr>
        <b/>
        <u/>
        <sz val="12"/>
        <rFont val="Arial"/>
        <family val="2"/>
      </rPr>
      <t>positive</t>
    </r>
    <r>
      <rPr>
        <sz val="12"/>
        <rFont val="Arial"/>
        <family val="2"/>
      </rPr>
      <t xml:space="preserve">. </t>
    </r>
  </si>
  <si>
    <r>
      <t xml:space="preserve">All figures, whether assets or liabilities should be entered as </t>
    </r>
    <r>
      <rPr>
        <b/>
        <u/>
        <sz val="12"/>
        <rFont val="Arial"/>
        <family val="2"/>
      </rPr>
      <t>positive</t>
    </r>
    <r>
      <rPr>
        <sz val="12"/>
        <rFont val="Arial"/>
        <family val="2"/>
      </rPr>
      <t>.</t>
    </r>
  </si>
  <si>
    <r>
      <t xml:space="preserve">Capital Expenditure (Tangible and Intangible) must be entered as a </t>
    </r>
    <r>
      <rPr>
        <b/>
        <sz val="12"/>
        <color rgb="FFFF0000"/>
        <rFont val="Arial"/>
        <family val="2"/>
      </rPr>
      <t>(</t>
    </r>
    <r>
      <rPr>
        <b/>
        <u/>
        <sz val="12"/>
        <color rgb="FFFF0000"/>
        <rFont val="Arial"/>
        <family val="2"/>
      </rPr>
      <t>negative)</t>
    </r>
    <r>
      <rPr>
        <sz val="12"/>
        <rFont val="Arial"/>
        <family val="2"/>
      </rPr>
      <t>.</t>
    </r>
  </si>
  <si>
    <t>FOR COMPLETION BY BIDDER</t>
  </si>
  <si>
    <t>FOR COMPLETION BY BIDDER AND AUTHORITY</t>
  </si>
  <si>
    <t>Credit Rating</t>
  </si>
  <si>
    <t>Current financial covenants:</t>
  </si>
  <si>
    <t>1. Measure and threshold</t>
  </si>
  <si>
    <t>Details</t>
  </si>
  <si>
    <t>2. Measure and threshold</t>
  </si>
  <si>
    <t>3. Measure and threshold</t>
  </si>
  <si>
    <t>4. Measure and threshold</t>
  </si>
  <si>
    <t>5. Measure and threshold</t>
  </si>
  <si>
    <t>External audit opinion</t>
  </si>
  <si>
    <t>Credit Score or report</t>
  </si>
  <si>
    <t>Source and date</t>
  </si>
  <si>
    <t>Exchange and date</t>
  </si>
  <si>
    <t>Prior and anticipated financial covenant breaches:</t>
  </si>
  <si>
    <t>Lots and your bids</t>
  </si>
  <si>
    <t>Source and details</t>
  </si>
  <si>
    <t>3 Error Check Settings</t>
  </si>
  <si>
    <t>4 Named Ranges List</t>
  </si>
  <si>
    <t>Authority Input</t>
  </si>
  <si>
    <t>Authority Input!$F$12</t>
  </si>
  <si>
    <t>Authority Input!$F$16</t>
  </si>
  <si>
    <t>Contents sheet listing all worksheets in template, listing error checks.</t>
  </si>
  <si>
    <t>Instructions to the Authority on how to use this template.</t>
  </si>
  <si>
    <t>Instructions to Bidders on how to use this template.</t>
  </si>
  <si>
    <t>Setup, RAG threshold and lotting details input.</t>
  </si>
  <si>
    <t>Input for a Lead Bidder that is a Not-for-profit/Voluntary organisation together with its Immediate and Ultimate Parent.</t>
  </si>
  <si>
    <t>[Financial Viability Risk Assessment Template]</t>
  </si>
  <si>
    <t>Where the opinions for the prior three periods were not "Unmodified: Unqualified", provide further details:</t>
  </si>
  <si>
    <t>If a Bidder is a consortium or joint venture (JV), a separate tool should be completed by each consortium or JV member. Subcontractor input need only be completed by the Lead Bidder of the consortium or JV, except where other consortium or JV members rely on one or more subcontractors for the purposes of demonstrating their financial and economic standing.</t>
  </si>
  <si>
    <t>Input Logic</t>
  </si>
  <si>
    <t>Subcontractor / Other Guarantor</t>
  </si>
  <si>
    <t>Entity</t>
  </si>
  <si>
    <t>4.1a-c</t>
  </si>
  <si>
    <t>Select the type from the drop down selection that most accurately reflects the legal form of each entity.</t>
  </si>
  <si>
    <t>Lead Bidder / Immediate Parent / Ultimate Parent</t>
  </si>
  <si>
    <t>The FVRA tool incorporates accounts proforma for (a) private or public companies and Limited Liability Parternships (LLPs); and (b) Not-for-profit/Voluntary organisations.</t>
  </si>
  <si>
    <t>It should be populated by the Bidder with information regarding the Lead Bidder, Immediate Parent, Ultimate Parent, any guarantor, and all relevant subcontractors as defined in the Authority's procurement documentation.</t>
  </si>
  <si>
    <t>Dropdown cell</t>
  </si>
  <si>
    <t>Input cell with note.</t>
  </si>
  <si>
    <r>
      <t xml:space="preserve">Allocation </t>
    </r>
    <r>
      <rPr>
        <sz val="9"/>
        <color theme="1"/>
        <rFont val="Arial"/>
        <family val="2"/>
      </rPr>
      <t>(Bidder Input from tab 2.1)</t>
    </r>
  </si>
  <si>
    <t>Select Entity Type</t>
  </si>
  <si>
    <t xml:space="preserve">All input should be consistent with the classification of items under the applicable reporting standards or frameworks (i.e. IFRS, FRS 102, Charities SORP). </t>
  </si>
  <si>
    <r>
      <t xml:space="preserve">Net cash flow from operating activities after working capital and tax should be entered as a </t>
    </r>
    <r>
      <rPr>
        <b/>
        <u/>
        <sz val="12"/>
        <rFont val="Arial"/>
        <family val="2"/>
      </rPr>
      <t>positive</t>
    </r>
    <r>
      <rPr>
        <sz val="12"/>
        <rFont val="Arial"/>
        <family val="2"/>
      </rPr>
      <t xml:space="preserve"> or </t>
    </r>
    <r>
      <rPr>
        <b/>
        <u/>
        <sz val="12"/>
        <color rgb="FFFF0000"/>
        <rFont val="Arial"/>
        <family val="2"/>
      </rPr>
      <t>(negative)</t>
    </r>
    <r>
      <rPr>
        <b/>
        <sz val="12"/>
        <color rgb="FFFF0000"/>
        <rFont val="Arial"/>
        <family val="2"/>
      </rPr>
      <t xml:space="preserve"> </t>
    </r>
    <r>
      <rPr>
        <sz val="12"/>
        <rFont val="Arial"/>
        <family val="2"/>
      </rPr>
      <t>value consistent with cash flow statement, or management accounts where a statement of cash flows is not produced as part of audited accounts.</t>
    </r>
  </si>
  <si>
    <t>Authorities should ensure they make clear the link between any Economic and Financial Standing thresholds (reflected in this tool) and any Financial Indicators included in the Financial Distress terms of their contract (for example, the Model Services Contract).</t>
  </si>
  <si>
    <t>2 Lists</t>
  </si>
  <si>
    <t>cstAuthorityName</t>
  </si>
  <si>
    <t>Authority Input!$F$13</t>
  </si>
  <si>
    <t>Name of Authority</t>
  </si>
  <si>
    <t>When this tool is used for the purposes of monitoring suppliers' economic and financial standing over the life of a contract, the Authority should consider all relevant circumstances, including but not limited to the tool's outputs.</t>
  </si>
  <si>
    <t>Of which: Depreciation of right of use asset (£'000s)</t>
  </si>
  <si>
    <t>THIS SHEET TO BE PROTECTED AND HIDDEN BEFORE SHARING WITH BIDDERS</t>
  </si>
  <si>
    <t>1 Contracting Authority Instructions</t>
  </si>
  <si>
    <t>Usage:</t>
  </si>
  <si>
    <t>Dropdown list in the input sheets. Not to be modified.</t>
  </si>
  <si>
    <t>Dropdown list in the Bidder Instructions sheet. Not to be modified.</t>
  </si>
  <si>
    <t>For more information see guidance at: www.gov.uk/government/publications/the-sourcing-and-consultancy-playbooks</t>
  </si>
  <si>
    <t>Definition No.</t>
  </si>
  <si>
    <t>Contracting Authorities to complete in line with procurement documents. Thresholds should be amended to reflect the criticality of the contract and the relevant sector of the procurement.</t>
  </si>
  <si>
    <t>This will appear on the CoverPage.</t>
  </si>
  <si>
    <t>This will appear on the CoverPage and the tool strapline across all tabs.</t>
  </si>
  <si>
    <t>Key:</t>
  </si>
  <si>
    <t>Income Statement / SOCI</t>
  </si>
  <si>
    <t>Balance Sheet / SOFP</t>
  </si>
  <si>
    <t>Higher risk</t>
  </si>
  <si>
    <t>Lower risk</t>
  </si>
  <si>
    <t>Tool finalisation date</t>
  </si>
  <si>
    <t>[Agreement / Contract Ref]</t>
  </si>
  <si>
    <t>[Agreement / Contract Name]</t>
  </si>
  <si>
    <t>Input for Subcontractor, Guarantor or Other Entity that is a Private Limited Company/Publicly Listed Company.</t>
  </si>
  <si>
    <t>Input for Subcontractor, Guarantor or Other Entity that is a Not-for-profit/Voluntary organisation.</t>
  </si>
  <si>
    <t>Ratio Analysis and RAG Ratings for Subcontractor, Guarantor or Other Entity</t>
  </si>
  <si>
    <t>System configuration sheet, including lists and named ranges. Hidden to Bidder.</t>
  </si>
  <si>
    <t xml:space="preserve">Uncapped liabilities </t>
  </si>
  <si>
    <t>Subcontractor/Guarantor/Entity #2</t>
  </si>
  <si>
    <t>Subcontractor/Guarantor/Entity #3</t>
  </si>
  <si>
    <t>Subcontractor/Guarantor/Entity #1</t>
  </si>
  <si>
    <t>Parent Company Guarantee (PCG): Obligor / guarantor entities?</t>
  </si>
  <si>
    <t>Ancillary information input for Lead Bidder, the Immediate Parent and Ultimate Parent (relating to Input 1.1a /1.1b)</t>
  </si>
  <si>
    <t>Ancillary information input for Subcontractor, Guarantor or Other Entity (relating to Input 1.2a /1.2b)</t>
  </si>
  <si>
    <t>Select the cell range, right click on the range and select "Format Cells" from the menu (also available from the "Home" tab of the toolbar ribbon).</t>
  </si>
  <si>
    <t>No or N/A</t>
  </si>
  <si>
    <t>Subcontractor % of contract value delivery</t>
  </si>
  <si>
    <t>Protected</t>
  </si>
  <si>
    <t>Share of Contract Delivery</t>
  </si>
  <si>
    <t>Complete these worksheets</t>
  </si>
  <si>
    <t>FOR BIDDER COMPLETION</t>
  </si>
  <si>
    <t>Guidance link</t>
  </si>
  <si>
    <t>This tool is for the assessing of bidders for a public contract or framework agreement (authorities can also use their own assessment methodology consistent with the guidance).</t>
  </si>
  <si>
    <t>Authority Workflow</t>
  </si>
  <si>
    <t>*Sheet protection guidance</t>
  </si>
  <si>
    <t>Navigate to the "Protection" tab in the format cells window, ensure the "Locked" tick box is ticked and press "OK".</t>
  </si>
  <si>
    <t>Protecting / unprotecting worksheets</t>
  </si>
  <si>
    <t>Navigate to the sheet, select the "Review" tab of the toolbar ribbon and press the "Protect Sheet" or "Unprotect Sheet" button.</t>
  </si>
  <si>
    <t>If protecting, a prompt will allow selection of protection aspects, including options for locked and unlocked cells. Enter a password and press "OK" and, when prompted for protecting, re-enter password to confirm.</t>
  </si>
  <si>
    <t>FOR COMPLETION BY AUTHORITY - PROTECT AND/OR HIDE SHEET BEFORE SHARING</t>
  </si>
  <si>
    <t>FOR COMPLETION BY AUTHORITY - PROTECT SHEET BEFORE SHARING</t>
  </si>
  <si>
    <t>Apply worksheet protection to "CoverPage", "Authority Input" and "4.3 Evaluation Summary" before sharing with bidders to protect your changes.</t>
  </si>
  <si>
    <t>Note that by default, protecting a worksheet locks all cells so none of them are editable. To enable some cell editing, while leaving other cells locked, it's possible to unlock all the cells and then lock only specific cells and ranges before you protect the worksheet. This has already been applied in the protected sheets.</t>
  </si>
  <si>
    <t>Link to Contents table</t>
  </si>
  <si>
    <t>Bidder Workflow</t>
  </si>
  <si>
    <t>This tool is provided in support of the Assessing and Motoring the Economic and Financial Standing of Bidders and Suppliers Guidance Note. For additional guidance:</t>
  </si>
  <si>
    <t>Lead Bidders are responsible for ensuring correct completion of this tool, provision of all relevant supporting information and response to clarification questions raised by the Authority. Depending on the monitoring schedule set out or agreed with the Authority, those awarded the contract may be required to provide updates to the tool inputs throughout the contract period.</t>
  </si>
  <si>
    <t>Financial Viability and Risk Assessment Tool Overview</t>
  </si>
  <si>
    <t>Entity Name</t>
  </si>
  <si>
    <t>This is the only bidder input required on this sheet.</t>
  </si>
  <si>
    <r>
      <t xml:space="preserve">Approximate Annual Contract Value </t>
    </r>
    <r>
      <rPr>
        <b/>
        <sz val="9"/>
        <color theme="1"/>
        <rFont val="Arial"/>
        <family val="2"/>
      </rPr>
      <t>(£000s)</t>
    </r>
  </si>
  <si>
    <t>Note: Indicate for which lots you are bidding by checking the corresponding box</t>
  </si>
  <si>
    <t>Authority input cell</t>
  </si>
  <si>
    <t>Default protection</t>
  </si>
  <si>
    <t>[Contracting Authority]</t>
  </si>
  <si>
    <t>*</t>
  </si>
  <si>
    <r>
      <t xml:space="preserve">Metric 4 – Net Debt + Net Pension Deficit/Surplus to EBITDA Ratio
</t>
    </r>
    <r>
      <rPr>
        <i/>
        <sz val="10"/>
        <color theme="1"/>
        <rFont val="Arial"/>
        <family val="2"/>
      </rPr>
      <t xml:space="preserve">Net Debt + Net Pension Deficit/Surplus to EBITDA ratio = (Net Debt + Net Pension Deficit) / EBITDA
</t>
    </r>
    <r>
      <rPr>
        <sz val="10"/>
        <color theme="1"/>
        <rFont val="Arial"/>
        <family val="2"/>
      </rPr>
      <t xml:space="preserve">
</t>
    </r>
    <r>
      <rPr>
        <b/>
        <sz val="10"/>
        <color theme="1"/>
        <rFont val="Arial"/>
        <family val="2"/>
      </rPr>
      <t>Definition</t>
    </r>
    <r>
      <rPr>
        <sz val="10"/>
        <color theme="1"/>
        <rFont val="Arial"/>
        <family val="2"/>
      </rPr>
      <t xml:space="preserve">
</t>
    </r>
    <r>
      <rPr>
        <i/>
        <sz val="10"/>
        <color theme="1"/>
        <rFont val="Arial"/>
        <family val="2"/>
      </rPr>
      <t>Net Debt = Bank overdrafts + Loans and borrowings + Finance leases + Deferred consideration payable – Cash and cash equivalents
Net Pension Deficit = Retirement Benefit Obligations – Retirement Benefit Assets 
EBITDA = Operating profit + Depreciation charge + Amortisation charge</t>
    </r>
  </si>
  <si>
    <r>
      <t xml:space="preserve">Free Cash Flow to Net Debt Ratio = Free Cash Flow / Net Debt
Where </t>
    </r>
    <r>
      <rPr>
        <b/>
        <sz val="10"/>
        <color theme="1"/>
        <rFont val="Arial"/>
        <family val="2"/>
      </rPr>
      <t>Free Cash Flow</t>
    </r>
    <r>
      <rPr>
        <sz val="10"/>
        <color theme="1"/>
        <rFont val="Arial"/>
        <family val="2"/>
      </rPr>
      <t xml:space="preserve"> is the sum of: Net cash flow from operating activities (After working capital and tax) and Capital expenditure (Tangible and intangible).
Where </t>
    </r>
    <r>
      <rPr>
        <b/>
        <sz val="10"/>
        <color theme="1"/>
        <rFont val="Arial"/>
        <family val="2"/>
      </rPr>
      <t>Net Debt</t>
    </r>
    <r>
      <rPr>
        <sz val="10"/>
        <color theme="1"/>
        <rFont val="Arial"/>
        <family val="2"/>
      </rPr>
      <t xml:space="preserve"> is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t>
    </r>
  </si>
  <si>
    <r>
      <t xml:space="preserve">Free Cash Flow to Net Debt Ratio = Free Cash Flow / Net Debt
Where </t>
    </r>
    <r>
      <rPr>
        <b/>
        <sz val="10"/>
        <color theme="1"/>
        <rFont val="Arial"/>
        <family val="2"/>
      </rPr>
      <t>Free Cash Flow</t>
    </r>
    <r>
      <rPr>
        <sz val="10"/>
        <color theme="1"/>
        <rFont val="Arial"/>
        <family val="2"/>
      </rPr>
      <t xml:space="preserve"> is the sum of: Net cash flow from/used in operating activities  and Purchase of tangible fixed assets and intangible assets
Where </t>
    </r>
    <r>
      <rPr>
        <b/>
        <sz val="10"/>
        <color theme="1"/>
        <rFont val="Arial"/>
        <family val="2"/>
      </rPr>
      <t>Net Debt</t>
    </r>
    <r>
      <rPr>
        <sz val="10"/>
        <color theme="1"/>
        <rFont val="Arial"/>
        <family val="2"/>
      </rPr>
      <t xml:space="preserve"> is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t>
    </r>
  </si>
  <si>
    <r>
      <t xml:space="preserve">Net Debt to EBITDA Ratio = Net Debt / EBITDA
Where </t>
    </r>
    <r>
      <rPr>
        <b/>
        <sz val="10"/>
        <color theme="1"/>
        <rFont val="Arial"/>
        <family val="2"/>
      </rPr>
      <t>Net Debt</t>
    </r>
    <r>
      <rPr>
        <sz val="10"/>
        <color theme="1"/>
        <rFont val="Arial"/>
        <family val="2"/>
      </rPr>
      <t xml:space="preserve"> is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
Where </t>
    </r>
    <r>
      <rPr>
        <b/>
        <sz val="10"/>
        <color theme="1"/>
        <rFont val="Arial"/>
        <family val="2"/>
      </rPr>
      <t>EBITDA</t>
    </r>
    <r>
      <rPr>
        <sz val="10"/>
        <color theme="1"/>
        <rFont val="Arial"/>
        <family val="2"/>
      </rPr>
      <t xml:space="preserve"> is: Net income/(expenditure) before gains and losses less Depreciation and Amortisation</t>
    </r>
  </si>
  <si>
    <r>
      <t xml:space="preserve">Net Debt to EBITDA Ratio = Net Debt / EBITDA
Where </t>
    </r>
    <r>
      <rPr>
        <b/>
        <sz val="10"/>
        <color theme="1"/>
        <rFont val="Arial"/>
        <family val="2"/>
      </rPr>
      <t>Net Debt</t>
    </r>
    <r>
      <rPr>
        <sz val="10"/>
        <color theme="1"/>
        <rFont val="Arial"/>
        <family val="2"/>
      </rPr>
      <t xml:space="preserve"> is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Where </t>
    </r>
    <r>
      <rPr>
        <b/>
        <sz val="10"/>
        <color theme="1"/>
        <rFont val="Arial"/>
        <family val="2"/>
      </rPr>
      <t>EBITDA</t>
    </r>
    <r>
      <rPr>
        <sz val="10"/>
        <color theme="1"/>
        <rFont val="Arial"/>
        <family val="2"/>
      </rPr>
      <t xml:space="preserve"> is: Operating profit plus Exceptional and non-underlying items* less Depreciation and Amortisation.
</t>
    </r>
    <r>
      <rPr>
        <b/>
        <sz val="10"/>
        <color theme="1"/>
        <rFont val="Arial"/>
        <family val="2"/>
      </rPr>
      <t>Operating profit</t>
    </r>
    <r>
      <rPr>
        <sz val="10"/>
        <color theme="1"/>
        <rFont val="Arial"/>
        <family val="2"/>
      </rPr>
      <t xml:space="preserve"> is the sum of: Gross profit, Other operating income/expense, Administrative income/expense, Grant income (e.g. Government income), Impairment losses/gains and Restructuring costs.
*Exceptional and non-underlying items are included in the calculation where the value is negative.</t>
    </r>
  </si>
  <si>
    <r>
      <t xml:space="preserve">Net Debt and Net Pension Deficit to EBITDA Ratio = (Net debt + Net Pension Deficit) / EBITDA
Where </t>
    </r>
    <r>
      <rPr>
        <b/>
        <sz val="10"/>
        <color theme="1"/>
        <rFont val="Arial"/>
        <family val="2"/>
      </rPr>
      <t>Net Debt</t>
    </r>
    <r>
      <rPr>
        <sz val="10"/>
        <color theme="1"/>
        <rFont val="Arial"/>
        <family val="2"/>
      </rPr>
      <t xml:space="preserve"> is the sum of:
1. Current Liabilities: Loans and overdrafts, Deferred consideration, Lease liabilities, Amounts owed to group undertakings, Amounts owed to joint ventures and associates and Derivative financial instruments.
2. Non-current liabilities: Lease liabilities, Loans and borrowings, Amounts owed to group undertakings, Amounts owed to joint ventures and associates, Deferred consideration and Derivative financial instruments.
Less:
1.Current Assets: Derivative financial instruments, Other current financial assets (i.e. MMFs, secured loan notes), Cash and cash equivalents (Incl marketable securities) and Investments.
Where </t>
    </r>
    <r>
      <rPr>
        <b/>
        <sz val="10"/>
        <color theme="1"/>
        <rFont val="Arial"/>
        <family val="2"/>
      </rPr>
      <t>Net Pension Deficit</t>
    </r>
    <r>
      <rPr>
        <sz val="10"/>
        <color theme="1"/>
        <rFont val="Arial"/>
        <family val="2"/>
      </rPr>
      <t xml:space="preserve"> is: - ( Employee benefit assets (Pension etc.) - Employee benefit liabilities (Pension etc.) )
Where </t>
    </r>
    <r>
      <rPr>
        <b/>
        <sz val="10"/>
        <color theme="1"/>
        <rFont val="Arial"/>
        <family val="2"/>
      </rPr>
      <t>EBITDA</t>
    </r>
    <r>
      <rPr>
        <sz val="10"/>
        <color theme="1"/>
        <rFont val="Arial"/>
        <family val="2"/>
      </rPr>
      <t xml:space="preserve"> is: Operating profit plus Exceptional and non-underlying items* less Depreciation and Amortisation.
</t>
    </r>
    <r>
      <rPr>
        <b/>
        <sz val="10"/>
        <color theme="1"/>
        <rFont val="Arial"/>
        <family val="2"/>
      </rPr>
      <t xml:space="preserve">Operating profit </t>
    </r>
    <r>
      <rPr>
        <sz val="10"/>
        <color theme="1"/>
        <rFont val="Arial"/>
        <family val="2"/>
      </rPr>
      <t xml:space="preserve">is the sum of: Gross profit, Other operating income/expense, Administrative income/expense, Grant income (e.g. Government income), Impairment losses/gains and Restructuring costs.
*Exceptional and non-underlying items are included in the calculation where the value is negative.
</t>
    </r>
  </si>
  <si>
    <r>
      <t xml:space="preserve">Net Debt and Net Pension Deficit to EBITDA Ratio = (Net debt + Net Pension Deficit) / EBITDA
Where </t>
    </r>
    <r>
      <rPr>
        <b/>
        <sz val="10"/>
        <color theme="1"/>
        <rFont val="Arial"/>
        <family val="2"/>
      </rPr>
      <t xml:space="preserve">Net Debt </t>
    </r>
    <r>
      <rPr>
        <sz val="10"/>
        <color theme="1"/>
        <rFont val="Arial"/>
        <family val="2"/>
      </rPr>
      <t xml:space="preserve">is the sum of:
1. Current Liabilities: Borrowings (Falling due within one year), Deferred consideration, Amounts owed to group undertakings and Obligations under finance lease and hire purchase contracts
2. Non-current liabilities: Borrowings (Falling due after more than one year), Deferred consideration, Amounts owed to group undertakings and Obligations under finance lease and hire purchase contracts
Less:
1. Current Assets: Cash at bank and in hand and equivalents
Where </t>
    </r>
    <r>
      <rPr>
        <b/>
        <sz val="10"/>
        <color theme="1"/>
        <rFont val="Arial"/>
        <family val="2"/>
      </rPr>
      <t>Net Pension Deficit</t>
    </r>
    <r>
      <rPr>
        <sz val="10"/>
        <color theme="1"/>
        <rFont val="Arial"/>
        <family val="2"/>
      </rPr>
      <t xml:space="preserve"> is:  - (Employee benefit assets (Pension etc.) - Employee retirement benefit liabilities (Pension etc.) )
Where </t>
    </r>
    <r>
      <rPr>
        <b/>
        <sz val="10"/>
        <color theme="1"/>
        <rFont val="Arial"/>
        <family val="2"/>
      </rPr>
      <t>EBITDA</t>
    </r>
    <r>
      <rPr>
        <sz val="10"/>
        <color theme="1"/>
        <rFont val="Arial"/>
        <family val="2"/>
      </rPr>
      <t xml:space="preserve"> is: Net income/(expenditure) before gains and losses less Depreciation and Amortisation</t>
    </r>
  </si>
  <si>
    <r>
      <t xml:space="preserve">Group Exposure Ratio =  Group Exposure / Gross Assets
Where </t>
    </r>
    <r>
      <rPr>
        <b/>
        <sz val="10"/>
        <color theme="1"/>
        <rFont val="Arial"/>
        <family val="2"/>
      </rPr>
      <t>Group Exposure</t>
    </r>
    <r>
      <rPr>
        <sz val="10"/>
        <color theme="1"/>
        <rFont val="Arial"/>
        <family val="2"/>
      </rPr>
      <t xml:space="preserve"> is the sum of:
1. Other non-current assets: Amounts owed by group undertakings and Amounts owed by joint ventures and associates
2. Current assets: Amounts owed by group undertakings and Amounts owed by joint ventures and associates
3. Contingent liabilities in support of group undertakings (£'000s)
Where </t>
    </r>
    <r>
      <rPr>
        <b/>
        <sz val="10"/>
        <color theme="1"/>
        <rFont val="Arial"/>
        <family val="2"/>
      </rPr>
      <t>Gross Assets</t>
    </r>
    <r>
      <rPr>
        <sz val="10"/>
        <color theme="1"/>
        <rFont val="Arial"/>
        <family val="2"/>
      </rPr>
      <t xml:space="preserve"> is the sum of: 
1. Fixed Assets: Other intangible fixed assets, Tangible fixed assets, Other fixed assets (Fixed asset investments, investment properties etc.) and Right of use assets
2. Current Assets
We note that Goodwill has been excluded in the calculation of gross assets.</t>
    </r>
  </si>
  <si>
    <r>
      <t xml:space="preserve">Group Exposure Ratio =  Group Exposure / Gross Assets
Where </t>
    </r>
    <r>
      <rPr>
        <b/>
        <sz val="10"/>
        <color theme="1"/>
        <rFont val="Arial"/>
        <family val="2"/>
      </rPr>
      <t>Group Exposure</t>
    </r>
    <r>
      <rPr>
        <sz val="10"/>
        <color theme="1"/>
        <rFont val="Arial"/>
        <family val="2"/>
      </rPr>
      <t xml:space="preserve"> is the sum of:
1.  Other non-current assets: Amounts owed by group undertakings
2. Current assets: Amounts owed by group undertakings
3. Contingent Liabilities in support of Group undertakings
Where</t>
    </r>
    <r>
      <rPr>
        <b/>
        <sz val="10"/>
        <color theme="1"/>
        <rFont val="Arial"/>
        <family val="2"/>
      </rPr>
      <t xml:space="preserve"> Gross Assets</t>
    </r>
    <r>
      <rPr>
        <sz val="10"/>
        <color theme="1"/>
        <rFont val="Arial"/>
        <family val="2"/>
      </rPr>
      <t xml:space="preserve"> is the sum of: Tangible assets, Intangible assets, Investments and Current assets</t>
    </r>
  </si>
  <si>
    <r>
      <t xml:space="preserve">Operating Margin = (Operating profit + Exceptional and non-underlying items*) / Turnover 
</t>
    </r>
    <r>
      <rPr>
        <b/>
        <sz val="10"/>
        <color theme="1"/>
        <rFont val="Arial"/>
        <family val="2"/>
      </rPr>
      <t>Operating profit</t>
    </r>
    <r>
      <rPr>
        <sz val="10"/>
        <color theme="1"/>
        <rFont val="Arial"/>
        <family val="2"/>
      </rPr>
      <t xml:space="preserve"> is the sum of:  Other operating income/expense, Administrative income/expense, Grant income (e.g. Government income), Impairment losses/gains and Restructuring costs.
*Exceptional and non-underlying items are only included if value is negative.</t>
    </r>
  </si>
  <si>
    <t>[x]</t>
  </si>
  <si>
    <t>[Contact details]</t>
  </si>
  <si>
    <t>[Tool finalisation date]</t>
  </si>
  <si>
    <t>[OFFICIAL]</t>
  </si>
  <si>
    <r>
      <t xml:space="preserve">Metric 3 (A) – Free Cash Flow to Net Debt Ratio
(Metrics 3(A) and 3(B) are alternative measures. Metric 3(A) is more relevant to capital intensive sectors and Metric 3(B) to less capital intensive sectors.)
</t>
    </r>
    <r>
      <rPr>
        <i/>
        <sz val="10"/>
        <color theme="1"/>
        <rFont val="Arial"/>
        <family val="2"/>
      </rPr>
      <t>Free Cash Flow to Net Debt Ratio = Free Cash Flow / Net Debt</t>
    </r>
    <r>
      <rPr>
        <sz val="10"/>
        <color theme="1"/>
        <rFont val="Arial"/>
        <family val="2"/>
      </rPr>
      <t xml:space="preserve">
</t>
    </r>
    <r>
      <rPr>
        <b/>
        <sz val="10"/>
        <color theme="1"/>
        <rFont val="Arial"/>
        <family val="2"/>
      </rPr>
      <t>Definition</t>
    </r>
    <r>
      <rPr>
        <sz val="10"/>
        <color theme="1"/>
        <rFont val="Arial"/>
        <family val="2"/>
      </rPr>
      <t xml:space="preserve">
</t>
    </r>
    <r>
      <rPr>
        <i/>
        <sz val="10"/>
        <color theme="1"/>
        <rFont val="Arial"/>
        <family val="2"/>
      </rPr>
      <t>Free Cash Flow = Net cash flow from operating activities – Capital expenditure
Capital expenditure = Purchase of property, plant &amp; equipment + Purchase of intangible Assets
Net Debt = Bank overdrafts + Loans and borrowings + Finance leases + Deferred consideration payable – Cash and cash equivalents</t>
    </r>
  </si>
  <si>
    <t>IS1</t>
  </si>
  <si>
    <t>IS2</t>
  </si>
  <si>
    <t>IS3</t>
  </si>
  <si>
    <t>BS1</t>
  </si>
  <si>
    <t>BS2</t>
  </si>
  <si>
    <t>BS3</t>
  </si>
  <si>
    <t>BS4</t>
  </si>
  <si>
    <t>BS5</t>
  </si>
  <si>
    <t>BS6</t>
  </si>
  <si>
    <t>BS7</t>
  </si>
  <si>
    <t>BS8</t>
  </si>
  <si>
    <t>BS9</t>
  </si>
  <si>
    <t>BS10</t>
  </si>
  <si>
    <t>BS11</t>
  </si>
  <si>
    <t>BS12</t>
  </si>
  <si>
    <t>BS13</t>
  </si>
  <si>
    <t>BS14</t>
  </si>
  <si>
    <t>BS15</t>
  </si>
  <si>
    <t>BS16</t>
  </si>
  <si>
    <t>BS17</t>
  </si>
  <si>
    <t>BS18</t>
  </si>
  <si>
    <t>CF1</t>
  </si>
  <si>
    <t>CF2</t>
  </si>
  <si>
    <t>CF3</t>
  </si>
  <si>
    <t>IS4</t>
  </si>
  <si>
    <t>IS5</t>
  </si>
  <si>
    <t>IS6</t>
  </si>
  <si>
    <t>IS7</t>
  </si>
  <si>
    <t>IS8</t>
  </si>
  <si>
    <t>BS19</t>
  </si>
  <si>
    <t>BS20</t>
  </si>
  <si>
    <t>BS21</t>
  </si>
  <si>
    <t>BS22</t>
  </si>
  <si>
    <t>BS23</t>
  </si>
  <si>
    <t>BS24</t>
  </si>
  <si>
    <t>BS25</t>
  </si>
  <si>
    <t>BS26</t>
  </si>
  <si>
    <t>BS27</t>
  </si>
  <si>
    <t>BS28</t>
  </si>
  <si>
    <t>BS29</t>
  </si>
  <si>
    <t>BS30</t>
  </si>
  <si>
    <t>BS31</t>
  </si>
  <si>
    <t>BS32</t>
  </si>
  <si>
    <t>BS33</t>
  </si>
  <si>
    <t>IS9</t>
  </si>
  <si>
    <t>IS10</t>
  </si>
  <si>
    <t>IS11</t>
  </si>
  <si>
    <t>IS12</t>
  </si>
  <si>
    <t>IS13</t>
  </si>
  <si>
    <t>IS14</t>
  </si>
  <si>
    <t>IS15</t>
  </si>
  <si>
    <t>IS16</t>
  </si>
  <si>
    <t>IS17</t>
  </si>
  <si>
    <t>IS18</t>
  </si>
  <si>
    <t>IS19</t>
  </si>
  <si>
    <t>IS20</t>
  </si>
  <si>
    <t>IS21</t>
  </si>
  <si>
    <t>IS22</t>
  </si>
  <si>
    <t>IS23</t>
  </si>
  <si>
    <t>IS24</t>
  </si>
  <si>
    <t>IS25</t>
  </si>
  <si>
    <t>IS26</t>
  </si>
  <si>
    <t>IS27</t>
  </si>
  <si>
    <t>IS28</t>
  </si>
  <si>
    <t>BS34</t>
  </si>
  <si>
    <t>BS35</t>
  </si>
  <si>
    <t>BS36</t>
  </si>
  <si>
    <t>BS37</t>
  </si>
  <si>
    <t>BS38</t>
  </si>
  <si>
    <t>BS39</t>
  </si>
  <si>
    <t>BS40</t>
  </si>
  <si>
    <t>BS41</t>
  </si>
  <si>
    <t>BS42</t>
  </si>
  <si>
    <t>BS43</t>
  </si>
  <si>
    <t>BS44</t>
  </si>
  <si>
    <t>BS45</t>
  </si>
  <si>
    <t>BS46</t>
  </si>
  <si>
    <t>BS47</t>
  </si>
  <si>
    <t>BS48</t>
  </si>
  <si>
    <t>BS49</t>
  </si>
  <si>
    <t>BS50</t>
  </si>
  <si>
    <t>BS51</t>
  </si>
  <si>
    <t>BS52</t>
  </si>
  <si>
    <t>BS53</t>
  </si>
  <si>
    <t>BS54</t>
  </si>
  <si>
    <t>BS55</t>
  </si>
  <si>
    <t>BS56</t>
  </si>
  <si>
    <t>BS57</t>
  </si>
  <si>
    <t>BS58</t>
  </si>
  <si>
    <t>BS59</t>
  </si>
  <si>
    <t>BS60</t>
  </si>
  <si>
    <t>BS61</t>
  </si>
  <si>
    <t>BS62</t>
  </si>
  <si>
    <t>BS63</t>
  </si>
  <si>
    <t>BS64</t>
  </si>
  <si>
    <t>BS65</t>
  </si>
  <si>
    <t>BS66</t>
  </si>
  <si>
    <t>BS67</t>
  </si>
  <si>
    <t>BS68</t>
  </si>
  <si>
    <t>BS69</t>
  </si>
  <si>
    <t>BS70</t>
  </si>
  <si>
    <t>BS71</t>
  </si>
  <si>
    <t>BS72</t>
  </si>
  <si>
    <t>BS73</t>
  </si>
  <si>
    <t>BS74</t>
  </si>
  <si>
    <t>BS75</t>
  </si>
  <si>
    <t>BS76</t>
  </si>
  <si>
    <t>BS77</t>
  </si>
  <si>
    <t>BS78</t>
  </si>
  <si>
    <t>BS79</t>
  </si>
  <si>
    <t>BS80</t>
  </si>
  <si>
    <t>CV1</t>
  </si>
  <si>
    <t>CL1</t>
  </si>
  <si>
    <t>CL2</t>
  </si>
  <si>
    <t>LBY0</t>
  </si>
  <si>
    <t>LBY-1</t>
  </si>
  <si>
    <t>LBY-2</t>
  </si>
  <si>
    <t>IPY0</t>
  </si>
  <si>
    <t>IPY-1</t>
  </si>
  <si>
    <t>IPY-2</t>
  </si>
  <si>
    <t>UPY0</t>
  </si>
  <si>
    <t>UPY-1</t>
  </si>
  <si>
    <t>UPY-2</t>
  </si>
  <si>
    <t>a ref</t>
  </si>
  <si>
    <t>b ref</t>
  </si>
  <si>
    <t>a offset x</t>
  </si>
  <si>
    <t>a offset y</t>
  </si>
  <si>
    <t>b offset x</t>
  </si>
  <si>
    <t>b offset y</t>
  </si>
  <si>
    <t>Immediate Parent (GBP)</t>
  </si>
  <si>
    <t>P&amp;L / cash flow exchange rate (x/GBP)</t>
  </si>
  <si>
    <t>Balance sheet exchange rate (x/GBP)</t>
  </si>
  <si>
    <t>£000</t>
  </si>
  <si>
    <t>INCOME STATEMENT</t>
  </si>
  <si>
    <t>CASH FLOW</t>
  </si>
  <si>
    <t>BALANCE SHEET</t>
  </si>
  <si>
    <t>Not-for-profit/Voluntary organisation</t>
  </si>
  <si>
    <t>Private/Public Company or LLP</t>
  </si>
  <si>
    <t>Private/Public Company or LLP Subcontractor/Guarantor</t>
  </si>
  <si>
    <t>Entity #2 (GBP)</t>
  </si>
  <si>
    <t>Entity #3 (GBP)</t>
  </si>
  <si>
    <t>Reporting currency</t>
  </si>
  <si>
    <t>Share</t>
  </si>
  <si>
    <t>Income Statement/Statement of Financial Activities</t>
  </si>
  <si>
    <t>£000s</t>
  </si>
  <si>
    <t>Of which: Depreciation of right of use asset</t>
  </si>
  <si>
    <t>Unrestricted</t>
  </si>
  <si>
    <t>Restricted</t>
  </si>
  <si>
    <t>Not-for-profit/Voluntary organisation Subcontractor/Guarantor</t>
  </si>
  <si>
    <t>LeadBidder</t>
  </si>
  <si>
    <t>ImmediateP</t>
  </si>
  <si>
    <t>UltimateP</t>
  </si>
  <si>
    <t>Entity1</t>
  </si>
  <si>
    <t>Entity2</t>
  </si>
  <si>
    <t>Entity3</t>
  </si>
  <si>
    <t>Name of lead bidder</t>
  </si>
  <si>
    <t>Name of immediate parent</t>
  </si>
  <si>
    <t>Name of ultimate parent</t>
  </si>
  <si>
    <t>Name of entity 1</t>
  </si>
  <si>
    <t>Name of entity 2</t>
  </si>
  <si>
    <t>Name of entity 3</t>
  </si>
  <si>
    <t>Input for a Lead Bidder that is a Private/Public Company together with its Immediate and Ultimate Parent.</t>
  </si>
  <si>
    <t>See Name Manager</t>
  </si>
  <si>
    <r>
      <rPr>
        <b/>
        <i/>
        <sz val="9"/>
        <color rgb="FFFF0000"/>
        <rFont val="Arial"/>
        <family val="2"/>
      </rPr>
      <t>Latest period</t>
    </r>
    <r>
      <rPr>
        <b/>
        <sz val="9"/>
        <color rgb="FFFF0000"/>
        <rFont val="Arial"/>
        <family val="2"/>
      </rPr>
      <t xml:space="preserve">
</t>
    </r>
    <r>
      <rPr>
        <b/>
        <sz val="9"/>
        <rFont val="Arial"/>
        <family val="2"/>
      </rPr>
      <t>Total Funds</t>
    </r>
  </si>
  <si>
    <r>
      <t xml:space="preserve">Entity type </t>
    </r>
    <r>
      <rPr>
        <b/>
        <sz val="8"/>
        <color theme="1"/>
        <rFont val="Arial"/>
        <family val="2"/>
      </rPr>
      <t>(from "Bidder Instructions" worksheet)</t>
    </r>
  </si>
  <si>
    <t>5 Key changes for this version</t>
  </si>
  <si>
    <t>Worksheets have been protected to prevent editing of locked cells with exception of "CoverPage", "Authority Input" and "4.3 Evaluation Summary", which must be protected by the Authority before sharing with bidders. For removal of any other protection (including Workbook structure) or for any issues or errors relating to this tool please contact Cabinet Office via email address in guidance.</t>
  </si>
  <si>
    <t>Version</t>
  </si>
  <si>
    <t>2.3 Annual Contract Value</t>
  </si>
  <si>
    <t>Dropdown list in the Authority input sheet. Not to be modified.</t>
  </si>
  <si>
    <t>Approximate Annual Contract Value rationale</t>
  </si>
  <si>
    <t xml:space="preserve">Approximate Annual Contract Value Calculation </t>
  </si>
  <si>
    <t>Method for Approximate Annual Contract Value</t>
  </si>
  <si>
    <t>Annual Contract Value (no lotting)</t>
  </si>
  <si>
    <t>Either this cell OR the lot values below must be completed (with cell G42 appropriately selected) to enable calculation of the Turnover Ratio; it is not a commitment to a minimum annual contract value.</t>
  </si>
  <si>
    <t xml:space="preserve">Please use dropdown to select method of assessing Approximate Annual Contract Value - using either maximum lot or cumulative lots. 
Please select 'Annual Contract Value (no lotting)' if the requirement does not use lotting or frameworks. This is the default selection. </t>
  </si>
  <si>
    <t>Please provide rationale for the Approximate Annual Contract Value used in cell F35 or J45.</t>
  </si>
  <si>
    <t>Release date: 16/01/2025</t>
  </si>
  <si>
    <t>- CHANGES from v5.7: Authority Input tab: Added a new option in the dropdown in G42 to enable both cell F35 and J45 to be used in the turnover ratio calculation depending on the annual contract value the authority selects. The authority can either use an annual contract value or an annual maximum or cumulative lot value if frameworks are being used.</t>
  </si>
  <si>
    <t>5.7.1</t>
  </si>
  <si>
    <t>v5.7.2 Key changes</t>
  </si>
  <si>
    <t>- CHANGES from v5.7.1 fixed dropdowns for uncapped liabilities on various sheets.</t>
  </si>
  <si>
    <t>Release date: 26/02/2025</t>
  </si>
  <si>
    <t>Metric Definition 'Lite'</t>
  </si>
  <si>
    <t>Metric 1 - Turnover Ratio
Turnover Ratio = Bidder Annual Revenue / Expected Annual Contract Value</t>
  </si>
  <si>
    <t>Metric 2 - Operating Margin
Operating Margin = Operating Profit / Revenue</t>
  </si>
  <si>
    <t>Table 2 - Balance Sheet/Statement of Financial Position</t>
  </si>
  <si>
    <t>Prior Period</t>
  </si>
  <si>
    <t>Oldest Period</t>
  </si>
  <si>
    <t>Other Fixed Assets</t>
  </si>
  <si>
    <t xml:space="preserve">Cash and cash equivalents </t>
  </si>
  <si>
    <t>How to Complete</t>
  </si>
  <si>
    <t>No Input Required</t>
  </si>
  <si>
    <t>Positive Figure in £000's</t>
  </si>
  <si>
    <t>Positive/Negative Figure in £000's</t>
  </si>
  <si>
    <t>Table 1 - Income Statement/Profit and Loss Statement</t>
  </si>
  <si>
    <t>Accounting Period End Dates</t>
  </si>
  <si>
    <t xml:space="preserve">Length of Accounting Period </t>
  </si>
  <si>
    <t>Negative Figure in £000's</t>
  </si>
  <si>
    <t>Interest Paid</t>
  </si>
  <si>
    <t>]</t>
  </si>
  <si>
    <t>Net Debt to EBITDA</t>
  </si>
  <si>
    <t>Lease liabilites</t>
  </si>
  <si>
    <t>Please provide rationale for the Approximate Annual Contract Value used in cell F35.</t>
  </si>
  <si>
    <t>It should be populated by the Bidder with information regarding the Lead Bidder.</t>
  </si>
  <si>
    <t>The FVRA tool incorporates accounts proforma for (a) private or public companies and Limited Liability Parternships (LLPs).</t>
  </si>
  <si>
    <t xml:space="preserve">  </t>
  </si>
  <si>
    <r>
      <t>Entity type</t>
    </r>
    <r>
      <rPr>
        <b/>
        <sz val="8"/>
        <color rgb="FF000000"/>
        <rFont val="Arial"/>
        <family val="2"/>
      </rPr>
      <t xml:space="preserve"> (from "Bidder Instructions" worksheet)</t>
    </r>
  </si>
  <si>
    <t>Authority Input Lite</t>
  </si>
  <si>
    <t>Bidder Instructions Lite</t>
  </si>
  <si>
    <t>Instructions to the Authority on how to use the Lite version of this template.</t>
  </si>
  <si>
    <t>Instructions to Bidders on how to use the Lite version of this template.</t>
  </si>
  <si>
    <t>Authority Instructions Lite</t>
  </si>
  <si>
    <t>2.3 Lead</t>
  </si>
  <si>
    <t>Ancillary information input for Lead Bidder.</t>
  </si>
  <si>
    <t>3.3 Lead</t>
  </si>
  <si>
    <t>4.4 Lead</t>
  </si>
  <si>
    <t>4.5 Evaluation Summary</t>
  </si>
  <si>
    <t>Apply worksheet protection to "CoverPage", "Authority Input Lite" and "4.5 Evaluation" before sharing with bidders to protect your changes.</t>
  </si>
  <si>
    <t xml:space="preserve">Authority Evaluation Summary for Lite </t>
  </si>
  <si>
    <t>Worksheets have been protected to prevent editing of locked cells with exception of "CoverPage", "Authority Input Lite" and "4.5 Evaluation Summary", which must be protected by the Authority before sharing with bidders. For removal of any other protection (including Workbook structure) or for any issues or errors relating to this tool please contact Cabinet Office via email address in guidance.</t>
  </si>
  <si>
    <t>Metric 5 - Acid Ratio / Quick Ratio
Acid Ratio = (Current Assets – Inventories)/ Current Liabilities</t>
  </si>
  <si>
    <t>Metric 6 - Net Asset Value
Net Asset Value = Net Assets</t>
  </si>
  <si>
    <t>Metric 3 - Net Debt to EBITDA Ratio
Net Debt to EBITDA ratio = Net Debt / EBITDA
Definition
Net Debt = Loans and borrowings + Finance lease – Cash and cash equivalents
EBITDA = Operating profit + Depreciation charge + Amortisation charge</t>
  </si>
  <si>
    <t>- ADD Bidder Instructions Lite tab</t>
  </si>
  <si>
    <t>- ADD Authority Instructions Lite tab</t>
  </si>
  <si>
    <t>- ADD Authority Input Lite tab</t>
  </si>
  <si>
    <t>- ADD 2.3 Lead tab</t>
  </si>
  <si>
    <t>- ADD 4.4 Lead tab</t>
  </si>
  <si>
    <t>- ADD 4.5 Evaluation Summary</t>
  </si>
  <si>
    <t>- CHANGES from v5.7.1: Contents tab: amended to include new tabs</t>
  </si>
  <si>
    <t>- CHANGES from v5.7.1: Metric Definitions tab: amended to include FVRA Lite specific Metric Definitions</t>
  </si>
  <si>
    <t>Interest Paid Cover</t>
  </si>
  <si>
    <t>FVRA 'Lite'</t>
  </si>
  <si>
    <t xml:space="preserve">The use of FVRA (full) or FVRA Lite is at the discretion of the Contracting Authority. General guidance on when to use the 'Lite' version includes contracts that are deemed as low value contracts and/or low complexity (Bronze, Silver where appropriate). </t>
  </si>
  <si>
    <r>
      <t xml:space="preserve">- CHANGES: </t>
    </r>
    <r>
      <rPr>
        <b/>
        <sz val="9"/>
        <color theme="1"/>
        <rFont val="Arial"/>
        <family val="2"/>
      </rPr>
      <t>NET INTEREST PAID COVER RATIO</t>
    </r>
    <r>
      <rPr>
        <sz val="9"/>
        <color theme="1"/>
        <rFont val="Arial"/>
        <family val="2"/>
      </rPr>
      <t xml:space="preserve"> for </t>
    </r>
    <r>
      <rPr>
        <b/>
        <sz val="9"/>
        <color theme="1"/>
        <rFont val="Arial"/>
        <family val="2"/>
      </rPr>
      <t>INTEREST PAID COVER RATIO</t>
    </r>
  </si>
  <si>
    <t>RAG Thresholds and approximate contract value</t>
  </si>
  <si>
    <r>
      <t xml:space="preserve">Metric 5 – Interest Paid Cover
</t>
    </r>
    <r>
      <rPr>
        <i/>
        <sz val="10"/>
        <color theme="1"/>
        <rFont val="Arial"/>
        <family val="2"/>
      </rPr>
      <t xml:space="preserve">Interest Paid Cover = Earnings Before Interest and Tax / Interest Paid
</t>
    </r>
    <r>
      <rPr>
        <sz val="10"/>
        <color theme="1"/>
        <rFont val="Arial"/>
        <family val="2"/>
      </rPr>
      <t xml:space="preserve">
</t>
    </r>
    <r>
      <rPr>
        <b/>
        <sz val="10"/>
        <color theme="1"/>
        <rFont val="Arial"/>
        <family val="2"/>
      </rPr>
      <t>Definition</t>
    </r>
    <r>
      <rPr>
        <sz val="10"/>
        <color theme="1"/>
        <rFont val="Arial"/>
        <family val="2"/>
      </rPr>
      <t xml:space="preserve">
</t>
    </r>
    <r>
      <rPr>
        <i/>
        <sz val="10"/>
        <color theme="1"/>
        <rFont val="Arial"/>
        <family val="2"/>
      </rPr>
      <t xml:space="preserve">Earnings Before Interest and Tax = Operating profit
</t>
    </r>
  </si>
  <si>
    <r>
      <t xml:space="preserve">Interest Paid Cover = (Operating profit + Exceptional and non-underlying items* + Share of results of associates and joint ventures) / - (Interest Paid)
</t>
    </r>
    <r>
      <rPr>
        <b/>
        <sz val="10"/>
        <color theme="1"/>
        <rFont val="Arial"/>
        <family val="2"/>
      </rPr>
      <t>Operating profit</t>
    </r>
    <r>
      <rPr>
        <sz val="10"/>
        <color theme="1"/>
        <rFont val="Arial"/>
        <family val="2"/>
      </rPr>
      <t xml:space="preserve"> is the sum of: Gross profit, Other operating income/expense, Administrative income/expense, Grant income (e.g. Government income), Impairment losses/gains and Restructuring costs.
*Exceptional and non-underlying items are only included if value is negative.</t>
    </r>
  </si>
  <si>
    <t>Interest Paid Cover =  Net income/(expenditure) before gains and losses / - (Net finance costs)</t>
  </si>
  <si>
    <t>Metric 4 - Interest Paid Cover
Interest Paid Cover = Earnings Before Interest and Tax / - (Interest Paid)
Definition
Earnings Before Interest and Tax = Operating profit</t>
  </si>
  <si>
    <t>Setup, RAG threshold and details input.</t>
  </si>
  <si>
    <t>Input for a Lead Bidder.</t>
  </si>
  <si>
    <t>Bidder Clarification and Authority Evaluation notes for Lead Bidder.</t>
  </si>
  <si>
    <t>Authority Evaluation Summary.</t>
  </si>
  <si>
    <t>Risk Scale</t>
  </si>
  <si>
    <t>Authority rationale</t>
  </si>
  <si>
    <t>Latest Period</t>
  </si>
  <si>
    <t>Earliest Period</t>
  </si>
  <si>
    <t>LeadBidderLite</t>
  </si>
  <si>
    <t>Name of lead bidder lite</t>
  </si>
  <si>
    <t>Net Asset Value (£000s)</t>
  </si>
  <si>
    <t>Unrestricted Income</t>
  </si>
  <si>
    <t>Income and endowments from:</t>
  </si>
  <si>
    <t>Charitable Activities</t>
  </si>
  <si>
    <t>Other trading activities</t>
  </si>
  <si>
    <t>Expenditure on:</t>
  </si>
  <si>
    <t>Raising funds</t>
  </si>
  <si>
    <t>Gains/(losses) on investments</t>
  </si>
  <si>
    <t>Net income/(expenditure)</t>
  </si>
  <si>
    <t>Transfers between funds</t>
  </si>
  <si>
    <t>Other recognised gains/(losses):</t>
  </si>
  <si>
    <t>Gains/(losses) on revaluation of fixed assets</t>
  </si>
  <si>
    <t>Net movements in funds</t>
  </si>
  <si>
    <t>Reconilliation of funds:</t>
  </si>
  <si>
    <t>Unrestricted total income and endowments</t>
  </si>
  <si>
    <t>Fixed assets:</t>
  </si>
  <si>
    <t>Heritage assets</t>
  </si>
  <si>
    <t xml:space="preserve">   cash or cash equivalents</t>
  </si>
  <si>
    <t xml:space="preserve">   listed investments</t>
  </si>
  <si>
    <t xml:space="preserve">   investment properties</t>
  </si>
  <si>
    <t xml:space="preserve">   loans to group undertakings</t>
  </si>
  <si>
    <t xml:space="preserve">   equity investment in group undertakings</t>
  </si>
  <si>
    <t xml:space="preserve">   social investments</t>
  </si>
  <si>
    <t xml:space="preserve">   other investments</t>
  </si>
  <si>
    <t>Total fixed assets</t>
  </si>
  <si>
    <t>Current assets:</t>
  </si>
  <si>
    <t>Stock</t>
  </si>
  <si>
    <t>Debtors</t>
  </si>
  <si>
    <t xml:space="preserve">   cash equivalent on deposit</t>
  </si>
  <si>
    <t xml:space="preserve">   investment properties held for sale</t>
  </si>
  <si>
    <t xml:space="preserve">   investment in group undertakings held for sale</t>
  </si>
  <si>
    <t>Current liabilities:</t>
  </si>
  <si>
    <t xml:space="preserve">   accruals for grants payable</t>
  </si>
  <si>
    <t xml:space="preserve">   trade creditors</t>
  </si>
  <si>
    <t xml:space="preserve">   amounts owed to group and associated undertakings</t>
  </si>
  <si>
    <t xml:space="preserve">   accruals and deferred income</t>
  </si>
  <si>
    <t xml:space="preserve">   taxation and social security</t>
  </si>
  <si>
    <t xml:space="preserve">   other creditors</t>
  </si>
  <si>
    <t>Net current assets or liabilities</t>
  </si>
  <si>
    <t>Total assets less current liabilities</t>
  </si>
  <si>
    <t>Long-term liabilities:</t>
  </si>
  <si>
    <t>Borrowings (falling due after more than one year)</t>
  </si>
  <si>
    <t>Provisions &amp; other creditors (falling due after more than one year)</t>
  </si>
  <si>
    <t>Creditors: Amounts falling due within one year</t>
  </si>
  <si>
    <t>Creditors: Amount falling due in more than one year</t>
  </si>
  <si>
    <t>Provisions for liabilities</t>
  </si>
  <si>
    <t>Total Net Assets or Liabilities excluding pension asset or liability</t>
  </si>
  <si>
    <t>Defined benefit pension scheme asset or liability</t>
  </si>
  <si>
    <t>Total net assets or liability</t>
  </si>
  <si>
    <t>The funds of the charity:</t>
  </si>
  <si>
    <t>Restricted - Endowment funds</t>
  </si>
  <si>
    <t>Restricted income funds</t>
  </si>
  <si>
    <t>Unrestricted funds</t>
  </si>
  <si>
    <t>Revaluation reserve</t>
  </si>
  <si>
    <t>Pension reserve</t>
  </si>
  <si>
    <t>Total unrestricted funds</t>
  </si>
  <si>
    <t>Cash flows from operating activities:</t>
  </si>
  <si>
    <t xml:space="preserve">  Net income/(expenditure) for the reporting year
  (as per statement of financial activities)</t>
  </si>
  <si>
    <t xml:space="preserve">   Adjustments for:</t>
  </si>
  <si>
    <t xml:space="preserve">   depreciation charges</t>
  </si>
  <si>
    <t xml:space="preserve">   dividends, interest and rents from investments</t>
  </si>
  <si>
    <t xml:space="preserve">   increase/(decrease) in creditors</t>
  </si>
  <si>
    <t>Net cash provided by (used in) operating activities</t>
  </si>
  <si>
    <t>Cash flows from investing activities:</t>
  </si>
  <si>
    <t>Dividends, interest and rents from investments</t>
  </si>
  <si>
    <t>Proceeds from the sale of property, plant and equipment</t>
  </si>
  <si>
    <t>Purchase of property, plant and equipment</t>
  </si>
  <si>
    <t>Proceeds from the sale of investments</t>
  </si>
  <si>
    <t>Purchase of investments</t>
  </si>
  <si>
    <t>Net cash provided by (used in) investing activities</t>
  </si>
  <si>
    <t>Cash flows from financing activities:</t>
  </si>
  <si>
    <t>Repayments of borrowing</t>
  </si>
  <si>
    <t>Cash inflows from new borrowing</t>
  </si>
  <si>
    <t>Receipt of endowment</t>
  </si>
  <si>
    <t>Net cash provided by (used in) financing activities</t>
  </si>
  <si>
    <t>Change in cash and cash equivalents in the reporting period</t>
  </si>
  <si>
    <t>Cash and cash equivalents at the beginning of the reporting period</t>
  </si>
  <si>
    <t xml:space="preserve">   cash in hand</t>
  </si>
  <si>
    <t xml:space="preserve">   notice deposits (less than 3 months)</t>
  </si>
  <si>
    <t xml:space="preserve">   overdraft facility repayable on demand</t>
  </si>
  <si>
    <t>Change in cash and cash equivalents due to exchange rate movements</t>
  </si>
  <si>
    <t>Cash and cash equivalents at the end of the reporting period</t>
  </si>
  <si>
    <t xml:space="preserve">   payments received on account for contracts or performance-
   related grants</t>
  </si>
  <si>
    <t>CF4</t>
  </si>
  <si>
    <t>CF5</t>
  </si>
  <si>
    <t>CF6</t>
  </si>
  <si>
    <t>CF7</t>
  </si>
  <si>
    <t>CF8</t>
  </si>
  <si>
    <t>CF9</t>
  </si>
  <si>
    <t>CF10</t>
  </si>
  <si>
    <t>CF11</t>
  </si>
  <si>
    <t>CF12</t>
  </si>
  <si>
    <t>CF13</t>
  </si>
  <si>
    <t>CF14</t>
  </si>
  <si>
    <t>CF15</t>
  </si>
  <si>
    <t>CF16</t>
  </si>
  <si>
    <t>CF17</t>
  </si>
  <si>
    <t>CF18</t>
  </si>
  <si>
    <t>CF19</t>
  </si>
  <si>
    <t>CF20</t>
  </si>
  <si>
    <t>CF21</t>
  </si>
  <si>
    <t>CF22</t>
  </si>
  <si>
    <t>CF23</t>
  </si>
  <si>
    <t>CF24</t>
  </si>
  <si>
    <t>CF25</t>
  </si>
  <si>
    <t>CF26</t>
  </si>
  <si>
    <t>CF27</t>
  </si>
  <si>
    <t>CF28</t>
  </si>
  <si>
    <t>CF29</t>
  </si>
  <si>
    <t>CF30</t>
  </si>
  <si>
    <t>CF31</t>
  </si>
  <si>
    <t>CF32</t>
  </si>
  <si>
    <t>VCSE 1</t>
  </si>
  <si>
    <t>VCSE 2</t>
  </si>
  <si>
    <t>VCSE 3</t>
  </si>
  <si>
    <t>VCSE 4</t>
  </si>
  <si>
    <t>Operating Reserve Ratio</t>
  </si>
  <si>
    <t>Operating Reliance Ratio</t>
  </si>
  <si>
    <t>Donations &amp; Legacy Reliance Ratio</t>
  </si>
  <si>
    <t>Operating Cash Ratio</t>
  </si>
  <si>
    <t>Unrestricted Net Assets</t>
  </si>
  <si>
    <t>Expenditure</t>
  </si>
  <si>
    <t>Donations &amp; Legacy Income</t>
  </si>
  <si>
    <t>Total Income</t>
  </si>
  <si>
    <t>Net Cash Flow from Operations</t>
  </si>
  <si>
    <t>Current Liabilities</t>
  </si>
  <si>
    <t xml:space="preserve">   bank loans and overdrafts</t>
  </si>
  <si>
    <t>Entity type (from "Bidder Instructions Lite" worksheet)</t>
  </si>
  <si>
    <t>Not-for-profit/Voluntary organisation - Lead Bidder</t>
  </si>
  <si>
    <r>
      <rPr>
        <b/>
        <i/>
        <sz val="9"/>
        <color rgb="FFFF0000"/>
        <rFont val="Arial"/>
        <family val="2"/>
      </rPr>
      <t>Prior period</t>
    </r>
    <r>
      <rPr>
        <b/>
        <sz val="9"/>
        <color rgb="FFFF0000"/>
        <rFont val="Arial"/>
        <family val="2"/>
      </rPr>
      <t xml:space="preserve">
</t>
    </r>
    <r>
      <rPr>
        <b/>
        <sz val="9"/>
        <rFont val="Arial"/>
        <family val="2"/>
      </rPr>
      <t>Total Funds</t>
    </r>
  </si>
  <si>
    <r>
      <rPr>
        <b/>
        <i/>
        <sz val="9"/>
        <color rgb="FFFF0000"/>
        <rFont val="Arial"/>
        <family val="2"/>
      </rPr>
      <t>Oldest period</t>
    </r>
    <r>
      <rPr>
        <b/>
        <sz val="9"/>
        <color rgb="FFFF0000"/>
        <rFont val="Arial"/>
        <family val="2"/>
      </rPr>
      <t xml:space="preserve">
</t>
    </r>
    <r>
      <rPr>
        <b/>
        <sz val="9"/>
        <rFont val="Arial"/>
        <family val="2"/>
      </rPr>
      <t>Total Funds</t>
    </r>
  </si>
  <si>
    <t>Intangible assets</t>
  </si>
  <si>
    <t>Tangible assets</t>
  </si>
  <si>
    <t>Stocks</t>
  </si>
  <si>
    <t>Cash at bank and in hand</t>
  </si>
  <si>
    <t>1.3a Lead</t>
  </si>
  <si>
    <t>1.3b Lead NFP</t>
  </si>
  <si>
    <t>Input for a Lead Bidder that is a Not-for-profit/Voluntary organisation.</t>
  </si>
  <si>
    <t>- ADD 1.3a Lead tab</t>
  </si>
  <si>
    <t>- ADD 1.3b Lead NPF tab</t>
  </si>
  <si>
    <t>- ADD VCSE ratios to all Assessement tabs (3.1, 3.2, 3.3)</t>
  </si>
  <si>
    <t>- ADD VCSE ratios to all Evaluation tabs (4.1a, 4.1b, 4.1c, 4.2a. 4.2b. 4.2c, 4.3, 4.4)</t>
  </si>
  <si>
    <r>
      <t xml:space="preserve">VCSE Metric 1 - Operating Reserve Ratio
</t>
    </r>
    <r>
      <rPr>
        <i/>
        <sz val="10"/>
        <color theme="1"/>
        <rFont val="Arial"/>
        <family val="2"/>
      </rPr>
      <t xml:space="preserve">
Operating Reserve Ratio = (Unrestricted Net Assets / Expenditure) x 12</t>
    </r>
  </si>
  <si>
    <r>
      <t xml:space="preserve">VCSE Metric 2 - Operating Reliance Ratio
</t>
    </r>
    <r>
      <rPr>
        <i/>
        <sz val="10"/>
        <color theme="1"/>
        <rFont val="Arial"/>
        <family val="2"/>
      </rPr>
      <t xml:space="preserve">
Operating Reliance Ratio = Unrestricted Income / Expenditure</t>
    </r>
  </si>
  <si>
    <r>
      <t xml:space="preserve">VCSE Metric 3 - Donations &amp; Legacy Reliance Ratio
</t>
    </r>
    <r>
      <rPr>
        <i/>
        <sz val="10"/>
        <color theme="1"/>
        <rFont val="Arial"/>
        <family val="2"/>
      </rPr>
      <t xml:space="preserve">
Donations &amp; Legacy Reliance Ratio = Donations and Legacy Income / Total Income</t>
    </r>
  </si>
  <si>
    <r>
      <t xml:space="preserve">VCSE Metric 4 - Operating Cash Ratio
</t>
    </r>
    <r>
      <rPr>
        <i/>
        <sz val="10"/>
        <color theme="1"/>
        <rFont val="Arial"/>
        <family val="2"/>
      </rPr>
      <t xml:space="preserve">
Operating Cash Ratio = Net Cash Flow from Operations / Current Liabilities     </t>
    </r>
  </si>
  <si>
    <t>Unrestricted Net Assets: unrestricted assets are assets (fixed and current) that the VCSE can use for any operating purpose or general expenditure; its use is not restricted to a particular charitable purpose - hence the term “unrestricted.”
Liabilities are subtracted to derive the unrestricted net asset value. This value can be found on the Balance Sheet; it equates to the VCSE’s Total Unrestricted Funds which is detailed within the separate Funds / Reserves section.
Expenditure: total expenditure can be found on the Statement of Financial Activities (SoFA) directly below the income activities. It includes expenditure on raising funds, charitable activities and other.</t>
  </si>
  <si>
    <t>Unrestricted Income: this refers to income/funds that are not restricted to a particular charitable purpose and can be spent as the charity sees fit, hence the term “unrestricted.” (The alternative is “restricted” income which can only be used for a specific charitable purpose). The split between unrestricted and restricted income can be found on the Statement of Financial Activities (SoFA). 
Expenditure: this is the annual expenditure on charitable activities and raising funds. The value can be found on the Statement on Financial Activities (SoFA) directly below the income activities.</t>
  </si>
  <si>
    <t>Donations &amp; Legacy Income: A VCSE must classify its income by source or funding stream within its Statement of Financial Activities (SoFA). This splits income into one of five standard sources: donations and legacies, charitable activities, other trading activities, investments and other income. A further breakdown of income by specific activity will be included within the VCSE’s accompanying statement notes. Within the SoFA, donations and legacies relate to income received by the charity as a gift made on a voluntary basis; it may be restricted (given for a specific purpose) or unrestricted. 
Total Income: this is the total of all income activities and funds, both restricted and unrestricted. The value can be found on the Statement of Financial Activities (SoFA).</t>
  </si>
  <si>
    <t>Net Cash Flow from Operations: the net cashflow from operating activities can be found on the Statement of Cash Flow. It includes regular fundraising, grants and trading activities; it excludes cash inflow/outflow from investments and disposals which are listed separately in the Statement of Cash Flow. 
Current Liabilities: listed as ‘creditors: amounts falling due within one year’ on the Balance Sheet. This includes amounts owed to third parties but not yet paid (such as accruals for grants payable, trade creditors, bank loans and overdrafts, taxation and social security).</t>
  </si>
  <si>
    <t>Private/Public Co./LLP - Lead Bidder</t>
  </si>
  <si>
    <t>Entity type (from "Bidder Instructions" worksheet)</t>
  </si>
  <si>
    <r>
      <t xml:space="preserve">Operating Margin
</t>
    </r>
    <r>
      <rPr>
        <i/>
        <sz val="11"/>
        <color theme="1"/>
        <rFont val="Arial"/>
        <family val="2"/>
      </rPr>
      <t xml:space="preserve">
Exceptional and non-underlying items not included where the net total is positive (ie income)</t>
    </r>
  </si>
  <si>
    <r>
      <t xml:space="preserve">Operating Margin
</t>
    </r>
    <r>
      <rPr>
        <i/>
        <sz val="11"/>
        <color theme="1" tint="0.499984740745262"/>
        <rFont val="Arial"/>
        <family val="2"/>
      </rPr>
      <t xml:space="preserve">
Exceptional and non-underlying items not included where the net total is positive (ie income)</t>
    </r>
  </si>
  <si>
    <r>
      <t xml:space="preserve">Free cash flow to Net Debt Ratio
</t>
    </r>
    <r>
      <rPr>
        <i/>
        <sz val="11"/>
        <color theme="4" tint="-0.499984740745262"/>
        <rFont val="Arial"/>
        <family val="2"/>
      </rPr>
      <t xml:space="preserve">
</t>
    </r>
    <r>
      <rPr>
        <b/>
        <i/>
        <sz val="11"/>
        <rFont val="Arial"/>
        <family val="2"/>
      </rPr>
      <t xml:space="preserve">Net Debt negative i.e. Net Cash: </t>
    </r>
    <r>
      <rPr>
        <b/>
        <i/>
        <sz val="11"/>
        <color theme="9" tint="-0.249977111117893"/>
        <rFont val="Arial"/>
        <family val="2"/>
      </rPr>
      <t xml:space="preserve">'Low Risk’
</t>
    </r>
    <r>
      <rPr>
        <i/>
        <sz val="11"/>
        <rFont val="Arial"/>
        <family val="2"/>
      </rPr>
      <t xml:space="preserve">If Net Debt positive and </t>
    </r>
    <r>
      <rPr>
        <b/>
        <i/>
        <sz val="11"/>
        <rFont val="Arial"/>
        <family val="2"/>
      </rPr>
      <t>Free Cash Flow negative:</t>
    </r>
    <r>
      <rPr>
        <i/>
        <sz val="11"/>
        <rFont val="Arial"/>
        <family val="2"/>
      </rPr>
      <t xml:space="preserve"> '</t>
    </r>
    <r>
      <rPr>
        <b/>
        <i/>
        <sz val="11"/>
        <color rgb="FFC00000"/>
        <rFont val="Arial"/>
        <family val="2"/>
      </rPr>
      <t>High Risk</t>
    </r>
    <r>
      <rPr>
        <i/>
        <sz val="11"/>
        <rFont val="Arial"/>
        <family val="2"/>
      </rPr>
      <t xml:space="preserve">'
If Net Debt </t>
    </r>
    <r>
      <rPr>
        <i/>
        <u/>
        <sz val="11"/>
        <rFont val="Arial"/>
        <family val="2"/>
      </rPr>
      <t>and</t>
    </r>
    <r>
      <rPr>
        <i/>
        <sz val="11"/>
        <rFont val="Arial"/>
        <family val="2"/>
      </rPr>
      <t xml:space="preserve"> Free Cash Flow zero: 'N/A'</t>
    </r>
  </si>
  <si>
    <r>
      <t xml:space="preserve">Free cash flow to Net Debt Ratio
</t>
    </r>
    <r>
      <rPr>
        <i/>
        <sz val="11"/>
        <color theme="1" tint="0.499984740745262"/>
        <rFont val="Arial"/>
        <family val="2"/>
      </rPr>
      <t xml:space="preserve">
</t>
    </r>
    <r>
      <rPr>
        <b/>
        <i/>
        <sz val="11"/>
        <color theme="1" tint="0.499984740745262"/>
        <rFont val="Arial"/>
        <family val="2"/>
      </rPr>
      <t xml:space="preserve">Net Debt negative i.e. Net Cash: 'Low Risk’
</t>
    </r>
    <r>
      <rPr>
        <i/>
        <sz val="11"/>
        <color theme="1" tint="0.499984740745262"/>
        <rFont val="Arial"/>
        <family val="2"/>
      </rPr>
      <t xml:space="preserve">If Net Debt positive and </t>
    </r>
    <r>
      <rPr>
        <b/>
        <i/>
        <sz val="11"/>
        <color theme="1" tint="0.499984740745262"/>
        <rFont val="Arial"/>
        <family val="2"/>
      </rPr>
      <t>Free Cash Flow negative:</t>
    </r>
    <r>
      <rPr>
        <i/>
        <sz val="11"/>
        <color theme="1" tint="0.499984740745262"/>
        <rFont val="Arial"/>
        <family val="2"/>
      </rPr>
      <t xml:space="preserve"> '</t>
    </r>
    <r>
      <rPr>
        <b/>
        <i/>
        <sz val="11"/>
        <color theme="1" tint="0.499984740745262"/>
        <rFont val="Arial"/>
        <family val="2"/>
      </rPr>
      <t>High Risk</t>
    </r>
    <r>
      <rPr>
        <i/>
        <sz val="11"/>
        <color theme="1" tint="0.499984740745262"/>
        <rFont val="Arial"/>
        <family val="2"/>
      </rPr>
      <t xml:space="preserve">'
If Net Debt </t>
    </r>
    <r>
      <rPr>
        <i/>
        <u/>
        <sz val="11"/>
        <color theme="1" tint="0.499984740745262"/>
        <rFont val="Arial"/>
        <family val="2"/>
      </rPr>
      <t>and</t>
    </r>
    <r>
      <rPr>
        <i/>
        <sz val="11"/>
        <color theme="1" tint="0.499984740745262"/>
        <rFont val="Arial"/>
        <family val="2"/>
      </rPr>
      <t xml:space="preserve"> Free Cash Flow zero: 'N/A'</t>
    </r>
  </si>
  <si>
    <r>
      <t xml:space="preserve">Net Debt to EBITDA Ratio
</t>
    </r>
    <r>
      <rPr>
        <b/>
        <i/>
        <sz val="11"/>
        <rFont val="Arial"/>
        <family val="2"/>
      </rPr>
      <t>Net Debt negative:</t>
    </r>
    <r>
      <rPr>
        <i/>
        <sz val="11"/>
        <rFont val="Arial"/>
        <family val="2"/>
      </rPr>
      <t xml:space="preserve"> </t>
    </r>
    <r>
      <rPr>
        <b/>
        <i/>
        <sz val="11"/>
        <color theme="9" tint="-0.249977111117893"/>
        <rFont val="Arial"/>
        <family val="2"/>
      </rPr>
      <t>‘Low Risk’</t>
    </r>
    <r>
      <rPr>
        <b/>
        <i/>
        <sz val="11"/>
        <rFont val="Arial"/>
        <family val="2"/>
      </rPr>
      <t xml:space="preserve">
</t>
    </r>
    <r>
      <rPr>
        <i/>
        <sz val="11"/>
        <rFont val="Arial"/>
        <family val="2"/>
      </rPr>
      <t xml:space="preserve">If Net Debt positive and </t>
    </r>
    <r>
      <rPr>
        <b/>
        <i/>
        <sz val="11"/>
        <rFont val="Arial"/>
        <family val="2"/>
      </rPr>
      <t xml:space="preserve">EBITDA negative: </t>
    </r>
    <r>
      <rPr>
        <b/>
        <i/>
        <sz val="11"/>
        <color rgb="FFC00000"/>
        <rFont val="Arial"/>
        <family val="2"/>
      </rPr>
      <t>‘High Risk’</t>
    </r>
    <r>
      <rPr>
        <i/>
        <sz val="11"/>
        <rFont val="Arial"/>
        <family val="2"/>
      </rPr>
      <t xml:space="preserve">
Exceptional and non-underlying items not included where the net total is positive (ie income)
If Net Debt </t>
    </r>
    <r>
      <rPr>
        <i/>
        <u/>
        <sz val="11"/>
        <rFont val="Arial"/>
        <family val="2"/>
      </rPr>
      <t>and</t>
    </r>
    <r>
      <rPr>
        <i/>
        <sz val="11"/>
        <rFont val="Arial"/>
        <family val="2"/>
      </rPr>
      <t xml:space="preserve"> EBITDA zero: 'N/A'</t>
    </r>
  </si>
  <si>
    <r>
      <t xml:space="preserve">Net Debt to EBITDA Ratio
</t>
    </r>
    <r>
      <rPr>
        <b/>
        <i/>
        <sz val="11"/>
        <color theme="1" tint="0.499984740745262"/>
        <rFont val="Arial"/>
        <family val="2"/>
      </rPr>
      <t>Net Debt negative:</t>
    </r>
    <r>
      <rPr>
        <i/>
        <sz val="11"/>
        <color theme="1" tint="0.499984740745262"/>
        <rFont val="Arial"/>
        <family val="2"/>
      </rPr>
      <t xml:space="preserve"> </t>
    </r>
    <r>
      <rPr>
        <b/>
        <i/>
        <sz val="11"/>
        <color theme="1" tint="0.499984740745262"/>
        <rFont val="Arial"/>
        <family val="2"/>
      </rPr>
      <t xml:space="preserve">‘Low Risk’
</t>
    </r>
    <r>
      <rPr>
        <i/>
        <sz val="11"/>
        <color theme="1" tint="0.499984740745262"/>
        <rFont val="Arial"/>
        <family val="2"/>
      </rPr>
      <t xml:space="preserve">If Net Debt positive and </t>
    </r>
    <r>
      <rPr>
        <b/>
        <i/>
        <sz val="11"/>
        <color theme="1" tint="0.499984740745262"/>
        <rFont val="Arial"/>
        <family val="2"/>
      </rPr>
      <t>EBITDA negative: ‘High Risk’</t>
    </r>
    <r>
      <rPr>
        <i/>
        <sz val="11"/>
        <color theme="1" tint="0.499984740745262"/>
        <rFont val="Arial"/>
        <family val="2"/>
      </rPr>
      <t xml:space="preserve">
Exceptional and non-underlying items not included where the net total is positive (ie income)
If Net Debt </t>
    </r>
    <r>
      <rPr>
        <i/>
        <u/>
        <sz val="11"/>
        <color theme="1" tint="0.499984740745262"/>
        <rFont val="Arial"/>
        <family val="2"/>
      </rPr>
      <t>and</t>
    </r>
    <r>
      <rPr>
        <i/>
        <sz val="11"/>
        <color theme="1" tint="0.499984740745262"/>
        <rFont val="Arial"/>
        <family val="2"/>
      </rPr>
      <t xml:space="preserve"> EBITDA zero: 'N/A'</t>
    </r>
  </si>
  <si>
    <r>
      <t xml:space="preserve">Net Debt and Net Pension Deficit to EBITDA Ratio
</t>
    </r>
    <r>
      <rPr>
        <b/>
        <i/>
        <sz val="11"/>
        <color theme="1"/>
        <rFont val="Arial"/>
        <family val="2"/>
      </rPr>
      <t xml:space="preserve">Net Debt + Net Pension Deficit negative: </t>
    </r>
    <r>
      <rPr>
        <b/>
        <i/>
        <sz val="11"/>
        <color theme="9"/>
        <rFont val="Arial"/>
        <family val="2"/>
      </rPr>
      <t>‘Low Risk’</t>
    </r>
    <r>
      <rPr>
        <b/>
        <i/>
        <sz val="11"/>
        <color theme="1"/>
        <rFont val="Arial"/>
        <family val="2"/>
      </rPr>
      <t xml:space="preserve">
</t>
    </r>
    <r>
      <rPr>
        <i/>
        <sz val="11"/>
        <color theme="1"/>
        <rFont val="Arial"/>
        <family val="2"/>
      </rPr>
      <t xml:space="preserve">If Net Debt + Net Pension Deficit positive and </t>
    </r>
    <r>
      <rPr>
        <b/>
        <i/>
        <sz val="11"/>
        <color theme="1"/>
        <rFont val="Arial"/>
        <family val="2"/>
      </rPr>
      <t>EBITDA negative:</t>
    </r>
    <r>
      <rPr>
        <i/>
        <sz val="11"/>
        <color theme="1"/>
        <rFont val="Arial"/>
        <family val="2"/>
      </rPr>
      <t xml:space="preserve"> </t>
    </r>
    <r>
      <rPr>
        <b/>
        <i/>
        <sz val="11"/>
        <color rgb="FFC00000"/>
        <rFont val="Arial"/>
        <family val="2"/>
      </rPr>
      <t>‘High Risk’</t>
    </r>
    <r>
      <rPr>
        <i/>
        <sz val="11"/>
        <color rgb="FFC00000"/>
        <rFont val="Arial"/>
        <family val="2"/>
      </rPr>
      <t xml:space="preserve"> </t>
    </r>
    <r>
      <rPr>
        <i/>
        <sz val="11"/>
        <rFont val="Arial"/>
        <family val="2"/>
      </rPr>
      <t xml:space="preserve">
Exceptional and non-underlying items not included where the net total is positive (ie income)
If Net Debt + Pension Deficit </t>
    </r>
    <r>
      <rPr>
        <i/>
        <u/>
        <sz val="11"/>
        <rFont val="Arial"/>
        <family val="2"/>
      </rPr>
      <t>and</t>
    </r>
    <r>
      <rPr>
        <i/>
        <sz val="11"/>
        <rFont val="Arial"/>
        <family val="2"/>
      </rPr>
      <t xml:space="preserve"> EBITDA zero: 'N/A'</t>
    </r>
  </si>
  <si>
    <r>
      <t xml:space="preserve">Interest Paid Cover
</t>
    </r>
    <r>
      <rPr>
        <i/>
        <sz val="11"/>
        <rFont val="Arial"/>
        <family val="2"/>
      </rPr>
      <t xml:space="preserve">Exceptional and non-underlying items not included where the net total is positive (ie income)
If Interest Paid </t>
    </r>
    <r>
      <rPr>
        <i/>
        <u/>
        <sz val="11"/>
        <rFont val="Arial"/>
        <family val="2"/>
      </rPr>
      <t>and</t>
    </r>
    <r>
      <rPr>
        <i/>
        <sz val="11"/>
        <rFont val="Arial"/>
        <family val="2"/>
      </rPr>
      <t xml:space="preserve"> coverage zero: 'N/A'</t>
    </r>
  </si>
  <si>
    <r>
      <t xml:space="preserve">Group Exposure Ratio
</t>
    </r>
    <r>
      <rPr>
        <i/>
        <sz val="11"/>
        <rFont val="Arial"/>
        <family val="2"/>
      </rPr>
      <t xml:space="preserve">If </t>
    </r>
    <r>
      <rPr>
        <b/>
        <i/>
        <sz val="11"/>
        <rFont val="Arial"/>
        <family val="2"/>
      </rPr>
      <t xml:space="preserve">Uncapped liabilities "Yes": </t>
    </r>
    <r>
      <rPr>
        <b/>
        <i/>
        <sz val="11"/>
        <color rgb="FFFF0000"/>
        <rFont val="Arial"/>
        <family val="2"/>
      </rPr>
      <t>'</t>
    </r>
    <r>
      <rPr>
        <b/>
        <i/>
        <sz val="11"/>
        <color rgb="FFC00000"/>
        <rFont val="Arial"/>
        <family val="2"/>
      </rPr>
      <t>High Risk'</t>
    </r>
  </si>
  <si>
    <r>
      <t xml:space="preserve">Group Exposure Ratio
</t>
    </r>
    <r>
      <rPr>
        <i/>
        <sz val="11"/>
        <color theme="0" tint="-0.499984740745262"/>
        <rFont val="Arial"/>
        <family val="2"/>
      </rPr>
      <t xml:space="preserve">If </t>
    </r>
    <r>
      <rPr>
        <b/>
        <i/>
        <sz val="11"/>
        <color theme="0" tint="-0.499984740745262"/>
        <rFont val="Arial"/>
        <family val="2"/>
      </rPr>
      <t>Uncapped liabilities "Yes": 'High Risk'</t>
    </r>
  </si>
  <si>
    <r>
      <t xml:space="preserve">Free cash flow to Net Debt Ratio
</t>
    </r>
    <r>
      <rPr>
        <i/>
        <sz val="11"/>
        <color theme="4" tint="-0.499984740745262"/>
        <rFont val="Arial"/>
        <family val="2"/>
      </rPr>
      <t xml:space="preserve">
</t>
    </r>
    <r>
      <rPr>
        <b/>
        <i/>
        <sz val="11"/>
        <rFont val="Arial"/>
        <family val="2"/>
      </rPr>
      <t xml:space="preserve">Net Debt negative: </t>
    </r>
    <r>
      <rPr>
        <b/>
        <i/>
        <sz val="11"/>
        <color theme="9" tint="-0.249977111117893"/>
        <rFont val="Arial"/>
        <family val="2"/>
      </rPr>
      <t xml:space="preserve">'Low Risk’
</t>
    </r>
    <r>
      <rPr>
        <i/>
        <sz val="11"/>
        <rFont val="Arial"/>
        <family val="2"/>
      </rPr>
      <t xml:space="preserve">If Net Debt positive and </t>
    </r>
    <r>
      <rPr>
        <b/>
        <i/>
        <sz val="11"/>
        <rFont val="Arial"/>
        <family val="2"/>
      </rPr>
      <t>Free Cash Flow negative:</t>
    </r>
    <r>
      <rPr>
        <i/>
        <sz val="11"/>
        <rFont val="Arial"/>
        <family val="2"/>
      </rPr>
      <t xml:space="preserve"> '</t>
    </r>
    <r>
      <rPr>
        <b/>
        <i/>
        <sz val="11"/>
        <color rgb="FFC00000"/>
        <rFont val="Arial"/>
        <family val="2"/>
      </rPr>
      <t>High Risk</t>
    </r>
    <r>
      <rPr>
        <i/>
        <sz val="11"/>
        <rFont val="Arial"/>
        <family val="2"/>
      </rPr>
      <t xml:space="preserve">'
If Net Debt </t>
    </r>
    <r>
      <rPr>
        <i/>
        <u/>
        <sz val="11"/>
        <rFont val="Arial"/>
        <family val="2"/>
      </rPr>
      <t>and</t>
    </r>
    <r>
      <rPr>
        <i/>
        <sz val="11"/>
        <rFont val="Arial"/>
        <family val="2"/>
      </rPr>
      <t xml:space="preserve"> Free Cash Flow zero: 'N/A'</t>
    </r>
  </si>
  <si>
    <r>
      <t xml:space="preserve">Interest Paid Cover
</t>
    </r>
    <r>
      <rPr>
        <b/>
        <i/>
        <sz val="11"/>
        <rFont val="Arial"/>
        <family val="2"/>
      </rPr>
      <t xml:space="preserve">Interest Paid negative: </t>
    </r>
    <r>
      <rPr>
        <b/>
        <i/>
        <sz val="11"/>
        <color theme="9" tint="-0.249977111117893"/>
        <rFont val="Arial"/>
        <family val="2"/>
      </rPr>
      <t xml:space="preserve">‘Low risk’
</t>
    </r>
    <r>
      <rPr>
        <i/>
        <sz val="11"/>
        <rFont val="Arial"/>
        <family val="2"/>
      </rPr>
      <t xml:space="preserve">If Interest Paid positive and </t>
    </r>
    <r>
      <rPr>
        <b/>
        <i/>
        <sz val="11"/>
        <rFont val="Arial"/>
        <family val="2"/>
      </rPr>
      <t>coverage negative</t>
    </r>
    <r>
      <rPr>
        <i/>
        <sz val="11"/>
        <rFont val="Arial"/>
        <family val="2"/>
      </rPr>
      <t>:</t>
    </r>
    <r>
      <rPr>
        <i/>
        <sz val="11"/>
        <color rgb="FFC00000"/>
        <rFont val="Arial"/>
        <family val="2"/>
      </rPr>
      <t xml:space="preserve"> </t>
    </r>
    <r>
      <rPr>
        <b/>
        <i/>
        <sz val="11"/>
        <color rgb="FFC00000"/>
        <rFont val="Arial"/>
        <family val="2"/>
      </rPr>
      <t>'High Risk'</t>
    </r>
    <r>
      <rPr>
        <b/>
        <i/>
        <sz val="11"/>
        <color theme="9" tint="-0.249977111117893"/>
        <rFont val="Arial"/>
        <family val="2"/>
      </rPr>
      <t xml:space="preserve">
</t>
    </r>
    <r>
      <rPr>
        <i/>
        <sz val="11"/>
        <rFont val="Arial"/>
        <family val="2"/>
      </rPr>
      <t xml:space="preserve">Exceptional and non-underlying items not included where the net total is positive (ie income)
If Interest Paid </t>
    </r>
    <r>
      <rPr>
        <i/>
        <u/>
        <sz val="11"/>
        <rFont val="Arial"/>
        <family val="2"/>
      </rPr>
      <t>and</t>
    </r>
    <r>
      <rPr>
        <i/>
        <sz val="11"/>
        <rFont val="Arial"/>
        <family val="2"/>
      </rPr>
      <t xml:space="preserve"> coverage zero: 'N/A'</t>
    </r>
  </si>
  <si>
    <r>
      <t xml:space="preserve">Interest Paid Cover
</t>
    </r>
    <r>
      <rPr>
        <b/>
        <i/>
        <sz val="11"/>
        <rFont val="Arial"/>
        <family val="2"/>
      </rPr>
      <t xml:space="preserve">Interest Paid negative: </t>
    </r>
    <r>
      <rPr>
        <b/>
        <i/>
        <sz val="11"/>
        <color theme="9" tint="-0.249977111117893"/>
        <rFont val="Arial"/>
        <family val="2"/>
      </rPr>
      <t xml:space="preserve">‘Low risk’
</t>
    </r>
    <r>
      <rPr>
        <i/>
        <sz val="11"/>
        <rFont val="Arial"/>
        <family val="2"/>
      </rPr>
      <t xml:space="preserve">If Interest Paid positive and </t>
    </r>
    <r>
      <rPr>
        <b/>
        <i/>
        <sz val="11"/>
        <rFont val="Arial"/>
        <family val="2"/>
      </rPr>
      <t>coverage negative</t>
    </r>
    <r>
      <rPr>
        <i/>
        <sz val="11"/>
        <rFont val="Arial"/>
        <family val="2"/>
      </rPr>
      <t>:</t>
    </r>
    <r>
      <rPr>
        <i/>
        <sz val="11"/>
        <color rgb="FFC00000"/>
        <rFont val="Arial"/>
        <family val="2"/>
      </rPr>
      <t xml:space="preserve"> </t>
    </r>
    <r>
      <rPr>
        <b/>
        <i/>
        <sz val="11"/>
        <color rgb="FFC00000"/>
        <rFont val="Arial"/>
        <family val="2"/>
      </rPr>
      <t>'High Risk'</t>
    </r>
    <r>
      <rPr>
        <i/>
        <sz val="11"/>
        <rFont val="Arial"/>
        <family val="2"/>
      </rPr>
      <t xml:space="preserve">
If Interest Paid: 'N/A'</t>
    </r>
  </si>
  <si>
    <t>Test Ltd</t>
  </si>
  <si>
    <t>INSTRUCTIONS&gt;</t>
  </si>
  <si>
    <t>INPUT&gt;</t>
  </si>
  <si>
    <t>ANCILLARY&gt;</t>
  </si>
  <si>
    <t>ASSESSMENT&gt;</t>
  </si>
  <si>
    <t>EVALUATION&gt;</t>
  </si>
  <si>
    <t>Net cash flow from investing activities</t>
  </si>
  <si>
    <t>Net cash flow from financing activities</t>
  </si>
  <si>
    <t>Reconciliation of funds:</t>
  </si>
  <si>
    <t>Assets - Liabilities + Equity</t>
  </si>
  <si>
    <t>Assets - (Liabilities + Equity)</t>
  </si>
  <si>
    <t>Authority may wish to seek explanation</t>
  </si>
  <si>
    <t>Authority should adopt a low risk approach</t>
  </si>
  <si>
    <t>Authority should seek further mitigations</t>
  </si>
  <si>
    <t>Maximum Lot Value</t>
  </si>
  <si>
    <t>Cumulative Lot Value</t>
  </si>
  <si>
    <t>6 Introduction of FVRA Lite and New VCSE metrics</t>
  </si>
  <si>
    <t>6.0.0</t>
  </si>
  <si>
    <t>v6.0.0 Additions</t>
  </si>
  <si>
    <t>v6.0.0 Key changes</t>
  </si>
  <si>
    <t>- CHANGES: Admin tabs moved to the beginning with warning to hide before sharing</t>
  </si>
  <si>
    <t>- CHANGES: Fixed subcontractor delivery % value</t>
  </si>
  <si>
    <t>- ADD SORP accounting principles to 1.1b Lead &amp; Parents NFP</t>
  </si>
  <si>
    <t>- ADD SORP accounting principles to 1.2b Other NFP</t>
  </si>
  <si>
    <t>- ADD SORP accounting principles to 1.3b Lead NFP</t>
  </si>
  <si>
    <t>- CHANGES: Fixed switches on Bidder Instruction tabs to ensure outputs are displayed correctly</t>
  </si>
  <si>
    <t>- CHANGES: Introduced a RAG scale for assessment of metrics. Values will based on a colour scale based on inputs in Authority Input Tab</t>
  </si>
  <si>
    <r>
      <t xml:space="preserve">The settings on this sheet are used across the tool - if you wish to change any of these settings please check with the tool owner. </t>
    </r>
    <r>
      <rPr>
        <b/>
        <sz val="12"/>
        <color rgb="FFFF0000"/>
        <rFont val="Arial"/>
        <family val="2"/>
      </rPr>
      <t>This is tool v6.</t>
    </r>
    <r>
      <rPr>
        <sz val="12"/>
        <color rgb="FFFF0000"/>
        <rFont val="Arial"/>
        <family val="2"/>
      </rPr>
      <t xml:space="preserve">
Following any changes to these settings, and before distribution of the tool to Bidders, this sheet should be </t>
    </r>
    <r>
      <rPr>
        <u/>
        <sz val="12"/>
        <color rgb="FFFF0000"/>
        <rFont val="Arial"/>
        <family val="2"/>
      </rPr>
      <t>protected and hidden</t>
    </r>
    <r>
      <rPr>
        <sz val="12"/>
        <color rgb="FFFF0000"/>
        <rFont val="Arial"/>
        <family val="2"/>
      </rPr>
      <t>.</t>
    </r>
  </si>
  <si>
    <t>If lots are used, the below should be completed. If not using lotting, please fill in cell F40.</t>
  </si>
  <si>
    <t>For lotting and frameworks, (please leave cell G47 as 'Annual Contract Value (no lotting)' if not using lots. Otherwise, select 'Maximum…' or 'Cumulative…' value</t>
  </si>
  <si>
    <t xml:space="preserve">   increase/(decrease) in stocks</t>
  </si>
  <si>
    <t xml:space="preserve">   increase/(decrease) in debtors</t>
  </si>
  <si>
    <t xml:space="preserve">   gains/(losses) on investments</t>
  </si>
  <si>
    <t xml:space="preserve">   profit/(loss) on the sale of fixed assets</t>
  </si>
  <si>
    <t>Input worksheet instructions</t>
  </si>
  <si>
    <t xml:space="preserve">Unless otherwise indicated by the Authority, all amounts should be entered in £000s. </t>
  </si>
  <si>
    <t>Where the Immediate and/or Ultimate Parent company accounts are not presented in GBP, the fields must be completed in the reported currency and the relevant exchange rates entered at the top of the sheet.</t>
  </si>
  <si>
    <t>3.</t>
  </si>
  <si>
    <t>4.</t>
  </si>
  <si>
    <t>5.</t>
  </si>
  <si>
    <t>6.</t>
  </si>
  <si>
    <t xml:space="preserve">Note 1: 
</t>
  </si>
  <si>
    <t>The tool does not have the functionality to pro-rate ratios for interim accounts input. In these cases, ratio calculations that include elements from the income and cashflow statements (i.e. operating profit, depreciation and amortisation and free cashflow, etc) should be annualised in the clarification section provided in the relevant evaluation sheets. Interpretation of interim results should reflect the seasonality of earnings and cash generation in a business among other factors.</t>
  </si>
  <si>
    <t>Exceptional and non-underlying items are not included in ratio calculations where the net total entered is positive (ie income). This means operating profit for the purpose of ratio calculation may be less than the operating profit reported as it is net of exceptionals where the total entered is negative.</t>
  </si>
  <si>
    <t xml:space="preserve">Note 2: 
</t>
  </si>
  <si>
    <t>**Sheet protection guidance</t>
  </si>
  <si>
    <t>In setting appropriate scales, contracting authorities should seek to reflect industry specific circumstances.</t>
  </si>
  <si>
    <t>Appendix II of the Guidance sets out some suggested ranges or scales that contracting authorities should tailor to ensure they are related or proportionate to the contract or lot.</t>
  </si>
  <si>
    <t xml:space="preserve">Any points on the scale at which a bidder would be required to provide additional mitigations should be specified in advance. </t>
  </si>
  <si>
    <t>For instance, a scale of 0 to 10% could be used to represent Operating Margin ratio with 0% being higher risk through to 10% being lower risk.</t>
  </si>
  <si>
    <t>*Risk scales - guidance for tailoring the scales</t>
  </si>
  <si>
    <r>
      <t xml:space="preserve">Contract authorities can set their own scale of values for risk assessment; these represent a </t>
    </r>
    <r>
      <rPr>
        <b/>
        <sz val="12"/>
        <color theme="1"/>
        <rFont val="Arial"/>
        <family val="2"/>
      </rPr>
      <t>risk scale</t>
    </r>
    <r>
      <rPr>
        <sz val="12"/>
        <color theme="1"/>
        <rFont val="Arial"/>
        <family val="2"/>
      </rPr>
      <t xml:space="preserve"> rather than a prescribed threshold.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</si>
</sst>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6" formatCode="&quot;£&quot;#,##0;[Red]\-&quot;£&quot;#,##0"/>
    <numFmt numFmtId="44" formatCode="_-&quot;£&quot;* #,##0.00_-;\-&quot;£&quot;* #,##0.00_-;_-&quot;£&quot;* &quot;-&quot;??_-;_-@_-"/>
    <numFmt numFmtId="43" formatCode="_-* #,##0.00_-;\-* #,##0.00_-;_-* &quot;-&quot;??_-;_-@_-"/>
    <numFmt numFmtId="164" formatCode="_(&quot;£&quot;* #,##0.00_);_(&quot;£&quot;* \(#,##0.00\);_(&quot;£&quot;* &quot;-&quot;??_);_(@_)"/>
    <numFmt numFmtId="165" formatCode="#,##0.0"/>
    <numFmt numFmtId="166" formatCode="[Red]&quot;!Err!&quot;;[Red]&quot;!Err!&quot;;&quot;OK&quot;"/>
    <numFmt numFmtId="167" formatCode="[Red]&quot;!W!&quot;;[Red]&quot;!W!&quot;;&quot;OK&quot;"/>
    <numFmt numFmtId="168" formatCode="#,##0_);[Red]\(#,##0\);&quot;-&quot;_);[Red]&quot;Err-&quot;@"/>
    <numFmt numFmtId="169" formatCode="0.00%_);[Red]\-0.00%_);\-\%_);[Red]&quot;Err-&quot;@"/>
    <numFmt numFmtId="170" formatCode="0%_);[Red]\-0%_);\-\%_)"/>
    <numFmt numFmtId="171" formatCode="0.00%_);[Red]\-0.00%_);\-\%_)"/>
    <numFmt numFmtId="172" formatCode="#,##0_);[Red]\(#,##0\);&quot;-&quot;_)"/>
    <numFmt numFmtId="173" formatCode="#,##0.00_);[Red]\(#,##0.00\);&quot;-&quot;_)"/>
    <numFmt numFmtId="174" formatCode="0%_);[Red]\-0%_);\-\%_);[Red]&quot;Err-&quot;@"/>
    <numFmt numFmtId="175" formatCode="#,##0.00_);[Red]\(#,##0.00\);&quot;-&quot;_);[Red]&quot;Err-&quot;@"/>
    <numFmt numFmtId="176" formatCode="0.0"/>
    <numFmt numFmtId="177" formatCode="0.0%"/>
    <numFmt numFmtId="178" formatCode="0.0%_);[Red]\-0.0%_);\-\%_);[Red]&quot;Err-&quot;@"/>
    <numFmt numFmtId="179" formatCode="0.0%_);[Red]\-0.0%_);\-\%_)"/>
    <numFmt numFmtId="180" formatCode="0.00_ ;[Red]\-0.00\ "/>
    <numFmt numFmtId="181" formatCode="#,##0.00;[Red]#,##0.00"/>
    <numFmt numFmtId="182" formatCode="0_ ;[Red]\-0\ "/>
    <numFmt numFmtId="183" formatCode="#,##0;[Red]#,##0"/>
    <numFmt numFmtId="184" formatCode="#,##0_ ;\-#,##0\ "/>
  </numFmts>
  <fonts count="148" x14ac:knownFonts="1">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8"/>
      <name val="Calibri"/>
      <family val="2"/>
    </font>
    <font>
      <b/>
      <sz val="12"/>
      <color indexed="8"/>
      <name val="Arial"/>
      <family val="2"/>
    </font>
    <font>
      <b/>
      <sz val="14"/>
      <name val="Arial"/>
      <family val="2"/>
    </font>
    <font>
      <b/>
      <sz val="10"/>
      <name val="Arial"/>
      <family val="2"/>
    </font>
    <font>
      <b/>
      <sz val="9"/>
      <name val="Arial"/>
      <family val="2"/>
    </font>
    <font>
      <sz val="9"/>
      <name val="Arial"/>
      <family val="2"/>
    </font>
    <font>
      <b/>
      <sz val="9"/>
      <color indexed="9"/>
      <name val="Arial"/>
      <family val="2"/>
    </font>
    <font>
      <sz val="8"/>
      <color indexed="55"/>
      <name val="Arial"/>
      <family val="2"/>
    </font>
    <font>
      <b/>
      <sz val="11"/>
      <color theme="1"/>
      <name val="Calibri"/>
      <family val="2"/>
      <scheme val="minor"/>
    </font>
    <font>
      <sz val="12"/>
      <color theme="1"/>
      <name val="Arial"/>
      <family val="2"/>
    </font>
    <font>
      <b/>
      <sz val="12"/>
      <color theme="1"/>
      <name val="Arial"/>
      <family val="2"/>
    </font>
    <font>
      <sz val="9"/>
      <color theme="1"/>
      <name val="Arial"/>
      <family val="2"/>
    </font>
    <font>
      <sz val="11"/>
      <color theme="1"/>
      <name val="Calibri"/>
      <family val="2"/>
      <scheme val="minor"/>
    </font>
    <font>
      <sz val="11"/>
      <color theme="1"/>
      <name val="Arial"/>
      <family val="2"/>
    </font>
    <font>
      <b/>
      <sz val="11"/>
      <color theme="1"/>
      <name val="Arial"/>
      <family val="2"/>
    </font>
    <font>
      <sz val="11"/>
      <name val="Calibri"/>
      <family val="2"/>
      <scheme val="minor"/>
    </font>
    <font>
      <i/>
      <sz val="9"/>
      <name val="Arial"/>
      <family val="2"/>
    </font>
    <font>
      <i/>
      <sz val="11"/>
      <color theme="1"/>
      <name val="Calibri"/>
      <family val="2"/>
      <scheme val="minor"/>
    </font>
    <font>
      <b/>
      <sz val="11"/>
      <color theme="1"/>
      <name val="Calibri Light"/>
      <family val="2"/>
      <scheme val="major"/>
    </font>
    <font>
      <b/>
      <sz val="16"/>
      <name val="Calibri"/>
      <family val="2"/>
      <scheme val="minor"/>
    </font>
    <font>
      <sz val="12"/>
      <color theme="0"/>
      <name val="Arial"/>
      <family val="2"/>
    </font>
    <font>
      <sz val="12"/>
      <name val="Arial"/>
      <family val="2"/>
    </font>
    <font>
      <u/>
      <sz val="12"/>
      <name val="Arial"/>
      <family val="2"/>
    </font>
    <font>
      <sz val="9"/>
      <color theme="1"/>
      <name val="Calibri"/>
      <family val="2"/>
      <scheme val="minor"/>
    </font>
    <font>
      <b/>
      <u/>
      <sz val="12"/>
      <name val="Arial"/>
      <family val="2"/>
    </font>
    <font>
      <b/>
      <sz val="9"/>
      <color theme="1"/>
      <name val="Arial"/>
      <family val="2"/>
    </font>
    <font>
      <b/>
      <sz val="9"/>
      <color indexed="10"/>
      <name val="Arial"/>
      <family val="2"/>
    </font>
    <font>
      <b/>
      <sz val="8"/>
      <color rgb="FF00B0F0"/>
      <name val="Arial"/>
      <family val="2"/>
    </font>
    <font>
      <b/>
      <sz val="10"/>
      <color rgb="FF57B6B3"/>
      <name val="Arial"/>
      <family val="2"/>
    </font>
    <font>
      <b/>
      <sz val="10"/>
      <color theme="0"/>
      <name val="Arial"/>
      <family val="2"/>
    </font>
    <font>
      <sz val="10"/>
      <color theme="0"/>
      <name val="Arial"/>
      <family val="2"/>
    </font>
    <font>
      <b/>
      <sz val="9"/>
      <color theme="0"/>
      <name val="Arial"/>
      <family val="2"/>
    </font>
    <font>
      <u/>
      <sz val="9"/>
      <color theme="10"/>
      <name val="Arial"/>
      <family val="2"/>
    </font>
    <font>
      <b/>
      <u/>
      <sz val="9"/>
      <color theme="0"/>
      <name val="Arial"/>
      <family val="2"/>
    </font>
    <font>
      <u/>
      <sz val="10"/>
      <color theme="0"/>
      <name val="Arial"/>
      <family val="2"/>
    </font>
    <font>
      <b/>
      <sz val="12"/>
      <color rgb="FFFFFFFF"/>
      <name val="Arial"/>
      <family val="2"/>
    </font>
    <font>
      <i/>
      <sz val="9"/>
      <color theme="1"/>
      <name val="Arial"/>
      <family val="2"/>
    </font>
    <font>
      <i/>
      <sz val="9"/>
      <color rgb="FFFF0000"/>
      <name val="Arial"/>
      <family val="2"/>
    </font>
    <font>
      <u/>
      <sz val="9"/>
      <color theme="11"/>
      <name val="Arial"/>
      <family val="2"/>
    </font>
    <font>
      <b/>
      <sz val="10"/>
      <color theme="1"/>
      <name val="Arial"/>
      <family val="2"/>
    </font>
    <font>
      <sz val="9"/>
      <color rgb="FF009999"/>
      <name val="Arial"/>
      <family val="2"/>
    </font>
    <font>
      <sz val="9"/>
      <color rgb="FF0070C0"/>
      <name val="Arial"/>
      <family val="2"/>
    </font>
    <font>
      <sz val="12"/>
      <color rgb="FF0070C0"/>
      <name val="Arial"/>
      <family val="2"/>
    </font>
    <font>
      <u/>
      <sz val="12"/>
      <color theme="10"/>
      <name val="Arial"/>
      <family val="2"/>
    </font>
    <font>
      <sz val="12"/>
      <color rgb="FFFF0000"/>
      <name val="Arial"/>
      <family val="2"/>
    </font>
    <font>
      <b/>
      <u/>
      <sz val="12"/>
      <color rgb="FFFF0000"/>
      <name val="Arial"/>
      <family val="2"/>
    </font>
    <font>
      <b/>
      <sz val="12"/>
      <color theme="0"/>
      <name val="Arial"/>
      <family val="2"/>
    </font>
    <font>
      <b/>
      <sz val="12"/>
      <color rgb="FF57B6B3"/>
      <name val="Arial"/>
      <family val="2"/>
    </font>
    <font>
      <sz val="9"/>
      <color rgb="FFFF0000"/>
      <name val="Arial"/>
      <family val="2"/>
    </font>
    <font>
      <b/>
      <i/>
      <sz val="9"/>
      <color rgb="FFFF0000"/>
      <name val="Arial"/>
      <family val="2"/>
    </font>
    <font>
      <b/>
      <sz val="12"/>
      <color rgb="FFFF0000"/>
      <name val="Arial"/>
      <family val="2"/>
    </font>
    <font>
      <b/>
      <sz val="12"/>
      <name val="Arial"/>
      <family val="2"/>
    </font>
    <font>
      <u/>
      <sz val="12"/>
      <color theme="0"/>
      <name val="Arial"/>
      <family val="2"/>
    </font>
    <font>
      <sz val="10"/>
      <color theme="1"/>
      <name val="Arial"/>
      <family val="2"/>
    </font>
    <font>
      <i/>
      <sz val="10"/>
      <color theme="1"/>
      <name val="Arial"/>
      <family val="2"/>
    </font>
    <font>
      <i/>
      <sz val="11"/>
      <color theme="4" tint="-0.499984740745262"/>
      <name val="Arial"/>
      <family val="2"/>
    </font>
    <font>
      <b/>
      <sz val="9"/>
      <color rgb="FFFF0000"/>
      <name val="Arial"/>
      <family val="2"/>
    </font>
    <font>
      <sz val="9"/>
      <color theme="0"/>
      <name val="Arial"/>
      <family val="2"/>
    </font>
    <font>
      <i/>
      <sz val="9"/>
      <color theme="0"/>
      <name val="Arial"/>
      <family val="2"/>
    </font>
    <font>
      <u/>
      <sz val="12"/>
      <color theme="1"/>
      <name val="Arial"/>
      <family val="2"/>
    </font>
    <font>
      <b/>
      <sz val="9"/>
      <color rgb="FF57B6B3"/>
      <name val="Arial"/>
      <family val="2"/>
    </font>
    <font>
      <u/>
      <sz val="12"/>
      <color rgb="FFFF0000"/>
      <name val="Arial"/>
      <family val="2"/>
    </font>
    <font>
      <b/>
      <sz val="11"/>
      <name val="Calibri"/>
      <family val="2"/>
      <scheme val="minor"/>
    </font>
    <font>
      <u/>
      <sz val="12"/>
      <color rgb="FF0070C0"/>
      <name val="Arial"/>
      <family val="2"/>
    </font>
    <font>
      <b/>
      <sz val="8"/>
      <color rgb="FFFF0000"/>
      <name val="Arial"/>
      <family val="2"/>
    </font>
    <font>
      <sz val="9"/>
      <color rgb="FFFF0101"/>
      <name val="Arial"/>
      <family val="2"/>
    </font>
    <font>
      <b/>
      <sz val="9"/>
      <color theme="1"/>
      <name val="Calibri"/>
      <family val="2"/>
      <scheme val="minor"/>
    </font>
    <font>
      <b/>
      <sz val="9"/>
      <color rgb="FF00B0F0"/>
      <name val="Arial"/>
      <family val="2"/>
    </font>
    <font>
      <b/>
      <i/>
      <sz val="9"/>
      <color theme="1"/>
      <name val="Arial"/>
      <family val="2"/>
    </font>
    <font>
      <i/>
      <sz val="9"/>
      <color theme="1"/>
      <name val="Calibri"/>
      <family val="2"/>
      <scheme val="minor"/>
    </font>
    <font>
      <b/>
      <sz val="9"/>
      <color rgb="FFFFFFFF"/>
      <name val="Arial"/>
      <family val="2"/>
    </font>
    <font>
      <sz val="9"/>
      <color theme="0" tint="-0.14999847407452621"/>
      <name val="Arial"/>
      <family val="2"/>
    </font>
    <font>
      <b/>
      <sz val="9"/>
      <color theme="0" tint="-0.14999847407452621"/>
      <name val="Calibri"/>
      <family val="2"/>
      <scheme val="minor"/>
    </font>
    <font>
      <b/>
      <sz val="9"/>
      <color theme="0" tint="-0.14999847407452621"/>
      <name val="Arial"/>
      <family val="2"/>
    </font>
    <font>
      <i/>
      <sz val="11"/>
      <color theme="0" tint="-0.14999847407452621"/>
      <name val="Calibri"/>
      <family val="2"/>
      <scheme val="minor"/>
    </font>
    <font>
      <b/>
      <sz val="8"/>
      <color theme="0" tint="-0.14999847407452621"/>
      <name val="Arial"/>
      <family val="2"/>
    </font>
    <font>
      <b/>
      <sz val="11"/>
      <color theme="0" tint="-0.14999847407452621"/>
      <name val="Calibri"/>
      <family val="2"/>
      <scheme val="minor"/>
    </font>
    <font>
      <b/>
      <sz val="12"/>
      <color theme="0" tint="-0.14999847407452621"/>
      <name val="Arial"/>
      <family val="2"/>
    </font>
    <font>
      <b/>
      <i/>
      <sz val="9"/>
      <color theme="1"/>
      <name val="Calibri"/>
      <family val="2"/>
      <scheme val="minor"/>
    </font>
    <font>
      <sz val="11"/>
      <color theme="0" tint="-0.499984740745262"/>
      <name val="Arial"/>
      <family val="2"/>
    </font>
    <font>
      <b/>
      <sz val="11"/>
      <color indexed="8"/>
      <name val="Arial"/>
      <family val="2"/>
    </font>
    <font>
      <b/>
      <sz val="11"/>
      <color theme="0" tint="-0.499984740745262"/>
      <name val="Arial"/>
      <family val="2"/>
    </font>
    <font>
      <sz val="10"/>
      <color rgb="FF0070C0"/>
      <name val="Arial"/>
      <family val="2"/>
    </font>
    <font>
      <sz val="8"/>
      <color theme="0" tint="-0.14999847407452621"/>
      <name val="Arial"/>
      <family val="2"/>
    </font>
    <font>
      <i/>
      <sz val="9"/>
      <color theme="0" tint="-0.14999847407452621"/>
      <name val="Arial"/>
      <family val="2"/>
    </font>
    <font>
      <b/>
      <sz val="11"/>
      <color rgb="FFC0C0C0"/>
      <name val="Arial"/>
      <family val="2"/>
    </font>
    <font>
      <sz val="11"/>
      <color indexed="8"/>
      <name val="Arial"/>
      <family val="2"/>
    </font>
    <font>
      <sz val="11"/>
      <color rgb="FF0070C0"/>
      <name val="Arial"/>
      <family val="2"/>
    </font>
    <font>
      <b/>
      <sz val="11"/>
      <color theme="0" tint="-0.14999847407452621"/>
      <name val="Arial"/>
      <family val="2"/>
    </font>
    <font>
      <b/>
      <sz val="8"/>
      <color theme="1"/>
      <name val="Arial"/>
      <family val="2"/>
    </font>
    <font>
      <sz val="8"/>
      <color rgb="FF0070C0"/>
      <name val="Arial"/>
      <family val="2"/>
    </font>
    <font>
      <b/>
      <u/>
      <sz val="9"/>
      <color theme="1"/>
      <name val="Arial"/>
      <family val="2"/>
    </font>
    <font>
      <b/>
      <i/>
      <u/>
      <sz val="9"/>
      <color rgb="FFFF0000"/>
      <name val="Arial"/>
      <family val="2"/>
    </font>
    <font>
      <b/>
      <sz val="20"/>
      <color theme="0"/>
      <name val="Arial"/>
      <family val="2"/>
    </font>
    <font>
      <sz val="8"/>
      <name val="Arial"/>
      <family val="2"/>
    </font>
    <font>
      <sz val="9"/>
      <color theme="0" tint="-0.249977111117893"/>
      <name val="Arial"/>
      <family val="2"/>
    </font>
    <font>
      <sz val="9"/>
      <color rgb="FFBFBFBF"/>
      <name val="Arial"/>
      <family val="2"/>
    </font>
    <font>
      <b/>
      <sz val="10"/>
      <color rgb="FF000000"/>
      <name val="Arial"/>
      <family val="2"/>
    </font>
    <font>
      <b/>
      <sz val="8"/>
      <color rgb="FF000000"/>
      <name val="Arial"/>
      <family val="2"/>
    </font>
    <font>
      <sz val="9"/>
      <color rgb="FF000000"/>
      <name val="Arial"/>
      <family val="2"/>
    </font>
    <font>
      <b/>
      <sz val="9"/>
      <color rgb="FF000000"/>
      <name val="Arial"/>
      <family val="2"/>
    </font>
    <font>
      <sz val="10"/>
      <color rgb="FF000000"/>
      <name val="Tahoma"/>
      <family val="2"/>
    </font>
    <font>
      <b/>
      <sz val="10"/>
      <color rgb="FF000000"/>
      <name val="Tahoma"/>
      <family val="2"/>
    </font>
    <font>
      <b/>
      <sz val="11"/>
      <name val="Arial"/>
      <family val="2"/>
    </font>
    <font>
      <b/>
      <sz val="9"/>
      <color indexed="8"/>
      <name val="Arial"/>
      <family val="2"/>
    </font>
    <font>
      <b/>
      <sz val="11"/>
      <color indexed="10"/>
      <name val="Arial"/>
      <family val="2"/>
    </font>
    <font>
      <b/>
      <sz val="11"/>
      <color theme="0"/>
      <name val="Arial"/>
      <family val="2"/>
    </font>
    <font>
      <sz val="11"/>
      <color theme="0"/>
      <name val="Arial"/>
      <family val="2"/>
    </font>
    <font>
      <b/>
      <u/>
      <sz val="11"/>
      <color theme="0"/>
      <name val="Arial"/>
      <family val="2"/>
    </font>
    <font>
      <u/>
      <sz val="11"/>
      <color theme="0"/>
      <name val="Arial"/>
      <family val="2"/>
    </font>
    <font>
      <b/>
      <sz val="11"/>
      <color rgb="FF00B0F0"/>
      <name val="Arial"/>
      <family val="2"/>
    </font>
    <font>
      <sz val="11"/>
      <color theme="0" tint="-0.14999847407452621"/>
      <name val="Arial"/>
      <family val="2"/>
    </font>
    <font>
      <i/>
      <sz val="11"/>
      <color theme="0" tint="-0.14999847407452621"/>
      <name val="Arial"/>
      <family val="2"/>
    </font>
    <font>
      <sz val="11"/>
      <name val="Arial"/>
      <family val="2"/>
    </font>
    <font>
      <sz val="11"/>
      <color theme="1" tint="0.499984740745262"/>
      <name val="Arial"/>
      <family val="2"/>
    </font>
    <font>
      <u/>
      <sz val="11"/>
      <color theme="10"/>
      <name val="Arial"/>
      <family val="2"/>
    </font>
    <font>
      <u/>
      <sz val="11"/>
      <color theme="0" tint="-0.499984740745262"/>
      <name val="Arial"/>
      <family val="2"/>
    </font>
    <font>
      <i/>
      <sz val="11"/>
      <color theme="1"/>
      <name val="Arial"/>
      <family val="2"/>
    </font>
    <font>
      <b/>
      <sz val="11"/>
      <color theme="1" tint="0.499984740745262"/>
      <name val="Arial"/>
      <family val="2"/>
    </font>
    <font>
      <i/>
      <sz val="11"/>
      <color theme="1" tint="0.499984740745262"/>
      <name val="Arial"/>
      <family val="2"/>
    </font>
    <font>
      <b/>
      <i/>
      <sz val="11"/>
      <name val="Arial"/>
      <family val="2"/>
    </font>
    <font>
      <b/>
      <i/>
      <sz val="11"/>
      <color theme="9" tint="-0.249977111117893"/>
      <name val="Arial"/>
      <family val="2"/>
    </font>
    <font>
      <i/>
      <sz val="11"/>
      <name val="Arial"/>
      <family val="2"/>
    </font>
    <font>
      <b/>
      <i/>
      <sz val="11"/>
      <color rgb="FFC00000"/>
      <name val="Arial"/>
      <family val="2"/>
    </font>
    <font>
      <i/>
      <u/>
      <sz val="11"/>
      <name val="Arial"/>
      <family val="2"/>
    </font>
    <font>
      <b/>
      <i/>
      <sz val="11"/>
      <color theme="1" tint="0.499984740745262"/>
      <name val="Arial"/>
      <family val="2"/>
    </font>
    <font>
      <i/>
      <u/>
      <sz val="11"/>
      <color theme="1" tint="0.499984740745262"/>
      <name val="Arial"/>
      <family val="2"/>
    </font>
    <font>
      <b/>
      <i/>
      <u/>
      <sz val="11"/>
      <color theme="1" tint="0.499984740745262"/>
      <name val="Arial"/>
      <family val="2"/>
    </font>
    <font>
      <b/>
      <i/>
      <u/>
      <sz val="11"/>
      <color theme="0" tint="-0.499984740745262"/>
      <name val="Arial"/>
      <family val="2"/>
    </font>
    <font>
      <b/>
      <u val="double"/>
      <sz val="11"/>
      <name val="Arial"/>
      <family val="2"/>
    </font>
    <font>
      <b/>
      <u val="double"/>
      <sz val="11"/>
      <color theme="0" tint="-0.499984740745262"/>
      <name val="Arial"/>
      <family val="2"/>
    </font>
    <font>
      <b/>
      <i/>
      <sz val="11"/>
      <color theme="1"/>
      <name val="Arial"/>
      <family val="2"/>
    </font>
    <font>
      <b/>
      <i/>
      <sz val="11"/>
      <color theme="9"/>
      <name val="Arial"/>
      <family val="2"/>
    </font>
    <font>
      <i/>
      <sz val="11"/>
      <color rgb="FFC00000"/>
      <name val="Arial"/>
      <family val="2"/>
    </font>
    <font>
      <i/>
      <sz val="11"/>
      <color theme="0" tint="-0.499984740745262"/>
      <name val="Arial"/>
      <family val="2"/>
    </font>
    <font>
      <b/>
      <i/>
      <sz val="11"/>
      <color rgb="FFFF0000"/>
      <name val="Arial"/>
      <family val="2"/>
    </font>
    <font>
      <b/>
      <i/>
      <sz val="11"/>
      <color theme="0" tint="-0.499984740745262"/>
      <name val="Arial"/>
      <family val="2"/>
    </font>
    <font>
      <b/>
      <u/>
      <sz val="11"/>
      <color theme="0" tint="-0.499984740745262"/>
      <name val="Arial"/>
      <family val="2"/>
    </font>
    <font>
      <b/>
      <u/>
      <sz val="11"/>
      <color theme="10"/>
      <name val="Arial"/>
      <family val="2"/>
    </font>
    <font>
      <sz val="11"/>
      <color rgb="FF000000"/>
      <name val="Arial"/>
      <family val="2"/>
    </font>
    <font>
      <sz val="11"/>
      <color rgb="FFFF0000"/>
      <name val="Arial"/>
      <family val="2"/>
    </font>
    <font>
      <b/>
      <sz val="20"/>
      <color theme="1"/>
      <name val="Arial"/>
      <family val="2"/>
    </font>
    <font>
      <b/>
      <u/>
      <sz val="12"/>
      <color theme="10"/>
      <name val="Arial"/>
      <family val="2"/>
    </font>
    <font>
      <b/>
      <sz val="11"/>
      <color rgb="FF57B6B3"/>
      <name val="Calibri"/>
      <family val="2"/>
      <scheme val="minor"/>
    </font>
  </fonts>
  <fills count="32">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23"/>
        <bgColor indexed="64"/>
      </patternFill>
    </fill>
    <fill>
      <patternFill patternType="solid">
        <fgColor theme="0"/>
        <bgColor indexed="64"/>
      </patternFill>
    </fill>
    <fill>
      <patternFill patternType="solid">
        <fgColor theme="8" tint="0.79998168889431442"/>
        <bgColor indexed="49"/>
      </patternFill>
    </fill>
    <fill>
      <patternFill patternType="solid">
        <fgColor rgb="FFFFFFCC"/>
        <bgColor indexed="64"/>
      </patternFill>
    </fill>
    <fill>
      <patternFill patternType="solid">
        <fgColor theme="1"/>
        <bgColor indexed="64"/>
      </patternFill>
    </fill>
    <fill>
      <patternFill patternType="solid">
        <fgColor rgb="FF0070C0"/>
        <bgColor indexed="64"/>
      </patternFill>
    </fill>
    <fill>
      <patternFill patternType="solid">
        <fgColor rgb="FF5E6D75"/>
        <bgColor indexed="64"/>
      </patternFill>
    </fill>
    <fill>
      <patternFill patternType="solid">
        <fgColor rgb="FF617179"/>
        <bgColor indexed="64"/>
      </patternFill>
    </fill>
    <fill>
      <patternFill patternType="solid">
        <fgColor rgb="FF57B6B3"/>
        <bgColor rgb="FF000000"/>
      </patternFill>
    </fill>
    <fill>
      <patternFill patternType="solid">
        <fgColor rgb="FFCCEEFB"/>
        <bgColor indexed="64"/>
      </patternFill>
    </fill>
    <fill>
      <patternFill patternType="lightUp">
        <fgColor theme="0"/>
        <bgColor theme="0" tint="-4.9989318521683403E-2"/>
      </patternFill>
    </fill>
    <fill>
      <patternFill patternType="solid">
        <fgColor theme="7" tint="0.39994506668294322"/>
        <bgColor indexed="64"/>
      </patternFill>
    </fill>
    <fill>
      <patternFill patternType="lightUp">
        <fgColor theme="0"/>
        <bgColor theme="0" tint="-0.34998626667073579"/>
      </patternFill>
    </fill>
    <fill>
      <patternFill patternType="solid">
        <fgColor rgb="FF5AB7B2"/>
        <bgColor indexed="64"/>
      </patternFill>
    </fill>
    <fill>
      <patternFill patternType="solid">
        <fgColor rgb="FFFF0000"/>
        <bgColor indexed="64"/>
      </patternFill>
    </fill>
    <fill>
      <patternFill patternType="solid">
        <fgColor theme="9" tint="0.79998168889431442"/>
        <bgColor indexed="64"/>
      </patternFill>
    </fill>
    <fill>
      <patternFill patternType="lightUp">
        <fgColor theme="0"/>
        <bgColor theme="0"/>
      </patternFill>
    </fill>
    <fill>
      <patternFill patternType="solid">
        <fgColor theme="7"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7" tint="0.59996337778862885"/>
        <bgColor indexed="64"/>
      </patternFill>
    </fill>
    <fill>
      <patternFill patternType="solid">
        <fgColor rgb="FFC0C0C0"/>
        <bgColor indexed="64"/>
      </patternFill>
    </fill>
    <fill>
      <patternFill patternType="solid">
        <fgColor rgb="FF5AB7B2"/>
        <bgColor rgb="FF000000"/>
      </patternFill>
    </fill>
    <fill>
      <patternFill patternType="solid">
        <fgColor rgb="FFFFFFCC"/>
        <bgColor rgb="FF000000"/>
      </patternFill>
    </fill>
    <fill>
      <patternFill patternType="solid">
        <fgColor rgb="FFA6A6A6"/>
        <bgColor indexed="64"/>
      </patternFill>
    </fill>
    <fill>
      <patternFill patternType="solid">
        <fgColor rgb="FFFFC000"/>
        <bgColor indexed="64"/>
      </patternFill>
    </fill>
    <fill>
      <patternFill patternType="solid">
        <fgColor rgb="FFFFFF00"/>
        <bgColor indexed="64"/>
      </patternFill>
    </fill>
  </fills>
  <borders count="15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hair">
        <color rgb="FF5AB7B2"/>
      </left>
      <right style="hair">
        <color rgb="FF5AB7B2"/>
      </right>
      <top style="hair">
        <color rgb="FF5AB7B2"/>
      </top>
      <bottom/>
      <diagonal/>
    </border>
    <border>
      <left style="hair">
        <color rgb="FF5AB7B2"/>
      </left>
      <right style="hair">
        <color rgb="FF5AB7B2"/>
      </right>
      <top/>
      <bottom style="hair">
        <color rgb="FF5AB7B2"/>
      </bottom>
      <diagonal/>
    </border>
    <border>
      <left style="thin">
        <color indexed="22"/>
      </left>
      <right style="thin">
        <color indexed="22"/>
      </right>
      <top/>
      <bottom/>
      <diagonal/>
    </border>
    <border>
      <left style="thin">
        <color rgb="FF617179"/>
      </left>
      <right style="thin">
        <color rgb="FF617179"/>
      </right>
      <top style="thin">
        <color rgb="FF617179"/>
      </top>
      <bottom style="thin">
        <color rgb="FF6171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dotted">
        <color rgb="FFFF0000"/>
      </left>
      <right style="dotted">
        <color rgb="FFFF0000"/>
      </right>
      <top style="dotted">
        <color rgb="FFFF0000"/>
      </top>
      <bottom style="dotted">
        <color rgb="FFFF0000"/>
      </bottom>
      <diagonal/>
    </border>
    <border>
      <left style="hair">
        <color theme="0" tint="-0.499984740745262"/>
      </left>
      <right style="hair">
        <color theme="0" tint="-0.499984740745262"/>
      </right>
      <top/>
      <bottom style="hair">
        <color theme="0" tint="-0.499984740745262"/>
      </bottom>
      <diagonal/>
    </border>
    <border>
      <left style="dotted">
        <color indexed="10"/>
      </left>
      <right/>
      <top style="dotted">
        <color indexed="10"/>
      </top>
      <bottom/>
      <diagonal/>
    </border>
    <border>
      <left/>
      <right/>
      <top style="dotted">
        <color indexed="10"/>
      </top>
      <bottom/>
      <diagonal/>
    </border>
    <border>
      <left/>
      <right style="dotted">
        <color indexed="10"/>
      </right>
      <top style="dotted">
        <color indexed="10"/>
      </top>
      <bottom/>
      <diagonal/>
    </border>
    <border>
      <left style="dotted">
        <color indexed="10"/>
      </left>
      <right/>
      <top/>
      <bottom/>
      <diagonal/>
    </border>
    <border>
      <left style="dotted">
        <color indexed="10"/>
      </left>
      <right/>
      <top/>
      <bottom style="dotted">
        <color indexed="10"/>
      </bottom>
      <diagonal/>
    </border>
    <border>
      <left/>
      <right/>
      <top/>
      <bottom style="dotted">
        <color indexed="10"/>
      </bottom>
      <diagonal/>
    </border>
    <border>
      <left/>
      <right style="dotted">
        <color indexed="10"/>
      </right>
      <top/>
      <bottom style="dotted">
        <color indexed="10"/>
      </bottom>
      <diagonal/>
    </border>
    <border>
      <left/>
      <right/>
      <top/>
      <bottom style="medium">
        <color rgb="FF57B6B3"/>
      </bottom>
      <diagonal/>
    </border>
    <border>
      <left/>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thin">
        <color indexed="64"/>
      </left>
      <right/>
      <top/>
      <bottom style="thin">
        <color indexed="64"/>
      </bottom>
      <diagonal/>
    </border>
    <border>
      <left/>
      <right/>
      <top style="medium">
        <color rgb="FF57B6B3"/>
      </top>
      <bottom/>
      <diagonal/>
    </border>
    <border>
      <left style="hair">
        <color theme="0" tint="-0.499984740745262"/>
      </left>
      <right/>
      <top style="hair">
        <color theme="0" tint="-0.499984740745262"/>
      </top>
      <bottom style="hair">
        <color theme="0" tint="-0.499984740745262"/>
      </bottom>
      <diagonal/>
    </border>
    <border>
      <left/>
      <right style="hair">
        <color theme="0" tint="-0.499984740745262"/>
      </right>
      <top/>
      <bottom/>
      <diagonal/>
    </border>
    <border>
      <left style="thin">
        <color indexed="22"/>
      </left>
      <right style="thin">
        <color indexed="22"/>
      </right>
      <top/>
      <bottom style="thin">
        <color indexed="2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theme="0" tint="-0.499984740745262"/>
      </right>
      <top style="thin">
        <color indexed="64"/>
      </top>
      <bottom style="double">
        <color indexed="64"/>
      </bottom>
      <diagonal/>
    </border>
    <border>
      <left style="hair">
        <color theme="0" tint="-0.499984740745262"/>
      </left>
      <right style="hair">
        <color theme="0" tint="-0.499984740745262"/>
      </right>
      <top style="thin">
        <color indexed="64"/>
      </top>
      <bottom style="double">
        <color indexed="64"/>
      </bottom>
      <diagonal/>
    </border>
    <border>
      <left style="hair">
        <color theme="0" tint="-0.499984740745262"/>
      </left>
      <right style="hair">
        <color theme="0" tint="-0.499984740745262"/>
      </right>
      <top style="hair">
        <color theme="0" tint="-0.499984740745262"/>
      </top>
      <bottom/>
      <diagonal/>
    </border>
    <border>
      <left/>
      <right/>
      <top style="thin">
        <color indexed="64"/>
      </top>
      <bottom style="double">
        <color indexed="64"/>
      </bottom>
      <diagonal/>
    </border>
    <border>
      <left/>
      <right/>
      <top/>
      <bottom style="double">
        <color indexed="64"/>
      </bottom>
      <diagonal/>
    </border>
    <border>
      <left style="hair">
        <color theme="0" tint="-0.499984740745262"/>
      </left>
      <right style="hair">
        <color theme="0" tint="-0.499984740745262"/>
      </right>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22"/>
      </left>
      <right style="thin">
        <color indexed="22"/>
      </right>
      <top style="thin">
        <color indexed="64"/>
      </top>
      <bottom style="thin">
        <color indexed="64"/>
      </bottom>
      <diagonal/>
    </border>
    <border>
      <left style="dashed">
        <color theme="1" tint="0.499984740745262"/>
      </left>
      <right style="dashed">
        <color theme="1" tint="0.499984740745262"/>
      </right>
      <top style="thin">
        <color indexed="64"/>
      </top>
      <bottom style="thin">
        <color indexed="64"/>
      </bottom>
      <diagonal/>
    </border>
    <border>
      <left style="hair">
        <color theme="0" tint="-0.499984740745262"/>
      </left>
      <right style="hair">
        <color theme="0" tint="-0.499984740745262"/>
      </right>
      <top style="thin">
        <color indexed="64"/>
      </top>
      <bottom style="thin">
        <color indexed="64"/>
      </bottom>
      <diagonal/>
    </border>
    <border>
      <left/>
      <right style="hair">
        <color theme="0" tint="-0.499984740745262"/>
      </right>
      <top/>
      <bottom style="double">
        <color indexed="64"/>
      </bottom>
      <diagonal/>
    </border>
    <border>
      <left style="hair">
        <color theme="0" tint="-0.499984740745262"/>
      </left>
      <right/>
      <top/>
      <bottom/>
      <diagonal/>
    </border>
    <border>
      <left/>
      <right/>
      <top style="thin">
        <color indexed="64"/>
      </top>
      <bottom/>
      <diagonal/>
    </border>
    <border>
      <left style="thin">
        <color indexed="64"/>
      </left>
      <right style="thin">
        <color indexed="64"/>
      </right>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right style="dashed">
        <color theme="1" tint="0.499984740745262"/>
      </right>
      <top style="thin">
        <color indexed="64"/>
      </top>
      <bottom style="thin">
        <color indexed="64"/>
      </bottom>
      <diagonal/>
    </border>
    <border>
      <left style="thin">
        <color indexed="22"/>
      </left>
      <right/>
      <top style="thin">
        <color indexed="64"/>
      </top>
      <bottom style="thin">
        <color indexed="64"/>
      </bottom>
      <diagonal/>
    </border>
    <border>
      <left style="dashed">
        <color theme="1" tint="0.499984740745262"/>
      </left>
      <right/>
      <top style="thin">
        <color indexed="64"/>
      </top>
      <bottom style="thin">
        <color indexed="64"/>
      </bottom>
      <diagonal/>
    </border>
    <border>
      <left style="hair">
        <color theme="0" tint="-0.499984740745262"/>
      </left>
      <right style="thin">
        <color auto="1"/>
      </right>
      <top style="thin">
        <color indexed="64"/>
      </top>
      <bottom style="thin">
        <color indexed="64"/>
      </bottom>
      <diagonal/>
    </border>
    <border>
      <left style="dashed">
        <color theme="1" tint="0.499984740745262"/>
      </left>
      <right/>
      <top/>
      <bottom style="hair">
        <color theme="1" tint="0.499984740745262"/>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64"/>
      </bottom>
      <diagonal/>
    </border>
    <border>
      <left style="thin">
        <color indexed="22"/>
      </left>
      <right/>
      <top/>
      <bottom style="double">
        <color indexed="64"/>
      </bottom>
      <diagonal/>
    </border>
    <border>
      <left style="thin">
        <color indexed="22"/>
      </left>
      <right/>
      <top style="thin">
        <color indexed="64"/>
      </top>
      <bottom style="double">
        <color indexed="64"/>
      </bottom>
      <diagonal/>
    </border>
    <border>
      <left/>
      <right style="hair">
        <color theme="0" tint="-0.499984740745262"/>
      </right>
      <top style="thin">
        <color indexed="64"/>
      </top>
      <bottom style="thin">
        <color rgb="FFC0C0C0"/>
      </bottom>
      <diagonal/>
    </border>
    <border>
      <left style="dashed">
        <color theme="1" tint="0.499984740745262"/>
      </left>
      <right/>
      <top style="hair">
        <color theme="1" tint="0.499984740745262"/>
      </top>
      <bottom style="thin">
        <color rgb="FFC0C0C0"/>
      </bottom>
      <diagonal/>
    </border>
    <border>
      <left/>
      <right style="hair">
        <color theme="0" tint="-0.499984740745262"/>
      </right>
      <top style="thin">
        <color rgb="FFC0C0C0"/>
      </top>
      <bottom style="thin">
        <color rgb="FFC0C0C0"/>
      </bottom>
      <diagonal/>
    </border>
    <border>
      <left/>
      <right/>
      <top style="thin">
        <color rgb="FFC0C0C0"/>
      </top>
      <bottom style="thin">
        <color indexed="64"/>
      </bottom>
      <diagonal/>
    </border>
    <border>
      <left style="thin">
        <color indexed="22"/>
      </left>
      <right/>
      <top style="hair">
        <color theme="1" tint="0.499984740745262"/>
      </top>
      <bottom style="thin">
        <color indexed="22"/>
      </bottom>
      <diagonal/>
    </border>
    <border>
      <left/>
      <right/>
      <top/>
      <bottom style="thin">
        <color indexed="22"/>
      </bottom>
      <diagonal/>
    </border>
    <border>
      <left/>
      <right/>
      <top style="thin">
        <color indexed="22"/>
      </top>
      <bottom style="thin">
        <color indexed="22"/>
      </bottom>
      <diagonal/>
    </border>
    <border>
      <left/>
      <right/>
      <top style="thin">
        <color indexed="22"/>
      </top>
      <bottom style="thin">
        <color indexed="64"/>
      </bottom>
      <diagonal/>
    </border>
    <border>
      <left/>
      <right/>
      <top/>
      <bottom style="hair">
        <color theme="0" tint="-0.499984740745262"/>
      </bottom>
      <diagonal/>
    </border>
    <border>
      <left/>
      <right/>
      <top style="thin">
        <color indexed="22"/>
      </top>
      <bottom/>
      <diagonal/>
    </border>
    <border>
      <left/>
      <right/>
      <top style="double">
        <color indexed="64"/>
      </top>
      <bottom style="thin">
        <color rgb="FFC0C0C0"/>
      </bottom>
      <diagonal/>
    </border>
    <border>
      <left/>
      <right/>
      <top style="thin">
        <color rgb="FFC0C0C0"/>
      </top>
      <bottom style="thin">
        <color rgb="FFC0C0C0"/>
      </bottom>
      <diagonal/>
    </border>
    <border>
      <left style="hair">
        <color theme="0" tint="-0.499984740745262"/>
      </left>
      <right style="hair">
        <color theme="0" tint="-0.499984740745262"/>
      </right>
      <top style="thin">
        <color rgb="FFC0C0C0"/>
      </top>
      <bottom style="thin">
        <color rgb="FFC0C0C0"/>
      </bottom>
      <diagonal/>
    </border>
    <border>
      <left/>
      <right/>
      <top style="thin">
        <color rgb="FFC0C0C0"/>
      </top>
      <bottom style="thin">
        <color indexed="22"/>
      </bottom>
      <diagonal/>
    </border>
    <border>
      <left style="thin">
        <color indexed="22"/>
      </left>
      <right/>
      <top style="double">
        <color indexed="64"/>
      </top>
      <bottom style="thin">
        <color indexed="22"/>
      </bottom>
      <diagonal/>
    </border>
    <border>
      <left/>
      <right style="hair">
        <color theme="0" tint="-0.499984740745262"/>
      </right>
      <top style="double">
        <color indexed="64"/>
      </top>
      <bottom style="thin">
        <color indexed="22"/>
      </bottom>
      <diagonal/>
    </border>
    <border>
      <left/>
      <right style="hair">
        <color theme="0" tint="-0.499984740745262"/>
      </right>
      <top style="thin">
        <color indexed="22"/>
      </top>
      <bottom style="thin">
        <color indexed="64"/>
      </bottom>
      <diagonal/>
    </border>
    <border>
      <left style="thin">
        <color indexed="22"/>
      </left>
      <right/>
      <top/>
      <bottom style="thin">
        <color rgb="FFC0C0C0"/>
      </bottom>
      <diagonal/>
    </border>
    <border>
      <left/>
      <right/>
      <top/>
      <bottom style="thin">
        <color rgb="FFC0C0C0"/>
      </bottom>
      <diagonal/>
    </border>
    <border>
      <left style="dashed">
        <color theme="1" tint="0.499984740745262"/>
      </left>
      <right/>
      <top/>
      <bottom style="thin">
        <color rgb="FFC0C0C0"/>
      </bottom>
      <diagonal/>
    </border>
    <border>
      <left style="hair">
        <color theme="0" tint="-0.499984740745262"/>
      </left>
      <right style="hair">
        <color theme="0" tint="-0.499984740745262"/>
      </right>
      <top/>
      <bottom style="thin">
        <color rgb="FFC0C0C0"/>
      </bottom>
      <diagonal/>
    </border>
    <border>
      <left style="dashed">
        <color theme="1" tint="0.499984740745262"/>
      </left>
      <right/>
      <top style="thin">
        <color rgb="FFC0C0C0"/>
      </top>
      <bottom style="thin">
        <color rgb="FFC0C0C0"/>
      </bottom>
      <diagonal/>
    </border>
    <border>
      <left style="thin">
        <color indexed="22"/>
      </left>
      <right/>
      <top style="thin">
        <color rgb="FFC0C0C0"/>
      </top>
      <bottom style="thin">
        <color rgb="FFC0C0C0"/>
      </bottom>
      <diagonal/>
    </border>
    <border>
      <left/>
      <right/>
      <top style="thin">
        <color indexed="64"/>
      </top>
      <bottom style="thin">
        <color rgb="FFC0C0C0"/>
      </bottom>
      <diagonal/>
    </border>
    <border>
      <left style="thin">
        <color indexed="22"/>
      </left>
      <right/>
      <top style="thin">
        <color rgb="FFC0C0C0"/>
      </top>
      <bottom style="thin">
        <color indexed="22"/>
      </bottom>
      <diagonal/>
    </border>
    <border>
      <left/>
      <right/>
      <top style="thin">
        <color rgb="FFC0C0C0"/>
      </top>
      <bottom/>
      <diagonal/>
    </border>
    <border>
      <left/>
      <right style="thin">
        <color indexed="22"/>
      </right>
      <top style="thin">
        <color indexed="64"/>
      </top>
      <bottom/>
      <diagonal/>
    </border>
    <border>
      <left/>
      <right style="thin">
        <color indexed="22"/>
      </right>
      <top/>
      <bottom/>
      <diagonal/>
    </border>
    <border>
      <left/>
      <right/>
      <top/>
      <bottom style="thin">
        <color indexed="64"/>
      </bottom>
      <diagonal/>
    </border>
    <border>
      <left style="hair">
        <color theme="0" tint="-0.499984740745262"/>
      </left>
      <right style="hair">
        <color theme="0" tint="-0.499984740745262"/>
      </right>
      <top style="thin">
        <color indexed="64"/>
      </top>
      <bottom/>
      <diagonal/>
    </border>
    <border>
      <left/>
      <right/>
      <top style="hair">
        <color theme="0" tint="-0.499984740745262"/>
      </top>
      <bottom/>
      <diagonal/>
    </border>
    <border>
      <left style="hair">
        <color theme="0" tint="-0.499984740745262"/>
      </left>
      <right/>
      <top style="thin">
        <color indexed="64"/>
      </top>
      <bottom/>
      <diagonal/>
    </border>
    <border>
      <left/>
      <right/>
      <top style="thin">
        <color rgb="FF617179"/>
      </top>
      <bottom style="thin">
        <color rgb="FF617179"/>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hair">
        <color theme="0" tint="-0.499984740745262"/>
      </left>
      <right style="medium">
        <color indexed="64"/>
      </right>
      <top style="hair">
        <color theme="0" tint="-0.499984740745262"/>
      </top>
      <bottom style="hair">
        <color theme="0" tint="-0.499984740745262"/>
      </bottom>
      <diagonal/>
    </border>
    <border>
      <left/>
      <right style="medium">
        <color indexed="64"/>
      </right>
      <top style="hair">
        <color theme="0" tint="-0.499984740745262"/>
      </top>
      <bottom style="medium">
        <color indexed="64"/>
      </bottom>
      <diagonal/>
    </border>
    <border>
      <left style="hair">
        <color theme="0" tint="-0.499984740745262"/>
      </left>
      <right/>
      <top style="thin">
        <color indexed="64"/>
      </top>
      <bottom style="thin">
        <color indexed="64"/>
      </bottom>
      <diagonal/>
    </border>
    <border>
      <left/>
      <right style="thin">
        <color rgb="FF617179"/>
      </right>
      <top/>
      <bottom/>
      <diagonal/>
    </border>
    <border>
      <left style="hair">
        <color theme="0" tint="-0.499984740745262"/>
      </left>
      <right/>
      <top/>
      <bottom style="hair">
        <color theme="0" tint="-0.499984740745262"/>
      </bottom>
      <diagonal/>
    </border>
    <border>
      <left/>
      <right style="hair">
        <color theme="0" tint="-0.499984740745262"/>
      </right>
      <top style="thin">
        <color indexed="64"/>
      </top>
      <bottom style="thin">
        <color indexed="64"/>
      </bottom>
      <diagonal/>
    </border>
    <border>
      <left/>
      <right style="hair">
        <color theme="0" tint="-0.499984740745262"/>
      </right>
      <top/>
      <bottom style="hair">
        <color theme="0" tint="-0.499984740745262"/>
      </bottom>
      <diagonal/>
    </border>
    <border>
      <left/>
      <right style="hair">
        <color theme="0" tint="-0.499984740745262"/>
      </right>
      <top style="hair">
        <color theme="0" tint="-0.499984740745262"/>
      </top>
      <bottom/>
      <diagonal/>
    </border>
    <border>
      <left style="hair">
        <color rgb="FF808080"/>
      </left>
      <right style="hair">
        <color rgb="FF808080"/>
      </right>
      <top style="hair">
        <color rgb="FF808080"/>
      </top>
      <bottom style="hair">
        <color rgb="FF80808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22"/>
      </left>
      <right style="thin">
        <color indexed="22"/>
      </right>
      <top style="thin">
        <color indexed="64"/>
      </top>
      <bottom/>
      <diagonal/>
    </border>
    <border>
      <left style="hair">
        <color theme="0" tint="-0.499984740745262"/>
      </left>
      <right/>
      <top style="thin">
        <color indexed="64"/>
      </top>
      <bottom style="hair">
        <color indexed="64"/>
      </bottom>
      <diagonal/>
    </border>
    <border>
      <left/>
      <right/>
      <top style="thin">
        <color indexed="64"/>
      </top>
      <bottom style="hair">
        <color indexed="64"/>
      </bottom>
      <diagonal/>
    </border>
    <border>
      <left/>
      <right style="hair">
        <color theme="0" tint="-0.499984740745262"/>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thin">
        <color auto="1"/>
      </right>
      <top/>
      <bottom style="thin">
        <color auto="1"/>
      </bottom>
      <diagonal/>
    </border>
    <border>
      <left style="hair">
        <color rgb="FF808080"/>
      </left>
      <right style="hair">
        <color rgb="FF808080"/>
      </right>
      <top/>
      <bottom style="hair">
        <color rgb="FF808080"/>
      </bottom>
      <diagonal/>
    </border>
    <border>
      <left style="thin">
        <color indexed="22"/>
      </left>
      <right style="thin">
        <color indexed="22"/>
      </right>
      <top style="thin">
        <color indexed="22"/>
      </top>
      <bottom style="hair">
        <color indexed="64"/>
      </bottom>
      <diagonal/>
    </border>
    <border>
      <left style="hair">
        <color indexed="64"/>
      </left>
      <right/>
      <top/>
      <bottom/>
      <diagonal/>
    </border>
    <border>
      <left style="hair">
        <color indexed="64"/>
      </left>
      <right style="thin">
        <color indexed="22"/>
      </right>
      <top style="thin">
        <color indexed="22"/>
      </top>
      <bottom style="thin">
        <color indexed="22"/>
      </bottom>
      <diagonal/>
    </border>
    <border>
      <left style="hair">
        <color indexed="64"/>
      </left>
      <right style="thin">
        <color indexed="22"/>
      </right>
      <top style="thin">
        <color indexed="22"/>
      </top>
      <bottom style="hair">
        <color indexed="64"/>
      </bottom>
      <diagonal/>
    </border>
    <border>
      <left style="hair">
        <color theme="0" tint="-0.499984740745262"/>
      </left>
      <right style="hair">
        <color indexed="64"/>
      </right>
      <top style="hair">
        <color theme="0" tint="-0.499984740745262"/>
      </top>
      <bottom style="hair">
        <color theme="0" tint="-0.499984740745262"/>
      </bottom>
      <diagonal/>
    </border>
    <border>
      <left style="hair">
        <color rgb="FF808080"/>
      </left>
      <right style="hair">
        <color indexed="64"/>
      </right>
      <top style="hair">
        <color rgb="FF808080"/>
      </top>
      <bottom style="hair">
        <color rgb="FF808080"/>
      </bottom>
      <diagonal/>
    </border>
    <border>
      <left style="thin">
        <color indexed="22"/>
      </left>
      <right style="hair">
        <color indexed="64"/>
      </right>
      <top style="thin">
        <color indexed="22"/>
      </top>
      <bottom style="thin">
        <color indexed="22"/>
      </bottom>
      <diagonal/>
    </border>
    <border>
      <left style="thin">
        <color indexed="22"/>
      </left>
      <right style="hair">
        <color indexed="64"/>
      </right>
      <top style="thin">
        <color indexed="22"/>
      </top>
      <bottom style="hair">
        <color indexed="64"/>
      </bottom>
      <diagonal/>
    </border>
    <border>
      <left/>
      <right style="hair">
        <color indexed="64"/>
      </right>
      <top/>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style="hair">
        <color indexed="64"/>
      </left>
      <right style="hair">
        <color theme="0" tint="-0.499984740745262"/>
      </right>
      <top/>
      <bottom style="hair">
        <color theme="0" tint="-0.499984740745262"/>
      </bottom>
      <diagonal/>
    </border>
    <border>
      <left style="hair">
        <color indexed="64"/>
      </left>
      <right style="hair">
        <color indexed="64"/>
      </right>
      <top style="hair">
        <color indexed="64"/>
      </top>
      <bottom/>
      <diagonal/>
    </border>
    <border>
      <left/>
      <right style="hair">
        <color rgb="FF808080"/>
      </right>
      <top style="hair">
        <color rgb="FF808080"/>
      </top>
      <bottom style="hair">
        <color rgb="FF808080"/>
      </bottom>
      <diagonal/>
    </border>
    <border>
      <left/>
      <right style="hair">
        <color rgb="FF808080"/>
      </right>
      <top/>
      <bottom style="hair">
        <color rgb="FF808080"/>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diagonal/>
    </border>
    <border>
      <left/>
      <right/>
      <top/>
      <bottom style="thin">
        <color indexed="64"/>
      </bottom>
      <diagonal/>
    </border>
    <border>
      <left/>
      <right style="thin">
        <color indexed="22"/>
      </right>
      <top style="thin">
        <color indexed="64"/>
      </top>
      <bottom style="thin">
        <color indexed="64"/>
      </bottom>
      <diagonal/>
    </border>
    <border>
      <left/>
      <right style="thin">
        <color indexed="22"/>
      </right>
      <top/>
      <bottom style="thin">
        <color indexed="64"/>
      </bottom>
      <diagonal/>
    </border>
    <border>
      <left/>
      <right/>
      <top/>
      <bottom style="thin">
        <color indexed="22"/>
      </bottom>
      <diagonal/>
    </border>
    <border>
      <left style="thin">
        <color indexed="22"/>
      </left>
      <right/>
      <top/>
      <bottom style="thin">
        <color indexed="22"/>
      </bottom>
      <diagonal/>
    </border>
    <border>
      <left style="hair">
        <color theme="0" tint="-0.499984740745262"/>
      </left>
      <right/>
      <top style="thin">
        <color indexed="64"/>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thin">
        <color indexed="64"/>
      </top>
      <bottom style="hair">
        <color theme="0" tint="-0.499984740745262"/>
      </bottom>
      <diagonal/>
    </border>
    <border>
      <left style="thin">
        <color indexed="22"/>
      </left>
      <right style="hair">
        <color theme="0" tint="-0.499984740745262"/>
      </right>
      <top style="thin">
        <color indexed="64"/>
      </top>
      <bottom style="hair">
        <color theme="0" tint="-0.499984740745262"/>
      </bottom>
      <diagonal/>
    </border>
  </borders>
  <cellStyleXfs count="59">
    <xf numFmtId="0" fontId="0" fillId="0" borderId="0"/>
    <xf numFmtId="9" fontId="16" fillId="0" borderId="0" applyFont="0" applyFill="0" applyBorder="0" applyAlignment="0" applyProtection="0"/>
    <xf numFmtId="0" fontId="39" fillId="12" borderId="0">
      <alignment horizontal="left"/>
    </xf>
    <xf numFmtId="0" fontId="43" fillId="0" borderId="22">
      <alignment horizontal="left" vertical="center"/>
    </xf>
    <xf numFmtId="0" fontId="32" fillId="0" borderId="0">
      <alignment horizontal="left" vertical="center"/>
    </xf>
    <xf numFmtId="0" fontId="29" fillId="0" borderId="0">
      <alignment vertical="center"/>
    </xf>
    <xf numFmtId="0" fontId="41" fillId="0" borderId="0">
      <alignment vertical="center"/>
    </xf>
    <xf numFmtId="0" fontId="15" fillId="0" borderId="0"/>
    <xf numFmtId="0" fontId="36" fillId="0" borderId="0" applyNumberFormat="0" applyFill="0" applyBorder="0" applyAlignment="0" applyProtection="0"/>
    <xf numFmtId="0" fontId="42" fillId="0" borderId="0" applyNumberFormat="0" applyFill="0" applyBorder="0" applyAlignment="0" applyProtection="0"/>
    <xf numFmtId="166" fontId="31" fillId="0" borderId="11">
      <alignment horizontal="center"/>
    </xf>
    <xf numFmtId="0" fontId="32" fillId="0" borderId="0">
      <alignment horizontal="left" vertical="center"/>
    </xf>
    <xf numFmtId="0" fontId="36" fillId="0" borderId="0" applyNumberFormat="0" applyFill="0" applyBorder="0" applyAlignment="0" applyProtection="0"/>
    <xf numFmtId="167" fontId="31" fillId="0" borderId="11">
      <alignment horizontal="center"/>
    </xf>
    <xf numFmtId="0" fontId="29" fillId="0" borderId="0">
      <alignment vertical="center"/>
    </xf>
    <xf numFmtId="0" fontId="39" fillId="12" borderId="0">
      <alignment horizontal="left"/>
    </xf>
    <xf numFmtId="0" fontId="15" fillId="0" borderId="0">
      <alignment vertical="center"/>
    </xf>
    <xf numFmtId="0" fontId="9" fillId="7" borderId="12">
      <alignment horizontal="left" vertical="center"/>
      <protection locked="0"/>
    </xf>
    <xf numFmtId="0" fontId="9" fillId="13" borderId="12">
      <alignment horizontal="left" vertical="center"/>
      <protection locked="0"/>
    </xf>
    <xf numFmtId="15" fontId="9" fillId="7" borderId="12">
      <alignment horizontal="right" vertical="center"/>
      <protection locked="0"/>
    </xf>
    <xf numFmtId="0" fontId="41" fillId="0" borderId="0">
      <alignment vertical="center"/>
    </xf>
    <xf numFmtId="168" fontId="9" fillId="7" borderId="12">
      <alignment vertical="center"/>
      <protection locked="0"/>
    </xf>
    <xf numFmtId="169" fontId="9" fillId="7" borderId="12">
      <alignment vertical="center"/>
      <protection locked="0"/>
    </xf>
    <xf numFmtId="0" fontId="9" fillId="14" borderId="12">
      <alignment vertical="center"/>
    </xf>
    <xf numFmtId="0" fontId="15" fillId="10" borderId="0"/>
    <xf numFmtId="170" fontId="9" fillId="0" borderId="12">
      <alignment vertical="center"/>
    </xf>
    <xf numFmtId="171" fontId="9" fillId="0" borderId="12">
      <alignment vertical="center"/>
    </xf>
    <xf numFmtId="172" fontId="9" fillId="0" borderId="12">
      <alignment vertical="center"/>
    </xf>
    <xf numFmtId="15" fontId="9" fillId="0" borderId="12">
      <alignment horizontal="right" vertical="center"/>
    </xf>
    <xf numFmtId="173" fontId="9" fillId="0" borderId="12">
      <alignment vertical="center"/>
    </xf>
    <xf numFmtId="0" fontId="9" fillId="15" borderId="12">
      <alignment horizontal="left" vertical="center"/>
      <protection locked="0"/>
    </xf>
    <xf numFmtId="174" fontId="9" fillId="7" borderId="12">
      <alignment vertical="center"/>
      <protection locked="0"/>
    </xf>
    <xf numFmtId="175" fontId="9" fillId="7" borderId="12">
      <alignment vertical="center"/>
      <protection locked="0"/>
    </xf>
    <xf numFmtId="0" fontId="44" fillId="0" borderId="0">
      <alignment horizontal="right" vertical="center"/>
    </xf>
    <xf numFmtId="170" fontId="45" fillId="0" borderId="12">
      <alignment vertical="center"/>
    </xf>
    <xf numFmtId="171" fontId="45" fillId="0" borderId="12">
      <alignment vertical="center"/>
    </xf>
    <xf numFmtId="0" fontId="45" fillId="0" borderId="12">
      <alignment horizontal="left" vertical="center"/>
    </xf>
    <xf numFmtId="172" fontId="45" fillId="0" borderId="12">
      <alignment vertical="center"/>
    </xf>
    <xf numFmtId="15" fontId="45" fillId="0" borderId="12">
      <alignment horizontal="right" vertical="center"/>
    </xf>
    <xf numFmtId="173" fontId="45" fillId="0" borderId="12">
      <alignment vertical="center"/>
    </xf>
    <xf numFmtId="170" fontId="9" fillId="0" borderId="0">
      <alignment vertical="center"/>
    </xf>
    <xf numFmtId="171" fontId="9" fillId="0" borderId="0">
      <alignment vertical="center"/>
    </xf>
    <xf numFmtId="172" fontId="9" fillId="0" borderId="0">
      <alignment vertical="center"/>
    </xf>
    <xf numFmtId="15" fontId="9" fillId="0" borderId="0">
      <alignment horizontal="right" vertical="center"/>
    </xf>
    <xf numFmtId="173" fontId="9" fillId="0" borderId="0">
      <alignment vertical="center"/>
    </xf>
    <xf numFmtId="0" fontId="9" fillId="16" borderId="0">
      <alignment vertical="center"/>
    </xf>
    <xf numFmtId="0" fontId="15" fillId="0" borderId="0">
      <alignment vertical="center"/>
    </xf>
    <xf numFmtId="0" fontId="50" fillId="8" borderId="0" applyNumberFormat="0">
      <alignment horizontal="left" vertical="center"/>
    </xf>
    <xf numFmtId="9" fontId="3" fillId="0" borderId="0" applyFont="0" applyFill="0" applyBorder="0" applyAlignment="0" applyProtection="0"/>
    <xf numFmtId="0" fontId="2" fillId="0" borderId="0"/>
    <xf numFmtId="9" fontId="2" fillId="0" borderId="0" applyFont="0" applyFill="0" applyBorder="0" applyAlignment="0" applyProtection="0"/>
    <xf numFmtId="9" fontId="15" fillId="0" borderId="0" applyFont="0" applyFill="0" applyBorder="0" applyAlignment="0" applyProtection="0"/>
    <xf numFmtId="164" fontId="1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4" fontId="15" fillId="0" borderId="0" applyFont="0" applyFill="0" applyBorder="0" applyAlignment="0" applyProtection="0"/>
    <xf numFmtId="43" fontId="15" fillId="0" borderId="0" applyFont="0" applyFill="0" applyBorder="0" applyAlignment="0" applyProtection="0"/>
  </cellStyleXfs>
  <cellXfs count="1319">
    <xf numFmtId="0" fontId="0" fillId="0" borderId="0" xfId="0"/>
    <xf numFmtId="0" fontId="6" fillId="0" borderId="0" xfId="0" applyFont="1" applyAlignment="1">
      <alignment horizontal="left"/>
    </xf>
    <xf numFmtId="0" fontId="9" fillId="0" borderId="1" xfId="0" applyFont="1" applyBorder="1"/>
    <xf numFmtId="0" fontId="8" fillId="3" borderId="1" xfId="0" applyFont="1" applyFill="1" applyBorder="1"/>
    <xf numFmtId="0" fontId="0" fillId="0" borderId="0" xfId="0" applyAlignment="1">
      <alignment horizontal="right"/>
    </xf>
    <xf numFmtId="0" fontId="9" fillId="0" borderId="0" xfId="0" applyFont="1"/>
    <xf numFmtId="3" fontId="0" fillId="0" borderId="0" xfId="0" applyNumberFormat="1" applyAlignment="1">
      <alignment horizontal="right"/>
    </xf>
    <xf numFmtId="0" fontId="9" fillId="0" borderId="1" xfId="0" applyFont="1" applyBorder="1" applyAlignment="1">
      <alignment horizontal="left"/>
    </xf>
    <xf numFmtId="0" fontId="9" fillId="0" borderId="1" xfId="0" applyFont="1" applyBorder="1" applyAlignment="1">
      <alignment wrapText="1"/>
    </xf>
    <xf numFmtId="165" fontId="9" fillId="0" borderId="1" xfId="0" applyNumberFormat="1" applyFont="1" applyBorder="1" applyAlignment="1">
      <alignment horizontal="left" wrapText="1"/>
    </xf>
    <xf numFmtId="0" fontId="10" fillId="4" borderId="1" xfId="0" applyFont="1" applyFill="1" applyBorder="1"/>
    <xf numFmtId="0" fontId="11" fillId="0" borderId="0" xfId="0" applyFont="1"/>
    <xf numFmtId="0" fontId="12" fillId="0" borderId="0" xfId="0" applyFont="1"/>
    <xf numFmtId="0" fontId="7" fillId="6" borderId="1" xfId="0" applyFont="1" applyFill="1" applyBorder="1"/>
    <xf numFmtId="0" fontId="0" fillId="5" borderId="0" xfId="0" applyFill="1"/>
    <xf numFmtId="0" fontId="13" fillId="5" borderId="0" xfId="0" applyFont="1" applyFill="1"/>
    <xf numFmtId="0" fontId="20" fillId="0" borderId="0" xfId="0" applyFont="1"/>
    <xf numFmtId="3" fontId="0" fillId="5" borderId="0" xfId="0" applyNumberFormat="1" applyFill="1"/>
    <xf numFmtId="0" fontId="10" fillId="5" borderId="0" xfId="0" applyFont="1" applyFill="1"/>
    <xf numFmtId="3" fontId="10" fillId="5" borderId="0" xfId="0" applyNumberFormat="1" applyFont="1" applyFill="1" applyAlignment="1">
      <alignment horizontal="right"/>
    </xf>
    <xf numFmtId="3" fontId="8" fillId="3" borderId="1" xfId="0" applyNumberFormat="1" applyFont="1" applyFill="1" applyBorder="1" applyAlignment="1" applyProtection="1">
      <alignment horizontal="right"/>
      <protection hidden="1"/>
    </xf>
    <xf numFmtId="3" fontId="10" fillId="4" borderId="1" xfId="0" applyNumberFormat="1" applyFont="1" applyFill="1" applyBorder="1" applyAlignment="1" applyProtection="1">
      <alignment horizontal="right"/>
      <protection hidden="1"/>
    </xf>
    <xf numFmtId="14" fontId="8" fillId="6" borderId="1" xfId="0" applyNumberFormat="1" applyFont="1" applyFill="1" applyBorder="1" applyAlignment="1" applyProtection="1">
      <alignment horizontal="right"/>
      <protection locked="0"/>
    </xf>
    <xf numFmtId="0" fontId="0" fillId="0" borderId="0" xfId="0" applyAlignment="1">
      <alignment horizontal="left" vertical="top" wrapText="1"/>
    </xf>
    <xf numFmtId="0" fontId="22" fillId="0" borderId="0" xfId="0" applyFont="1"/>
    <xf numFmtId="0" fontId="23" fillId="0" borderId="0" xfId="0" applyFont="1" applyAlignment="1">
      <alignment horizontal="left"/>
    </xf>
    <xf numFmtId="0" fontId="7" fillId="3" borderId="1" xfId="0" applyFont="1" applyFill="1" applyBorder="1"/>
    <xf numFmtId="3" fontId="11" fillId="0" borderId="0" xfId="0" applyNumberFormat="1" applyFont="1"/>
    <xf numFmtId="0" fontId="15" fillId="0" borderId="0" xfId="7"/>
    <xf numFmtId="166" fontId="31" fillId="10" borderId="11" xfId="10" applyFill="1">
      <alignment horizontal="center"/>
    </xf>
    <xf numFmtId="0" fontId="39" fillId="12" borderId="0" xfId="15">
      <alignment horizontal="left"/>
    </xf>
    <xf numFmtId="0" fontId="15" fillId="0" borderId="0" xfId="16">
      <alignment vertical="center"/>
    </xf>
    <xf numFmtId="0" fontId="15" fillId="0" borderId="0" xfId="7" applyAlignment="1">
      <alignment vertical="center"/>
    </xf>
    <xf numFmtId="0" fontId="0" fillId="0" borderId="0" xfId="16" applyFont="1">
      <alignment vertical="center"/>
    </xf>
    <xf numFmtId="0" fontId="9" fillId="13" borderId="12" xfId="18">
      <alignment horizontal="left" vertical="center"/>
      <protection locked="0"/>
    </xf>
    <xf numFmtId="0" fontId="9" fillId="7" borderId="12" xfId="17">
      <alignment horizontal="left" vertical="center"/>
      <protection locked="0"/>
    </xf>
    <xf numFmtId="15" fontId="9" fillId="7" borderId="12" xfId="19">
      <alignment horizontal="right" vertical="center"/>
      <protection locked="0"/>
    </xf>
    <xf numFmtId="0" fontId="41" fillId="0" borderId="0" xfId="20">
      <alignment vertical="center"/>
    </xf>
    <xf numFmtId="167" fontId="31" fillId="0" borderId="11" xfId="13">
      <alignment horizontal="center"/>
    </xf>
    <xf numFmtId="0" fontId="0" fillId="10" borderId="0" xfId="0" applyFill="1"/>
    <xf numFmtId="0" fontId="30" fillId="10" borderId="0" xfId="0" applyFont="1" applyFill="1"/>
    <xf numFmtId="0" fontId="33" fillId="10" borderId="0" xfId="4" applyFont="1" applyFill="1">
      <alignment horizontal="left" vertical="center"/>
    </xf>
    <xf numFmtId="0" fontId="34" fillId="10" borderId="0" xfId="4" applyFont="1" applyFill="1">
      <alignment horizontal="left" vertical="center"/>
    </xf>
    <xf numFmtId="0" fontId="35" fillId="10" borderId="0" xfId="0" applyFont="1" applyFill="1"/>
    <xf numFmtId="0" fontId="37" fillId="10" borderId="0" xfId="8" quotePrefix="1" applyFont="1" applyFill="1"/>
    <xf numFmtId="167" fontId="31" fillId="10" borderId="11" xfId="13" applyFill="1">
      <alignment horizontal="center"/>
    </xf>
    <xf numFmtId="0" fontId="35" fillId="10" borderId="0" xfId="5" applyFont="1" applyFill="1" applyAlignment="1">
      <alignment horizontal="center" vertical="center"/>
    </xf>
    <xf numFmtId="0" fontId="39" fillId="12" borderId="0" xfId="2">
      <alignment horizontal="left"/>
    </xf>
    <xf numFmtId="0" fontId="29" fillId="0" borderId="0" xfId="0" applyFont="1"/>
    <xf numFmtId="0" fontId="29" fillId="0" borderId="0" xfId="0" applyFont="1" applyAlignment="1">
      <alignment horizontal="center"/>
    </xf>
    <xf numFmtId="0" fontId="36" fillId="0" borderId="0" xfId="8" quotePrefix="1"/>
    <xf numFmtId="166" fontId="31" fillId="0" borderId="11" xfId="10">
      <alignment horizontal="center"/>
    </xf>
    <xf numFmtId="0" fontId="29" fillId="0" borderId="0" xfId="16" applyFont="1">
      <alignment vertical="center"/>
    </xf>
    <xf numFmtId="0" fontId="41" fillId="0" borderId="0" xfId="6">
      <alignment vertical="center"/>
    </xf>
    <xf numFmtId="0" fontId="9" fillId="14" borderId="12" xfId="23">
      <alignment vertical="center"/>
    </xf>
    <xf numFmtId="175" fontId="9" fillId="7" borderId="12" xfId="32">
      <alignment vertical="center"/>
      <protection locked="0"/>
    </xf>
    <xf numFmtId="167" fontId="31" fillId="0" borderId="0" xfId="13" applyBorder="1">
      <alignment horizontal="center"/>
    </xf>
    <xf numFmtId="0" fontId="29" fillId="0" borderId="0" xfId="14">
      <alignment vertical="center"/>
    </xf>
    <xf numFmtId="0" fontId="45" fillId="0" borderId="12" xfId="36">
      <alignment horizontal="left" vertical="center"/>
    </xf>
    <xf numFmtId="15" fontId="45" fillId="0" borderId="12" xfId="38">
      <alignment horizontal="right" vertical="center"/>
    </xf>
    <xf numFmtId="172" fontId="45" fillId="0" borderId="12" xfId="37">
      <alignment vertical="center"/>
    </xf>
    <xf numFmtId="0" fontId="39" fillId="12" borderId="0" xfId="2" applyAlignment="1">
      <alignment horizontal="center"/>
    </xf>
    <xf numFmtId="49" fontId="13" fillId="5" borderId="0" xfId="0" applyNumberFormat="1" applyFont="1" applyFill="1" applyAlignment="1">
      <alignment horizontal="right"/>
    </xf>
    <xf numFmtId="49" fontId="13" fillId="5" borderId="0" xfId="0" applyNumberFormat="1" applyFont="1" applyFill="1" applyAlignment="1">
      <alignment horizontal="right" vertical="top"/>
    </xf>
    <xf numFmtId="166" fontId="31" fillId="10" borderId="0" xfId="10" applyFill="1" applyBorder="1">
      <alignment horizontal="center"/>
    </xf>
    <xf numFmtId="0" fontId="0" fillId="10" borderId="0" xfId="0" applyFill="1" applyAlignment="1">
      <alignment wrapText="1"/>
    </xf>
    <xf numFmtId="0" fontId="35" fillId="10" borderId="0" xfId="0" applyFont="1" applyFill="1" applyAlignment="1">
      <alignment wrapText="1"/>
    </xf>
    <xf numFmtId="0" fontId="35" fillId="10" borderId="0" xfId="5" applyFont="1" applyFill="1" applyAlignment="1">
      <alignment horizontal="center" vertical="center" wrapText="1"/>
    </xf>
    <xf numFmtId="0" fontId="39" fillId="12" borderId="0" xfId="2" applyAlignment="1">
      <alignment horizontal="left" wrapText="1"/>
    </xf>
    <xf numFmtId="0" fontId="53" fillId="0" borderId="0" xfId="20" applyFont="1">
      <alignment vertical="center"/>
    </xf>
    <xf numFmtId="15" fontId="9" fillId="7" borderId="12" xfId="19" applyAlignment="1">
      <alignment horizontal="center" vertical="center"/>
      <protection locked="0"/>
    </xf>
    <xf numFmtId="167" fontId="31" fillId="0" borderId="30" xfId="13" applyBorder="1">
      <alignment horizontal="center"/>
    </xf>
    <xf numFmtId="167" fontId="31" fillId="0" borderId="31" xfId="13" applyBorder="1">
      <alignment horizontal="center"/>
    </xf>
    <xf numFmtId="0" fontId="0" fillId="0" borderId="31" xfId="0" applyBorder="1"/>
    <xf numFmtId="0" fontId="0" fillId="0" borderId="32" xfId="0" applyBorder="1"/>
    <xf numFmtId="0" fontId="13" fillId="0" borderId="0" xfId="0" applyFont="1" applyAlignment="1">
      <alignment horizontal="left" vertical="center" wrapText="1"/>
    </xf>
    <xf numFmtId="0" fontId="14" fillId="0" borderId="6" xfId="0" applyFont="1" applyBorder="1" applyAlignment="1">
      <alignment horizontal="left" vertical="center" wrapText="1"/>
    </xf>
    <xf numFmtId="0" fontId="55" fillId="0" borderId="6" xfId="0" applyFont="1" applyBorder="1" applyAlignment="1">
      <alignment horizontal="left" vertical="center" wrapText="1"/>
    </xf>
    <xf numFmtId="0" fontId="13" fillId="0" borderId="6" xfId="0" applyFont="1" applyBorder="1" applyAlignment="1">
      <alignment horizontal="left" vertical="center" wrapText="1"/>
    </xf>
    <xf numFmtId="0" fontId="0" fillId="10" borderId="0" xfId="0" applyFill="1" applyAlignment="1">
      <alignment horizontal="left" vertical="center"/>
    </xf>
    <xf numFmtId="0" fontId="30" fillId="10" borderId="0" xfId="0" applyFont="1" applyFill="1" applyAlignment="1">
      <alignment horizontal="left" vertical="center"/>
    </xf>
    <xf numFmtId="0" fontId="0" fillId="0" borderId="0" xfId="0" applyAlignment="1">
      <alignment horizontal="left" vertical="center"/>
    </xf>
    <xf numFmtId="0" fontId="35" fillId="10" borderId="0" xfId="0" applyFont="1" applyFill="1" applyAlignment="1">
      <alignment horizontal="left" vertical="center"/>
    </xf>
    <xf numFmtId="0" fontId="37" fillId="10" borderId="0" xfId="8" quotePrefix="1" applyFont="1" applyFill="1" applyAlignment="1">
      <alignment horizontal="left" vertical="center"/>
    </xf>
    <xf numFmtId="0" fontId="38" fillId="10" borderId="0" xfId="12" applyFont="1" applyFill="1" applyBorder="1" applyAlignment="1">
      <alignment horizontal="left" vertical="center"/>
    </xf>
    <xf numFmtId="166" fontId="31" fillId="10" borderId="11" xfId="10" applyFill="1" applyAlignment="1">
      <alignment horizontal="left" vertical="center"/>
    </xf>
    <xf numFmtId="0" fontId="35" fillId="10" borderId="0" xfId="5" applyFont="1" applyFill="1" applyAlignment="1">
      <alignment horizontal="left" vertical="center"/>
    </xf>
    <xf numFmtId="0" fontId="15" fillId="0" borderId="0" xfId="7" applyAlignment="1">
      <alignment horizontal="left" vertical="center"/>
    </xf>
    <xf numFmtId="0" fontId="13" fillId="0" borderId="0" xfId="0" applyFont="1" applyAlignment="1">
      <alignment horizontal="left" vertical="center"/>
    </xf>
    <xf numFmtId="0" fontId="13" fillId="5" borderId="0" xfId="0" applyFont="1" applyFill="1" applyAlignment="1">
      <alignment horizontal="left" vertical="center"/>
    </xf>
    <xf numFmtId="0" fontId="13" fillId="2" borderId="0" xfId="0" applyFont="1" applyFill="1" applyAlignment="1">
      <alignment horizontal="left" vertical="center" wrapText="1"/>
    </xf>
    <xf numFmtId="0" fontId="13" fillId="2" borderId="0" xfId="0" applyFont="1" applyFill="1" applyAlignment="1">
      <alignment horizontal="left" vertical="center"/>
    </xf>
    <xf numFmtId="0" fontId="41" fillId="0" borderId="0" xfId="20" applyAlignment="1">
      <alignment horizontal="left" vertical="center"/>
    </xf>
    <xf numFmtId="0" fontId="13" fillId="0" borderId="5" xfId="0" applyFont="1" applyBorder="1" applyAlignment="1">
      <alignment horizontal="left" vertical="center"/>
    </xf>
    <xf numFmtId="0" fontId="13" fillId="0" borderId="6" xfId="0" applyFont="1" applyBorder="1" applyAlignment="1">
      <alignment horizontal="left" vertical="center"/>
    </xf>
    <xf numFmtId="0" fontId="25" fillId="0" borderId="41" xfId="0" applyFont="1" applyBorder="1" applyAlignment="1">
      <alignment horizontal="left" vertical="center"/>
    </xf>
    <xf numFmtId="0" fontId="39" fillId="12" borderId="0" xfId="2" applyAlignment="1">
      <alignment horizontal="left" vertical="center"/>
    </xf>
    <xf numFmtId="0" fontId="13" fillId="2" borderId="0" xfId="0" applyFont="1" applyFill="1" applyAlignment="1">
      <alignment horizontal="center" vertical="center"/>
    </xf>
    <xf numFmtId="0" fontId="13" fillId="0" borderId="0" xfId="0" applyFont="1" applyAlignment="1">
      <alignment horizontal="center" vertical="center"/>
    </xf>
    <xf numFmtId="0" fontId="0" fillId="10" borderId="0" xfId="0" applyFill="1" applyAlignment="1">
      <alignment horizontal="center" vertical="center"/>
    </xf>
    <xf numFmtId="0" fontId="35" fillId="10" borderId="0" xfId="0" applyFont="1" applyFill="1" applyAlignment="1">
      <alignment horizontal="center" vertical="center"/>
    </xf>
    <xf numFmtId="0" fontId="15" fillId="0" borderId="0" xfId="7" applyAlignment="1">
      <alignment horizontal="center" vertical="center"/>
    </xf>
    <xf numFmtId="0" fontId="39" fillId="12" borderId="0" xfId="2" applyAlignment="1">
      <alignment horizontal="center" vertical="center"/>
    </xf>
    <xf numFmtId="0" fontId="0" fillId="0" borderId="0" xfId="0" applyAlignment="1">
      <alignment horizontal="center" vertical="center"/>
    </xf>
    <xf numFmtId="0" fontId="13" fillId="10" borderId="0" xfId="0" applyFont="1" applyFill="1" applyAlignment="1">
      <alignment horizontal="left" vertical="center" wrapText="1"/>
    </xf>
    <xf numFmtId="0" fontId="56" fillId="10" borderId="0" xfId="12" applyFont="1" applyFill="1" applyBorder="1" applyAlignment="1">
      <alignment horizontal="left" vertical="center" wrapText="1"/>
    </xf>
    <xf numFmtId="0" fontId="50" fillId="10" borderId="0" xfId="5" applyFont="1" applyFill="1" applyAlignment="1">
      <alignment horizontal="left" vertical="center" wrapText="1"/>
    </xf>
    <xf numFmtId="0" fontId="39" fillId="12" borderId="0" xfId="2" applyAlignment="1">
      <alignment horizontal="left" vertical="center" wrapText="1"/>
    </xf>
    <xf numFmtId="0" fontId="25" fillId="0" borderId="0" xfId="0" applyFont="1" applyAlignment="1">
      <alignment horizontal="left" vertical="center"/>
    </xf>
    <xf numFmtId="0" fontId="29" fillId="5" borderId="0" xfId="14" applyFill="1" applyAlignment="1">
      <alignment vertical="center" wrapText="1"/>
    </xf>
    <xf numFmtId="0" fontId="40" fillId="5" borderId="0" xfId="20" applyFont="1" applyFill="1" applyAlignment="1">
      <alignment horizontal="left" vertical="center" wrapText="1"/>
    </xf>
    <xf numFmtId="0" fontId="0" fillId="5" borderId="0" xfId="0" applyFill="1" applyAlignment="1">
      <alignment horizontal="center"/>
    </xf>
    <xf numFmtId="0" fontId="41" fillId="5" borderId="0" xfId="20" applyFill="1">
      <alignment vertical="center"/>
    </xf>
    <xf numFmtId="0" fontId="17" fillId="5" borderId="0" xfId="0" applyFont="1" applyFill="1"/>
    <xf numFmtId="0" fontId="18" fillId="5" borderId="0" xfId="0" applyFont="1" applyFill="1"/>
    <xf numFmtId="0" fontId="15" fillId="5" borderId="0" xfId="20" applyFont="1" applyFill="1" applyAlignment="1">
      <alignment horizontal="center" vertical="center" wrapText="1"/>
    </xf>
    <xf numFmtId="0" fontId="0" fillId="8" borderId="0" xfId="0" applyFill="1"/>
    <xf numFmtId="0" fontId="0" fillId="9" borderId="0" xfId="0" applyFill="1"/>
    <xf numFmtId="0" fontId="0" fillId="7" borderId="0" xfId="0" applyFill="1"/>
    <xf numFmtId="0" fontId="0" fillId="17" borderId="0" xfId="0" applyFill="1"/>
    <xf numFmtId="0" fontId="39" fillId="12" borderId="0" xfId="15" applyAlignment="1">
      <alignment horizontal="left" vertical="top"/>
    </xf>
    <xf numFmtId="0" fontId="0" fillId="0" borderId="0" xfId="0" applyAlignment="1">
      <alignment vertical="top"/>
    </xf>
    <xf numFmtId="0" fontId="13" fillId="5" borderId="0" xfId="0" applyFont="1" applyFill="1" applyAlignment="1">
      <alignment vertical="top"/>
    </xf>
    <xf numFmtId="0" fontId="51" fillId="0" borderId="0" xfId="4" applyFont="1" applyAlignment="1">
      <alignment horizontal="left" vertical="top"/>
    </xf>
    <xf numFmtId="0" fontId="13" fillId="0" borderId="0" xfId="0" applyFont="1" applyAlignment="1">
      <alignment vertical="top"/>
    </xf>
    <xf numFmtId="0" fontId="51" fillId="0" borderId="0" xfId="11" applyFont="1" applyAlignment="1">
      <alignment horizontal="left" vertical="top"/>
    </xf>
    <xf numFmtId="0" fontId="15" fillId="0" borderId="0" xfId="7" applyAlignment="1">
      <alignment vertical="top"/>
    </xf>
    <xf numFmtId="0" fontId="47" fillId="5" borderId="0" xfId="8" applyFont="1" applyFill="1" applyBorder="1" applyAlignment="1">
      <alignment vertical="top"/>
    </xf>
    <xf numFmtId="0" fontId="62" fillId="9" borderId="0" xfId="16" applyFont="1" applyFill="1">
      <alignment vertical="center"/>
    </xf>
    <xf numFmtId="0" fontId="61" fillId="9" borderId="0" xfId="16" applyFont="1" applyFill="1">
      <alignment vertical="center"/>
    </xf>
    <xf numFmtId="0" fontId="40" fillId="17" borderId="0" xfId="16" applyFont="1" applyFill="1">
      <alignment vertical="center"/>
    </xf>
    <xf numFmtId="0" fontId="0" fillId="17" borderId="0" xfId="16" applyFont="1" applyFill="1">
      <alignment vertical="center"/>
    </xf>
    <xf numFmtId="0" fontId="62" fillId="8" borderId="0" xfId="16" applyFont="1" applyFill="1">
      <alignment vertical="center"/>
    </xf>
    <xf numFmtId="0" fontId="61" fillId="8" borderId="0" xfId="16" applyFont="1" applyFill="1">
      <alignment vertical="center"/>
    </xf>
    <xf numFmtId="0" fontId="40" fillId="21" borderId="0" xfId="16" applyFont="1" applyFill="1">
      <alignment vertical="center"/>
    </xf>
    <xf numFmtId="0" fontId="0" fillId="21" borderId="0" xfId="16" applyFont="1" applyFill="1">
      <alignment vertical="center"/>
    </xf>
    <xf numFmtId="0" fontId="15" fillId="7" borderId="0" xfId="16" applyFill="1">
      <alignment vertical="center"/>
    </xf>
    <xf numFmtId="0" fontId="15" fillId="22" borderId="0" xfId="16" applyFill="1">
      <alignment vertical="center"/>
    </xf>
    <xf numFmtId="0" fontId="14" fillId="0" borderId="0" xfId="5" applyFont="1" applyAlignment="1">
      <alignment horizontal="left" vertical="center"/>
    </xf>
    <xf numFmtId="0" fontId="5" fillId="3" borderId="2" xfId="0" applyFont="1" applyFill="1" applyBorder="1" applyAlignment="1">
      <alignment wrapText="1"/>
    </xf>
    <xf numFmtId="0" fontId="14" fillId="0" borderId="0" xfId="0" applyFont="1" applyAlignment="1">
      <alignment horizontal="right" vertical="center"/>
    </xf>
    <xf numFmtId="15" fontId="46" fillId="0" borderId="0" xfId="38" applyFont="1" applyBorder="1" applyAlignment="1">
      <alignment horizontal="left" vertical="center"/>
    </xf>
    <xf numFmtId="0" fontId="14" fillId="0" borderId="0" xfId="5" applyFont="1" applyAlignment="1">
      <alignment horizontal="center" vertical="center"/>
    </xf>
    <xf numFmtId="0" fontId="14" fillId="0" borderId="0" xfId="5" applyFont="1">
      <alignment vertical="center"/>
    </xf>
    <xf numFmtId="0" fontId="14" fillId="0" borderId="49" xfId="5" applyFont="1" applyBorder="1">
      <alignment vertical="center"/>
    </xf>
    <xf numFmtId="0" fontId="14" fillId="0" borderId="2" xfId="5" applyFont="1" applyBorder="1" applyAlignment="1">
      <alignment horizontal="center" vertical="center"/>
    </xf>
    <xf numFmtId="0" fontId="13" fillId="0" borderId="2" xfId="5" applyFont="1" applyBorder="1" applyAlignment="1">
      <alignment horizontal="left" vertical="center"/>
    </xf>
    <xf numFmtId="0" fontId="14" fillId="0" borderId="48" xfId="5" applyFont="1" applyBorder="1" applyAlignment="1">
      <alignment horizontal="left" vertical="center"/>
    </xf>
    <xf numFmtId="0" fontId="52" fillId="19" borderId="12" xfId="20" applyFont="1" applyFill="1" applyBorder="1" applyAlignment="1" applyProtection="1">
      <alignment horizontal="left" vertical="center" wrapText="1"/>
      <protection locked="0"/>
    </xf>
    <xf numFmtId="0" fontId="0" fillId="23" borderId="0" xfId="16" applyFont="1" applyFill="1">
      <alignment vertical="center"/>
    </xf>
    <xf numFmtId="0" fontId="15" fillId="23" borderId="0" xfId="16" applyFill="1">
      <alignment vertical="center"/>
    </xf>
    <xf numFmtId="0" fontId="40" fillId="23" borderId="0" xfId="16" applyFont="1" applyFill="1">
      <alignment vertical="center"/>
    </xf>
    <xf numFmtId="0" fontId="29" fillId="5" borderId="0" xfId="20" applyFont="1" applyFill="1" applyAlignment="1">
      <alignment horizontal="center" vertical="center" wrapText="1"/>
    </xf>
    <xf numFmtId="0" fontId="37" fillId="10" borderId="0" xfId="8" quotePrefix="1" applyFont="1" applyFill="1" applyProtection="1"/>
    <xf numFmtId="0" fontId="43" fillId="0" borderId="22" xfId="3">
      <alignment horizontal="left" vertical="center"/>
    </xf>
    <xf numFmtId="49" fontId="13" fillId="5" borderId="26" xfId="0" applyNumberFormat="1" applyFont="1" applyFill="1" applyBorder="1" applyAlignment="1">
      <alignment horizontal="right"/>
    </xf>
    <xf numFmtId="0" fontId="61" fillId="20" borderId="45" xfId="23" applyFont="1" applyFill="1" applyBorder="1">
      <alignment vertical="center"/>
    </xf>
    <xf numFmtId="0" fontId="61" fillId="5" borderId="45" xfId="23" applyFont="1" applyFill="1" applyBorder="1">
      <alignment vertical="center"/>
    </xf>
    <xf numFmtId="0" fontId="25" fillId="5" borderId="0" xfId="0" applyFont="1" applyFill="1"/>
    <xf numFmtId="0" fontId="0" fillId="0" borderId="0" xfId="0" applyAlignment="1">
      <alignment vertical="center" wrapText="1"/>
    </xf>
    <xf numFmtId="0" fontId="48" fillId="5" borderId="0" xfId="0" applyFont="1" applyFill="1" applyAlignment="1">
      <alignment vertical="center" wrapText="1"/>
    </xf>
    <xf numFmtId="0" fontId="52" fillId="0" borderId="0" xfId="0" applyFont="1" applyAlignment="1">
      <alignment vertical="center" wrapText="1"/>
    </xf>
    <xf numFmtId="0" fontId="52" fillId="19" borderId="27" xfId="17" applyFont="1" applyFill="1" applyBorder="1" applyAlignment="1">
      <alignment horizontal="left" vertical="center" wrapText="1"/>
      <protection locked="0"/>
    </xf>
    <xf numFmtId="0" fontId="60" fillId="0" borderId="0" xfId="0" applyFont="1" applyAlignment="1">
      <alignment horizontal="left" vertical="center"/>
    </xf>
    <xf numFmtId="0" fontId="38" fillId="10" borderId="0" xfId="8" applyFont="1" applyFill="1" applyBorder="1" applyAlignment="1">
      <alignment horizontal="left" vertical="center"/>
    </xf>
    <xf numFmtId="0" fontId="0" fillId="5" borderId="0" xfId="0" applyFill="1" applyAlignment="1">
      <alignment horizontal="left" wrapText="1"/>
    </xf>
    <xf numFmtId="0" fontId="0" fillId="0" borderId="0" xfId="0" applyAlignment="1">
      <alignment wrapText="1"/>
    </xf>
    <xf numFmtId="166" fontId="31" fillId="0" borderId="96" xfId="10" applyBorder="1">
      <alignment horizontal="center"/>
    </xf>
    <xf numFmtId="0" fontId="13" fillId="5" borderId="0" xfId="0" applyFont="1" applyFill="1" applyAlignment="1">
      <alignment vertical="top" wrapText="1"/>
    </xf>
    <xf numFmtId="0" fontId="13" fillId="0" borderId="0" xfId="0" applyFont="1" applyAlignment="1">
      <alignment vertical="top" wrapText="1"/>
    </xf>
    <xf numFmtId="0" fontId="25" fillId="5" borderId="0" xfId="0" applyFont="1" applyFill="1" applyAlignment="1">
      <alignment vertical="center" wrapText="1"/>
    </xf>
    <xf numFmtId="0" fontId="19" fillId="0" borderId="0" xfId="0" applyFont="1" applyAlignment="1">
      <alignment vertical="center" wrapText="1"/>
    </xf>
    <xf numFmtId="0" fontId="63" fillId="5" borderId="0" xfId="0" applyFont="1" applyFill="1" applyAlignment="1">
      <alignment vertical="top" wrapText="1"/>
    </xf>
    <xf numFmtId="0" fontId="63" fillId="0" borderId="0" xfId="0" applyFont="1" applyAlignment="1">
      <alignment vertical="top" wrapText="1"/>
    </xf>
    <xf numFmtId="0" fontId="56" fillId="9" borderId="0" xfId="0" applyFont="1" applyFill="1" applyAlignment="1">
      <alignment horizontal="center" vertical="top" wrapText="1"/>
    </xf>
    <xf numFmtId="0" fontId="26" fillId="17" borderId="0" xfId="0" applyFont="1" applyFill="1" applyAlignment="1">
      <alignment horizontal="center" vertical="top" wrapText="1"/>
    </xf>
    <xf numFmtId="0" fontId="26" fillId="25" borderId="0" xfId="0" applyFont="1" applyFill="1" applyAlignment="1">
      <alignment horizontal="center" vertical="top" wrapText="1"/>
    </xf>
    <xf numFmtId="0" fontId="24" fillId="9" borderId="0" xfId="0" applyFont="1" applyFill="1" applyAlignment="1">
      <alignment horizontal="center"/>
    </xf>
    <xf numFmtId="0" fontId="25" fillId="17" borderId="0" xfId="0" applyFont="1" applyFill="1" applyAlignment="1">
      <alignment horizontal="center"/>
    </xf>
    <xf numFmtId="0" fontId="25" fillId="25" borderId="0" xfId="0" applyFont="1" applyFill="1" applyAlignment="1">
      <alignment horizontal="center"/>
    </xf>
    <xf numFmtId="49" fontId="13" fillId="0" borderId="0" xfId="0" applyNumberFormat="1" applyFont="1" applyAlignment="1">
      <alignment horizontal="right"/>
    </xf>
    <xf numFmtId="0" fontId="61" fillId="0" borderId="0" xfId="0" applyFont="1" applyAlignment="1">
      <alignment vertical="center" wrapText="1"/>
    </xf>
    <xf numFmtId="0" fontId="25" fillId="0" borderId="0" xfId="0" applyFont="1" applyAlignment="1">
      <alignment horizontal="left" vertical="center" wrapText="1" indent="1"/>
    </xf>
    <xf numFmtId="0" fontId="19" fillId="0" borderId="0" xfId="0" applyFont="1" applyAlignment="1">
      <alignment horizontal="left" vertical="center" wrapText="1" indent="1"/>
    </xf>
    <xf numFmtId="0" fontId="13" fillId="5" borderId="97" xfId="0" applyFont="1" applyFill="1" applyBorder="1"/>
    <xf numFmtId="0" fontId="13" fillId="5" borderId="98" xfId="0" applyFont="1" applyFill="1" applyBorder="1"/>
    <xf numFmtId="0" fontId="13" fillId="5" borderId="99" xfId="0" applyFont="1" applyFill="1" applyBorder="1"/>
    <xf numFmtId="0" fontId="14" fillId="5" borderId="100" xfId="0" applyFont="1" applyFill="1" applyBorder="1"/>
    <xf numFmtId="0" fontId="14" fillId="5" borderId="30" xfId="0" applyFont="1" applyFill="1" applyBorder="1"/>
    <xf numFmtId="0" fontId="9" fillId="0" borderId="102" xfId="18" applyFill="1" applyBorder="1">
      <alignment horizontal="left" vertical="center"/>
      <protection locked="0"/>
    </xf>
    <xf numFmtId="0" fontId="64" fillId="5" borderId="0" xfId="4" applyFont="1" applyFill="1">
      <alignment horizontal="left" vertical="center"/>
    </xf>
    <xf numFmtId="0" fontId="15" fillId="5" borderId="0" xfId="0" applyFont="1" applyFill="1"/>
    <xf numFmtId="0" fontId="29" fillId="5" borderId="22" xfId="3" applyFont="1" applyFill="1">
      <alignment horizontal="left" vertical="center"/>
    </xf>
    <xf numFmtId="0" fontId="29" fillId="0" borderId="22" xfId="3" applyFont="1" applyAlignment="1">
      <alignment horizontal="center" vertical="center"/>
    </xf>
    <xf numFmtId="0" fontId="29" fillId="5" borderId="22" xfId="3" applyFont="1" applyFill="1" applyAlignment="1">
      <alignment horizontal="center" vertical="center"/>
    </xf>
    <xf numFmtId="0" fontId="29" fillId="0" borderId="22" xfId="3" applyFont="1">
      <alignment horizontal="left" vertical="center"/>
    </xf>
    <xf numFmtId="0" fontId="15" fillId="5" borderId="0" xfId="7" applyFill="1" applyAlignment="1">
      <alignment horizontal="center"/>
    </xf>
    <xf numFmtId="0" fontId="15" fillId="5" borderId="0" xfId="7" applyFill="1" applyAlignment="1">
      <alignment horizontal="left"/>
    </xf>
    <xf numFmtId="175" fontId="52" fillId="19" borderId="12" xfId="32" applyFont="1" applyFill="1" applyAlignment="1">
      <alignment horizontal="center" vertical="center"/>
      <protection locked="0"/>
    </xf>
    <xf numFmtId="0" fontId="9" fillId="16" borderId="0" xfId="45" applyAlignment="1">
      <alignment horizontal="center" vertical="center"/>
    </xf>
    <xf numFmtId="0" fontId="15" fillId="5" borderId="0" xfId="0" applyFont="1" applyFill="1" applyAlignment="1">
      <alignment horizontal="center"/>
    </xf>
    <xf numFmtId="168" fontId="52" fillId="19" borderId="12" xfId="21" applyFont="1" applyFill="1">
      <alignment vertical="center"/>
      <protection locked="0"/>
    </xf>
    <xf numFmtId="0" fontId="15" fillId="5" borderId="0" xfId="0" applyFont="1" applyFill="1" applyAlignment="1">
      <alignment wrapText="1"/>
    </xf>
    <xf numFmtId="0" fontId="29" fillId="5" borderId="22" xfId="3" applyFont="1" applyFill="1" applyAlignment="1">
      <alignment horizontal="left" vertical="center" wrapText="1"/>
    </xf>
    <xf numFmtId="0" fontId="29" fillId="5" borderId="22" xfId="3" applyFont="1" applyFill="1" applyAlignment="1">
      <alignment horizontal="center" vertical="center" wrapText="1"/>
    </xf>
    <xf numFmtId="0" fontId="29" fillId="5" borderId="0" xfId="3" applyFont="1" applyFill="1" applyBorder="1" applyAlignment="1">
      <alignment horizontal="center" vertical="center" wrapText="1"/>
    </xf>
    <xf numFmtId="0" fontId="35" fillId="10" borderId="0" xfId="0" applyFont="1" applyFill="1" applyAlignment="1">
      <alignment horizontal="left"/>
    </xf>
    <xf numFmtId="0" fontId="15" fillId="0" borderId="0" xfId="7" applyAlignment="1">
      <alignment vertical="center" wrapText="1"/>
    </xf>
    <xf numFmtId="0" fontId="0" fillId="5" borderId="0" xfId="0" applyFill="1" applyAlignment="1">
      <alignment vertical="top"/>
    </xf>
    <xf numFmtId="0" fontId="0" fillId="5" borderId="0" xfId="0" applyFill="1" applyAlignment="1">
      <alignment vertical="top" wrapText="1"/>
    </xf>
    <xf numFmtId="0" fontId="0" fillId="5" borderId="0" xfId="0" applyFill="1" applyAlignment="1">
      <alignment horizontal="left"/>
    </xf>
    <xf numFmtId="0" fontId="0" fillId="0" borderId="0" xfId="0" applyAlignment="1">
      <alignment horizontal="left"/>
    </xf>
    <xf numFmtId="0" fontId="0" fillId="5" borderId="0" xfId="0" applyFill="1" applyAlignment="1">
      <alignment horizontal="left" vertical="top"/>
    </xf>
    <xf numFmtId="15" fontId="9" fillId="7" borderId="12" xfId="19" applyAlignment="1">
      <alignment horizontal="left" vertical="top"/>
      <protection locked="0"/>
    </xf>
    <xf numFmtId="15" fontId="9" fillId="0" borderId="0" xfId="19" applyFill="1" applyBorder="1" applyAlignment="1">
      <alignment horizontal="left" vertical="top"/>
      <protection locked="0"/>
    </xf>
    <xf numFmtId="0" fontId="0" fillId="0" borderId="0" xfId="0" applyAlignment="1">
      <alignment horizontal="left" vertical="top"/>
    </xf>
    <xf numFmtId="0" fontId="9" fillId="5" borderId="0" xfId="17" applyFill="1" applyBorder="1" applyAlignment="1">
      <alignment horizontal="left" vertical="top" wrapText="1"/>
      <protection locked="0"/>
    </xf>
    <xf numFmtId="0" fontId="29" fillId="0" borderId="0" xfId="14" applyAlignment="1">
      <alignment vertical="top"/>
    </xf>
    <xf numFmtId="0" fontId="9" fillId="7" borderId="12" xfId="17" applyAlignment="1">
      <alignment horizontal="left" vertical="top"/>
      <protection locked="0"/>
    </xf>
    <xf numFmtId="0" fontId="29" fillId="5" borderId="0" xfId="14" applyFill="1" applyAlignment="1">
      <alignment vertical="top" wrapText="1"/>
    </xf>
    <xf numFmtId="0" fontId="9" fillId="7" borderId="12" xfId="17" quotePrefix="1" applyAlignment="1">
      <alignment horizontal="left" vertical="top"/>
      <protection locked="0"/>
    </xf>
    <xf numFmtId="0" fontId="9" fillId="5" borderId="0" xfId="17" applyFill="1" applyBorder="1" applyAlignment="1">
      <alignment vertical="top" wrapText="1"/>
      <protection locked="0"/>
    </xf>
    <xf numFmtId="0" fontId="9" fillId="0" borderId="0" xfId="17" applyFill="1" applyBorder="1" applyAlignment="1">
      <alignment horizontal="left" vertical="top"/>
      <protection locked="0"/>
    </xf>
    <xf numFmtId="0" fontId="29" fillId="5" borderId="0" xfId="0" applyFont="1" applyFill="1" applyAlignment="1">
      <alignment vertical="top"/>
    </xf>
    <xf numFmtId="0" fontId="0" fillId="5" borderId="0" xfId="0" applyFill="1" applyAlignment="1">
      <alignment horizontal="left" vertical="top" wrapText="1"/>
    </xf>
    <xf numFmtId="0" fontId="9" fillId="0" borderId="0" xfId="17" quotePrefix="1" applyFill="1" applyBorder="1" applyAlignment="1">
      <alignment horizontal="left" vertical="top"/>
      <protection locked="0"/>
    </xf>
    <xf numFmtId="0" fontId="60" fillId="5" borderId="0" xfId="0" applyFont="1" applyFill="1" applyAlignment="1">
      <alignment vertical="top"/>
    </xf>
    <xf numFmtId="0" fontId="61" fillId="7" borderId="12" xfId="17" applyFont="1" applyAlignment="1">
      <alignment horizontal="left" vertical="top" wrapText="1"/>
      <protection locked="0"/>
    </xf>
    <xf numFmtId="0" fontId="61" fillId="0" borderId="94" xfId="17" applyFont="1" applyFill="1" applyBorder="1" applyAlignment="1">
      <alignment horizontal="left" vertical="top" wrapText="1"/>
      <protection locked="0"/>
    </xf>
    <xf numFmtId="0" fontId="0" fillId="10" borderId="0" xfId="0" applyFill="1" applyAlignment="1">
      <alignment horizontal="left"/>
    </xf>
    <xf numFmtId="0" fontId="0" fillId="10" borderId="0" xfId="0" applyFill="1" applyAlignment="1">
      <alignment horizontal="left" wrapText="1"/>
    </xf>
    <xf numFmtId="0" fontId="35" fillId="10" borderId="0" xfId="0" applyFont="1" applyFill="1" applyAlignment="1">
      <alignment horizontal="left" wrapText="1"/>
    </xf>
    <xf numFmtId="0" fontId="35" fillId="10" borderId="0" xfId="5" applyFont="1" applyFill="1" applyAlignment="1">
      <alignment horizontal="left" vertical="center" wrapText="1"/>
    </xf>
    <xf numFmtId="0" fontId="29" fillId="0" borderId="0" xfId="14" applyAlignment="1">
      <alignment horizontal="left" vertical="center"/>
    </xf>
    <xf numFmtId="0" fontId="29" fillId="0" borderId="0" xfId="14" applyAlignment="1">
      <alignment horizontal="left" vertical="center" wrapText="1"/>
    </xf>
    <xf numFmtId="0" fontId="12" fillId="5" borderId="0" xfId="0" applyFont="1" applyFill="1" applyAlignment="1">
      <alignment horizontal="left" vertical="top" wrapText="1"/>
    </xf>
    <xf numFmtId="175" fontId="9" fillId="0" borderId="0" xfId="32" applyFill="1" applyBorder="1" applyAlignment="1">
      <alignment horizontal="left" vertical="top"/>
      <protection locked="0"/>
    </xf>
    <xf numFmtId="0" fontId="29" fillId="0" borderId="0" xfId="14" applyAlignment="1">
      <alignment horizontal="left" vertical="top"/>
    </xf>
    <xf numFmtId="0" fontId="15" fillId="0" borderId="0" xfId="14" applyFont="1" applyAlignment="1">
      <alignment horizontal="left" vertical="top"/>
    </xf>
    <xf numFmtId="0" fontId="29" fillId="0" borderId="0" xfId="14" applyAlignment="1">
      <alignment horizontal="left" vertical="top" wrapText="1"/>
    </xf>
    <xf numFmtId="0" fontId="9" fillId="0" borderId="0" xfId="17" applyFill="1" applyBorder="1">
      <alignment horizontal="left" vertical="center"/>
      <protection locked="0"/>
    </xf>
    <xf numFmtId="0" fontId="0" fillId="0" borderId="0" xfId="0" applyAlignment="1">
      <alignment horizontal="left" wrapText="1"/>
    </xf>
    <xf numFmtId="0" fontId="29" fillId="5" borderId="0" xfId="14" applyFill="1" applyAlignment="1">
      <alignment horizontal="left" vertical="center" wrapText="1"/>
    </xf>
    <xf numFmtId="0" fontId="15" fillId="5" borderId="0" xfId="0" applyFont="1" applyFill="1" applyAlignment="1">
      <alignment horizontal="left" vertical="top" wrapText="1"/>
    </xf>
    <xf numFmtId="0" fontId="13" fillId="0" borderId="0" xfId="0" applyFont="1" applyAlignment="1">
      <alignment horizontal="left" vertical="top"/>
    </xf>
    <xf numFmtId="0" fontId="15" fillId="10" borderId="0" xfId="7" applyFill="1"/>
    <xf numFmtId="0" fontId="30" fillId="10" borderId="0" xfId="7" applyFont="1" applyFill="1"/>
    <xf numFmtId="0" fontId="33" fillId="10" borderId="0" xfId="11" applyFont="1" applyFill="1">
      <alignment horizontal="left" vertical="center"/>
    </xf>
    <xf numFmtId="0" fontId="34" fillId="10" borderId="0" xfId="11" applyFont="1" applyFill="1">
      <alignment horizontal="left" vertical="center"/>
    </xf>
    <xf numFmtId="0" fontId="35" fillId="10" borderId="0" xfId="7" applyFont="1" applyFill="1"/>
    <xf numFmtId="0" fontId="37" fillId="10" borderId="0" xfId="12" quotePrefix="1" applyFont="1" applyFill="1" applyProtection="1"/>
    <xf numFmtId="167" fontId="31" fillId="11" borderId="11" xfId="13" applyFill="1">
      <alignment horizontal="center"/>
    </xf>
    <xf numFmtId="0" fontId="35" fillId="10" borderId="0" xfId="14" applyFont="1" applyFill="1" applyAlignment="1">
      <alignment horizontal="center" vertical="center"/>
    </xf>
    <xf numFmtId="0" fontId="39" fillId="12" borderId="0" xfId="15" quotePrefix="1">
      <alignment horizontal="left"/>
    </xf>
    <xf numFmtId="0" fontId="52" fillId="19" borderId="27" xfId="17" applyFont="1" applyFill="1" applyBorder="1" applyAlignment="1" applyProtection="1">
      <alignment horizontal="left" vertical="center" wrapText="1"/>
    </xf>
    <xf numFmtId="0" fontId="41" fillId="0" borderId="0" xfId="6" applyAlignment="1">
      <alignment horizontal="right" vertical="center"/>
    </xf>
    <xf numFmtId="0" fontId="27" fillId="0" borderId="0" xfId="0" applyFont="1"/>
    <xf numFmtId="0" fontId="32" fillId="0" borderId="0" xfId="11">
      <alignment horizontal="left" vertical="center"/>
    </xf>
    <xf numFmtId="0" fontId="41" fillId="0" borderId="0" xfId="20" applyAlignment="1">
      <alignment horizontal="left" vertical="center" wrapText="1"/>
    </xf>
    <xf numFmtId="0" fontId="40" fillId="0" borderId="0" xfId="7" applyFont="1"/>
    <xf numFmtId="0" fontId="9" fillId="14" borderId="13" xfId="23" applyBorder="1">
      <alignment vertical="center"/>
    </xf>
    <xf numFmtId="0" fontId="29" fillId="0" borderId="15" xfId="7" applyFont="1" applyBorder="1"/>
    <xf numFmtId="0" fontId="29" fillId="0" borderId="16" xfId="7" applyFont="1" applyBorder="1"/>
    <xf numFmtId="0" fontId="29" fillId="0" borderId="17" xfId="7" applyFont="1" applyBorder="1"/>
    <xf numFmtId="0" fontId="15" fillId="0" borderId="18" xfId="16" applyBorder="1">
      <alignment vertical="center"/>
    </xf>
    <xf numFmtId="0" fontId="0" fillId="0" borderId="18" xfId="16" applyFont="1" applyBorder="1">
      <alignment vertical="center"/>
    </xf>
    <xf numFmtId="0" fontId="52" fillId="19" borderId="0" xfId="17" applyFont="1" applyFill="1" applyBorder="1" applyAlignment="1" applyProtection="1">
      <alignment horizontal="left" vertical="center" wrapText="1"/>
    </xf>
    <xf numFmtId="0" fontId="8" fillId="14" borderId="19" xfId="23" applyFont="1" applyBorder="1">
      <alignment vertical="center"/>
    </xf>
    <xf numFmtId="0" fontId="8" fillId="14" borderId="20" xfId="23" applyFont="1" applyBorder="1">
      <alignment vertical="center"/>
    </xf>
    <xf numFmtId="172" fontId="9" fillId="7" borderId="43" xfId="27" applyFill="1" applyBorder="1" applyAlignment="1" applyProtection="1">
      <alignment horizontal="left" vertical="center"/>
      <protection locked="0"/>
    </xf>
    <xf numFmtId="0" fontId="0" fillId="19" borderId="4" xfId="0" applyFill="1" applyBorder="1" applyAlignment="1" applyProtection="1">
      <alignment horizontal="left" vertical="center"/>
      <protection locked="0"/>
    </xf>
    <xf numFmtId="0" fontId="0" fillId="19" borderId="2" xfId="0" applyFill="1" applyBorder="1" applyAlignment="1" applyProtection="1">
      <alignment horizontal="left" vertical="center"/>
      <protection locked="0"/>
    </xf>
    <xf numFmtId="0" fontId="0" fillId="19" borderId="55" xfId="0" applyFill="1" applyBorder="1" applyAlignment="1" applyProtection="1">
      <alignment horizontal="left" vertical="center"/>
      <protection locked="0"/>
    </xf>
    <xf numFmtId="0" fontId="37" fillId="10" borderId="0" xfId="8" quotePrefix="1" applyFont="1" applyFill="1" applyAlignment="1" applyProtection="1">
      <alignment horizontal="left" vertical="center"/>
    </xf>
    <xf numFmtId="0" fontId="38" fillId="10" borderId="0" xfId="8" applyFont="1" applyFill="1" applyBorder="1" applyAlignment="1" applyProtection="1">
      <alignment horizontal="left" vertical="center"/>
    </xf>
    <xf numFmtId="0" fontId="56" fillId="10" borderId="0" xfId="12" applyFont="1" applyFill="1" applyBorder="1" applyAlignment="1" applyProtection="1">
      <alignment horizontal="left" vertical="center" wrapText="1"/>
    </xf>
    <xf numFmtId="0" fontId="38" fillId="10" borderId="0" xfId="12" applyFont="1" applyFill="1" applyBorder="1" applyAlignment="1" applyProtection="1">
      <alignment horizontal="left" vertical="center"/>
    </xf>
    <xf numFmtId="0" fontId="29" fillId="5" borderId="0" xfId="20" applyFont="1" applyFill="1" applyAlignment="1">
      <alignment vertical="center" wrapText="1"/>
    </xf>
    <xf numFmtId="14" fontId="52" fillId="19" borderId="27" xfId="17" applyNumberFormat="1" applyFont="1" applyFill="1" applyBorder="1" applyAlignment="1">
      <alignment horizontal="left" vertical="center" wrapText="1"/>
      <protection locked="0"/>
    </xf>
    <xf numFmtId="0" fontId="13" fillId="19" borderId="2" xfId="5" applyFont="1" applyFill="1" applyBorder="1" applyAlignment="1" applyProtection="1">
      <alignment horizontal="left" vertical="center"/>
      <protection locked="0"/>
    </xf>
    <xf numFmtId="0" fontId="66" fillId="0" borderId="0" xfId="0" applyFont="1" applyAlignment="1">
      <alignment horizontal="left"/>
    </xf>
    <xf numFmtId="0" fontId="13" fillId="0" borderId="0" xfId="0" applyFont="1"/>
    <xf numFmtId="49" fontId="13" fillId="0" borderId="0" xfId="0" applyNumberFormat="1" applyFont="1" applyAlignment="1">
      <alignment horizontal="right" vertical="top"/>
    </xf>
    <xf numFmtId="0" fontId="20" fillId="0" borderId="0" xfId="0" applyFont="1" applyAlignment="1">
      <alignment wrapText="1"/>
    </xf>
    <xf numFmtId="0" fontId="60" fillId="0" borderId="0" xfId="0" applyFont="1"/>
    <xf numFmtId="4" fontId="13" fillId="0" borderId="0" xfId="0" applyNumberFormat="1" applyFont="1" applyAlignment="1">
      <alignment horizontal="left" vertical="top"/>
    </xf>
    <xf numFmtId="166" fontId="68" fillId="0" borderId="11" xfId="10" applyFont="1">
      <alignment horizontal="center"/>
    </xf>
    <xf numFmtId="0" fontId="13" fillId="0" borderId="0" xfId="0" applyFont="1" applyAlignment="1">
      <alignment horizontal="left" vertical="top" wrapText="1"/>
    </xf>
    <xf numFmtId="0" fontId="24" fillId="5" borderId="0" xfId="0" applyFont="1" applyFill="1"/>
    <xf numFmtId="0" fontId="35" fillId="18" borderId="0" xfId="0" applyFont="1" applyFill="1" applyAlignment="1">
      <alignment horizontal="left" vertical="center"/>
    </xf>
    <xf numFmtId="0" fontId="43" fillId="0" borderId="0" xfId="3" applyBorder="1">
      <alignment horizontal="left" vertical="center"/>
    </xf>
    <xf numFmtId="0" fontId="0" fillId="7" borderId="12" xfId="0" applyFill="1" applyBorder="1" applyAlignment="1">
      <alignment vertical="center"/>
    </xf>
    <xf numFmtId="0" fontId="9" fillId="13" borderId="101" xfId="18" applyBorder="1">
      <alignment horizontal="left" vertical="center"/>
      <protection locked="0"/>
    </xf>
    <xf numFmtId="0" fontId="69" fillId="19" borderId="12" xfId="0" applyFont="1" applyFill="1" applyBorder="1" applyAlignment="1">
      <alignment vertical="center"/>
    </xf>
    <xf numFmtId="0" fontId="0" fillId="5" borderId="0" xfId="7" applyFont="1" applyFill="1" applyAlignment="1">
      <alignment vertical="center" wrapText="1"/>
    </xf>
    <xf numFmtId="0" fontId="8" fillId="14" borderId="0" xfId="23" applyFont="1" applyBorder="1">
      <alignment vertical="center"/>
    </xf>
    <xf numFmtId="0" fontId="9" fillId="14" borderId="0" xfId="23" applyBorder="1">
      <alignment vertical="center"/>
    </xf>
    <xf numFmtId="0" fontId="13" fillId="5" borderId="0" xfId="0" applyFont="1" applyFill="1" applyAlignment="1">
      <alignment horizontal="left" vertical="top"/>
    </xf>
    <xf numFmtId="0" fontId="57" fillId="0" borderId="42" xfId="0" applyFont="1" applyBorder="1" applyAlignment="1">
      <alignment horizontal="left" vertical="top" wrapText="1"/>
    </xf>
    <xf numFmtId="0" fontId="70" fillId="0" borderId="0" xfId="0" applyFont="1"/>
    <xf numFmtId="167" fontId="71" fillId="0" borderId="0" xfId="13" applyFont="1" applyBorder="1">
      <alignment horizontal="center"/>
    </xf>
    <xf numFmtId="0" fontId="15" fillId="0" borderId="0" xfId="0" applyFont="1"/>
    <xf numFmtId="0" fontId="29" fillId="0" borderId="0" xfId="5">
      <alignment vertical="center"/>
    </xf>
    <xf numFmtId="0" fontId="72" fillId="0" borderId="0" xfId="5" applyFont="1">
      <alignment vertical="center"/>
    </xf>
    <xf numFmtId="0" fontId="72" fillId="0" borderId="0" xfId="5" applyFont="1" applyAlignment="1">
      <alignment vertical="center" wrapText="1"/>
    </xf>
    <xf numFmtId="0" fontId="72" fillId="0" borderId="0" xfId="14" applyFont="1" applyAlignment="1">
      <alignment vertical="center" wrapText="1"/>
    </xf>
    <xf numFmtId="6" fontId="29" fillId="0" borderId="0" xfId="5" quotePrefix="1" applyNumberFormat="1" applyAlignment="1">
      <alignment horizontal="center" vertical="center"/>
    </xf>
    <xf numFmtId="0" fontId="74" fillId="12" borderId="0" xfId="15" applyFont="1">
      <alignment horizontal="left"/>
    </xf>
    <xf numFmtId="0" fontId="75" fillId="10" borderId="0" xfId="0" applyFont="1" applyFill="1"/>
    <xf numFmtId="0" fontId="76" fillId="26" borderId="0" xfId="0" applyFont="1" applyFill="1"/>
    <xf numFmtId="0" fontId="77" fillId="26" borderId="0" xfId="5" applyFont="1" applyFill="1">
      <alignment vertical="center"/>
    </xf>
    <xf numFmtId="0" fontId="75" fillId="26" borderId="0" xfId="0" applyFont="1" applyFill="1" applyAlignment="1">
      <alignment horizontal="center" vertical="center"/>
    </xf>
    <xf numFmtId="0" fontId="75" fillId="26" borderId="0" xfId="0" applyFont="1" applyFill="1"/>
    <xf numFmtId="0" fontId="75" fillId="26" borderId="0" xfId="0" applyFont="1" applyFill="1" applyAlignment="1">
      <alignment horizontal="right" vertical="center"/>
    </xf>
    <xf numFmtId="0" fontId="77" fillId="12" borderId="0" xfId="15" applyFont="1">
      <alignment horizontal="left"/>
    </xf>
    <xf numFmtId="0" fontId="75" fillId="0" borderId="0" xfId="0" applyFont="1" applyAlignment="1">
      <alignment horizontal="right"/>
    </xf>
    <xf numFmtId="0" fontId="75" fillId="0" borderId="0" xfId="0" applyFont="1" applyAlignment="1">
      <alignment horizontal="right" vertical="center"/>
    </xf>
    <xf numFmtId="0" fontId="78" fillId="0" borderId="0" xfId="0" applyFont="1" applyAlignment="1">
      <alignment horizontal="right" vertical="center"/>
    </xf>
    <xf numFmtId="0" fontId="75" fillId="5" borderId="0" xfId="0" applyFont="1" applyFill="1" applyAlignment="1">
      <alignment horizontal="right" vertical="center"/>
    </xf>
    <xf numFmtId="0" fontId="75" fillId="0" borderId="0" xfId="0" applyFont="1"/>
    <xf numFmtId="0" fontId="29" fillId="0" borderId="0" xfId="0" quotePrefix="1" applyFont="1" applyAlignment="1">
      <alignment horizontal="center"/>
    </xf>
    <xf numFmtId="0" fontId="9" fillId="7" borderId="14" xfId="17" applyBorder="1">
      <alignment horizontal="left" vertical="center"/>
      <protection locked="0"/>
    </xf>
    <xf numFmtId="167" fontId="77" fillId="0" borderId="0" xfId="13" applyFont="1" applyBorder="1">
      <alignment horizontal="center"/>
    </xf>
    <xf numFmtId="0" fontId="76" fillId="0" borderId="0" xfId="0" applyFont="1"/>
    <xf numFmtId="167" fontId="79" fillId="0" borderId="0" xfId="13" applyFont="1" applyBorder="1">
      <alignment horizontal="center"/>
    </xf>
    <xf numFmtId="167" fontId="75" fillId="0" borderId="0" xfId="13" applyFont="1" applyBorder="1" applyAlignment="1">
      <alignment horizontal="right"/>
    </xf>
    <xf numFmtId="167" fontId="75" fillId="0" borderId="0" xfId="13" applyFont="1" applyBorder="1" applyAlignment="1">
      <alignment horizontal="right" vertical="center"/>
    </xf>
    <xf numFmtId="0" fontId="75" fillId="5" borderId="0" xfId="0" applyFont="1" applyFill="1"/>
    <xf numFmtId="0" fontId="81" fillId="12" borderId="0" xfId="2" applyFont="1">
      <alignment horizontal="left"/>
    </xf>
    <xf numFmtId="0" fontId="80" fillId="26" borderId="0" xfId="0" applyFont="1" applyFill="1"/>
    <xf numFmtId="0" fontId="77" fillId="26" borderId="0" xfId="0" applyFont="1" applyFill="1"/>
    <xf numFmtId="0" fontId="82" fillId="0" borderId="0" xfId="0" applyFont="1"/>
    <xf numFmtId="0" fontId="29" fillId="0" borderId="108" xfId="0" applyFont="1" applyBorder="1"/>
    <xf numFmtId="0" fontId="29" fillId="0" borderId="28" xfId="0" applyFont="1" applyBorder="1"/>
    <xf numFmtId="0" fontId="84" fillId="3" borderId="39" xfId="0" applyFont="1" applyFill="1" applyBorder="1" applyAlignment="1">
      <alignment horizontal="left" vertical="center"/>
    </xf>
    <xf numFmtId="0" fontId="84" fillId="3" borderId="40" xfId="0" applyFont="1" applyFill="1" applyBorder="1" applyAlignment="1">
      <alignment horizontal="left" vertical="center"/>
    </xf>
    <xf numFmtId="0" fontId="17" fillId="0" borderId="0" xfId="0" applyFont="1" applyAlignment="1">
      <alignment horizontal="left" vertical="center"/>
    </xf>
    <xf numFmtId="0" fontId="83" fillId="0" borderId="0" xfId="0" applyFont="1" applyAlignment="1">
      <alignment horizontal="center" vertical="center"/>
    </xf>
    <xf numFmtId="0" fontId="85" fillId="0" borderId="39" xfId="0" applyFont="1" applyBorder="1" applyAlignment="1">
      <alignment horizontal="left" vertical="center"/>
    </xf>
    <xf numFmtId="0" fontId="85" fillId="0" borderId="40" xfId="0" applyFont="1" applyBorder="1" applyAlignment="1">
      <alignment horizontal="left" vertical="center" wrapText="1"/>
    </xf>
    <xf numFmtId="0" fontId="85" fillId="0" borderId="40" xfId="0" applyFont="1" applyBorder="1" applyAlignment="1">
      <alignment horizontal="left" vertical="center"/>
    </xf>
    <xf numFmtId="0" fontId="85" fillId="0" borderId="7" xfId="0" applyFont="1" applyBorder="1" applyAlignment="1">
      <alignment horizontal="center" vertical="center" wrapText="1"/>
    </xf>
    <xf numFmtId="0" fontId="85" fillId="0" borderId="0" xfId="0" applyFont="1" applyAlignment="1">
      <alignment horizontal="center" vertical="center" wrapText="1"/>
    </xf>
    <xf numFmtId="0" fontId="83" fillId="0" borderId="0" xfId="0" applyFont="1" applyAlignment="1">
      <alignment horizontal="left" vertical="center"/>
    </xf>
    <xf numFmtId="0" fontId="84" fillId="0" borderId="0" xfId="0" applyFont="1" applyAlignment="1">
      <alignment horizontal="center" vertical="center" wrapText="1"/>
    </xf>
    <xf numFmtId="0" fontId="52" fillId="14" borderId="21" xfId="17" applyFont="1" applyFill="1" applyBorder="1" applyAlignment="1" applyProtection="1">
      <alignment horizontal="left" vertical="center" wrapText="1"/>
    </xf>
    <xf numFmtId="0" fontId="57" fillId="0" borderId="0" xfId="0" applyFont="1" applyAlignment="1">
      <alignment horizontal="left" vertical="center"/>
    </xf>
    <xf numFmtId="0" fontId="87" fillId="0" borderId="0" xfId="0" applyFont="1" applyAlignment="1">
      <alignment horizontal="center" vertical="center"/>
    </xf>
    <xf numFmtId="0" fontId="75" fillId="0" borderId="0" xfId="0" applyFont="1" applyAlignment="1">
      <alignment horizontal="center" vertical="center"/>
    </xf>
    <xf numFmtId="0" fontId="43" fillId="0" borderId="0" xfId="5" applyFont="1" applyAlignment="1">
      <alignment horizontal="left" vertical="center"/>
    </xf>
    <xf numFmtId="0" fontId="89" fillId="3" borderId="39" xfId="0" applyFont="1" applyFill="1" applyBorder="1" applyAlignment="1">
      <alignment horizontal="left" vertical="center"/>
    </xf>
    <xf numFmtId="0" fontId="84" fillId="3" borderId="6" xfId="0" applyFont="1" applyFill="1" applyBorder="1" applyAlignment="1">
      <alignment horizontal="left" vertical="center" wrapText="1"/>
    </xf>
    <xf numFmtId="0" fontId="84" fillId="3" borderId="4" xfId="0" applyFont="1" applyFill="1" applyBorder="1" applyAlignment="1">
      <alignment horizontal="left" vertical="center"/>
    </xf>
    <xf numFmtId="0" fontId="90" fillId="3" borderId="7" xfId="0" applyFont="1" applyFill="1" applyBorder="1" applyAlignment="1">
      <alignment horizontal="center" vertical="center" wrapText="1"/>
    </xf>
    <xf numFmtId="0" fontId="84" fillId="3" borderId="6" xfId="0" applyFont="1" applyFill="1" applyBorder="1" applyAlignment="1">
      <alignment horizontal="left" vertical="center"/>
    </xf>
    <xf numFmtId="0" fontId="84" fillId="0" borderId="0" xfId="0" applyFont="1" applyAlignment="1">
      <alignment horizontal="left" vertical="center"/>
    </xf>
    <xf numFmtId="0" fontId="84" fillId="3" borderId="46" xfId="0" applyFont="1" applyFill="1" applyBorder="1" applyAlignment="1">
      <alignment horizontal="left" vertical="top" wrapText="1"/>
    </xf>
    <xf numFmtId="0" fontId="84" fillId="3" borderId="5" xfId="0" applyFont="1" applyFill="1" applyBorder="1" applyAlignment="1">
      <alignment vertical="top"/>
    </xf>
    <xf numFmtId="0" fontId="84" fillId="3" borderId="4" xfId="0" applyFont="1" applyFill="1" applyBorder="1" applyAlignment="1">
      <alignment vertical="top" wrapText="1"/>
    </xf>
    <xf numFmtId="0" fontId="84" fillId="0" borderId="0" xfId="0" applyFont="1" applyAlignment="1">
      <alignment horizontal="left" vertical="top"/>
    </xf>
    <xf numFmtId="0" fontId="84" fillId="3" borderId="39" xfId="0" applyFont="1" applyFill="1" applyBorder="1" applyAlignment="1">
      <alignment horizontal="left" vertical="top"/>
    </xf>
    <xf numFmtId="0" fontId="84" fillId="3" borderId="4" xfId="0" applyFont="1" applyFill="1" applyBorder="1" applyAlignment="1">
      <alignment horizontal="left" vertical="top"/>
    </xf>
    <xf numFmtId="0" fontId="17" fillId="0" borderId="0" xfId="0" applyFont="1" applyAlignment="1">
      <alignment horizontal="left" vertical="top"/>
    </xf>
    <xf numFmtId="0" fontId="84" fillId="3" borderId="40" xfId="0" applyFont="1" applyFill="1" applyBorder="1" applyAlignment="1">
      <alignment horizontal="left" vertical="top"/>
    </xf>
    <xf numFmtId="0" fontId="0" fillId="5" borderId="0" xfId="0" applyFill="1" applyAlignment="1">
      <alignment horizontal="right" vertical="top"/>
    </xf>
    <xf numFmtId="0" fontId="40" fillId="5" borderId="0" xfId="0" applyFont="1" applyFill="1" applyAlignment="1">
      <alignment horizontal="right" vertical="top"/>
    </xf>
    <xf numFmtId="0" fontId="0" fillId="5" borderId="0" xfId="0" applyFill="1" applyAlignment="1">
      <alignment horizontal="right" vertical="top" wrapText="1"/>
    </xf>
    <xf numFmtId="0" fontId="29" fillId="0" borderId="0" xfId="14" applyAlignment="1">
      <alignment horizontal="right" vertical="top"/>
    </xf>
    <xf numFmtId="0" fontId="0" fillId="10" borderId="0" xfId="0" applyFill="1" applyAlignment="1">
      <alignment horizontal="right" wrapText="1"/>
    </xf>
    <xf numFmtId="0" fontId="35" fillId="10" borderId="0" xfId="0" applyFont="1" applyFill="1" applyAlignment="1">
      <alignment horizontal="right" wrapText="1"/>
    </xf>
    <xf numFmtId="0" fontId="35" fillId="10" borderId="0" xfId="5" applyFont="1" applyFill="1" applyAlignment="1">
      <alignment horizontal="right" vertical="center" wrapText="1"/>
    </xf>
    <xf numFmtId="0" fontId="60" fillId="0" borderId="0" xfId="0" applyFont="1" applyAlignment="1">
      <alignment horizontal="right" vertical="center"/>
    </xf>
    <xf numFmtId="0" fontId="29" fillId="0" borderId="0" xfId="14" applyAlignment="1">
      <alignment horizontal="right" vertical="center"/>
    </xf>
    <xf numFmtId="0" fontId="9" fillId="0" borderId="0" xfId="17" applyFill="1" applyBorder="1" applyAlignment="1">
      <alignment horizontal="right" vertical="top"/>
      <protection locked="0"/>
    </xf>
    <xf numFmtId="0" fontId="15" fillId="0" borderId="0" xfId="14" applyFont="1" applyAlignment="1">
      <alignment horizontal="right" vertical="top"/>
    </xf>
    <xf numFmtId="0" fontId="9" fillId="0" borderId="0" xfId="17" applyFill="1" applyBorder="1" applyAlignment="1">
      <alignment horizontal="right" vertical="center"/>
      <protection locked="0"/>
    </xf>
    <xf numFmtId="0" fontId="39" fillId="12" borderId="0" xfId="2" applyAlignment="1">
      <alignment horizontal="right" wrapText="1"/>
    </xf>
    <xf numFmtId="0" fontId="0" fillId="10" borderId="0" xfId="0" applyFill="1" applyAlignment="1">
      <alignment horizontal="right"/>
    </xf>
    <xf numFmtId="0" fontId="35" fillId="10" borderId="0" xfId="0" applyFont="1" applyFill="1" applyAlignment="1">
      <alignment horizontal="right"/>
    </xf>
    <xf numFmtId="0" fontId="35" fillId="10" borderId="0" xfId="5" applyFont="1" applyFill="1" applyAlignment="1">
      <alignment horizontal="right" vertical="center"/>
    </xf>
    <xf numFmtId="0" fontId="0" fillId="5" borderId="0" xfId="0" applyFill="1" applyAlignment="1">
      <alignment horizontal="right"/>
    </xf>
    <xf numFmtId="0" fontId="39" fillId="12" borderId="0" xfId="2" applyAlignment="1">
      <alignment horizontal="right"/>
    </xf>
    <xf numFmtId="0" fontId="18" fillId="0" borderId="0" xfId="0" applyFont="1"/>
    <xf numFmtId="0" fontId="92" fillId="0" borderId="0" xfId="0" applyFont="1"/>
    <xf numFmtId="0" fontId="29" fillId="0" borderId="0" xfId="0" applyFont="1" applyAlignment="1">
      <alignment wrapText="1"/>
    </xf>
    <xf numFmtId="0" fontId="17" fillId="0" borderId="0" xfId="0" applyFont="1" applyAlignment="1">
      <alignment horizontal="center" vertical="center"/>
    </xf>
    <xf numFmtId="15" fontId="91" fillId="26" borderId="2" xfId="38" applyFont="1" applyFill="1" applyBorder="1" applyAlignment="1">
      <alignment horizontal="center" vertical="center"/>
    </xf>
    <xf numFmtId="0" fontId="0" fillId="0" borderId="0" xfId="7" applyFont="1"/>
    <xf numFmtId="0" fontId="95" fillId="0" borderId="0" xfId="7" applyFont="1"/>
    <xf numFmtId="0" fontId="0" fillId="0" borderId="0" xfId="7" quotePrefix="1" applyFont="1"/>
    <xf numFmtId="0" fontId="96" fillId="0" borderId="0" xfId="6" applyFont="1">
      <alignment vertical="center"/>
    </xf>
    <xf numFmtId="0" fontId="9" fillId="7" borderId="12" xfId="32" applyNumberFormat="1" applyAlignment="1">
      <alignment horizontal="left" vertical="top"/>
      <protection locked="0"/>
    </xf>
    <xf numFmtId="0" fontId="9" fillId="7" borderId="12" xfId="19" applyNumberFormat="1" applyAlignment="1">
      <alignment horizontal="left" vertical="top"/>
      <protection locked="0"/>
    </xf>
    <xf numFmtId="0" fontId="0" fillId="10" borderId="0" xfId="7" applyFont="1" applyFill="1"/>
    <xf numFmtId="0" fontId="41" fillId="5" borderId="0" xfId="20" applyFill="1" applyAlignment="1">
      <alignment vertical="center" wrapText="1"/>
    </xf>
    <xf numFmtId="0" fontId="8" fillId="5" borderId="2" xfId="20" applyFont="1" applyFill="1" applyBorder="1" applyAlignment="1">
      <alignment vertical="center" wrapText="1"/>
    </xf>
    <xf numFmtId="0" fontId="0" fillId="5" borderId="0" xfId="20" applyFont="1" applyFill="1" applyAlignment="1">
      <alignment horizontal="left" vertical="center" wrapText="1"/>
    </xf>
    <xf numFmtId="0" fontId="41" fillId="5" borderId="0" xfId="0" applyFont="1" applyFill="1" applyAlignment="1">
      <alignment vertical="center" wrapText="1"/>
    </xf>
    <xf numFmtId="0" fontId="57" fillId="0" borderId="54" xfId="0" applyFont="1" applyBorder="1" applyAlignment="1">
      <alignment horizontal="left" vertical="top" wrapText="1"/>
    </xf>
    <xf numFmtId="0" fontId="47" fillId="0" borderId="0" xfId="8" applyFont="1" applyAlignment="1">
      <alignment horizontal="left" vertical="top"/>
    </xf>
    <xf numFmtId="0" fontId="39" fillId="0" borderId="0" xfId="2" applyFill="1" applyAlignment="1">
      <alignment horizontal="center"/>
    </xf>
    <xf numFmtId="0" fontId="39" fillId="12" borderId="0" xfId="0" applyFont="1" applyFill="1" applyAlignment="1">
      <alignment horizontal="left"/>
    </xf>
    <xf numFmtId="0" fontId="57" fillId="0" borderId="2" xfId="0" applyFont="1" applyBorder="1" applyAlignment="1">
      <alignment vertical="top" wrapText="1"/>
    </xf>
    <xf numFmtId="0" fontId="57" fillId="0" borderId="7" xfId="0" applyFont="1" applyBorder="1" applyAlignment="1">
      <alignment vertical="top" wrapText="1"/>
    </xf>
    <xf numFmtId="0" fontId="57" fillId="5" borderId="7" xfId="0" applyFont="1" applyFill="1" applyBorder="1" applyAlignment="1">
      <alignment vertical="top" wrapText="1"/>
    </xf>
    <xf numFmtId="0" fontId="39" fillId="27" borderId="0" xfId="15" applyFill="1">
      <alignment horizontal="left"/>
    </xf>
    <xf numFmtId="0" fontId="94" fillId="0" borderId="0" xfId="36" applyFont="1" applyBorder="1">
      <alignment horizontal="left" vertical="center"/>
    </xf>
    <xf numFmtId="0" fontId="7" fillId="6" borderId="110" xfId="0" applyFont="1" applyFill="1" applyBorder="1"/>
    <xf numFmtId="3" fontId="8" fillId="3" borderId="111" xfId="0" applyNumberFormat="1" applyFont="1" applyFill="1" applyBorder="1" applyAlignment="1" applyProtection="1">
      <alignment horizontal="left"/>
      <protection hidden="1"/>
    </xf>
    <xf numFmtId="0" fontId="0" fillId="5" borderId="111" xfId="0" applyFill="1" applyBorder="1"/>
    <xf numFmtId="3" fontId="10" fillId="4" borderId="111" xfId="0" applyNumberFormat="1" applyFont="1" applyFill="1" applyBorder="1" applyAlignment="1" applyProtection="1">
      <alignment horizontal="left"/>
      <protection hidden="1"/>
    </xf>
    <xf numFmtId="3" fontId="8" fillId="3" borderId="112" xfId="0" applyNumberFormat="1" applyFont="1" applyFill="1" applyBorder="1" applyAlignment="1" applyProtection="1">
      <alignment horizontal="left"/>
      <protection hidden="1"/>
    </xf>
    <xf numFmtId="0" fontId="0" fillId="0" borderId="0" xfId="0" applyAlignment="1">
      <alignment horizontal="right" vertical="top"/>
    </xf>
    <xf numFmtId="0" fontId="40" fillId="0" borderId="0" xfId="0" applyFont="1" applyAlignment="1">
      <alignment horizontal="right" vertical="top"/>
    </xf>
    <xf numFmtId="0" fontId="0" fillId="0" borderId="0" xfId="0" applyAlignment="1">
      <alignment horizontal="right" vertical="top" wrapText="1"/>
    </xf>
    <xf numFmtId="0" fontId="35" fillId="0" borderId="0" xfId="0" applyFont="1" applyAlignment="1">
      <alignment vertical="center"/>
    </xf>
    <xf numFmtId="0" fontId="0" fillId="5" borderId="113" xfId="0" applyFill="1" applyBorder="1"/>
    <xf numFmtId="172" fontId="55" fillId="0" borderId="0" xfId="27" applyFont="1" applyBorder="1" applyAlignment="1">
      <alignment horizontal="center" vertical="center"/>
    </xf>
    <xf numFmtId="0" fontId="55" fillId="0" borderId="0" xfId="0" applyFont="1" applyAlignment="1">
      <alignment horizontal="left" vertical="center" wrapText="1"/>
    </xf>
    <xf numFmtId="0" fontId="13" fillId="0" borderId="46" xfId="0" applyFont="1" applyBorder="1" applyAlignment="1">
      <alignment horizontal="left" vertical="center"/>
    </xf>
    <xf numFmtId="0" fontId="25" fillId="0" borderId="114" xfId="0" applyFont="1" applyBorder="1" applyAlignment="1">
      <alignment horizontal="left" vertical="center"/>
    </xf>
    <xf numFmtId="0" fontId="55" fillId="0" borderId="46" xfId="0" applyFont="1" applyBorder="1" applyAlignment="1">
      <alignment horizontal="left" vertical="center" wrapText="1"/>
    </xf>
    <xf numFmtId="0" fontId="13" fillId="0" borderId="46" xfId="0" applyFont="1" applyBorder="1" applyAlignment="1">
      <alignment horizontal="left" vertical="center" wrapText="1"/>
    </xf>
    <xf numFmtId="0" fontId="13" fillId="0" borderId="39" xfId="0" applyFont="1" applyBorder="1" applyAlignment="1">
      <alignment horizontal="left" vertical="center"/>
    </xf>
    <xf numFmtId="172" fontId="9" fillId="0" borderId="0" xfId="27" applyBorder="1" applyAlignment="1" applyProtection="1">
      <alignment horizontal="left" vertical="center"/>
      <protection locked="0"/>
    </xf>
    <xf numFmtId="6" fontId="29" fillId="5" borderId="94" xfId="5" quotePrefix="1" applyNumberFormat="1" applyFill="1" applyBorder="1" applyAlignment="1">
      <alignment horizontal="center" vertical="center"/>
    </xf>
    <xf numFmtId="0" fontId="99" fillId="0" borderId="0" xfId="0" applyFont="1" applyAlignment="1">
      <alignment vertical="top"/>
    </xf>
    <xf numFmtId="0" fontId="100" fillId="0" borderId="0" xfId="0" applyFont="1" applyAlignment="1">
      <alignment vertical="top"/>
    </xf>
    <xf numFmtId="0" fontId="13" fillId="0" borderId="0" xfId="0" applyFont="1" applyAlignment="1">
      <alignment horizontal="left"/>
    </xf>
    <xf numFmtId="0" fontId="29" fillId="0" borderId="0" xfId="14" applyAlignment="1">
      <alignment vertical="top" wrapText="1"/>
    </xf>
    <xf numFmtId="0" fontId="15" fillId="0" borderId="0" xfId="7" applyAlignment="1">
      <alignment horizontal="left"/>
    </xf>
    <xf numFmtId="0" fontId="15" fillId="0" borderId="0" xfId="0" applyFont="1" applyAlignment="1">
      <alignment horizontal="center"/>
    </xf>
    <xf numFmtId="0" fontId="0" fillId="0" borderId="0" xfId="7" applyFont="1" applyAlignment="1">
      <alignment vertical="center" wrapText="1"/>
    </xf>
    <xf numFmtId="0" fontId="39" fillId="12" borderId="0" xfId="0" applyFont="1" applyFill="1" applyAlignment="1">
      <alignment horizontal="left" wrapText="1"/>
    </xf>
    <xf numFmtId="0" fontId="39" fillId="12" borderId="0" xfId="0" applyFont="1" applyFill="1" applyAlignment="1">
      <alignment horizontal="right" wrapText="1"/>
    </xf>
    <xf numFmtId="0" fontId="57" fillId="29" borderId="2" xfId="0" applyFont="1" applyFill="1" applyBorder="1" applyAlignment="1">
      <alignment vertical="top" wrapText="1"/>
    </xf>
    <xf numFmtId="0" fontId="57" fillId="29" borderId="7" xfId="0" applyFont="1" applyFill="1" applyBorder="1" applyAlignment="1">
      <alignment vertical="top" wrapText="1"/>
    </xf>
    <xf numFmtId="0" fontId="0" fillId="29" borderId="2" xfId="0" applyFill="1" applyBorder="1"/>
    <xf numFmtId="0" fontId="103" fillId="0" borderId="0" xfId="0" applyFont="1" applyAlignment="1">
      <alignment horizontal="left"/>
    </xf>
    <xf numFmtId="0" fontId="104" fillId="0" borderId="22" xfId="0" applyFont="1" applyBorder="1" applyAlignment="1">
      <alignment horizontal="left" vertical="center"/>
    </xf>
    <xf numFmtId="0" fontId="103" fillId="0" borderId="0" xfId="0" applyFont="1" applyAlignment="1">
      <alignment horizontal="center"/>
    </xf>
    <xf numFmtId="0" fontId="104" fillId="0" borderId="0" xfId="0" applyFont="1" applyAlignment="1">
      <alignment horizontal="left" vertical="center"/>
    </xf>
    <xf numFmtId="0" fontId="95" fillId="0" borderId="0" xfId="7" quotePrefix="1" applyFont="1"/>
    <xf numFmtId="0" fontId="97" fillId="18" borderId="0" xfId="0" applyFont="1" applyFill="1" applyAlignment="1">
      <alignment horizontal="center" vertical="center"/>
    </xf>
    <xf numFmtId="0" fontId="9" fillId="0" borderId="124" xfId="0" applyFont="1" applyBorder="1"/>
    <xf numFmtId="0" fontId="8" fillId="3" borderId="124" xfId="0" applyFont="1" applyFill="1" applyBorder="1"/>
    <xf numFmtId="0" fontId="8" fillId="3" borderId="125" xfId="0" applyFont="1" applyFill="1" applyBorder="1"/>
    <xf numFmtId="0" fontId="53" fillId="5" borderId="123" xfId="5" applyFont="1" applyFill="1" applyBorder="1">
      <alignment vertical="center"/>
    </xf>
    <xf numFmtId="0" fontId="53" fillId="0" borderId="130" xfId="20" applyFont="1" applyBorder="1">
      <alignment vertical="center"/>
    </xf>
    <xf numFmtId="0" fontId="9" fillId="0" borderId="133" xfId="0" applyFont="1" applyBorder="1"/>
    <xf numFmtId="0" fontId="72" fillId="5" borderId="0" xfId="5" applyFont="1" applyFill="1" applyAlignment="1">
      <alignment vertical="center" wrapText="1"/>
    </xf>
    <xf numFmtId="0" fontId="53" fillId="5" borderId="135" xfId="5" applyFont="1" applyFill="1" applyBorder="1">
      <alignment vertical="center"/>
    </xf>
    <xf numFmtId="15" fontId="9" fillId="7" borderId="24" xfId="19" applyBorder="1">
      <alignment horizontal="right" vertical="center"/>
      <protection locked="0"/>
    </xf>
    <xf numFmtId="0" fontId="9" fillId="14" borderId="136" xfId="23" applyBorder="1">
      <alignment vertical="center"/>
    </xf>
    <xf numFmtId="0" fontId="6" fillId="0" borderId="133" xfId="0" applyFont="1" applyBorder="1" applyAlignment="1">
      <alignment horizontal="left"/>
    </xf>
    <xf numFmtId="0" fontId="53" fillId="5" borderId="132" xfId="5" applyFont="1" applyFill="1" applyBorder="1">
      <alignment vertical="center"/>
    </xf>
    <xf numFmtId="0" fontId="53" fillId="0" borderId="131" xfId="20" applyFont="1" applyBorder="1">
      <alignment vertical="center"/>
    </xf>
    <xf numFmtId="0" fontId="53" fillId="0" borderId="134" xfId="20" applyFont="1" applyBorder="1">
      <alignment vertical="center"/>
    </xf>
    <xf numFmtId="15" fontId="45" fillId="0" borderId="133" xfId="38" applyBorder="1">
      <alignment horizontal="right" vertical="center"/>
    </xf>
    <xf numFmtId="0" fontId="8" fillId="3" borderId="133" xfId="0" applyFont="1" applyFill="1" applyBorder="1"/>
    <xf numFmtId="3" fontId="8" fillId="3" borderId="133" xfId="0" applyNumberFormat="1" applyFont="1" applyFill="1" applyBorder="1" applyAlignment="1" applyProtection="1">
      <alignment horizontal="right"/>
      <protection hidden="1"/>
    </xf>
    <xf numFmtId="0" fontId="9" fillId="0" borderId="133" xfId="0" applyFont="1" applyBorder="1" applyAlignment="1">
      <alignment horizontal="left"/>
    </xf>
    <xf numFmtId="0" fontId="9" fillId="0" borderId="133" xfId="0" applyFont="1" applyBorder="1" applyAlignment="1">
      <alignment wrapText="1"/>
    </xf>
    <xf numFmtId="0" fontId="10" fillId="4" borderId="133" xfId="0" applyFont="1" applyFill="1" applyBorder="1"/>
    <xf numFmtId="0" fontId="10" fillId="4" borderId="137" xfId="0" applyFont="1" applyFill="1" applyBorder="1"/>
    <xf numFmtId="0" fontId="11" fillId="0" borderId="133" xfId="0" applyFont="1" applyBorder="1"/>
    <xf numFmtId="166" fontId="31" fillId="0" borderId="133" xfId="10" applyBorder="1">
      <alignment horizontal="center"/>
    </xf>
    <xf numFmtId="0" fontId="7" fillId="3" borderId="133" xfId="0" applyFont="1" applyFill="1" applyBorder="1"/>
    <xf numFmtId="173" fontId="7" fillId="0" borderId="43" xfId="27" applyNumberFormat="1" applyFont="1" applyBorder="1" applyAlignment="1">
      <alignment horizontal="center" vertical="center"/>
    </xf>
    <xf numFmtId="173" fontId="7" fillId="24" borderId="43" xfId="27" applyNumberFormat="1" applyFont="1" applyFill="1" applyBorder="1" applyAlignment="1">
      <alignment horizontal="center" vertical="center"/>
    </xf>
    <xf numFmtId="0" fontId="0" fillId="0" borderId="0" xfId="0" applyAlignment="1">
      <alignment horizontal="center"/>
    </xf>
    <xf numFmtId="178" fontId="0" fillId="0" borderId="0" xfId="0" applyNumberFormat="1" applyAlignment="1">
      <alignment horizontal="center"/>
    </xf>
    <xf numFmtId="176" fontId="0" fillId="0" borderId="0" xfId="52" applyNumberFormat="1" applyFont="1" applyAlignment="1">
      <alignment horizontal="center"/>
    </xf>
    <xf numFmtId="173" fontId="107" fillId="0" borderId="43" xfId="27" applyNumberFormat="1" applyFont="1" applyBorder="1" applyAlignment="1">
      <alignment horizontal="center" vertical="center"/>
    </xf>
    <xf numFmtId="10" fontId="7" fillId="0" borderId="43" xfId="51" applyNumberFormat="1" applyFont="1" applyBorder="1" applyAlignment="1">
      <alignment horizontal="center" vertical="center"/>
    </xf>
    <xf numFmtId="2" fontId="43" fillId="24" borderId="43" xfId="27" applyNumberFormat="1" applyFont="1" applyFill="1" applyBorder="1" applyAlignment="1">
      <alignment horizontal="center" vertical="center"/>
    </xf>
    <xf numFmtId="2" fontId="107" fillId="0" borderId="43" xfId="27" applyNumberFormat="1" applyFont="1" applyBorder="1" applyAlignment="1">
      <alignment horizontal="center" vertical="center"/>
    </xf>
    <xf numFmtId="9" fontId="7" fillId="0" borderId="43" xfId="51" applyFont="1" applyBorder="1" applyAlignment="1">
      <alignment horizontal="center" vertical="center"/>
    </xf>
    <xf numFmtId="172" fontId="9" fillId="7" borderId="6" xfId="27" applyFill="1" applyBorder="1" applyAlignment="1" applyProtection="1">
      <alignment horizontal="center" vertical="center"/>
      <protection locked="0"/>
    </xf>
    <xf numFmtId="172" fontId="9" fillId="7" borderId="103" xfId="27" applyFill="1" applyBorder="1" applyAlignment="1" applyProtection="1">
      <alignment horizontal="center" vertical="center"/>
      <protection locked="0"/>
    </xf>
    <xf numFmtId="0" fontId="8" fillId="14" borderId="12" xfId="23" applyFont="1">
      <alignment vertical="center"/>
    </xf>
    <xf numFmtId="0" fontId="8" fillId="0" borderId="1" xfId="0" applyFont="1" applyBorder="1"/>
    <xf numFmtId="3" fontId="8" fillId="0" borderId="0" xfId="0" applyNumberFormat="1" applyFont="1" applyAlignment="1" applyProtection="1">
      <alignment horizontal="right"/>
      <protection hidden="1"/>
    </xf>
    <xf numFmtId="175" fontId="9" fillId="0" borderId="12" xfId="32" applyFill="1">
      <alignment vertical="center"/>
      <protection locked="0"/>
    </xf>
    <xf numFmtId="173" fontId="9" fillId="0" borderId="12" xfId="29">
      <alignment vertical="center"/>
    </xf>
    <xf numFmtId="0" fontId="77" fillId="0" borderId="0" xfId="0" applyFont="1" applyAlignment="1">
      <alignment horizontal="right"/>
    </xf>
    <xf numFmtId="0" fontId="77" fillId="0" borderId="0" xfId="0" applyFont="1" applyAlignment="1">
      <alignment horizontal="right" vertical="center"/>
    </xf>
    <xf numFmtId="0" fontId="8" fillId="0" borderId="0" xfId="0" applyFont="1"/>
    <xf numFmtId="0" fontId="40" fillId="0" borderId="0" xfId="0" applyFont="1"/>
    <xf numFmtId="0" fontId="88" fillId="0" borderId="0" xfId="0" applyFont="1" applyAlignment="1">
      <alignment horizontal="right" vertical="center"/>
    </xf>
    <xf numFmtId="0" fontId="0" fillId="30" borderId="0" xfId="0" applyFill="1"/>
    <xf numFmtId="167" fontId="75" fillId="30" borderId="0" xfId="13" applyFont="1" applyFill="1" applyBorder="1" applyAlignment="1">
      <alignment horizontal="right"/>
    </xf>
    <xf numFmtId="0" fontId="75" fillId="30" borderId="0" xfId="0" applyFont="1" applyFill="1" applyAlignment="1">
      <alignment horizontal="right" vertical="center"/>
    </xf>
    <xf numFmtId="0" fontId="20" fillId="30" borderId="0" xfId="0" applyFont="1" applyFill="1"/>
    <xf numFmtId="175" fontId="9" fillId="30" borderId="12" xfId="32" applyFill="1">
      <alignment vertical="center"/>
      <protection locked="0"/>
    </xf>
    <xf numFmtId="3" fontId="20" fillId="30" borderId="0" xfId="0" applyNumberFormat="1" applyFont="1" applyFill="1" applyAlignment="1">
      <alignment horizontal="right"/>
    </xf>
    <xf numFmtId="0" fontId="21" fillId="30" borderId="0" xfId="0" applyFont="1" applyFill="1"/>
    <xf numFmtId="0" fontId="108" fillId="0" borderId="0" xfId="0" applyFont="1"/>
    <xf numFmtId="0" fontId="10" fillId="0" borderId="0" xfId="0" applyFont="1"/>
    <xf numFmtId="3" fontId="10" fillId="0" borderId="0" xfId="0" applyNumberFormat="1" applyFont="1" applyAlignment="1" applyProtection="1">
      <alignment horizontal="right"/>
      <protection hidden="1"/>
    </xf>
    <xf numFmtId="3" fontId="10" fillId="30" borderId="0" xfId="0" applyNumberFormat="1" applyFont="1" applyFill="1" applyAlignment="1">
      <alignment horizontal="right"/>
    </xf>
    <xf numFmtId="173" fontId="9" fillId="30" borderId="12" xfId="29" applyFill="1">
      <alignment vertical="center"/>
    </xf>
    <xf numFmtId="0" fontId="9" fillId="30" borderId="12" xfId="18" applyFill="1">
      <alignment horizontal="left" vertical="center"/>
      <protection locked="0"/>
    </xf>
    <xf numFmtId="0" fontId="45" fillId="30" borderId="12" xfId="36" applyFill="1">
      <alignment horizontal="left" vertical="center"/>
    </xf>
    <xf numFmtId="0" fontId="8" fillId="0" borderId="1" xfId="0" applyFont="1" applyBorder="1" applyAlignment="1">
      <alignment wrapText="1"/>
    </xf>
    <xf numFmtId="3" fontId="8" fillId="0" borderId="1" xfId="0" applyNumberFormat="1" applyFont="1" applyBorder="1" applyAlignment="1" applyProtection="1">
      <alignment horizontal="right"/>
      <protection hidden="1"/>
    </xf>
    <xf numFmtId="0" fontId="0" fillId="5" borderId="0" xfId="7" applyFont="1" applyFill="1" applyAlignment="1">
      <alignment horizontal="center"/>
    </xf>
    <xf numFmtId="0" fontId="0" fillId="5" borderId="0" xfId="7" applyFont="1" applyFill="1" applyAlignment="1">
      <alignment horizontal="left"/>
    </xf>
    <xf numFmtId="0" fontId="9" fillId="0" borderId="59" xfId="0" applyFont="1" applyBorder="1"/>
    <xf numFmtId="3" fontId="8" fillId="3" borderId="140" xfId="0" applyNumberFormat="1" applyFont="1" applyFill="1" applyBorder="1" applyAlignment="1" applyProtection="1">
      <alignment horizontal="right"/>
      <protection hidden="1"/>
    </xf>
    <xf numFmtId="175" fontId="9" fillId="0" borderId="0" xfId="32" applyFill="1" applyBorder="1">
      <alignment vertical="center"/>
      <protection locked="0"/>
    </xf>
    <xf numFmtId="0" fontId="8" fillId="0" borderId="59" xfId="0" applyFont="1" applyBorder="1"/>
    <xf numFmtId="173" fontId="9" fillId="0" borderId="24" xfId="29" applyBorder="1">
      <alignment vertical="center"/>
    </xf>
    <xf numFmtId="14" fontId="8" fillId="6" borderId="141" xfId="0" applyNumberFormat="1" applyFont="1" applyFill="1" applyBorder="1" applyAlignment="1" applyProtection="1">
      <alignment horizontal="right"/>
      <protection locked="0"/>
    </xf>
    <xf numFmtId="0" fontId="8" fillId="3" borderId="59" xfId="0" applyFont="1" applyFill="1" applyBorder="1"/>
    <xf numFmtId="0" fontId="40" fillId="29" borderId="0" xfId="0" applyFont="1" applyFill="1"/>
    <xf numFmtId="0" fontId="8" fillId="29" borderId="141" xfId="0" applyFont="1" applyFill="1" applyBorder="1"/>
    <xf numFmtId="0" fontId="8" fillId="3" borderId="10" xfId="0" applyFont="1" applyFill="1" applyBorder="1"/>
    <xf numFmtId="3" fontId="8" fillId="3" borderId="10" xfId="0" applyNumberFormat="1" applyFont="1" applyFill="1" applyBorder="1" applyAlignment="1" applyProtection="1">
      <alignment horizontal="right"/>
      <protection hidden="1"/>
    </xf>
    <xf numFmtId="0" fontId="7" fillId="3" borderId="140" xfId="0" applyFont="1" applyFill="1" applyBorder="1"/>
    <xf numFmtId="0" fontId="7" fillId="0" borderId="0" xfId="0" applyFont="1"/>
    <xf numFmtId="0" fontId="13" fillId="0" borderId="142" xfId="0" applyFont="1" applyBorder="1" applyAlignment="1">
      <alignment horizontal="left" vertical="center"/>
    </xf>
    <xf numFmtId="177" fontId="0" fillId="0" borderId="0" xfId="51" applyNumberFormat="1" applyFont="1" applyAlignment="1">
      <alignment horizontal="center"/>
    </xf>
    <xf numFmtId="2" fontId="0" fillId="0" borderId="0" xfId="0" applyNumberFormat="1" applyAlignment="1">
      <alignment horizontal="left" vertical="center"/>
    </xf>
    <xf numFmtId="9" fontId="13" fillId="0" borderId="6" xfId="0" applyNumberFormat="1" applyFont="1" applyBorder="1" applyAlignment="1">
      <alignment horizontal="left" vertical="center" wrapText="1"/>
    </xf>
    <xf numFmtId="2" fontId="7" fillId="0" borderId="43" xfId="51" applyNumberFormat="1" applyFont="1" applyBorder="1" applyAlignment="1">
      <alignment horizontal="center" vertical="center"/>
    </xf>
    <xf numFmtId="172" fontId="9" fillId="7" borderId="0" xfId="27" applyFill="1" applyBorder="1" applyAlignment="1" applyProtection="1">
      <alignment horizontal="center" vertical="center"/>
      <protection locked="0"/>
    </xf>
    <xf numFmtId="172" fontId="9" fillId="19" borderId="0" xfId="27" applyFill="1" applyBorder="1" applyAlignment="1" applyProtection="1">
      <alignment horizontal="center" vertical="center"/>
      <protection locked="0"/>
    </xf>
    <xf numFmtId="0" fontId="13" fillId="0" borderId="90" xfId="0" applyFont="1" applyBorder="1" applyAlignment="1">
      <alignment horizontal="left" vertical="center"/>
    </xf>
    <xf numFmtId="0" fontId="13" fillId="0" borderId="144" xfId="0" applyFont="1" applyBorder="1" applyAlignment="1">
      <alignment horizontal="left" vertical="center"/>
    </xf>
    <xf numFmtId="0" fontId="0" fillId="0" borderId="6" xfId="0" applyBorder="1"/>
    <xf numFmtId="0" fontId="0" fillId="0" borderId="143" xfId="0" applyBorder="1"/>
    <xf numFmtId="172" fontId="9" fillId="19" borderId="6" xfId="27" applyFill="1" applyBorder="1" applyAlignment="1" applyProtection="1">
      <alignment horizontal="center" vertical="center"/>
      <protection locked="0"/>
    </xf>
    <xf numFmtId="0" fontId="8" fillId="22" borderId="1" xfId="0" applyFont="1" applyFill="1" applyBorder="1"/>
    <xf numFmtId="167" fontId="31" fillId="31" borderId="0" xfId="13" applyFill="1" applyBorder="1">
      <alignment horizontal="center"/>
    </xf>
    <xf numFmtId="0" fontId="9" fillId="13" borderId="35" xfId="18" applyBorder="1">
      <alignment horizontal="left" vertical="center"/>
      <protection locked="0"/>
    </xf>
    <xf numFmtId="3" fontId="9" fillId="7" borderId="1" xfId="0" applyNumberFormat="1" applyFont="1" applyFill="1" applyBorder="1" applyAlignment="1" applyProtection="1">
      <alignment horizontal="right"/>
      <protection hidden="1"/>
    </xf>
    <xf numFmtId="3" fontId="8" fillId="7" borderId="60" xfId="0" applyNumberFormat="1" applyFont="1" applyFill="1" applyBorder="1" applyAlignment="1" applyProtection="1">
      <alignment horizontal="right"/>
      <protection hidden="1"/>
    </xf>
    <xf numFmtId="175" fontId="9" fillId="16" borderId="0" xfId="45" applyNumberFormat="1" applyAlignment="1">
      <alignment horizontal="center" vertical="center"/>
    </xf>
    <xf numFmtId="10" fontId="9" fillId="16" borderId="0" xfId="51" applyNumberFormat="1" applyFont="1" applyFill="1" applyAlignment="1">
      <alignment horizontal="center" vertical="center"/>
    </xf>
    <xf numFmtId="10" fontId="0" fillId="0" borderId="0" xfId="51" applyNumberFormat="1" applyFont="1" applyAlignment="1">
      <alignment horizontal="center"/>
    </xf>
    <xf numFmtId="2" fontId="0" fillId="0" borderId="0" xfId="0" applyNumberFormat="1" applyAlignment="1">
      <alignment horizontal="center"/>
    </xf>
    <xf numFmtId="10" fontId="0" fillId="0" borderId="0" xfId="51" applyNumberFormat="1" applyFont="1" applyFill="1" applyAlignment="1">
      <alignment horizontal="center"/>
    </xf>
    <xf numFmtId="15" fontId="45" fillId="7" borderId="12" xfId="38" applyFill="1">
      <alignment horizontal="right" vertical="center"/>
    </xf>
    <xf numFmtId="2" fontId="9" fillId="16" borderId="0" xfId="45" applyNumberFormat="1" applyAlignment="1">
      <alignment horizontal="center" vertical="center"/>
    </xf>
    <xf numFmtId="175" fontId="9" fillId="0" borderId="0" xfId="45" applyNumberFormat="1" applyFill="1" applyAlignment="1">
      <alignment horizontal="center" vertical="center"/>
    </xf>
    <xf numFmtId="0" fontId="84" fillId="22" borderId="0" xfId="0" applyFont="1" applyFill="1" applyAlignment="1">
      <alignment horizontal="left" vertical="top"/>
    </xf>
    <xf numFmtId="0" fontId="85" fillId="31" borderId="7" xfId="0" applyFont="1" applyFill="1" applyBorder="1" applyAlignment="1">
      <alignment horizontal="center" vertical="center" wrapText="1"/>
    </xf>
    <xf numFmtId="0" fontId="9" fillId="7" borderId="12" xfId="17" applyAlignment="1">
      <alignment horizontal="right" vertical="center"/>
      <protection locked="0"/>
    </xf>
    <xf numFmtId="0" fontId="9" fillId="7" borderId="126" xfId="17" applyBorder="1" applyAlignment="1">
      <alignment horizontal="right" vertical="center"/>
      <protection locked="0"/>
    </xf>
    <xf numFmtId="177" fontId="7" fillId="0" borderId="43" xfId="51" applyNumberFormat="1" applyFont="1" applyBorder="1" applyAlignment="1">
      <alignment horizontal="center" vertical="center"/>
    </xf>
    <xf numFmtId="0" fontId="0" fillId="29" borderId="0" xfId="0" applyFill="1"/>
    <xf numFmtId="0" fontId="0" fillId="18" borderId="0" xfId="0" applyFill="1"/>
    <xf numFmtId="175" fontId="0" fillId="0" borderId="0" xfId="0" applyNumberFormat="1"/>
    <xf numFmtId="175" fontId="0" fillId="0" borderId="0" xfId="0" applyNumberFormat="1" applyAlignment="1">
      <alignment horizontal="right"/>
    </xf>
    <xf numFmtId="168" fontId="9" fillId="7" borderId="12" xfId="32" applyNumberFormat="1">
      <alignment vertical="center"/>
      <protection locked="0"/>
    </xf>
    <xf numFmtId="168" fontId="0" fillId="0" borderId="0" xfId="0" applyNumberFormat="1"/>
    <xf numFmtId="168" fontId="9" fillId="0" borderId="12" xfId="29" applyNumberFormat="1">
      <alignment vertical="center"/>
    </xf>
    <xf numFmtId="168" fontId="8" fillId="3" borderId="1" xfId="0" applyNumberFormat="1" applyFont="1" applyFill="1" applyBorder="1" applyAlignment="1" applyProtection="1">
      <alignment horizontal="right"/>
      <protection hidden="1"/>
    </xf>
    <xf numFmtId="168" fontId="0" fillId="0" borderId="0" xfId="0" applyNumberFormat="1" applyAlignment="1">
      <alignment horizontal="right"/>
    </xf>
    <xf numFmtId="168" fontId="73" fillId="0" borderId="0" xfId="0" applyNumberFormat="1" applyFont="1"/>
    <xf numFmtId="168" fontId="21" fillId="0" borderId="0" xfId="0" applyNumberFormat="1" applyFont="1"/>
    <xf numFmtId="168" fontId="45" fillId="0" borderId="12" xfId="36" applyNumberFormat="1">
      <alignment horizontal="left" vertical="center"/>
    </xf>
    <xf numFmtId="168" fontId="9" fillId="7" borderId="12" xfId="17" applyNumberFormat="1">
      <alignment horizontal="left" vertical="center"/>
      <protection locked="0"/>
    </xf>
    <xf numFmtId="168" fontId="75" fillId="26" borderId="0" xfId="0" applyNumberFormat="1" applyFont="1" applyFill="1"/>
    <xf numFmtId="168" fontId="8" fillId="0" borderId="0" xfId="0" applyNumberFormat="1" applyFont="1" applyAlignment="1" applyProtection="1">
      <alignment horizontal="right"/>
      <protection hidden="1"/>
    </xf>
    <xf numFmtId="168" fontId="9" fillId="0" borderId="12" xfId="32" applyNumberFormat="1" applyFill="1">
      <alignment vertical="center"/>
      <protection locked="0"/>
    </xf>
    <xf numFmtId="168" fontId="8" fillId="0" borderId="12" xfId="32" applyNumberFormat="1" applyFont="1" applyFill="1">
      <alignment vertical="center"/>
      <protection locked="0"/>
    </xf>
    <xf numFmtId="168" fontId="8" fillId="0" borderId="12" xfId="29" applyNumberFormat="1" applyFont="1">
      <alignment vertical="center"/>
    </xf>
    <xf numFmtId="168" fontId="40" fillId="29" borderId="0" xfId="0" applyNumberFormat="1" applyFont="1" applyFill="1" applyAlignment="1">
      <alignment horizontal="right"/>
    </xf>
    <xf numFmtId="172" fontId="9" fillId="0" borderId="12" xfId="29" applyNumberFormat="1">
      <alignment vertical="center"/>
    </xf>
    <xf numFmtId="172" fontId="8" fillId="3" borderId="1" xfId="0" applyNumberFormat="1" applyFont="1" applyFill="1" applyBorder="1" applyAlignment="1" applyProtection="1">
      <alignment horizontal="right"/>
      <protection hidden="1"/>
    </xf>
    <xf numFmtId="172" fontId="0" fillId="0" borderId="0" xfId="0" applyNumberFormat="1" applyAlignment="1">
      <alignment horizontal="right"/>
    </xf>
    <xf numFmtId="172" fontId="10" fillId="4" borderId="1" xfId="0" applyNumberFormat="1" applyFont="1" applyFill="1" applyBorder="1" applyAlignment="1" applyProtection="1">
      <alignment horizontal="right"/>
      <protection hidden="1"/>
    </xf>
    <xf numFmtId="172" fontId="10" fillId="5" borderId="0" xfId="0" applyNumberFormat="1" applyFont="1" applyFill="1" applyAlignment="1">
      <alignment horizontal="right"/>
    </xf>
    <xf numFmtId="172" fontId="8" fillId="6" borderId="1" xfId="0" applyNumberFormat="1" applyFont="1" applyFill="1" applyBorder="1" applyAlignment="1" applyProtection="1">
      <alignment horizontal="right"/>
      <protection locked="0"/>
    </xf>
    <xf numFmtId="172" fontId="45" fillId="0" borderId="12" xfId="38" applyNumberFormat="1">
      <alignment horizontal="right" vertical="center"/>
    </xf>
    <xf numFmtId="172" fontId="9" fillId="0" borderId="12" xfId="32" applyNumberFormat="1" applyFill="1">
      <alignment vertical="center"/>
      <protection locked="0"/>
    </xf>
    <xf numFmtId="172" fontId="9" fillId="0" borderId="0" xfId="32" applyNumberFormat="1" applyFill="1" applyBorder="1">
      <alignment vertical="center"/>
      <protection locked="0"/>
    </xf>
    <xf numFmtId="172" fontId="9" fillId="7" borderId="24" xfId="32" applyNumberFormat="1" applyBorder="1">
      <alignment vertical="center"/>
      <protection locked="0"/>
    </xf>
    <xf numFmtId="172" fontId="8" fillId="0" borderId="0" xfId="0" applyNumberFormat="1" applyFont="1" applyAlignment="1" applyProtection="1">
      <alignment horizontal="right"/>
      <protection hidden="1"/>
    </xf>
    <xf numFmtId="172" fontId="10" fillId="0" borderId="0" xfId="0" applyNumberFormat="1" applyFont="1" applyAlignment="1" applyProtection="1">
      <alignment horizontal="right"/>
      <protection hidden="1"/>
    </xf>
    <xf numFmtId="172" fontId="10" fillId="30" borderId="0" xfId="0" applyNumberFormat="1" applyFont="1" applyFill="1" applyAlignment="1">
      <alignment horizontal="right"/>
    </xf>
    <xf numFmtId="172" fontId="9" fillId="30" borderId="12" xfId="32" applyNumberFormat="1" applyFill="1">
      <alignment vertical="center"/>
      <protection locked="0"/>
    </xf>
    <xf numFmtId="172" fontId="9" fillId="30" borderId="12" xfId="18" applyNumberFormat="1" applyFill="1">
      <alignment horizontal="left" vertical="center"/>
      <protection locked="0"/>
    </xf>
    <xf numFmtId="172" fontId="0" fillId="0" borderId="0" xfId="0" applyNumberFormat="1"/>
    <xf numFmtId="172" fontId="31" fillId="0" borderId="0" xfId="13" applyNumberFormat="1" applyBorder="1">
      <alignment horizontal="center"/>
    </xf>
    <xf numFmtId="172" fontId="11" fillId="0" borderId="0" xfId="0" applyNumberFormat="1" applyFont="1"/>
    <xf numFmtId="172" fontId="31" fillId="0" borderId="11" xfId="10" applyNumberFormat="1">
      <alignment horizontal="center"/>
    </xf>
    <xf numFmtId="172" fontId="9" fillId="7" borderId="12" xfId="32" applyNumberFormat="1">
      <alignment vertical="center"/>
      <protection locked="0"/>
    </xf>
    <xf numFmtId="2" fontId="0" fillId="5" borderId="0" xfId="0" applyNumberFormat="1" applyFill="1" applyAlignment="1">
      <alignment horizontal="center"/>
    </xf>
    <xf numFmtId="2" fontId="0" fillId="0" borderId="0" xfId="52" applyNumberFormat="1" applyFont="1" applyAlignment="1">
      <alignment horizontal="center"/>
    </xf>
    <xf numFmtId="177" fontId="0" fillId="5" borderId="0" xfId="51" applyNumberFormat="1" applyFont="1" applyFill="1" applyAlignment="1">
      <alignment horizontal="center"/>
    </xf>
    <xf numFmtId="178" fontId="52" fillId="19" borderId="12" xfId="22" applyNumberFormat="1" applyFont="1" applyFill="1" applyAlignment="1">
      <alignment horizontal="center" vertical="center"/>
      <protection locked="0"/>
    </xf>
    <xf numFmtId="178" fontId="9" fillId="16" borderId="0" xfId="45" applyNumberFormat="1" applyAlignment="1">
      <alignment horizontal="center" vertical="center"/>
    </xf>
    <xf numFmtId="168" fontId="9" fillId="28" borderId="109" xfId="0" applyNumberFormat="1" applyFont="1" applyFill="1" applyBorder="1" applyAlignment="1" applyProtection="1">
      <alignment vertical="center"/>
      <protection locked="0"/>
    </xf>
    <xf numFmtId="168" fontId="9" fillId="28" borderId="138" xfId="0" applyNumberFormat="1" applyFont="1" applyFill="1" applyBorder="1" applyAlignment="1" applyProtection="1">
      <alignment vertical="center"/>
      <protection locked="0"/>
    </xf>
    <xf numFmtId="168" fontId="9" fillId="28" borderId="121" xfId="0" applyNumberFormat="1" applyFont="1" applyFill="1" applyBorder="1" applyAlignment="1" applyProtection="1">
      <alignment vertical="center"/>
      <protection locked="0"/>
    </xf>
    <xf numFmtId="168" fontId="9" fillId="28" borderId="139" xfId="0" applyNumberFormat="1" applyFont="1" applyFill="1" applyBorder="1" applyAlignment="1" applyProtection="1">
      <alignment vertical="center"/>
      <protection locked="0"/>
    </xf>
    <xf numFmtId="168" fontId="10" fillId="4" borderId="1" xfId="0" applyNumberFormat="1" applyFont="1" applyFill="1" applyBorder="1" applyAlignment="1" applyProtection="1">
      <alignment horizontal="right"/>
      <protection hidden="1"/>
    </xf>
    <xf numFmtId="168" fontId="9" fillId="0" borderId="10" xfId="0" applyNumberFormat="1" applyFont="1" applyBorder="1" applyAlignment="1">
      <alignment horizontal="right"/>
    </xf>
    <xf numFmtId="168" fontId="10" fillId="5" borderId="0" xfId="0" applyNumberFormat="1" applyFont="1" applyFill="1" applyAlignment="1">
      <alignment horizontal="right"/>
    </xf>
    <xf numFmtId="168" fontId="0" fillId="5" borderId="0" xfId="0" applyNumberFormat="1" applyFill="1"/>
    <xf numFmtId="168" fontId="9" fillId="13" borderId="12" xfId="18" applyNumberFormat="1">
      <alignment horizontal="left" vertical="center"/>
      <protection locked="0"/>
    </xf>
    <xf numFmtId="168" fontId="9" fillId="0" borderId="0" xfId="0" applyNumberFormat="1" applyFont="1"/>
    <xf numFmtId="168" fontId="8" fillId="3" borderId="1" xfId="0" quotePrefix="1" applyNumberFormat="1" applyFont="1" applyFill="1" applyBorder="1" applyAlignment="1" applyProtection="1">
      <alignment horizontal="right"/>
      <protection hidden="1"/>
    </xf>
    <xf numFmtId="3" fontId="0" fillId="0" borderId="0" xfId="0" applyNumberFormat="1"/>
    <xf numFmtId="3" fontId="9" fillId="7" borderId="12" xfId="32" applyNumberFormat="1">
      <alignment vertical="center"/>
      <protection locked="0"/>
    </xf>
    <xf numFmtId="3" fontId="9" fillId="0" borderId="12" xfId="29" applyNumberFormat="1">
      <alignment vertical="center"/>
    </xf>
    <xf numFmtId="3" fontId="9" fillId="22" borderId="12" xfId="32" applyNumberFormat="1" applyFill="1">
      <alignment vertical="center"/>
      <protection locked="0"/>
    </xf>
    <xf numFmtId="3" fontId="9" fillId="29" borderId="35" xfId="32" applyNumberFormat="1" applyFill="1" applyBorder="1">
      <alignment vertical="center"/>
      <protection locked="0"/>
    </xf>
    <xf numFmtId="3" fontId="9" fillId="29" borderId="35" xfId="29" applyNumberFormat="1" applyFill="1" applyBorder="1">
      <alignment vertical="center"/>
    </xf>
    <xf numFmtId="3" fontId="9" fillId="0" borderId="0" xfId="32" applyNumberFormat="1" applyFill="1" applyBorder="1">
      <alignment vertical="center"/>
      <protection locked="0"/>
    </xf>
    <xf numFmtId="3" fontId="9" fillId="0" borderId="0" xfId="29" applyNumberFormat="1" applyBorder="1">
      <alignment vertical="center"/>
    </xf>
    <xf numFmtId="172" fontId="8" fillId="0" borderId="12" xfId="29" applyNumberFormat="1" applyFont="1">
      <alignment vertical="center"/>
    </xf>
    <xf numFmtId="172" fontId="8" fillId="0" borderId="12" xfId="32" applyNumberFormat="1" applyFont="1" applyFill="1">
      <alignment vertical="center"/>
      <protection locked="0"/>
    </xf>
    <xf numFmtId="172" fontId="29" fillId="0" borderId="0" xfId="0" applyNumberFormat="1" applyFont="1"/>
    <xf numFmtId="172" fontId="40" fillId="29" borderId="0" xfId="0" applyNumberFormat="1" applyFont="1" applyFill="1" applyAlignment="1">
      <alignment horizontal="right"/>
    </xf>
    <xf numFmtId="172" fontId="40" fillId="29" borderId="0" xfId="0" applyNumberFormat="1" applyFont="1" applyFill="1"/>
    <xf numFmtId="172" fontId="40" fillId="0" borderId="0" xfId="0" applyNumberFormat="1" applyFont="1"/>
    <xf numFmtId="172" fontId="20" fillId="30" borderId="0" xfId="0" applyNumberFormat="1" applyFont="1" applyFill="1" applyAlignment="1">
      <alignment horizontal="right"/>
    </xf>
    <xf numFmtId="172" fontId="21" fillId="30" borderId="0" xfId="0" applyNumberFormat="1" applyFont="1" applyFill="1"/>
    <xf numFmtId="172" fontId="9" fillId="0" borderId="24" xfId="29" applyNumberFormat="1" applyBorder="1">
      <alignment vertical="center"/>
    </xf>
    <xf numFmtId="172" fontId="8" fillId="3" borderId="60" xfId="0" applyNumberFormat="1" applyFont="1" applyFill="1" applyBorder="1" applyAlignment="1" applyProtection="1">
      <alignment horizontal="right"/>
      <protection hidden="1"/>
    </xf>
    <xf numFmtId="172" fontId="10" fillId="0" borderId="1" xfId="0" applyNumberFormat="1" applyFont="1" applyBorder="1" applyAlignment="1" applyProtection="1">
      <alignment horizontal="right"/>
      <protection hidden="1"/>
    </xf>
    <xf numFmtId="172" fontId="9" fillId="7" borderId="12" xfId="29" applyNumberFormat="1" applyFill="1">
      <alignment vertical="center"/>
    </xf>
    <xf numFmtId="175" fontId="70" fillId="0" borderId="0" xfId="0" applyNumberFormat="1" applyFont="1"/>
    <xf numFmtId="168" fontId="9" fillId="7" borderId="24" xfId="32" applyNumberFormat="1" applyBorder="1">
      <alignment vertical="center"/>
      <protection locked="0"/>
    </xf>
    <xf numFmtId="168" fontId="9" fillId="0" borderId="0" xfId="32" applyNumberFormat="1" applyFill="1" applyBorder="1">
      <alignment vertical="center"/>
      <protection locked="0"/>
    </xf>
    <xf numFmtId="168" fontId="8" fillId="3" borderId="60" xfId="0" applyNumberFormat="1" applyFont="1" applyFill="1" applyBorder="1" applyAlignment="1" applyProtection="1">
      <alignment horizontal="right"/>
      <protection hidden="1"/>
    </xf>
    <xf numFmtId="168" fontId="10" fillId="0" borderId="1" xfId="0" applyNumberFormat="1" applyFont="1" applyBorder="1" applyAlignment="1" applyProtection="1">
      <alignment horizontal="right"/>
      <protection hidden="1"/>
    </xf>
    <xf numFmtId="168" fontId="10" fillId="0" borderId="0" xfId="0" applyNumberFormat="1" applyFont="1" applyAlignment="1" applyProtection="1">
      <alignment horizontal="right"/>
      <protection hidden="1"/>
    </xf>
    <xf numFmtId="168" fontId="8" fillId="0" borderId="1" xfId="0" applyNumberFormat="1" applyFont="1" applyBorder="1" applyAlignment="1" applyProtection="1">
      <alignment horizontal="right"/>
      <protection hidden="1"/>
    </xf>
    <xf numFmtId="168" fontId="9" fillId="29" borderId="35" xfId="32" applyNumberFormat="1" applyFill="1" applyBorder="1">
      <alignment vertical="center"/>
      <protection locked="0"/>
    </xf>
    <xf numFmtId="168" fontId="9" fillId="29" borderId="35" xfId="29" applyNumberFormat="1" applyFill="1" applyBorder="1">
      <alignment vertical="center"/>
    </xf>
    <xf numFmtId="168" fontId="9" fillId="0" borderId="0" xfId="29" applyNumberFormat="1" applyBorder="1">
      <alignment vertical="center"/>
    </xf>
    <xf numFmtId="168" fontId="8" fillId="3" borderId="10" xfId="0" applyNumberFormat="1" applyFont="1" applyFill="1" applyBorder="1" applyAlignment="1" applyProtection="1">
      <alignment horizontal="right"/>
      <protection hidden="1"/>
    </xf>
    <xf numFmtId="168" fontId="9" fillId="7" borderId="126" xfId="32" applyNumberFormat="1" applyBorder="1">
      <alignment vertical="center"/>
      <protection locked="0"/>
    </xf>
    <xf numFmtId="168" fontId="9" fillId="28" borderId="127" xfId="0" applyNumberFormat="1" applyFont="1" applyFill="1" applyBorder="1" applyAlignment="1" applyProtection="1">
      <alignment vertical="center"/>
      <protection locked="0"/>
    </xf>
    <xf numFmtId="168" fontId="8" fillId="3" borderId="128" xfId="0" applyNumberFormat="1" applyFont="1" applyFill="1" applyBorder="1" applyAlignment="1" applyProtection="1">
      <alignment horizontal="right"/>
      <protection hidden="1"/>
    </xf>
    <xf numFmtId="168" fontId="8" fillId="3" borderId="122" xfId="0" applyNumberFormat="1" applyFont="1" applyFill="1" applyBorder="1" applyAlignment="1" applyProtection="1">
      <alignment horizontal="right"/>
      <protection hidden="1"/>
    </xf>
    <xf numFmtId="168" fontId="8" fillId="3" borderId="129" xfId="0" applyNumberFormat="1" applyFont="1" applyFill="1" applyBorder="1" applyAlignment="1" applyProtection="1">
      <alignment horizontal="right"/>
      <protection hidden="1"/>
    </xf>
    <xf numFmtId="168" fontId="9" fillId="7" borderId="133" xfId="32" applyNumberFormat="1" applyBorder="1">
      <alignment vertical="center"/>
      <protection locked="0"/>
    </xf>
    <xf numFmtId="168" fontId="8" fillId="3" borderId="133" xfId="0" applyNumberFormat="1" applyFont="1" applyFill="1" applyBorder="1" applyAlignment="1" applyProtection="1">
      <alignment horizontal="right"/>
      <protection hidden="1"/>
    </xf>
    <xf numFmtId="168" fontId="10" fillId="4" borderId="133" xfId="0" applyNumberFormat="1" applyFont="1" applyFill="1" applyBorder="1" applyAlignment="1" applyProtection="1">
      <alignment horizontal="right"/>
      <protection hidden="1"/>
    </xf>
    <xf numFmtId="168" fontId="10" fillId="4" borderId="137" xfId="0" applyNumberFormat="1" applyFont="1" applyFill="1" applyBorder="1" applyAlignment="1" applyProtection="1">
      <alignment horizontal="right"/>
      <protection hidden="1"/>
    </xf>
    <xf numFmtId="168" fontId="8" fillId="29" borderId="0" xfId="0" applyNumberFormat="1" applyFont="1" applyFill="1" applyAlignment="1" applyProtection="1">
      <alignment horizontal="right"/>
      <protection hidden="1"/>
    </xf>
    <xf numFmtId="175" fontId="76" fillId="26" borderId="0" xfId="0" applyNumberFormat="1" applyFont="1" applyFill="1"/>
    <xf numFmtId="0" fontId="9" fillId="30" borderId="12" xfId="18" applyFill="1" applyAlignment="1">
      <alignment horizontal="right" vertical="center"/>
      <protection locked="0"/>
    </xf>
    <xf numFmtId="172" fontId="9" fillId="30" borderId="12" xfId="18" applyNumberFormat="1" applyFill="1" applyAlignment="1">
      <alignment horizontal="right" vertical="center"/>
      <protection locked="0"/>
    </xf>
    <xf numFmtId="0" fontId="0" fillId="30" borderId="0" xfId="0" applyFill="1" applyAlignment="1">
      <alignment horizontal="right"/>
    </xf>
    <xf numFmtId="0" fontId="45" fillId="30" borderId="12" xfId="36" applyFill="1" applyAlignment="1">
      <alignment horizontal="right" vertical="center"/>
    </xf>
    <xf numFmtId="0" fontId="77" fillId="26" borderId="0" xfId="5" applyFont="1" applyFill="1" applyAlignment="1">
      <alignment horizontal="right" vertical="center"/>
    </xf>
    <xf numFmtId="177" fontId="20" fillId="7" borderId="12" xfId="17" applyNumberFormat="1" applyFont="1">
      <alignment horizontal="left" vertical="center"/>
      <protection locked="0"/>
    </xf>
    <xf numFmtId="177" fontId="53" fillId="0" borderId="0" xfId="20" applyNumberFormat="1" applyFont="1">
      <alignment vertical="center"/>
    </xf>
    <xf numFmtId="177" fontId="12" fillId="0" borderId="0" xfId="0" applyNumberFormat="1" applyFont="1"/>
    <xf numFmtId="177" fontId="0" fillId="0" borderId="0" xfId="0" applyNumberFormat="1"/>
    <xf numFmtId="177" fontId="9" fillId="7" borderId="12" xfId="17" applyNumberFormat="1">
      <alignment horizontal="left" vertical="center"/>
      <protection locked="0"/>
    </xf>
    <xf numFmtId="0" fontId="9" fillId="7" borderId="27" xfId="17" applyBorder="1" applyAlignment="1">
      <alignment vertical="center"/>
      <protection locked="0"/>
    </xf>
    <xf numFmtId="0" fontId="9" fillId="7" borderId="23" xfId="17" applyBorder="1" applyAlignment="1">
      <alignment vertical="center"/>
      <protection locked="0"/>
    </xf>
    <xf numFmtId="0" fontId="9" fillId="7" borderId="24" xfId="17" applyBorder="1" applyAlignment="1">
      <alignment vertical="center"/>
      <protection locked="0"/>
    </xf>
    <xf numFmtId="0" fontId="29" fillId="7" borderId="45" xfId="5" applyFill="1" applyBorder="1">
      <alignment vertical="center"/>
    </xf>
    <xf numFmtId="0" fontId="29" fillId="7" borderId="0" xfId="5" applyFill="1">
      <alignment vertical="center"/>
    </xf>
    <xf numFmtId="0" fontId="15" fillId="7" borderId="0" xfId="0" applyFont="1" applyFill="1"/>
    <xf numFmtId="2" fontId="7" fillId="24" borderId="43" xfId="27" applyNumberFormat="1" applyFont="1" applyFill="1" applyBorder="1" applyAlignment="1">
      <alignment horizontal="center" vertical="center"/>
    </xf>
    <xf numFmtId="2" fontId="7" fillId="0" borderId="43" xfId="27" applyNumberFormat="1" applyFont="1" applyBorder="1" applyAlignment="1">
      <alignment horizontal="center" vertical="center"/>
    </xf>
    <xf numFmtId="181" fontId="7" fillId="0" borderId="43" xfId="27" applyNumberFormat="1" applyFont="1" applyBorder="1" applyAlignment="1">
      <alignment horizontal="center" vertical="center"/>
    </xf>
    <xf numFmtId="177" fontId="107" fillId="0" borderId="43" xfId="51" applyNumberFormat="1" applyFont="1" applyBorder="1" applyAlignment="1">
      <alignment horizontal="center" vertical="center"/>
    </xf>
    <xf numFmtId="10" fontId="7" fillId="24" borderId="43" xfId="27" applyNumberFormat="1" applyFont="1" applyFill="1" applyBorder="1" applyAlignment="1">
      <alignment horizontal="center" vertical="center"/>
    </xf>
    <xf numFmtId="10" fontId="7" fillId="0" borderId="43" xfId="27" applyNumberFormat="1" applyFont="1" applyBorder="1" applyAlignment="1">
      <alignment horizontal="center" vertical="center"/>
    </xf>
    <xf numFmtId="10" fontId="43" fillId="24" borderId="43" xfId="27" applyNumberFormat="1" applyFont="1" applyFill="1" applyBorder="1" applyAlignment="1">
      <alignment horizontal="center" vertical="center"/>
    </xf>
    <xf numFmtId="10" fontId="107" fillId="0" borderId="43" xfId="27" applyNumberFormat="1" applyFont="1" applyBorder="1" applyAlignment="1">
      <alignment horizontal="center" vertical="center"/>
    </xf>
    <xf numFmtId="181" fontId="107" fillId="0" borderId="43" xfId="27" applyNumberFormat="1" applyFont="1" applyBorder="1" applyAlignment="1">
      <alignment horizontal="center" vertical="center"/>
    </xf>
    <xf numFmtId="181" fontId="7" fillId="24" borderId="43" xfId="27" applyNumberFormat="1" applyFont="1" applyFill="1" applyBorder="1" applyAlignment="1">
      <alignment horizontal="center" vertical="center"/>
    </xf>
    <xf numFmtId="181" fontId="43" fillId="24" borderId="43" xfId="27" applyNumberFormat="1" applyFont="1" applyFill="1" applyBorder="1" applyAlignment="1">
      <alignment horizontal="center" vertical="center"/>
    </xf>
    <xf numFmtId="1" fontId="9" fillId="7" borderId="12" xfId="38" applyNumberFormat="1" applyFont="1" applyFill="1">
      <alignment horizontal="right" vertical="center"/>
    </xf>
    <xf numFmtId="1" fontId="9" fillId="22" borderId="12" xfId="38" applyNumberFormat="1" applyFont="1" applyFill="1">
      <alignment horizontal="right" vertical="center"/>
    </xf>
    <xf numFmtId="168" fontId="8" fillId="29" borderId="10" xfId="0" applyNumberFormat="1" applyFont="1" applyFill="1" applyBorder="1" applyAlignment="1" applyProtection="1">
      <alignment horizontal="right"/>
      <protection hidden="1"/>
    </xf>
    <xf numFmtId="172" fontId="9" fillId="0" borderId="0" xfId="29" applyNumberFormat="1" applyBorder="1">
      <alignment vertical="center"/>
    </xf>
    <xf numFmtId="9" fontId="9" fillId="7" borderId="0" xfId="17" applyNumberFormat="1" applyBorder="1">
      <alignment horizontal="left" vertical="center"/>
      <protection locked="0"/>
    </xf>
    <xf numFmtId="1" fontId="0" fillId="0" borderId="0" xfId="0" applyNumberFormat="1"/>
    <xf numFmtId="1" fontId="0" fillId="0" borderId="0" xfId="0" applyNumberFormat="1" applyAlignment="1">
      <alignment horizontal="center"/>
    </xf>
    <xf numFmtId="0" fontId="17" fillId="10" borderId="0" xfId="0" applyFont="1" applyFill="1" applyAlignment="1">
      <alignment horizontal="left" vertical="center"/>
    </xf>
    <xf numFmtId="0" fontId="109" fillId="10" borderId="0" xfId="0" applyFont="1" applyFill="1" applyAlignment="1">
      <alignment horizontal="left" vertical="center"/>
    </xf>
    <xf numFmtId="0" fontId="17" fillId="10" borderId="0" xfId="0" applyFont="1" applyFill="1" applyAlignment="1">
      <alignment horizontal="left" vertical="center" wrapText="1"/>
    </xf>
    <xf numFmtId="0" fontId="17" fillId="10" borderId="0" xfId="0" applyFont="1" applyFill="1" applyAlignment="1">
      <alignment horizontal="center" vertical="center"/>
    </xf>
    <xf numFmtId="0" fontId="110" fillId="10" borderId="0" xfId="4" applyFont="1" applyFill="1">
      <alignment horizontal="left" vertical="center"/>
    </xf>
    <xf numFmtId="0" fontId="111" fillId="10" borderId="0" xfId="4" applyFont="1" applyFill="1">
      <alignment horizontal="left" vertical="center"/>
    </xf>
    <xf numFmtId="0" fontId="110" fillId="10" borderId="0" xfId="0" applyFont="1" applyFill="1" applyAlignment="1">
      <alignment horizontal="left" vertical="center"/>
    </xf>
    <xf numFmtId="0" fontId="112" fillId="10" borderId="0" xfId="8" quotePrefix="1" applyFont="1" applyFill="1" applyAlignment="1">
      <alignment horizontal="left" vertical="center"/>
    </xf>
    <xf numFmtId="0" fontId="113" fillId="10" borderId="0" xfId="8" applyFont="1" applyFill="1" applyBorder="1" applyAlignment="1">
      <alignment horizontal="left" vertical="center"/>
    </xf>
    <xf numFmtId="0" fontId="113" fillId="10" borderId="0" xfId="12" applyFont="1" applyFill="1" applyBorder="1" applyAlignment="1">
      <alignment horizontal="left" vertical="center" wrapText="1"/>
    </xf>
    <xf numFmtId="0" fontId="113" fillId="10" borderId="0" xfId="12" applyFont="1" applyFill="1" applyBorder="1" applyAlignment="1">
      <alignment horizontal="left" vertical="center"/>
    </xf>
    <xf numFmtId="0" fontId="110" fillId="10" borderId="0" xfId="0" applyFont="1" applyFill="1" applyAlignment="1">
      <alignment horizontal="center" vertical="center"/>
    </xf>
    <xf numFmtId="166" fontId="114" fillId="10" borderId="11" xfId="10" applyFont="1" applyFill="1" applyAlignment="1">
      <alignment horizontal="left" vertical="center"/>
    </xf>
    <xf numFmtId="0" fontId="110" fillId="10" borderId="0" xfId="5" applyFont="1" applyFill="1" applyAlignment="1">
      <alignment horizontal="left" vertical="center"/>
    </xf>
    <xf numFmtId="0" fontId="110" fillId="10" borderId="0" xfId="5" applyFont="1" applyFill="1" applyAlignment="1">
      <alignment horizontal="left" vertical="center" wrapText="1"/>
    </xf>
    <xf numFmtId="0" fontId="110" fillId="10" borderId="0" xfId="5" applyFont="1" applyFill="1" applyAlignment="1">
      <alignment horizontal="center" vertical="center"/>
    </xf>
    <xf numFmtId="0" fontId="17" fillId="0" borderId="0" xfId="7" applyFont="1" applyAlignment="1">
      <alignment horizontal="left" vertical="center"/>
    </xf>
    <xf numFmtId="0" fontId="17" fillId="0" borderId="0" xfId="7" applyFont="1" applyAlignment="1">
      <alignment horizontal="left" vertical="center" wrapText="1"/>
    </xf>
    <xf numFmtId="0" fontId="17" fillId="0" borderId="0" xfId="7" applyFont="1" applyAlignment="1">
      <alignment horizontal="center" vertical="center"/>
    </xf>
    <xf numFmtId="0" fontId="18" fillId="0" borderId="0" xfId="5" applyFont="1" applyAlignment="1">
      <alignment horizontal="left" vertical="center"/>
    </xf>
    <xf numFmtId="0" fontId="18" fillId="0" borderId="28" xfId="5" applyFont="1" applyBorder="1" applyAlignment="1">
      <alignment horizontal="left" vertical="center"/>
    </xf>
    <xf numFmtId="0" fontId="91" fillId="0" borderId="27" xfId="36" applyFont="1" applyBorder="1">
      <alignment horizontal="left" vertical="center"/>
    </xf>
    <xf numFmtId="0" fontId="91" fillId="0" borderId="23" xfId="36" applyFont="1" applyBorder="1">
      <alignment horizontal="left" vertical="center"/>
    </xf>
    <xf numFmtId="0" fontId="91" fillId="0" borderId="24" xfId="36" applyFont="1" applyBorder="1">
      <alignment horizontal="left" vertical="center"/>
    </xf>
    <xf numFmtId="15" fontId="91" fillId="0" borderId="27" xfId="38" applyFont="1" applyBorder="1" applyAlignment="1">
      <alignment horizontal="left" vertical="center" wrapText="1"/>
    </xf>
    <xf numFmtId="15" fontId="91" fillId="0" borderId="23" xfId="38" applyFont="1" applyBorder="1" applyAlignment="1">
      <alignment horizontal="left" vertical="center" wrapText="1"/>
    </xf>
    <xf numFmtId="15" fontId="91" fillId="0" borderId="24" xfId="38" applyFont="1" applyBorder="1" applyAlignment="1">
      <alignment horizontal="left" vertical="center" wrapText="1"/>
    </xf>
    <xf numFmtId="0" fontId="17" fillId="2" borderId="0" xfId="0" applyFont="1" applyFill="1" applyAlignment="1">
      <alignment horizontal="center" vertical="center"/>
    </xf>
    <xf numFmtId="0" fontId="17" fillId="5" borderId="0" xfId="0" applyFont="1" applyFill="1" applyAlignment="1">
      <alignment horizontal="left" vertical="center"/>
    </xf>
    <xf numFmtId="0" fontId="17" fillId="2" borderId="0" xfId="0" applyFont="1" applyFill="1" applyAlignment="1">
      <alignment horizontal="left" vertical="center" wrapText="1"/>
    </xf>
    <xf numFmtId="0" fontId="17" fillId="2" borderId="0" xfId="0" applyFont="1" applyFill="1" applyAlignment="1">
      <alignment horizontal="left" vertical="center"/>
    </xf>
    <xf numFmtId="0" fontId="115" fillId="0" borderId="0" xfId="0" applyFont="1" applyAlignment="1">
      <alignment horizontal="left" vertical="center"/>
    </xf>
    <xf numFmtId="0" fontId="116" fillId="0" borderId="0" xfId="20" applyFont="1" applyAlignment="1">
      <alignment horizontal="left" vertical="center"/>
    </xf>
    <xf numFmtId="0" fontId="115" fillId="0" borderId="0" xfId="0" applyFont="1" applyAlignment="1">
      <alignment horizontal="left" vertical="center" wrapText="1"/>
    </xf>
    <xf numFmtId="0" fontId="115" fillId="2" borderId="0" xfId="0" applyFont="1" applyFill="1" applyAlignment="1">
      <alignment horizontal="center" vertical="center"/>
    </xf>
    <xf numFmtId="0" fontId="115" fillId="0" borderId="0" xfId="0" applyFont="1" applyAlignment="1">
      <alignment horizontal="center" vertical="center"/>
    </xf>
    <xf numFmtId="0" fontId="17" fillId="0" borderId="0" xfId="0" applyFont="1"/>
    <xf numFmtId="0" fontId="17" fillId="0" borderId="5" xfId="0" applyFont="1" applyBorder="1" applyAlignment="1">
      <alignment horizontal="left" vertical="center"/>
    </xf>
    <xf numFmtId="0" fontId="17" fillId="0" borderId="6" xfId="0" applyFont="1" applyBorder="1" applyAlignment="1">
      <alignment horizontal="left" vertical="center"/>
    </xf>
    <xf numFmtId="0" fontId="117" fillId="0" borderId="41" xfId="0" applyFont="1" applyBorder="1" applyAlignment="1">
      <alignment horizontal="left" vertical="center"/>
    </xf>
    <xf numFmtId="0" fontId="18" fillId="0" borderId="54" xfId="0" applyFont="1" applyBorder="1" applyAlignment="1">
      <alignment horizontal="left" vertical="center" wrapText="1"/>
    </xf>
    <xf numFmtId="0" fontId="18" fillId="0" borderId="6" xfId="0" applyFont="1" applyBorder="1" applyAlignment="1">
      <alignment horizontal="left" vertical="center" wrapText="1"/>
    </xf>
    <xf numFmtId="173" fontId="107" fillId="0" borderId="43" xfId="8" applyNumberFormat="1" applyFont="1" applyBorder="1" applyAlignment="1">
      <alignment horizontal="center" vertical="center"/>
    </xf>
    <xf numFmtId="0" fontId="83" fillId="0" borderId="5" xfId="0" applyFont="1" applyBorder="1" applyAlignment="1">
      <alignment horizontal="left" vertical="center"/>
    </xf>
    <xf numFmtId="0" fontId="83" fillId="0" borderId="6" xfId="0" applyFont="1" applyBorder="1" applyAlignment="1">
      <alignment horizontal="left" vertical="center"/>
    </xf>
    <xf numFmtId="0" fontId="83" fillId="0" borderId="41" xfId="0" applyFont="1" applyBorder="1" applyAlignment="1">
      <alignment horizontal="left" vertical="center"/>
    </xf>
    <xf numFmtId="0" fontId="85" fillId="0" borderId="54" xfId="0" applyFont="1" applyBorder="1" applyAlignment="1">
      <alignment horizontal="left" vertical="center" wrapText="1"/>
    </xf>
    <xf numFmtId="0" fontId="85" fillId="0" borderId="6" xfId="0" applyFont="1" applyBorder="1" applyAlignment="1">
      <alignment horizontal="left" vertical="center" wrapText="1"/>
    </xf>
    <xf numFmtId="173" fontId="85" fillId="0" borderId="43" xfId="8" applyNumberFormat="1" applyFont="1" applyFill="1" applyBorder="1" applyAlignment="1">
      <alignment horizontal="center" vertical="center"/>
    </xf>
    <xf numFmtId="173" fontId="85" fillId="0" borderId="103" xfId="8" applyNumberFormat="1" applyFont="1" applyFill="1" applyBorder="1" applyAlignment="1">
      <alignment horizontal="center" vertical="center"/>
    </xf>
    <xf numFmtId="172" fontId="85" fillId="0" borderId="0" xfId="27" applyFont="1" applyBorder="1" applyAlignment="1">
      <alignment horizontal="center" vertical="center"/>
    </xf>
    <xf numFmtId="173" fontId="85" fillId="0" borderId="106" xfId="8" applyNumberFormat="1" applyFont="1" applyBorder="1" applyAlignment="1">
      <alignment horizontal="center" vertical="center"/>
    </xf>
    <xf numFmtId="173" fontId="85" fillId="0" borderId="43" xfId="8" applyNumberFormat="1" applyFont="1" applyBorder="1" applyAlignment="1">
      <alignment horizontal="center" vertical="center"/>
    </xf>
    <xf numFmtId="173" fontId="85" fillId="0" borderId="103" xfId="8" applyNumberFormat="1" applyFont="1" applyBorder="1" applyAlignment="1">
      <alignment horizontal="center" vertical="center"/>
    </xf>
    <xf numFmtId="172" fontId="107" fillId="0" borderId="0" xfId="27" applyFont="1" applyBorder="1" applyAlignment="1">
      <alignment horizontal="center" vertical="center"/>
    </xf>
    <xf numFmtId="0" fontId="118" fillId="0" borderId="0" xfId="0" applyFont="1" applyAlignment="1">
      <alignment horizontal="left" vertical="center"/>
    </xf>
    <xf numFmtId="0" fontId="118" fillId="0" borderId="46" xfId="0" applyFont="1" applyBorder="1" applyAlignment="1">
      <alignment horizontal="left" vertical="center"/>
    </xf>
    <xf numFmtId="0" fontId="118" fillId="0" borderId="90" xfId="0" applyFont="1" applyBorder="1" applyAlignment="1">
      <alignment horizontal="left" vertical="center"/>
    </xf>
    <xf numFmtId="0" fontId="118" fillId="0" borderId="56" xfId="0" applyFont="1" applyBorder="1" applyAlignment="1">
      <alignment horizontal="left" vertical="center" wrapText="1"/>
    </xf>
    <xf numFmtId="0" fontId="118" fillId="0" borderId="64" xfId="0" applyFont="1" applyBorder="1" applyAlignment="1">
      <alignment horizontal="left" vertical="center" wrapText="1"/>
    </xf>
    <xf numFmtId="172" fontId="119" fillId="0" borderId="14" xfId="8" applyNumberFormat="1" applyFont="1" applyFill="1" applyBorder="1" applyAlignment="1">
      <alignment horizontal="center" vertical="center"/>
    </xf>
    <xf numFmtId="0" fontId="118" fillId="0" borderId="46" xfId="36" applyFont="1" applyBorder="1" applyAlignment="1">
      <alignment horizontal="center" vertical="center"/>
    </xf>
    <xf numFmtId="0" fontId="83" fillId="0" borderId="90" xfId="0" applyFont="1" applyBorder="1" applyAlignment="1">
      <alignment horizontal="left" vertical="center"/>
    </xf>
    <xf numFmtId="0" fontId="83" fillId="0" borderId="56" xfId="0" applyFont="1" applyBorder="1" applyAlignment="1">
      <alignment horizontal="left" vertical="center" wrapText="1"/>
    </xf>
    <xf numFmtId="0" fontId="83" fillId="0" borderId="64" xfId="0" applyFont="1" applyBorder="1" applyAlignment="1">
      <alignment horizontal="left" vertical="center" wrapText="1"/>
    </xf>
    <xf numFmtId="172" fontId="120" fillId="0" borderId="14" xfId="8" applyNumberFormat="1" applyFont="1" applyFill="1" applyBorder="1" applyAlignment="1">
      <alignment horizontal="center" vertical="center"/>
    </xf>
    <xf numFmtId="172" fontId="120" fillId="0" borderId="0" xfId="8" applyNumberFormat="1" applyFont="1" applyFill="1" applyBorder="1" applyAlignment="1">
      <alignment horizontal="center" vertical="center"/>
    </xf>
    <xf numFmtId="172" fontId="119" fillId="0" borderId="0" xfId="8" applyNumberFormat="1" applyFont="1" applyFill="1" applyBorder="1" applyAlignment="1">
      <alignment horizontal="center" vertical="center"/>
    </xf>
    <xf numFmtId="0" fontId="118" fillId="0" borderId="91" xfId="0" applyFont="1" applyBorder="1" applyAlignment="1">
      <alignment horizontal="left" vertical="center"/>
    </xf>
    <xf numFmtId="0" fontId="118" fillId="0" borderId="65" xfId="0" applyFont="1" applyBorder="1" applyAlignment="1">
      <alignment horizontal="left" vertical="center" wrapText="1"/>
    </xf>
    <xf numFmtId="0" fontId="118" fillId="0" borderId="66" xfId="0" applyFont="1" applyBorder="1" applyAlignment="1">
      <alignment horizontal="left" vertical="center" wrapText="1"/>
    </xf>
    <xf numFmtId="0" fontId="118" fillId="0" borderId="0" xfId="36" applyFont="1" applyBorder="1" applyAlignment="1">
      <alignment horizontal="center" vertical="center"/>
    </xf>
    <xf numFmtId="0" fontId="83" fillId="0" borderId="91" xfId="0" applyFont="1" applyBorder="1" applyAlignment="1">
      <alignment horizontal="left" vertical="center"/>
    </xf>
    <xf numFmtId="0" fontId="83" fillId="0" borderId="65" xfId="0" applyFont="1" applyBorder="1" applyAlignment="1">
      <alignment horizontal="left" vertical="center" wrapText="1"/>
    </xf>
    <xf numFmtId="0" fontId="83" fillId="0" borderId="66" xfId="0" applyFont="1" applyBorder="1" applyAlignment="1">
      <alignment horizontal="left" vertical="center" wrapText="1"/>
    </xf>
    <xf numFmtId="0" fontId="17" fillId="24" borderId="5" xfId="0" applyFont="1" applyFill="1" applyBorder="1" applyAlignment="1">
      <alignment horizontal="left" vertical="center"/>
    </xf>
    <xf numFmtId="0" fontId="17" fillId="24" borderId="6" xfId="0" applyFont="1" applyFill="1" applyBorder="1" applyAlignment="1">
      <alignment horizontal="left" vertical="center"/>
    </xf>
    <xf numFmtId="0" fontId="117" fillId="24" borderId="41" xfId="0" applyFont="1" applyFill="1" applyBorder="1" applyAlignment="1">
      <alignment horizontal="left" vertical="center"/>
    </xf>
    <xf numFmtId="0" fontId="18" fillId="24" borderId="54" xfId="0" applyFont="1" applyFill="1" applyBorder="1" applyAlignment="1">
      <alignment horizontal="left" vertical="center" wrapText="1"/>
    </xf>
    <xf numFmtId="0" fontId="18" fillId="24" borderId="6" xfId="0" applyFont="1" applyFill="1" applyBorder="1" applyAlignment="1">
      <alignment horizontal="left" vertical="center" wrapText="1"/>
    </xf>
    <xf numFmtId="10" fontId="107" fillId="24" borderId="43" xfId="35" applyNumberFormat="1" applyFont="1" applyFill="1" applyBorder="1" applyAlignment="1">
      <alignment horizontal="center" vertical="center"/>
    </xf>
    <xf numFmtId="179" fontId="107" fillId="24" borderId="93" xfId="51" applyNumberFormat="1" applyFont="1" applyFill="1" applyBorder="1" applyAlignment="1">
      <alignment horizontal="center" vertical="center"/>
    </xf>
    <xf numFmtId="179" fontId="17" fillId="24" borderId="0" xfId="0" applyNumberFormat="1" applyFont="1" applyFill="1" applyAlignment="1">
      <alignment horizontal="left" vertical="center"/>
    </xf>
    <xf numFmtId="179" fontId="83" fillId="24" borderId="0" xfId="0" applyNumberFormat="1" applyFont="1" applyFill="1" applyAlignment="1">
      <alignment horizontal="left" vertical="center"/>
    </xf>
    <xf numFmtId="182" fontId="83" fillId="24" borderId="41" xfId="0" applyNumberFormat="1" applyFont="1" applyFill="1" applyBorder="1" applyAlignment="1">
      <alignment horizontal="left" vertical="center"/>
    </xf>
    <xf numFmtId="179" fontId="122" fillId="24" borderId="54" xfId="0" applyNumberFormat="1" applyFont="1" applyFill="1" applyBorder="1" applyAlignment="1">
      <alignment horizontal="left" vertical="center" wrapText="1"/>
    </xf>
    <xf numFmtId="179" fontId="85" fillId="24" borderId="6" xfId="0" applyNumberFormat="1" applyFont="1" applyFill="1" applyBorder="1" applyAlignment="1">
      <alignment horizontal="left" vertical="center" wrapText="1"/>
    </xf>
    <xf numFmtId="179" fontId="120" fillId="24" borderId="14" xfId="8" applyNumberFormat="1" applyFont="1" applyFill="1" applyBorder="1" applyAlignment="1">
      <alignment horizontal="center" vertical="center"/>
    </xf>
    <xf numFmtId="179" fontId="120" fillId="24" borderId="105" xfId="8" applyNumberFormat="1" applyFont="1" applyFill="1" applyBorder="1" applyAlignment="1">
      <alignment horizontal="center" vertical="center"/>
    </xf>
    <xf numFmtId="179" fontId="120" fillId="24" borderId="0" xfId="8" applyNumberFormat="1" applyFont="1" applyFill="1" applyBorder="1" applyAlignment="1">
      <alignment horizontal="center" vertical="center"/>
    </xf>
    <xf numFmtId="179" fontId="120" fillId="24" borderId="107" xfId="8" applyNumberFormat="1" applyFont="1" applyFill="1" applyBorder="1" applyAlignment="1">
      <alignment horizontal="center" vertical="center"/>
    </xf>
    <xf numFmtId="179" fontId="119" fillId="24" borderId="0" xfId="8" applyNumberFormat="1" applyFont="1" applyFill="1" applyBorder="1" applyAlignment="1">
      <alignment horizontal="center" vertical="center"/>
    </xf>
    <xf numFmtId="0" fontId="17" fillId="24" borderId="0" xfId="0" applyFont="1" applyFill="1" applyAlignment="1">
      <alignment horizontal="left" vertical="center"/>
    </xf>
    <xf numFmtId="0" fontId="118" fillId="24" borderId="0" xfId="0" applyFont="1" applyFill="1" applyAlignment="1">
      <alignment horizontal="left" vertical="center"/>
    </xf>
    <xf numFmtId="0" fontId="118" fillId="24" borderId="46" xfId="0" applyFont="1" applyFill="1" applyBorder="1" applyAlignment="1">
      <alignment horizontal="left" vertical="center"/>
    </xf>
    <xf numFmtId="0" fontId="118" fillId="24" borderId="90" xfId="0" applyFont="1" applyFill="1" applyBorder="1" applyAlignment="1">
      <alignment horizontal="left" vertical="center"/>
    </xf>
    <xf numFmtId="0" fontId="118" fillId="24" borderId="56" xfId="0" applyFont="1" applyFill="1" applyBorder="1" applyAlignment="1">
      <alignment horizontal="left" vertical="center" wrapText="1"/>
    </xf>
    <xf numFmtId="0" fontId="118" fillId="24" borderId="72" xfId="0" applyFont="1" applyFill="1" applyBorder="1" applyAlignment="1">
      <alignment horizontal="left" vertical="center" wrapText="1"/>
    </xf>
    <xf numFmtId="172" fontId="119" fillId="24" borderId="14" xfId="8" applyNumberFormat="1" applyFont="1" applyFill="1" applyBorder="1" applyAlignment="1">
      <alignment horizontal="center" vertical="center"/>
    </xf>
    <xf numFmtId="0" fontId="118" fillId="24" borderId="45" xfId="36" applyFont="1" applyFill="1" applyBorder="1" applyAlignment="1">
      <alignment horizontal="center" vertical="center"/>
    </xf>
    <xf numFmtId="0" fontId="118" fillId="24" borderId="0" xfId="36" applyFont="1" applyFill="1" applyBorder="1" applyAlignment="1">
      <alignment horizontal="center" vertical="center"/>
    </xf>
    <xf numFmtId="0" fontId="83" fillId="24" borderId="0" xfId="0" applyFont="1" applyFill="1" applyAlignment="1">
      <alignment horizontal="left" vertical="center"/>
    </xf>
    <xf numFmtId="0" fontId="83" fillId="24" borderId="90" xfId="0" applyFont="1" applyFill="1" applyBorder="1" applyAlignment="1">
      <alignment horizontal="left" vertical="center"/>
    </xf>
    <xf numFmtId="0" fontId="83" fillId="24" borderId="56" xfId="0" applyFont="1" applyFill="1" applyBorder="1" applyAlignment="1">
      <alignment horizontal="left" vertical="center" wrapText="1"/>
    </xf>
    <xf numFmtId="0" fontId="83" fillId="24" borderId="72" xfId="0" applyFont="1" applyFill="1" applyBorder="1" applyAlignment="1">
      <alignment horizontal="left" vertical="center" wrapText="1"/>
    </xf>
    <xf numFmtId="172" fontId="120" fillId="24" borderId="14" xfId="8" applyNumberFormat="1" applyFont="1" applyFill="1" applyBorder="1" applyAlignment="1">
      <alignment horizontal="center" vertical="center"/>
    </xf>
    <xf numFmtId="172" fontId="120" fillId="24" borderId="0" xfId="8" applyNumberFormat="1" applyFont="1" applyFill="1" applyBorder="1" applyAlignment="1">
      <alignment horizontal="center" vertical="center"/>
    </xf>
    <xf numFmtId="172" fontId="119" fillId="24" borderId="0" xfId="8" applyNumberFormat="1" applyFont="1" applyFill="1" applyBorder="1" applyAlignment="1">
      <alignment horizontal="center" vertical="center"/>
    </xf>
    <xf numFmtId="0" fontId="118" fillId="24" borderId="91" xfId="0" applyFont="1" applyFill="1" applyBorder="1" applyAlignment="1">
      <alignment horizontal="left" vertical="center"/>
    </xf>
    <xf numFmtId="0" fontId="118" fillId="24" borderId="68" xfId="0" applyFont="1" applyFill="1" applyBorder="1" applyAlignment="1">
      <alignment horizontal="left" vertical="center" wrapText="1"/>
    </xf>
    <xf numFmtId="0" fontId="118" fillId="24" borderId="23" xfId="0" applyFont="1" applyFill="1" applyBorder="1" applyAlignment="1">
      <alignment horizontal="left" vertical="center" wrapText="1"/>
    </xf>
    <xf numFmtId="0" fontId="83" fillId="24" borderId="91" xfId="0" applyFont="1" applyFill="1" applyBorder="1" applyAlignment="1">
      <alignment horizontal="left" vertical="center"/>
    </xf>
    <xf numFmtId="0" fontId="83" fillId="24" borderId="68" xfId="0" applyFont="1" applyFill="1" applyBorder="1" applyAlignment="1">
      <alignment horizontal="left" vertical="center" wrapText="1"/>
    </xf>
    <xf numFmtId="0" fontId="83" fillId="24" borderId="23" xfId="0" applyFont="1" applyFill="1" applyBorder="1" applyAlignment="1">
      <alignment horizontal="left" vertical="center" wrapText="1"/>
    </xf>
    <xf numFmtId="0" fontId="118" fillId="24" borderId="59" xfId="0" applyFont="1" applyFill="1" applyBorder="1" applyAlignment="1">
      <alignment horizontal="left" vertical="center" wrapText="1"/>
    </xf>
    <xf numFmtId="0" fontId="118" fillId="24" borderId="145" xfId="0" applyFont="1" applyFill="1" applyBorder="1" applyAlignment="1">
      <alignment horizontal="left" vertical="center" wrapText="1"/>
    </xf>
    <xf numFmtId="0" fontId="83" fillId="24" borderId="59" xfId="0" applyFont="1" applyFill="1" applyBorder="1" applyAlignment="1">
      <alignment horizontal="left" vertical="center" wrapText="1"/>
    </xf>
    <xf numFmtId="0" fontId="83" fillId="24" borderId="145" xfId="0" applyFont="1" applyFill="1" applyBorder="1" applyAlignment="1">
      <alignment horizontal="left" vertical="center" wrapText="1"/>
    </xf>
    <xf numFmtId="0" fontId="17" fillId="24" borderId="92" xfId="0" applyFont="1" applyFill="1" applyBorder="1" applyAlignment="1">
      <alignment horizontal="left" vertical="center"/>
    </xf>
    <xf numFmtId="0" fontId="117" fillId="24" borderId="92" xfId="0" applyFont="1" applyFill="1" applyBorder="1" applyAlignment="1">
      <alignment horizontal="left" vertical="center"/>
    </xf>
    <xf numFmtId="0" fontId="17" fillId="24" borderId="71" xfId="0" applyFont="1" applyFill="1" applyBorder="1" applyAlignment="1">
      <alignment horizontal="left" vertical="center" wrapText="1"/>
    </xf>
    <xf numFmtId="173" fontId="119" fillId="24" borderId="71" xfId="8" applyNumberFormat="1" applyFont="1" applyFill="1" applyBorder="1" applyAlignment="1">
      <alignment horizontal="center" vertical="center"/>
    </xf>
    <xf numFmtId="0" fontId="91" fillId="24" borderId="0" xfId="36" applyFont="1" applyFill="1" applyBorder="1" applyAlignment="1">
      <alignment horizontal="center" vertical="center"/>
    </xf>
    <xf numFmtId="173" fontId="119" fillId="24" borderId="0" xfId="8" applyNumberFormat="1" applyFont="1" applyFill="1" applyBorder="1" applyAlignment="1">
      <alignment horizontal="center" vertical="center"/>
    </xf>
    <xf numFmtId="0" fontId="83" fillId="24" borderId="92" xfId="0" applyFont="1" applyFill="1" applyBorder="1" applyAlignment="1">
      <alignment horizontal="left" vertical="center"/>
    </xf>
    <xf numFmtId="0" fontId="83" fillId="24" borderId="71" xfId="0" applyFont="1" applyFill="1" applyBorder="1" applyAlignment="1">
      <alignment horizontal="left" vertical="center" wrapText="1"/>
    </xf>
    <xf numFmtId="172" fontId="120" fillId="24" borderId="105" xfId="8" applyNumberFormat="1" applyFont="1" applyFill="1" applyBorder="1" applyAlignment="1">
      <alignment horizontal="center" vertical="center"/>
    </xf>
    <xf numFmtId="172" fontId="120" fillId="24" borderId="107" xfId="8" applyNumberFormat="1" applyFont="1" applyFill="1" applyBorder="1" applyAlignment="1">
      <alignment horizontal="center" vertical="center"/>
    </xf>
    <xf numFmtId="2" fontId="17" fillId="0" borderId="5" xfId="0" applyNumberFormat="1" applyFont="1" applyBorder="1" applyAlignment="1">
      <alignment horizontal="left" vertical="center"/>
    </xf>
    <xf numFmtId="2" fontId="17" fillId="0" borderId="6" xfId="0" applyNumberFormat="1" applyFont="1" applyBorder="1" applyAlignment="1">
      <alignment horizontal="left" vertical="center"/>
    </xf>
    <xf numFmtId="2" fontId="117" fillId="0" borderId="41" xfId="0" applyNumberFormat="1" applyFont="1" applyBorder="1" applyAlignment="1">
      <alignment horizontal="left" vertical="center"/>
    </xf>
    <xf numFmtId="2" fontId="107" fillId="0" borderId="6" xfId="0" applyNumberFormat="1" applyFont="1" applyBorder="1" applyAlignment="1">
      <alignment horizontal="left" vertical="center" wrapText="1"/>
    </xf>
    <xf numFmtId="2" fontId="107" fillId="0" borderId="43" xfId="35" applyNumberFormat="1" applyFont="1" applyBorder="1" applyAlignment="1">
      <alignment horizontal="center" vertical="center"/>
    </xf>
    <xf numFmtId="2" fontId="107" fillId="0" borderId="43" xfId="51" applyNumberFormat="1" applyFont="1" applyBorder="1" applyAlignment="1">
      <alignment horizontal="center" vertical="center"/>
    </xf>
    <xf numFmtId="2" fontId="17" fillId="0" borderId="0" xfId="0" applyNumberFormat="1" applyFont="1" applyAlignment="1">
      <alignment horizontal="left" vertical="center"/>
    </xf>
    <xf numFmtId="2" fontId="83" fillId="0" borderId="0" xfId="0" applyNumberFormat="1" applyFont="1" applyAlignment="1">
      <alignment horizontal="left" vertical="center"/>
    </xf>
    <xf numFmtId="2" fontId="83" fillId="0" borderId="41" xfId="0" applyNumberFormat="1" applyFont="1" applyBorder="1" applyAlignment="1">
      <alignment horizontal="left" vertical="center"/>
    </xf>
    <xf numFmtId="2" fontId="122" fillId="0" borderId="6" xfId="0" applyNumberFormat="1" applyFont="1" applyBorder="1" applyAlignment="1">
      <alignment horizontal="left" vertical="center" wrapText="1"/>
    </xf>
    <xf numFmtId="2" fontId="85" fillId="0" borderId="6" xfId="0" applyNumberFormat="1" applyFont="1" applyBorder="1" applyAlignment="1">
      <alignment horizontal="left" vertical="center" wrapText="1"/>
    </xf>
    <xf numFmtId="2" fontId="120" fillId="0" borderId="14" xfId="8" applyNumberFormat="1" applyFont="1" applyFill="1" applyBorder="1" applyAlignment="1">
      <alignment horizontal="center" vertical="center"/>
    </xf>
    <xf numFmtId="2" fontId="120" fillId="0" borderId="105" xfId="8" applyNumberFormat="1" applyFont="1" applyFill="1" applyBorder="1" applyAlignment="1">
      <alignment horizontal="center" vertical="center"/>
    </xf>
    <xf numFmtId="2" fontId="120" fillId="0" borderId="0" xfId="8" applyNumberFormat="1" applyFont="1" applyFill="1" applyBorder="1" applyAlignment="1">
      <alignment horizontal="center" vertical="center"/>
    </xf>
    <xf numFmtId="2" fontId="120" fillId="0" borderId="107" xfId="8" applyNumberFormat="1" applyFont="1" applyFill="1" applyBorder="1" applyAlignment="1">
      <alignment horizontal="center" vertical="center"/>
    </xf>
    <xf numFmtId="2" fontId="119" fillId="0" borderId="0" xfId="8" applyNumberFormat="1" applyFont="1" applyFill="1" applyBorder="1" applyAlignment="1">
      <alignment horizontal="center" vertical="center"/>
    </xf>
    <xf numFmtId="0" fontId="131" fillId="0" borderId="146" xfId="0" applyFont="1" applyBorder="1" applyAlignment="1">
      <alignment horizontal="left" vertical="center" wrapText="1"/>
    </xf>
    <xf numFmtId="0" fontId="122" fillId="0" borderId="58" xfId="0" applyFont="1" applyBorder="1" applyAlignment="1">
      <alignment horizontal="left" vertical="center"/>
    </xf>
    <xf numFmtId="0" fontId="122" fillId="0" borderId="29" xfId="0" applyFont="1" applyBorder="1" applyAlignment="1">
      <alignment horizontal="center" vertical="center"/>
    </xf>
    <xf numFmtId="0" fontId="118" fillId="0" borderId="95" xfId="36" applyFont="1" applyBorder="1" applyAlignment="1">
      <alignment horizontal="center" vertical="center"/>
    </xf>
    <xf numFmtId="0" fontId="132" fillId="0" borderId="57" xfId="0" applyFont="1" applyBorder="1" applyAlignment="1">
      <alignment horizontal="left" vertical="center" wrapText="1"/>
    </xf>
    <xf numFmtId="0" fontId="85" fillId="0" borderId="58" xfId="0" applyFont="1" applyBorder="1" applyAlignment="1">
      <alignment horizontal="left" vertical="center"/>
    </xf>
    <xf numFmtId="172" fontId="120" fillId="0" borderId="105" xfId="8" applyNumberFormat="1" applyFont="1" applyFill="1" applyBorder="1" applyAlignment="1">
      <alignment horizontal="center" vertical="center"/>
    </xf>
    <xf numFmtId="172" fontId="120" fillId="0" borderId="107" xfId="8" applyNumberFormat="1" applyFont="1" applyFill="1" applyBorder="1" applyAlignment="1">
      <alignment horizontal="center" vertical="center"/>
    </xf>
    <xf numFmtId="0" fontId="118" fillId="0" borderId="57" xfId="0" applyFont="1" applyBorder="1" applyAlignment="1">
      <alignment horizontal="left" vertical="center" wrapText="1"/>
    </xf>
    <xf numFmtId="165" fontId="118" fillId="0" borderId="69" xfId="0" applyNumberFormat="1" applyFont="1" applyBorder="1" applyAlignment="1">
      <alignment horizontal="left" vertical="center" wrapText="1"/>
    </xf>
    <xf numFmtId="0" fontId="118" fillId="0" borderId="45" xfId="36" applyFont="1" applyBorder="1" applyAlignment="1">
      <alignment horizontal="center" vertical="center"/>
    </xf>
    <xf numFmtId="0" fontId="83" fillId="0" borderId="57" xfId="0" applyFont="1" applyBorder="1" applyAlignment="1">
      <alignment horizontal="left" vertical="center" wrapText="1"/>
    </xf>
    <xf numFmtId="165" fontId="83" fillId="0" borderId="69" xfId="0" applyNumberFormat="1" applyFont="1" applyBorder="1" applyAlignment="1">
      <alignment horizontal="left" vertical="center" wrapText="1"/>
    </xf>
    <xf numFmtId="0" fontId="118" fillId="31" borderId="0" xfId="0" applyFont="1" applyFill="1" applyAlignment="1">
      <alignment horizontal="left" vertical="center"/>
    </xf>
    <xf numFmtId="0" fontId="118" fillId="0" borderId="59" xfId="0" applyFont="1" applyBorder="1" applyAlignment="1">
      <alignment horizontal="left" vertical="center" wrapText="1"/>
    </xf>
    <xf numFmtId="165" fontId="118" fillId="0" borderId="70" xfId="0" applyNumberFormat="1" applyFont="1" applyBorder="1" applyAlignment="1">
      <alignment horizontal="left" vertical="center" wrapText="1"/>
    </xf>
    <xf numFmtId="0" fontId="83" fillId="0" borderId="59" xfId="0" applyFont="1" applyBorder="1" applyAlignment="1">
      <alignment horizontal="left" vertical="center" wrapText="1"/>
    </xf>
    <xf numFmtId="165" fontId="83" fillId="0" borderId="70" xfId="0" applyNumberFormat="1" applyFont="1" applyBorder="1" applyAlignment="1">
      <alignment horizontal="left" vertical="center" wrapText="1"/>
    </xf>
    <xf numFmtId="165" fontId="118" fillId="0" borderId="59" xfId="0" applyNumberFormat="1" applyFont="1" applyBorder="1" applyAlignment="1">
      <alignment horizontal="left" vertical="center" wrapText="1"/>
    </xf>
    <xf numFmtId="165" fontId="83" fillId="0" borderId="59" xfId="0" applyNumberFormat="1" applyFont="1" applyBorder="1" applyAlignment="1">
      <alignment horizontal="left" vertical="center" wrapText="1"/>
    </xf>
    <xf numFmtId="165" fontId="118" fillId="0" borderId="59" xfId="0" quotePrefix="1" applyNumberFormat="1" applyFont="1" applyBorder="1" applyAlignment="1">
      <alignment horizontal="left" vertical="center" wrapText="1"/>
    </xf>
    <xf numFmtId="165" fontId="83" fillId="0" borderId="59" xfId="0" quotePrefix="1" applyNumberFormat="1" applyFont="1" applyBorder="1" applyAlignment="1">
      <alignment horizontal="left" vertical="center" wrapText="1"/>
    </xf>
    <xf numFmtId="0" fontId="131" fillId="0" borderId="59" xfId="0" applyFont="1" applyBorder="1" applyAlignment="1">
      <alignment horizontal="left" vertical="center" wrapText="1"/>
    </xf>
    <xf numFmtId="0" fontId="122" fillId="0" borderId="60" xfId="0" applyFont="1" applyBorder="1" applyAlignment="1">
      <alignment horizontal="left" vertical="center"/>
    </xf>
    <xf numFmtId="0" fontId="132" fillId="0" borderId="59" xfId="0" applyFont="1" applyBorder="1" applyAlignment="1">
      <alignment horizontal="left" vertical="center" wrapText="1"/>
    </xf>
    <xf numFmtId="0" fontId="85" fillId="0" borderId="60" xfId="0" applyFont="1" applyBorder="1" applyAlignment="1">
      <alignment horizontal="left" vertical="center"/>
    </xf>
    <xf numFmtId="0" fontId="118" fillId="0" borderId="61" xfId="0" applyFont="1" applyBorder="1" applyAlignment="1">
      <alignment horizontal="left" vertical="center" wrapText="1"/>
    </xf>
    <xf numFmtId="0" fontId="118" fillId="0" borderId="73" xfId="0" applyFont="1" applyBorder="1" applyAlignment="1">
      <alignment horizontal="left" vertical="center" wrapText="1"/>
    </xf>
    <xf numFmtId="0" fontId="83" fillId="0" borderId="61" xfId="0" applyFont="1" applyBorder="1" applyAlignment="1">
      <alignment horizontal="left" vertical="center" wrapText="1"/>
    </xf>
    <xf numFmtId="0" fontId="83" fillId="0" borderId="73" xfId="0" applyFont="1" applyBorder="1" applyAlignment="1">
      <alignment horizontal="left" vertical="center" wrapText="1"/>
    </xf>
    <xf numFmtId="0" fontId="122" fillId="0" borderId="62" xfId="0" applyFont="1" applyBorder="1" applyAlignment="1">
      <alignment horizontal="left" vertical="center" wrapText="1"/>
    </xf>
    <xf numFmtId="0" fontId="122" fillId="0" borderId="33" xfId="0" applyFont="1" applyBorder="1" applyAlignment="1">
      <alignment horizontal="left" vertical="center" wrapText="1"/>
    </xf>
    <xf numFmtId="172" fontId="122" fillId="0" borderId="34" xfId="8" applyNumberFormat="1" applyFont="1" applyFill="1" applyBorder="1" applyAlignment="1">
      <alignment horizontal="center" vertical="center"/>
    </xf>
    <xf numFmtId="0" fontId="85" fillId="0" borderId="62" xfId="0" applyFont="1" applyBorder="1" applyAlignment="1">
      <alignment horizontal="left" vertical="center" wrapText="1"/>
    </xf>
    <xf numFmtId="0" fontId="85" fillId="0" borderId="33" xfId="0" applyFont="1" applyBorder="1" applyAlignment="1">
      <alignment horizontal="left" vertical="center" wrapText="1"/>
    </xf>
    <xf numFmtId="0" fontId="118" fillId="0" borderId="78" xfId="0" applyFont="1" applyBorder="1" applyAlignment="1">
      <alignment horizontal="left" vertical="center" wrapText="1"/>
    </xf>
    <xf numFmtId="0" fontId="118" fillId="0" borderId="79" xfId="0" quotePrefix="1" applyFont="1" applyBorder="1" applyAlignment="1">
      <alignment horizontal="left" vertical="center" wrapText="1"/>
    </xf>
    <xf numFmtId="0" fontId="83" fillId="0" borderId="78" xfId="0" applyFont="1" applyBorder="1" applyAlignment="1">
      <alignment horizontal="left" vertical="center" wrapText="1"/>
    </xf>
    <xf numFmtId="0" fontId="83" fillId="0" borderId="79" xfId="0" quotePrefix="1" applyFont="1" applyBorder="1" applyAlignment="1">
      <alignment horizontal="left" vertical="center" wrapText="1"/>
    </xf>
    <xf numFmtId="0" fontId="118" fillId="0" borderId="80" xfId="0" applyFont="1" applyBorder="1" applyAlignment="1">
      <alignment horizontal="left" vertical="center" wrapText="1"/>
    </xf>
    <xf numFmtId="0" fontId="83" fillId="0" borderId="80" xfId="0" applyFont="1" applyBorder="1" applyAlignment="1">
      <alignment horizontal="left" vertical="center" wrapText="1"/>
    </xf>
    <xf numFmtId="0" fontId="122" fillId="0" borderId="63" xfId="0" applyFont="1" applyBorder="1" applyAlignment="1">
      <alignment horizontal="left" vertical="center" wrapText="1"/>
    </xf>
    <xf numFmtId="0" fontId="122" fillId="0" borderId="36" xfId="0" applyFont="1" applyBorder="1" applyAlignment="1">
      <alignment horizontal="left" vertical="center" wrapText="1"/>
    </xf>
    <xf numFmtId="0" fontId="85" fillId="0" borderId="63" xfId="0" applyFont="1" applyBorder="1" applyAlignment="1">
      <alignment horizontal="left" vertical="center" wrapText="1"/>
    </xf>
    <xf numFmtId="0" fontId="85" fillId="0" borderId="36" xfId="0" applyFont="1" applyBorder="1" applyAlignment="1">
      <alignment horizontal="left" vertical="center" wrapText="1"/>
    </xf>
    <xf numFmtId="0" fontId="117" fillId="0" borderId="92" xfId="0" applyFont="1" applyBorder="1" applyAlignment="1">
      <alignment horizontal="left" vertical="center"/>
    </xf>
    <xf numFmtId="0" fontId="17" fillId="0" borderId="0" xfId="0" applyFont="1" applyAlignment="1">
      <alignment horizontal="left" vertical="center" wrapText="1"/>
    </xf>
    <xf numFmtId="173" fontId="119" fillId="0" borderId="94" xfId="8" applyNumberFormat="1" applyFont="1" applyFill="1" applyBorder="1" applyAlignment="1">
      <alignment horizontal="center" vertical="center"/>
    </xf>
    <xf numFmtId="0" fontId="91" fillId="0" borderId="0" xfId="36" applyFont="1" applyBorder="1" applyAlignment="1">
      <alignment horizontal="center" vertical="center"/>
    </xf>
    <xf numFmtId="0" fontId="83" fillId="0" borderId="92" xfId="0" applyFont="1" applyBorder="1" applyAlignment="1">
      <alignment horizontal="left" vertical="center"/>
    </xf>
    <xf numFmtId="0" fontId="83" fillId="0" borderId="0" xfId="0" applyFont="1" applyAlignment="1">
      <alignment horizontal="left" vertical="center" wrapText="1"/>
    </xf>
    <xf numFmtId="2" fontId="17" fillId="24" borderId="5" xfId="0" applyNumberFormat="1" applyFont="1" applyFill="1" applyBorder="1" applyAlignment="1">
      <alignment horizontal="left" vertical="center"/>
    </xf>
    <xf numFmtId="2" fontId="17" fillId="24" borderId="6" xfId="0" applyNumberFormat="1" applyFont="1" applyFill="1" applyBorder="1" applyAlignment="1">
      <alignment horizontal="left" vertical="center"/>
    </xf>
    <xf numFmtId="2" fontId="117" fillId="24" borderId="41" xfId="0" applyNumberFormat="1" applyFont="1" applyFill="1" applyBorder="1" applyAlignment="1">
      <alignment horizontal="left" vertical="center"/>
    </xf>
    <xf numFmtId="2" fontId="107" fillId="24" borderId="6" xfId="0" applyNumberFormat="1" applyFont="1" applyFill="1" applyBorder="1" applyAlignment="1">
      <alignment horizontal="left" vertical="center" wrapText="1"/>
    </xf>
    <xf numFmtId="2" fontId="17" fillId="24" borderId="6" xfId="0" applyNumberFormat="1" applyFont="1" applyFill="1" applyBorder="1" applyAlignment="1">
      <alignment horizontal="left" vertical="center" wrapText="1"/>
    </xf>
    <xf numFmtId="2" fontId="107" fillId="24" borderId="43" xfId="8" applyNumberFormat="1" applyFont="1" applyFill="1" applyBorder="1" applyAlignment="1">
      <alignment horizontal="center" vertical="center"/>
    </xf>
    <xf numFmtId="2" fontId="17" fillId="24" borderId="0" xfId="0" applyNumberFormat="1" applyFont="1" applyFill="1" applyAlignment="1">
      <alignment horizontal="left" vertical="center"/>
    </xf>
    <xf numFmtId="2" fontId="83" fillId="24" borderId="0" xfId="0" applyNumberFormat="1" applyFont="1" applyFill="1" applyAlignment="1">
      <alignment horizontal="left" vertical="center"/>
    </xf>
    <xf numFmtId="2" fontId="83" fillId="24" borderId="41" xfId="0" applyNumberFormat="1" applyFont="1" applyFill="1" applyBorder="1" applyAlignment="1">
      <alignment horizontal="left" vertical="center"/>
    </xf>
    <xf numFmtId="2" fontId="122" fillId="24" borderId="6" xfId="0" applyNumberFormat="1" applyFont="1" applyFill="1" applyBorder="1" applyAlignment="1">
      <alignment horizontal="left" vertical="center" wrapText="1"/>
    </xf>
    <xf numFmtId="2" fontId="83" fillId="24" borderId="6" xfId="0" applyNumberFormat="1" applyFont="1" applyFill="1" applyBorder="1" applyAlignment="1">
      <alignment horizontal="left" vertical="center" wrapText="1"/>
    </xf>
    <xf numFmtId="2" fontId="120" fillId="24" borderId="14" xfId="8" applyNumberFormat="1" applyFont="1" applyFill="1" applyBorder="1" applyAlignment="1">
      <alignment horizontal="center" vertical="center"/>
    </xf>
    <xf numFmtId="2" fontId="120" fillId="24" borderId="105" xfId="8" applyNumberFormat="1" applyFont="1" applyFill="1" applyBorder="1" applyAlignment="1">
      <alignment horizontal="center" vertical="center"/>
    </xf>
    <xf numFmtId="2" fontId="120" fillId="24" borderId="0" xfId="8" applyNumberFormat="1" applyFont="1" applyFill="1" applyBorder="1" applyAlignment="1">
      <alignment horizontal="center" vertical="center"/>
    </xf>
    <xf numFmtId="2" fontId="120" fillId="24" borderId="107" xfId="8" applyNumberFormat="1" applyFont="1" applyFill="1" applyBorder="1" applyAlignment="1">
      <alignment horizontal="center" vertical="center"/>
    </xf>
    <xf numFmtId="2" fontId="119" fillId="24" borderId="0" xfId="8" applyNumberFormat="1" applyFont="1" applyFill="1" applyBorder="1" applyAlignment="1">
      <alignment horizontal="center" vertical="center"/>
    </xf>
    <xf numFmtId="0" fontId="122" fillId="24" borderId="62" xfId="0" applyFont="1" applyFill="1" applyBorder="1" applyAlignment="1">
      <alignment horizontal="left" vertical="center" wrapText="1"/>
    </xf>
    <xf numFmtId="0" fontId="118" fillId="24" borderId="37" xfId="0" applyFont="1" applyFill="1" applyBorder="1" applyAlignment="1">
      <alignment horizontal="left" vertical="center" wrapText="1"/>
    </xf>
    <xf numFmtId="172" fontId="118" fillId="24" borderId="44" xfId="8" applyNumberFormat="1" applyFont="1" applyFill="1" applyBorder="1" applyAlignment="1">
      <alignment horizontal="center" vertical="center"/>
    </xf>
    <xf numFmtId="172" fontId="118" fillId="24" borderId="38" xfId="8" applyNumberFormat="1" applyFont="1" applyFill="1" applyBorder="1" applyAlignment="1">
      <alignment horizontal="center" vertical="center"/>
    </xf>
    <xf numFmtId="0" fontId="118" fillId="24" borderId="95" xfId="36" applyFont="1" applyFill="1" applyBorder="1" applyAlignment="1">
      <alignment horizontal="center" vertical="center"/>
    </xf>
    <xf numFmtId="0" fontId="118" fillId="24" borderId="46" xfId="36" applyFont="1" applyFill="1" applyBorder="1" applyAlignment="1">
      <alignment horizontal="center" vertical="center"/>
    </xf>
    <xf numFmtId="0" fontId="85" fillId="24" borderId="62" xfId="0" applyFont="1" applyFill="1" applyBorder="1" applyAlignment="1">
      <alignment horizontal="left" vertical="center" wrapText="1"/>
    </xf>
    <xf numFmtId="0" fontId="83" fillId="24" borderId="37" xfId="0" applyFont="1" applyFill="1" applyBorder="1" applyAlignment="1">
      <alignment horizontal="left" vertical="center" wrapText="1"/>
    </xf>
    <xf numFmtId="0" fontId="118" fillId="24" borderId="74" xfId="0" quotePrefix="1" applyFont="1" applyFill="1" applyBorder="1" applyAlignment="1">
      <alignment horizontal="left" vertical="center" wrapText="1"/>
    </xf>
    <xf numFmtId="0" fontId="83" fillId="24" borderId="74" xfId="0" quotePrefix="1" applyFont="1" applyFill="1" applyBorder="1" applyAlignment="1">
      <alignment horizontal="left" vertical="center" wrapText="1"/>
    </xf>
    <xf numFmtId="0" fontId="118" fillId="24" borderId="86" xfId="0" applyFont="1" applyFill="1" applyBorder="1" applyAlignment="1">
      <alignment horizontal="left" vertical="center" wrapText="1"/>
    </xf>
    <xf numFmtId="165" fontId="118" fillId="24" borderId="77" xfId="0" applyNumberFormat="1" applyFont="1" applyFill="1" applyBorder="1" applyAlignment="1">
      <alignment horizontal="left" vertical="center" wrapText="1"/>
    </xf>
    <xf numFmtId="0" fontId="83" fillId="24" borderId="86" xfId="0" applyFont="1" applyFill="1" applyBorder="1" applyAlignment="1">
      <alignment horizontal="left" vertical="center" wrapText="1"/>
    </xf>
    <xf numFmtId="165" fontId="83" fillId="24" borderId="77" xfId="0" applyNumberFormat="1" applyFont="1" applyFill="1" applyBorder="1" applyAlignment="1">
      <alignment horizontal="left" vertical="center" wrapText="1"/>
    </xf>
    <xf numFmtId="0" fontId="118" fillId="24" borderId="73" xfId="0" applyFont="1" applyFill="1" applyBorder="1" applyAlignment="1">
      <alignment horizontal="left" vertical="center" wrapText="1"/>
    </xf>
    <xf numFmtId="0" fontId="118" fillId="24" borderId="71" xfId="0" applyFont="1" applyFill="1" applyBorder="1" applyAlignment="1">
      <alignment horizontal="left" vertical="center" wrapText="1"/>
    </xf>
    <xf numFmtId="0" fontId="83" fillId="24" borderId="73" xfId="0" applyFont="1" applyFill="1" applyBorder="1" applyAlignment="1">
      <alignment horizontal="left" vertical="center" wrapText="1"/>
    </xf>
    <xf numFmtId="0" fontId="122" fillId="24" borderId="63" xfId="0" applyFont="1" applyFill="1" applyBorder="1" applyAlignment="1">
      <alignment horizontal="left" vertical="center" wrapText="1"/>
    </xf>
    <xf numFmtId="0" fontId="118" fillId="24" borderId="36" xfId="0" applyFont="1" applyFill="1" applyBorder="1" applyAlignment="1">
      <alignment horizontal="left" vertical="center" wrapText="1"/>
    </xf>
    <xf numFmtId="172" fontId="118" fillId="24" borderId="34" xfId="8" applyNumberFormat="1" applyFont="1" applyFill="1" applyBorder="1" applyAlignment="1">
      <alignment horizontal="center" vertical="center"/>
    </xf>
    <xf numFmtId="0" fontId="85" fillId="24" borderId="63" xfId="0" applyFont="1" applyFill="1" applyBorder="1" applyAlignment="1">
      <alignment horizontal="left" vertical="center" wrapText="1"/>
    </xf>
    <xf numFmtId="0" fontId="83" fillId="24" borderId="36" xfId="0" applyFont="1" applyFill="1" applyBorder="1" applyAlignment="1">
      <alignment horizontal="left" vertical="center" wrapText="1"/>
    </xf>
    <xf numFmtId="0" fontId="133" fillId="24" borderId="0" xfId="0" applyFont="1" applyFill="1" applyAlignment="1">
      <alignment horizontal="left" vertical="center" wrapText="1"/>
    </xf>
    <xf numFmtId="0" fontId="17" fillId="24" borderId="0" xfId="0" applyFont="1" applyFill="1" applyAlignment="1">
      <alignment horizontal="left" vertical="center" wrapText="1"/>
    </xf>
    <xf numFmtId="0" fontId="134" fillId="24" borderId="0" xfId="0" applyFont="1" applyFill="1" applyAlignment="1">
      <alignment horizontal="left" vertical="center" wrapText="1"/>
    </xf>
    <xf numFmtId="0" fontId="83" fillId="24" borderId="0" xfId="0" applyFont="1" applyFill="1" applyAlignment="1">
      <alignment horizontal="left" vertical="center" wrapText="1"/>
    </xf>
    <xf numFmtId="1" fontId="117" fillId="0" borderId="41" xfId="0" applyNumberFormat="1" applyFont="1" applyBorder="1" applyAlignment="1">
      <alignment horizontal="left" vertical="center"/>
    </xf>
    <xf numFmtId="2" fontId="18" fillId="0" borderId="6" xfId="0" applyNumberFormat="1" applyFont="1" applyBorder="1" applyAlignment="1">
      <alignment horizontal="left" vertical="center" wrapText="1"/>
    </xf>
    <xf numFmtId="2" fontId="17" fillId="0" borderId="6" xfId="0" applyNumberFormat="1" applyFont="1" applyBorder="1" applyAlignment="1">
      <alignment horizontal="left" vertical="center" wrapText="1"/>
    </xf>
    <xf numFmtId="2" fontId="107" fillId="0" borderId="43" xfId="39" applyNumberFormat="1" applyFont="1" applyBorder="1" applyAlignment="1">
      <alignment horizontal="center" vertical="center"/>
    </xf>
    <xf numFmtId="1" fontId="83" fillId="0" borderId="41" xfId="0" applyNumberFormat="1" applyFont="1" applyBorder="1" applyAlignment="1">
      <alignment horizontal="left" vertical="center"/>
    </xf>
    <xf numFmtId="2" fontId="83" fillId="0" borderId="6" xfId="0" applyNumberFormat="1" applyFont="1" applyBorder="1" applyAlignment="1">
      <alignment horizontal="left" vertical="center" wrapText="1"/>
    </xf>
    <xf numFmtId="0" fontId="118" fillId="0" borderId="37" xfId="0" applyFont="1" applyBorder="1" applyAlignment="1">
      <alignment horizontal="left" vertical="center" wrapText="1"/>
    </xf>
    <xf numFmtId="172" fontId="118" fillId="0" borderId="38" xfId="8" applyNumberFormat="1" applyFont="1" applyBorder="1" applyAlignment="1">
      <alignment horizontal="center" vertical="center"/>
    </xf>
    <xf numFmtId="0" fontId="83" fillId="0" borderId="37" xfId="0" applyFont="1" applyBorder="1" applyAlignment="1">
      <alignment horizontal="left" vertical="center" wrapText="1"/>
    </xf>
    <xf numFmtId="0" fontId="118" fillId="0" borderId="81" xfId="0" applyFont="1" applyBorder="1" applyAlignment="1">
      <alignment horizontal="left" vertical="center" wrapText="1"/>
    </xf>
    <xf numFmtId="0" fontId="118" fillId="0" borderId="82" xfId="0" applyFont="1" applyBorder="1" applyAlignment="1">
      <alignment horizontal="left" vertical="center" wrapText="1"/>
    </xf>
    <xf numFmtId="0" fontId="83" fillId="0" borderId="81" xfId="0" applyFont="1" applyBorder="1" applyAlignment="1">
      <alignment horizontal="left" vertical="center" wrapText="1"/>
    </xf>
    <xf numFmtId="0" fontId="83" fillId="0" borderId="82" xfId="0" applyFont="1" applyBorder="1" applyAlignment="1">
      <alignment horizontal="left" vertical="center" wrapText="1"/>
    </xf>
    <xf numFmtId="0" fontId="118" fillId="0" borderId="75" xfId="0" applyFont="1" applyBorder="1" applyAlignment="1">
      <alignment horizontal="left" vertical="center" wrapText="1"/>
    </xf>
    <xf numFmtId="0" fontId="83" fillId="0" borderId="75" xfId="0" applyFont="1" applyBorder="1" applyAlignment="1">
      <alignment horizontal="left" vertical="center" wrapText="1"/>
    </xf>
    <xf numFmtId="0" fontId="17" fillId="0" borderId="67" xfId="0" applyFont="1" applyBorder="1" applyAlignment="1">
      <alignment horizontal="left" vertical="center" wrapText="1"/>
    </xf>
    <xf numFmtId="173" fontId="119" fillId="0" borderId="67" xfId="8" applyNumberFormat="1" applyFont="1" applyFill="1" applyBorder="1" applyAlignment="1">
      <alignment horizontal="center" vertical="center"/>
    </xf>
    <xf numFmtId="0" fontId="91" fillId="0" borderId="92" xfId="36" applyFont="1" applyBorder="1" applyAlignment="1">
      <alignment horizontal="center" vertical="center"/>
    </xf>
    <xf numFmtId="0" fontId="83" fillId="0" borderId="67" xfId="0" applyFont="1" applyBorder="1" applyAlignment="1">
      <alignment horizontal="left" vertical="center" wrapText="1"/>
    </xf>
    <xf numFmtId="0" fontId="107" fillId="24" borderId="6" xfId="0" applyFont="1" applyFill="1" applyBorder="1" applyAlignment="1">
      <alignment horizontal="left" vertical="center" wrapText="1"/>
    </xf>
    <xf numFmtId="0" fontId="17" fillId="24" borderId="6" xfId="0" applyFont="1" applyFill="1" applyBorder="1" applyAlignment="1">
      <alignment horizontal="left" vertical="center" wrapText="1"/>
    </xf>
    <xf numFmtId="2" fontId="18" fillId="24" borderId="43" xfId="39" applyNumberFormat="1" applyFont="1" applyFill="1" applyBorder="1" applyAlignment="1">
      <alignment horizontal="center" vertical="center"/>
    </xf>
    <xf numFmtId="2" fontId="18" fillId="24" borderId="43" xfId="27" applyNumberFormat="1" applyFont="1" applyFill="1" applyBorder="1" applyAlignment="1">
      <alignment horizontal="center" vertical="center"/>
    </xf>
    <xf numFmtId="0" fontId="83" fillId="24" borderId="41" xfId="0" applyFont="1" applyFill="1" applyBorder="1" applyAlignment="1">
      <alignment horizontal="left" vertical="center"/>
    </xf>
    <xf numFmtId="0" fontId="85" fillId="24" borderId="6" xfId="0" applyFont="1" applyFill="1" applyBorder="1" applyAlignment="1">
      <alignment horizontal="left" vertical="center" wrapText="1"/>
    </xf>
    <xf numFmtId="0" fontId="83" fillId="24" borderId="6" xfId="0" applyFont="1" applyFill="1" applyBorder="1" applyAlignment="1">
      <alignment horizontal="left" vertical="center" wrapText="1"/>
    </xf>
    <xf numFmtId="0" fontId="118" fillId="24" borderId="83" xfId="0" applyFont="1" applyFill="1" applyBorder="1" applyAlignment="1">
      <alignment horizontal="left" vertical="center" wrapText="1"/>
    </xf>
    <xf numFmtId="0" fontId="118" fillId="24" borderId="82" xfId="0" applyFont="1" applyFill="1" applyBorder="1" applyAlignment="1">
      <alignment horizontal="left" vertical="center" wrapText="1"/>
    </xf>
    <xf numFmtId="172" fontId="118" fillId="24" borderId="84" xfId="8" applyNumberFormat="1" applyFont="1" applyFill="1" applyBorder="1" applyAlignment="1">
      <alignment horizontal="center" vertical="center"/>
    </xf>
    <xf numFmtId="172" fontId="118" fillId="24" borderId="14" xfId="8" applyNumberFormat="1" applyFont="1" applyFill="1" applyBorder="1" applyAlignment="1">
      <alignment horizontal="center" vertical="center"/>
    </xf>
    <xf numFmtId="0" fontId="83" fillId="24" borderId="83" xfId="0" applyFont="1" applyFill="1" applyBorder="1" applyAlignment="1">
      <alignment horizontal="left" vertical="center" wrapText="1"/>
    </xf>
    <xf numFmtId="0" fontId="83" fillId="24" borderId="82" xfId="0" applyFont="1" applyFill="1" applyBorder="1" applyAlignment="1">
      <alignment horizontal="left" vertical="center" wrapText="1"/>
    </xf>
    <xf numFmtId="0" fontId="118" fillId="24" borderId="85" xfId="0" applyFont="1" applyFill="1" applyBorder="1" applyAlignment="1">
      <alignment horizontal="left" vertical="center" wrapText="1"/>
    </xf>
    <xf numFmtId="165" fontId="118" fillId="24" borderId="75" xfId="0" applyNumberFormat="1" applyFont="1" applyFill="1" applyBorder="1" applyAlignment="1">
      <alignment horizontal="left" vertical="center" wrapText="1"/>
    </xf>
    <xf numFmtId="172" fontId="118" fillId="24" borderId="76" xfId="8" applyNumberFormat="1" applyFont="1" applyFill="1" applyBorder="1" applyAlignment="1">
      <alignment horizontal="center" vertical="center"/>
    </xf>
    <xf numFmtId="172" fontId="118" fillId="24" borderId="12" xfId="8" applyNumberFormat="1" applyFont="1" applyFill="1" applyBorder="1" applyAlignment="1">
      <alignment horizontal="center" vertical="center"/>
    </xf>
    <xf numFmtId="0" fontId="83" fillId="24" borderId="85" xfId="0" applyFont="1" applyFill="1" applyBorder="1" applyAlignment="1">
      <alignment horizontal="left" vertical="center" wrapText="1"/>
    </xf>
    <xf numFmtId="165" fontId="83" fillId="24" borderId="75" xfId="0" applyNumberFormat="1" applyFont="1" applyFill="1" applyBorder="1" applyAlignment="1">
      <alignment horizontal="left" vertical="center" wrapText="1"/>
    </xf>
    <xf numFmtId="0" fontId="123" fillId="24" borderId="75" xfId="0" applyFont="1" applyFill="1" applyBorder="1" applyAlignment="1">
      <alignment horizontal="left" vertical="center"/>
    </xf>
    <xf numFmtId="0" fontId="123" fillId="24" borderId="75" xfId="0" applyFont="1" applyFill="1" applyBorder="1" applyAlignment="1">
      <alignment horizontal="left" vertical="center" wrapText="1"/>
    </xf>
    <xf numFmtId="0" fontId="138" fillId="24" borderId="75" xfId="0" applyFont="1" applyFill="1" applyBorder="1" applyAlignment="1">
      <alignment horizontal="left" vertical="center"/>
    </xf>
    <xf numFmtId="0" fontId="138" fillId="24" borderId="75" xfId="0" applyFont="1" applyFill="1" applyBorder="1" applyAlignment="1">
      <alignment horizontal="left" vertical="center" wrapText="1"/>
    </xf>
    <xf numFmtId="0" fontId="118" fillId="24" borderId="75" xfId="0" applyFont="1" applyFill="1" applyBorder="1" applyAlignment="1">
      <alignment horizontal="left" vertical="center" wrapText="1"/>
    </xf>
    <xf numFmtId="0" fontId="83" fillId="24" borderId="75" xfId="0" applyFont="1" applyFill="1" applyBorder="1" applyAlignment="1">
      <alignment horizontal="left" vertical="center" wrapText="1"/>
    </xf>
    <xf numFmtId="0" fontId="117" fillId="24" borderId="67" xfId="0" applyFont="1" applyFill="1" applyBorder="1" applyAlignment="1">
      <alignment horizontal="left" vertical="center" wrapText="1"/>
    </xf>
    <xf numFmtId="0" fontId="17" fillId="24" borderId="67" xfId="0" applyFont="1" applyFill="1" applyBorder="1" applyAlignment="1">
      <alignment horizontal="left" vertical="center" wrapText="1"/>
    </xf>
    <xf numFmtId="173" fontId="119" fillId="24" borderId="67" xfId="8" applyNumberFormat="1" applyFont="1" applyFill="1" applyBorder="1" applyAlignment="1">
      <alignment horizontal="center" vertical="center"/>
    </xf>
    <xf numFmtId="0" fontId="91" fillId="24" borderId="92" xfId="36" applyFont="1" applyFill="1" applyBorder="1" applyAlignment="1">
      <alignment horizontal="center" vertical="center"/>
    </xf>
    <xf numFmtId="0" fontId="83" fillId="24" borderId="67" xfId="0" applyFont="1" applyFill="1" applyBorder="1" applyAlignment="1">
      <alignment horizontal="left" vertical="center" wrapText="1"/>
    </xf>
    <xf numFmtId="2" fontId="107" fillId="0" borderId="103" xfId="39" applyNumberFormat="1" applyFont="1" applyBorder="1" applyAlignment="1">
      <alignment horizontal="center" vertical="center"/>
    </xf>
    <xf numFmtId="0" fontId="122" fillId="0" borderId="57" xfId="0" applyFont="1" applyBorder="1" applyAlignment="1">
      <alignment horizontal="left" vertical="center" wrapText="1"/>
    </xf>
    <xf numFmtId="0" fontId="85" fillId="0" borderId="57" xfId="0" applyFont="1" applyBorder="1" applyAlignment="1">
      <alignment horizontal="left" vertical="center" wrapText="1"/>
    </xf>
    <xf numFmtId="0" fontId="122" fillId="0" borderId="59" xfId="0" applyFont="1" applyBorder="1" applyAlignment="1">
      <alignment horizontal="left" vertical="center" wrapText="1"/>
    </xf>
    <xf numFmtId="0" fontId="85" fillId="0" borderId="59" xfId="0" applyFont="1" applyBorder="1" applyAlignment="1">
      <alignment horizontal="left" vertical="center" wrapText="1"/>
    </xf>
    <xf numFmtId="0" fontId="117" fillId="0" borderId="0" xfId="0" applyFont="1" applyAlignment="1">
      <alignment horizontal="left" vertical="center"/>
    </xf>
    <xf numFmtId="0" fontId="17" fillId="0" borderId="89" xfId="0" applyFont="1" applyBorder="1" applyAlignment="1">
      <alignment horizontal="left" vertical="center" wrapText="1"/>
    </xf>
    <xf numFmtId="173" fontId="91" fillId="0" borderId="94" xfId="39" applyFont="1" applyBorder="1" applyAlignment="1">
      <alignment horizontal="center" vertical="center"/>
    </xf>
    <xf numFmtId="0" fontId="83" fillId="24" borderId="5" xfId="0" applyFont="1" applyFill="1" applyBorder="1" applyAlignment="1">
      <alignment horizontal="left" vertical="center"/>
    </xf>
    <xf numFmtId="0" fontId="83" fillId="24" borderId="6" xfId="0" applyFont="1" applyFill="1" applyBorder="1" applyAlignment="1">
      <alignment horizontal="left" vertical="center"/>
    </xf>
    <xf numFmtId="172" fontId="119" fillId="24" borderId="43" xfId="8" applyNumberFormat="1" applyFont="1" applyFill="1" applyBorder="1" applyAlignment="1">
      <alignment horizontal="center" vertical="center"/>
    </xf>
    <xf numFmtId="1" fontId="107" fillId="0" borderId="43" xfId="27" applyNumberFormat="1" applyFont="1" applyBorder="1" applyAlignment="1">
      <alignment horizontal="center" vertical="center"/>
    </xf>
    <xf numFmtId="173" fontId="107" fillId="24" borderId="6" xfId="39" applyFont="1" applyFill="1" applyBorder="1" applyAlignment="1">
      <alignment horizontal="center" vertical="center"/>
    </xf>
    <xf numFmtId="172" fontId="107" fillId="24" borderId="6" xfId="27" applyFont="1" applyFill="1" applyBorder="1" applyAlignment="1">
      <alignment horizontal="center" vertical="center"/>
    </xf>
    <xf numFmtId="177" fontId="107" fillId="0" borderId="103" xfId="51" applyNumberFormat="1" applyFont="1" applyBorder="1" applyAlignment="1">
      <alignment horizontal="center" vertical="center"/>
    </xf>
    <xf numFmtId="177" fontId="17" fillId="0" borderId="0" xfId="51" applyNumberFormat="1" applyFont="1" applyAlignment="1">
      <alignment horizontal="left" vertical="center"/>
    </xf>
    <xf numFmtId="9" fontId="17" fillId="0" borderId="0" xfId="51" applyFont="1" applyAlignment="1">
      <alignment horizontal="left" vertical="center"/>
    </xf>
    <xf numFmtId="9" fontId="83" fillId="0" borderId="0" xfId="51" applyFont="1" applyAlignment="1">
      <alignment horizontal="left" vertical="center"/>
    </xf>
    <xf numFmtId="0" fontId="118" fillId="0" borderId="87" xfId="0" applyFont="1" applyBorder="1" applyAlignment="1">
      <alignment horizontal="left" vertical="center" wrapText="1"/>
    </xf>
    <xf numFmtId="0" fontId="118" fillId="0" borderId="0" xfId="0" applyFont="1" applyAlignment="1">
      <alignment horizontal="center" vertical="center"/>
    </xf>
    <xf numFmtId="0" fontId="83" fillId="0" borderId="87" xfId="0" applyFont="1" applyBorder="1" applyAlignment="1">
      <alignment horizontal="left" vertical="center" wrapText="1"/>
    </xf>
    <xf numFmtId="0" fontId="131" fillId="0" borderId="86" xfId="0" applyFont="1" applyBorder="1" applyAlignment="1">
      <alignment horizontal="left" vertical="center" wrapText="1"/>
    </xf>
    <xf numFmtId="0" fontId="118" fillId="0" borderId="75" xfId="0" applyFont="1" applyBorder="1" applyAlignment="1">
      <alignment horizontal="left" vertical="center"/>
    </xf>
    <xf numFmtId="0" fontId="132" fillId="0" borderId="86" xfId="0" applyFont="1" applyBorder="1" applyAlignment="1">
      <alignment horizontal="left" vertical="center" wrapText="1"/>
    </xf>
    <xf numFmtId="0" fontId="83" fillId="0" borderId="75" xfId="0" applyFont="1" applyBorder="1" applyAlignment="1">
      <alignment horizontal="left" vertical="center"/>
    </xf>
    <xf numFmtId="0" fontId="118" fillId="0" borderId="86" xfId="0" applyFont="1" applyBorder="1" applyAlignment="1">
      <alignment horizontal="left" vertical="center" wrapText="1"/>
    </xf>
    <xf numFmtId="0" fontId="83" fillId="0" borderId="86" xfId="0" applyFont="1" applyBorder="1" applyAlignment="1">
      <alignment horizontal="left" vertical="center" wrapText="1"/>
    </xf>
    <xf numFmtId="165" fontId="118" fillId="0" borderId="75" xfId="0" applyNumberFormat="1" applyFont="1" applyBorder="1" applyAlignment="1">
      <alignment horizontal="left" vertical="center" wrapText="1"/>
    </xf>
    <xf numFmtId="165" fontId="83" fillId="0" borderId="75" xfId="0" applyNumberFormat="1" applyFont="1" applyBorder="1" applyAlignment="1">
      <alignment horizontal="left" vertical="center" wrapText="1"/>
    </xf>
    <xf numFmtId="165" fontId="118" fillId="0" borderId="86" xfId="0" applyNumberFormat="1" applyFont="1" applyBorder="1" applyAlignment="1">
      <alignment horizontal="left" vertical="center" wrapText="1"/>
    </xf>
    <xf numFmtId="165" fontId="83" fillId="0" borderId="86" xfId="0" applyNumberFormat="1" applyFont="1" applyBorder="1" applyAlignment="1">
      <alignment horizontal="left" vertical="center" wrapText="1"/>
    </xf>
    <xf numFmtId="0" fontId="122" fillId="0" borderId="88" xfId="0" applyFont="1" applyBorder="1" applyAlignment="1">
      <alignment horizontal="left" vertical="center" wrapText="1"/>
    </xf>
    <xf numFmtId="0" fontId="118" fillId="0" borderId="89" xfId="0" applyFont="1" applyBorder="1" applyAlignment="1">
      <alignment horizontal="left" vertical="center"/>
    </xf>
    <xf numFmtId="0" fontId="85" fillId="0" borderId="88" xfId="0" applyFont="1" applyBorder="1" applyAlignment="1">
      <alignment horizontal="left" vertical="center" wrapText="1"/>
    </xf>
    <xf numFmtId="0" fontId="83" fillId="0" borderId="89" xfId="0" applyFont="1" applyBorder="1" applyAlignment="1">
      <alignment horizontal="left" vertical="center"/>
    </xf>
    <xf numFmtId="0" fontId="18" fillId="24" borderId="5" xfId="0" applyFont="1" applyFill="1" applyBorder="1" applyAlignment="1">
      <alignment horizontal="left" vertical="center"/>
    </xf>
    <xf numFmtId="0" fontId="18" fillId="24" borderId="6" xfId="0" applyFont="1" applyFill="1" applyBorder="1" applyAlignment="1">
      <alignment horizontal="left" vertical="center"/>
    </xf>
    <xf numFmtId="0" fontId="107" fillId="24" borderId="41" xfId="0" applyFont="1" applyFill="1" applyBorder="1" applyAlignment="1">
      <alignment horizontal="left" vertical="center"/>
    </xf>
    <xf numFmtId="4" fontId="107" fillId="0" borderId="43" xfId="51" applyNumberFormat="1" applyFont="1" applyFill="1" applyBorder="1" applyAlignment="1">
      <alignment horizontal="center" vertical="center"/>
    </xf>
    <xf numFmtId="2" fontId="18" fillId="24" borderId="0" xfId="0" applyNumberFormat="1" applyFont="1" applyFill="1" applyAlignment="1">
      <alignment horizontal="left" vertical="center"/>
    </xf>
    <xf numFmtId="0" fontId="18" fillId="24" borderId="0" xfId="0" applyFont="1" applyFill="1" applyAlignment="1">
      <alignment horizontal="left" vertical="center"/>
    </xf>
    <xf numFmtId="0" fontId="85" fillId="24" borderId="0" xfId="0" applyFont="1" applyFill="1" applyAlignment="1">
      <alignment horizontal="left" vertical="center"/>
    </xf>
    <xf numFmtId="0" fontId="85" fillId="24" borderId="41" xfId="0" applyFont="1" applyFill="1" applyBorder="1" applyAlignment="1">
      <alignment horizontal="left" vertical="center"/>
    </xf>
    <xf numFmtId="0" fontId="85" fillId="24" borderId="54" xfId="0" applyFont="1" applyFill="1" applyBorder="1" applyAlignment="1">
      <alignment horizontal="left" vertical="center" wrapText="1"/>
    </xf>
    <xf numFmtId="172" fontId="141" fillId="24" borderId="14" xfId="8" applyNumberFormat="1" applyFont="1" applyFill="1" applyBorder="1" applyAlignment="1">
      <alignment horizontal="center" vertical="center"/>
    </xf>
    <xf numFmtId="172" fontId="141" fillId="24" borderId="105" xfId="8" applyNumberFormat="1" applyFont="1" applyFill="1" applyBorder="1" applyAlignment="1">
      <alignment horizontal="center" vertical="center"/>
    </xf>
    <xf numFmtId="172" fontId="141" fillId="24" borderId="0" xfId="8" applyNumberFormat="1" applyFont="1" applyFill="1" applyBorder="1" applyAlignment="1">
      <alignment horizontal="center" vertical="center"/>
    </xf>
    <xf numFmtId="172" fontId="141" fillId="24" borderId="107" xfId="8" applyNumberFormat="1" applyFont="1" applyFill="1" applyBorder="1" applyAlignment="1">
      <alignment horizontal="center" vertical="center"/>
    </xf>
    <xf numFmtId="172" fontId="142" fillId="24" borderId="0" xfId="8" applyNumberFormat="1" applyFont="1" applyFill="1" applyBorder="1" applyAlignment="1">
      <alignment horizontal="center" vertical="center"/>
    </xf>
    <xf numFmtId="0" fontId="18" fillId="0" borderId="5" xfId="0" applyFont="1" applyBorder="1" applyAlignment="1">
      <alignment horizontal="left" vertical="center"/>
    </xf>
    <xf numFmtId="0" fontId="18" fillId="0" borderId="6" xfId="0" applyFont="1" applyBorder="1" applyAlignment="1">
      <alignment horizontal="left" vertical="center"/>
    </xf>
    <xf numFmtId="0" fontId="107" fillId="0" borderId="41" xfId="0" applyFont="1" applyBorder="1" applyAlignment="1">
      <alignment horizontal="left" vertical="center"/>
    </xf>
    <xf numFmtId="2" fontId="18" fillId="0" borderId="0" xfId="0" applyNumberFormat="1" applyFont="1" applyAlignment="1">
      <alignment horizontal="left" vertical="center"/>
    </xf>
    <xf numFmtId="0" fontId="18" fillId="0" borderId="0" xfId="0" applyFont="1" applyAlignment="1">
      <alignment horizontal="left" vertical="center"/>
    </xf>
    <xf numFmtId="0" fontId="85" fillId="0" borderId="0" xfId="0" applyFont="1" applyAlignment="1">
      <alignment horizontal="left" vertical="center"/>
    </xf>
    <xf numFmtId="0" fontId="85" fillId="0" borderId="41" xfId="0" applyFont="1" applyBorder="1" applyAlignment="1">
      <alignment horizontal="left" vertical="center"/>
    </xf>
    <xf numFmtId="172" fontId="141" fillId="0" borderId="14" xfId="8" applyNumberFormat="1" applyFont="1" applyFill="1" applyBorder="1" applyAlignment="1">
      <alignment horizontal="center" vertical="center"/>
    </xf>
    <xf numFmtId="172" fontId="141" fillId="0" borderId="105" xfId="8" applyNumberFormat="1" applyFont="1" applyFill="1" applyBorder="1" applyAlignment="1">
      <alignment horizontal="center" vertical="center"/>
    </xf>
    <xf numFmtId="172" fontId="141" fillId="0" borderId="0" xfId="8" applyNumberFormat="1" applyFont="1" applyFill="1" applyBorder="1" applyAlignment="1">
      <alignment horizontal="center" vertical="center"/>
    </xf>
    <xf numFmtId="172" fontId="141" fillId="0" borderId="107" xfId="8" applyNumberFormat="1" applyFont="1" applyFill="1" applyBorder="1" applyAlignment="1">
      <alignment horizontal="center" vertical="center"/>
    </xf>
    <xf numFmtId="172" fontId="142" fillId="0" borderId="0" xfId="8" applyNumberFormat="1" applyFont="1" applyFill="1" applyBorder="1" applyAlignment="1">
      <alignment horizontal="center" vertical="center"/>
    </xf>
    <xf numFmtId="0" fontId="118" fillId="0" borderId="72" xfId="0" applyFont="1" applyBorder="1" applyAlignment="1">
      <alignment horizontal="left" vertical="center" wrapText="1"/>
    </xf>
    <xf numFmtId="0" fontId="83" fillId="0" borderId="72" xfId="0" applyFont="1" applyBorder="1" applyAlignment="1">
      <alignment horizontal="left" vertical="center" wrapText="1"/>
    </xf>
    <xf numFmtId="0" fontId="118" fillId="0" borderId="68" xfId="0" applyFont="1" applyBorder="1" applyAlignment="1">
      <alignment horizontal="left" vertical="center" wrapText="1"/>
    </xf>
    <xf numFmtId="0" fontId="118" fillId="0" borderId="23" xfId="0" applyFont="1" applyBorder="1" applyAlignment="1">
      <alignment horizontal="left" vertical="center" wrapText="1"/>
    </xf>
    <xf numFmtId="0" fontId="83" fillId="0" borderId="23" xfId="0" applyFont="1" applyBorder="1" applyAlignment="1">
      <alignment horizontal="left" vertical="center" wrapText="1"/>
    </xf>
    <xf numFmtId="0" fontId="17" fillId="0" borderId="92" xfId="0" applyFont="1" applyBorder="1" applyAlignment="1">
      <alignment horizontal="left" vertical="center"/>
    </xf>
    <xf numFmtId="0" fontId="17" fillId="0" borderId="71" xfId="0" applyFont="1" applyBorder="1" applyAlignment="1">
      <alignment horizontal="left" vertical="center" wrapText="1"/>
    </xf>
    <xf numFmtId="173" fontId="119" fillId="0" borderId="71" xfId="8" applyNumberFormat="1" applyFont="1" applyFill="1" applyBorder="1" applyAlignment="1">
      <alignment horizontal="center" vertical="center"/>
    </xf>
    <xf numFmtId="173" fontId="119" fillId="0" borderId="0" xfId="8" applyNumberFormat="1" applyFont="1" applyFill="1" applyBorder="1" applyAlignment="1">
      <alignment horizontal="center" vertical="center"/>
    </xf>
    <xf numFmtId="0" fontId="83" fillId="0" borderId="71" xfId="0" applyFont="1" applyBorder="1" applyAlignment="1">
      <alignment horizontal="left" vertical="center" wrapText="1"/>
    </xf>
    <xf numFmtId="177" fontId="107" fillId="0" borderId="43" xfId="51" applyNumberFormat="1" applyFont="1" applyFill="1" applyBorder="1" applyAlignment="1">
      <alignment horizontal="center" vertical="center"/>
    </xf>
    <xf numFmtId="177" fontId="18" fillId="24" borderId="0" xfId="0" applyNumberFormat="1" applyFont="1" applyFill="1" applyAlignment="1">
      <alignment horizontal="left" vertical="center"/>
    </xf>
    <xf numFmtId="0" fontId="122" fillId="0" borderId="54" xfId="0" applyFont="1" applyBorder="1" applyAlignment="1">
      <alignment horizontal="left" vertical="center" wrapText="1"/>
    </xf>
    <xf numFmtId="0" fontId="17" fillId="0" borderId="142" xfId="0" applyFont="1" applyBorder="1" applyAlignment="1">
      <alignment horizontal="left" vertical="center"/>
    </xf>
    <xf numFmtId="0" fontId="110" fillId="12" borderId="0" xfId="2" applyFont="1" applyAlignment="1">
      <alignment horizontal="left" vertical="center"/>
    </xf>
    <xf numFmtId="0" fontId="110" fillId="12" borderId="0" xfId="2" applyFont="1" applyAlignment="1">
      <alignment horizontal="left" vertical="center" wrapText="1"/>
    </xf>
    <xf numFmtId="0" fontId="110" fillId="12" borderId="0" xfId="2" applyFont="1" applyAlignment="1">
      <alignment horizontal="center" vertical="center"/>
    </xf>
    <xf numFmtId="0" fontId="111" fillId="0" borderId="0" xfId="0" applyFont="1" applyAlignment="1">
      <alignment horizontal="left" vertical="center"/>
    </xf>
    <xf numFmtId="177" fontId="119" fillId="0" borderId="14" xfId="51" applyNumberFormat="1" applyFont="1" applyFill="1" applyBorder="1" applyAlignment="1">
      <alignment horizontal="center" vertical="center"/>
    </xf>
    <xf numFmtId="177" fontId="118" fillId="0" borderId="0" xfId="51" applyNumberFormat="1" applyFont="1" applyBorder="1" applyAlignment="1">
      <alignment horizontal="center" vertical="center"/>
    </xf>
    <xf numFmtId="9" fontId="118" fillId="0" borderId="0" xfId="51" applyFont="1" applyBorder="1" applyAlignment="1">
      <alignment horizontal="center" vertical="center"/>
    </xf>
    <xf numFmtId="177" fontId="118" fillId="0" borderId="0" xfId="51" applyNumberFormat="1" applyFont="1" applyAlignment="1">
      <alignment horizontal="left" vertical="center"/>
    </xf>
    <xf numFmtId="179" fontId="85" fillId="24" borderId="54" xfId="0" applyNumberFormat="1" applyFont="1" applyFill="1" applyBorder="1" applyAlignment="1">
      <alignment horizontal="left" vertical="center" wrapText="1"/>
    </xf>
    <xf numFmtId="0" fontId="118" fillId="24" borderId="69" xfId="0" applyFont="1" applyFill="1" applyBorder="1" applyAlignment="1">
      <alignment horizontal="left" vertical="center" wrapText="1"/>
    </xf>
    <xf numFmtId="0" fontId="83" fillId="24" borderId="69" xfId="0" applyFont="1" applyFill="1" applyBorder="1" applyAlignment="1">
      <alignment horizontal="left" vertical="center" wrapText="1"/>
    </xf>
    <xf numFmtId="0" fontId="107" fillId="0" borderId="6" xfId="0" applyFont="1" applyBorder="1" applyAlignment="1">
      <alignment horizontal="left" vertical="center" wrapText="1"/>
    </xf>
    <xf numFmtId="10" fontId="107" fillId="0" borderId="43" xfId="51" applyNumberFormat="1" applyFont="1" applyBorder="1" applyAlignment="1">
      <alignment horizontal="center" vertical="center"/>
    </xf>
    <xf numFmtId="0" fontId="131" fillId="0" borderId="57" xfId="0" applyFont="1" applyBorder="1" applyAlignment="1">
      <alignment horizontal="left" vertical="center" wrapText="1"/>
    </xf>
    <xf numFmtId="2" fontId="85" fillId="24" borderId="6" xfId="0" applyNumberFormat="1" applyFont="1" applyFill="1" applyBorder="1" applyAlignment="1">
      <alignment horizontal="left" vertical="center" wrapText="1"/>
    </xf>
    <xf numFmtId="0" fontId="17" fillId="0" borderId="6" xfId="0" applyFont="1" applyBorder="1" applyAlignment="1">
      <alignment horizontal="left" vertical="center" wrapText="1"/>
    </xf>
    <xf numFmtId="1" fontId="83" fillId="24" borderId="41" xfId="0" applyNumberFormat="1" applyFont="1" applyFill="1" applyBorder="1" applyAlignment="1">
      <alignment horizontal="left" vertical="center"/>
    </xf>
    <xf numFmtId="180" fontId="83" fillId="0" borderId="0" xfId="0" applyNumberFormat="1" applyFont="1" applyAlignment="1">
      <alignment horizontal="left" vertical="center"/>
    </xf>
    <xf numFmtId="182" fontId="83" fillId="0" borderId="41" xfId="0" applyNumberFormat="1" applyFont="1" applyBorder="1" applyAlignment="1">
      <alignment horizontal="left" vertical="center"/>
    </xf>
    <xf numFmtId="180" fontId="85" fillId="0" borderId="6" xfId="0" applyNumberFormat="1" applyFont="1" applyBorder="1" applyAlignment="1">
      <alignment horizontal="left" vertical="center" wrapText="1"/>
    </xf>
    <xf numFmtId="180" fontId="83" fillId="0" borderId="6" xfId="0" applyNumberFormat="1" applyFont="1" applyBorder="1" applyAlignment="1">
      <alignment horizontal="left" vertical="center" wrapText="1"/>
    </xf>
    <xf numFmtId="180" fontId="120" fillId="0" borderId="14" xfId="8" applyNumberFormat="1" applyFont="1" applyFill="1" applyBorder="1" applyAlignment="1">
      <alignment horizontal="center" vertical="center"/>
    </xf>
    <xf numFmtId="180" fontId="120" fillId="0" borderId="105" xfId="8" applyNumberFormat="1" applyFont="1" applyFill="1" applyBorder="1" applyAlignment="1">
      <alignment horizontal="center" vertical="center"/>
    </xf>
    <xf numFmtId="180" fontId="120" fillId="0" borderId="0" xfId="8" applyNumberFormat="1" applyFont="1" applyFill="1" applyBorder="1" applyAlignment="1">
      <alignment horizontal="center" vertical="center"/>
    </xf>
    <xf numFmtId="180" fontId="120" fillId="0" borderId="107" xfId="8" applyNumberFormat="1" applyFont="1" applyFill="1" applyBorder="1" applyAlignment="1">
      <alignment horizontal="center" vertical="center"/>
    </xf>
    <xf numFmtId="0" fontId="83" fillId="0" borderId="68" xfId="0" applyFont="1" applyBorder="1" applyAlignment="1">
      <alignment horizontal="left" vertical="center" wrapText="1"/>
    </xf>
    <xf numFmtId="0" fontId="18" fillId="0" borderId="22" xfId="3" applyFont="1">
      <alignment horizontal="left" vertical="center"/>
    </xf>
    <xf numFmtId="0" fontId="18" fillId="5" borderId="22" xfId="3" applyFont="1" applyFill="1">
      <alignment horizontal="left" vertical="center"/>
    </xf>
    <xf numFmtId="0" fontId="17" fillId="0" borderId="0" xfId="7" applyFont="1" applyAlignment="1">
      <alignment horizontal="center"/>
    </xf>
    <xf numFmtId="0" fontId="17" fillId="0" borderId="0" xfId="7" applyFont="1" applyAlignment="1">
      <alignment horizontal="left"/>
    </xf>
    <xf numFmtId="2" fontId="17" fillId="0" borderId="0" xfId="0" applyNumberFormat="1" applyFont="1" applyAlignment="1">
      <alignment horizontal="center"/>
    </xf>
    <xf numFmtId="175" fontId="117" fillId="16" borderId="0" xfId="45" applyNumberFormat="1" applyFont="1" applyAlignment="1">
      <alignment horizontal="center" vertical="center"/>
    </xf>
    <xf numFmtId="0" fontId="17" fillId="0" borderId="0" xfId="0" applyFont="1" applyAlignment="1">
      <alignment horizontal="center"/>
    </xf>
    <xf numFmtId="10" fontId="17" fillId="0" borderId="0" xfId="51" applyNumberFormat="1" applyFont="1" applyFill="1" applyAlignment="1">
      <alignment horizontal="center"/>
    </xf>
    <xf numFmtId="10" fontId="117" fillId="16" borderId="0" xfId="51" applyNumberFormat="1" applyFont="1" applyFill="1" applyAlignment="1">
      <alignment horizontal="center" vertical="center"/>
    </xf>
    <xf numFmtId="10" fontId="17" fillId="0" borderId="0" xfId="51" applyNumberFormat="1" applyFont="1" applyAlignment="1">
      <alignment horizontal="center"/>
    </xf>
    <xf numFmtId="177" fontId="17" fillId="0" borderId="0" xfId="51" applyNumberFormat="1" applyFont="1" applyAlignment="1">
      <alignment horizontal="center"/>
    </xf>
    <xf numFmtId="178" fontId="17" fillId="0" borderId="0" xfId="0" applyNumberFormat="1" applyFont="1" applyAlignment="1">
      <alignment horizontal="center"/>
    </xf>
    <xf numFmtId="0" fontId="143" fillId="0" borderId="0" xfId="0" applyFont="1" applyAlignment="1">
      <alignment horizontal="left"/>
    </xf>
    <xf numFmtId="176" fontId="17" fillId="0" borderId="0" xfId="52" applyNumberFormat="1" applyFont="1" applyAlignment="1">
      <alignment horizontal="center"/>
    </xf>
    <xf numFmtId="0" fontId="119" fillId="10" borderId="0" xfId="8" applyFont="1" applyFill="1" applyBorder="1" applyAlignment="1">
      <alignment horizontal="left" vertical="center"/>
    </xf>
    <xf numFmtId="176" fontId="17" fillId="0" borderId="0" xfId="0" applyNumberFormat="1" applyFont="1" applyAlignment="1">
      <alignment horizontal="center"/>
    </xf>
    <xf numFmtId="0" fontId="17" fillId="5" borderId="0" xfId="7" applyFont="1" applyFill="1" applyAlignment="1">
      <alignment horizontal="center"/>
    </xf>
    <xf numFmtId="0" fontId="17" fillId="5" borderId="0" xfId="7" applyFont="1" applyFill="1" applyAlignment="1">
      <alignment horizontal="left"/>
    </xf>
    <xf numFmtId="173" fontId="107" fillId="0" borderId="0" xfId="8" applyNumberFormat="1" applyFont="1" applyFill="1" applyBorder="1" applyAlignment="1">
      <alignment horizontal="center" vertical="center"/>
    </xf>
    <xf numFmtId="175" fontId="144" fillId="0" borderId="0" xfId="8" applyNumberFormat="1" applyFont="1" applyFill="1" applyBorder="1" applyAlignment="1" applyProtection="1">
      <alignment horizontal="center" vertical="center"/>
      <protection locked="0"/>
    </xf>
    <xf numFmtId="0" fontId="117" fillId="0" borderId="0" xfId="45" applyFont="1" applyFill="1" applyAlignment="1">
      <alignment horizontal="center" vertical="center"/>
    </xf>
    <xf numFmtId="175" fontId="144" fillId="0" borderId="12" xfId="32" applyFont="1" applyFill="1" applyAlignment="1">
      <alignment horizontal="center" vertical="center"/>
      <protection locked="0"/>
    </xf>
    <xf numFmtId="15" fontId="91" fillId="31" borderId="2" xfId="38" applyFont="1" applyFill="1" applyBorder="1" applyAlignment="1">
      <alignment horizontal="center" vertical="center"/>
    </xf>
    <xf numFmtId="9" fontId="119" fillId="0" borderId="14" xfId="51" applyFont="1" applyFill="1" applyBorder="1" applyAlignment="1">
      <alignment horizontal="center" vertical="center"/>
    </xf>
    <xf numFmtId="9" fontId="118" fillId="0" borderId="0" xfId="51" applyFont="1" applyAlignment="1">
      <alignment horizontal="left" vertical="center"/>
    </xf>
    <xf numFmtId="2" fontId="107" fillId="0" borderId="43" xfId="8" applyNumberFormat="1" applyFont="1" applyFill="1" applyBorder="1" applyAlignment="1">
      <alignment horizontal="center" vertical="center"/>
    </xf>
    <xf numFmtId="2" fontId="120" fillId="0" borderId="148" xfId="8" applyNumberFormat="1" applyFont="1" applyFill="1" applyBorder="1" applyAlignment="1">
      <alignment horizontal="center" vertical="center"/>
    </xf>
    <xf numFmtId="2" fontId="120" fillId="0" borderId="45" xfId="8" applyNumberFormat="1" applyFont="1" applyFill="1" applyBorder="1" applyAlignment="1">
      <alignment horizontal="center" vertical="center"/>
    </xf>
    <xf numFmtId="172" fontId="120" fillId="0" borderId="150" xfId="8" applyNumberFormat="1" applyFont="1" applyFill="1" applyBorder="1" applyAlignment="1">
      <alignment horizontal="center" vertical="center"/>
    </xf>
    <xf numFmtId="172" fontId="120" fillId="0" borderId="149" xfId="8" applyNumberFormat="1" applyFont="1" applyFill="1" applyBorder="1" applyAlignment="1">
      <alignment horizontal="center" vertical="center"/>
    </xf>
    <xf numFmtId="172" fontId="120" fillId="0" borderId="147" xfId="8" applyNumberFormat="1" applyFont="1" applyFill="1" applyBorder="1" applyAlignment="1">
      <alignment horizontal="center" vertical="center"/>
    </xf>
    <xf numFmtId="172" fontId="120" fillId="0" borderId="148" xfId="8" applyNumberFormat="1" applyFont="1" applyFill="1" applyBorder="1" applyAlignment="1">
      <alignment horizontal="center" vertical="center"/>
    </xf>
    <xf numFmtId="172" fontId="120" fillId="0" borderId="43" xfId="8" applyNumberFormat="1" applyFont="1" applyFill="1" applyBorder="1" applyAlignment="1">
      <alignment horizontal="center" vertical="center"/>
    </xf>
    <xf numFmtId="0" fontId="118" fillId="0" borderId="74" xfId="0" quotePrefix="1" applyFont="1" applyBorder="1" applyAlignment="1">
      <alignment horizontal="left" vertical="center" wrapText="1"/>
    </xf>
    <xf numFmtId="0" fontId="83" fillId="0" borderId="74" xfId="0" quotePrefix="1" applyFont="1" applyBorder="1" applyAlignment="1">
      <alignment horizontal="left" vertical="center" wrapText="1"/>
    </xf>
    <xf numFmtId="0" fontId="118" fillId="0" borderId="71" xfId="0" applyFont="1" applyBorder="1" applyAlignment="1">
      <alignment horizontal="left" vertical="center" wrapText="1"/>
    </xf>
    <xf numFmtId="0" fontId="118" fillId="0" borderId="36" xfId="0" applyFont="1" applyBorder="1" applyAlignment="1">
      <alignment horizontal="left" vertical="center" wrapText="1"/>
    </xf>
    <xf numFmtId="172" fontId="118" fillId="0" borderId="34" xfId="8" applyNumberFormat="1" applyFont="1" applyFill="1" applyBorder="1" applyAlignment="1">
      <alignment horizontal="center" vertical="center"/>
    </xf>
    <xf numFmtId="0" fontId="83" fillId="0" borderId="36" xfId="0" applyFont="1" applyBorder="1" applyAlignment="1">
      <alignment horizontal="left" vertical="center" wrapText="1"/>
    </xf>
    <xf numFmtId="172" fontId="120" fillId="0" borderId="103" xfId="8" applyNumberFormat="1" applyFont="1" applyFill="1" applyBorder="1" applyAlignment="1">
      <alignment horizontal="center" vertical="center"/>
    </xf>
    <xf numFmtId="0" fontId="133" fillId="0" borderId="0" xfId="0" applyFont="1" applyAlignment="1">
      <alignment horizontal="left" vertical="center" wrapText="1"/>
    </xf>
    <xf numFmtId="0" fontId="134" fillId="0" borderId="0" xfId="0" applyFont="1" applyAlignment="1">
      <alignment horizontal="left" vertical="center" wrapText="1"/>
    </xf>
    <xf numFmtId="172" fontId="120" fillId="0" borderId="45" xfId="8" applyNumberFormat="1" applyFont="1" applyFill="1" applyBorder="1" applyAlignment="1">
      <alignment horizontal="center" vertical="center"/>
    </xf>
    <xf numFmtId="172" fontId="120" fillId="24" borderId="43" xfId="8" applyNumberFormat="1" applyFont="1" applyFill="1" applyBorder="1" applyAlignment="1">
      <alignment horizontal="center" vertical="center"/>
    </xf>
    <xf numFmtId="172" fontId="120" fillId="24" borderId="103" xfId="8" applyNumberFormat="1" applyFont="1" applyFill="1" applyBorder="1" applyAlignment="1">
      <alignment horizontal="center" vertical="center"/>
    </xf>
    <xf numFmtId="172" fontId="120" fillId="24" borderId="148" xfId="8" applyNumberFormat="1" applyFont="1" applyFill="1" applyBorder="1" applyAlignment="1">
      <alignment horizontal="center" vertical="center"/>
    </xf>
    <xf numFmtId="172" fontId="120" fillId="24" borderId="45" xfId="8" applyNumberFormat="1" applyFont="1" applyFill="1" applyBorder="1" applyAlignment="1">
      <alignment horizontal="center" vertical="center"/>
    </xf>
    <xf numFmtId="181" fontId="107" fillId="0" borderId="43" xfId="39" applyNumberFormat="1" applyFont="1" applyBorder="1" applyAlignment="1">
      <alignment horizontal="center" vertical="center"/>
    </xf>
    <xf numFmtId="181" fontId="107" fillId="0" borderId="103" xfId="39" applyNumberFormat="1" applyFont="1" applyBorder="1" applyAlignment="1">
      <alignment horizontal="center" vertical="center"/>
    </xf>
    <xf numFmtId="0" fontId="83" fillId="0" borderId="6" xfId="0" applyFont="1" applyBorder="1" applyAlignment="1">
      <alignment horizontal="left" vertical="center" wrapText="1"/>
    </xf>
    <xf numFmtId="172" fontId="141" fillId="0" borderId="43" xfId="8" applyNumberFormat="1" applyFont="1" applyFill="1" applyBorder="1" applyAlignment="1">
      <alignment horizontal="center" vertical="center"/>
    </xf>
    <xf numFmtId="172" fontId="141" fillId="0" borderId="103" xfId="8" applyNumberFormat="1" applyFont="1" applyFill="1" applyBorder="1" applyAlignment="1">
      <alignment horizontal="center" vertical="center"/>
    </xf>
    <xf numFmtId="4" fontId="107" fillId="24" borderId="43" xfId="51" applyNumberFormat="1" applyFont="1" applyFill="1" applyBorder="1" applyAlignment="1">
      <alignment horizontal="center" vertical="center"/>
    </xf>
    <xf numFmtId="172" fontId="141" fillId="24" borderId="43" xfId="8" applyNumberFormat="1" applyFont="1" applyFill="1" applyBorder="1" applyAlignment="1">
      <alignment horizontal="center" vertical="center"/>
    </xf>
    <xf numFmtId="172" fontId="141" fillId="24" borderId="103" xfId="8" applyNumberFormat="1" applyFont="1" applyFill="1" applyBorder="1" applyAlignment="1">
      <alignment horizontal="center" vertical="center"/>
    </xf>
    <xf numFmtId="177" fontId="18" fillId="0" borderId="6" xfId="0" applyNumberFormat="1" applyFont="1" applyBorder="1" applyAlignment="1">
      <alignment horizontal="left" vertical="center" wrapText="1"/>
    </xf>
    <xf numFmtId="0" fontId="17" fillId="24" borderId="142" xfId="0" applyFont="1" applyFill="1" applyBorder="1" applyAlignment="1">
      <alignment horizontal="left" vertical="center"/>
    </xf>
    <xf numFmtId="0" fontId="0" fillId="5" borderId="111" xfId="0" applyFill="1" applyBorder="1" applyAlignment="1">
      <alignment wrapText="1"/>
    </xf>
    <xf numFmtId="177" fontId="107" fillId="24" borderId="43" xfId="51" applyNumberFormat="1" applyFont="1" applyFill="1" applyBorder="1" applyAlignment="1">
      <alignment horizontal="center" vertical="center"/>
    </xf>
    <xf numFmtId="0" fontId="122" fillId="0" borderId="0" xfId="0" applyFont="1" applyAlignment="1">
      <alignment horizontal="left" vertical="center" wrapText="1"/>
    </xf>
    <xf numFmtId="172" fontId="119" fillId="0" borderId="148" xfId="8" applyNumberFormat="1" applyFont="1" applyFill="1" applyBorder="1" applyAlignment="1">
      <alignment horizontal="center" vertical="center"/>
    </xf>
    <xf numFmtId="0" fontId="85" fillId="0" borderId="0" xfId="0" applyFont="1" applyAlignment="1">
      <alignment horizontal="left" vertical="center" wrapText="1"/>
    </xf>
    <xf numFmtId="0" fontId="145" fillId="7" borderId="0" xfId="0" applyFont="1" applyFill="1"/>
    <xf numFmtId="0" fontId="97" fillId="9" borderId="0" xfId="0" applyFont="1" applyFill="1"/>
    <xf numFmtId="0" fontId="145" fillId="17" borderId="0" xfId="0" applyFont="1" applyFill="1"/>
    <xf numFmtId="0" fontId="97" fillId="8" borderId="0" xfId="0" applyFont="1" applyFill="1"/>
    <xf numFmtId="0" fontId="29" fillId="21" borderId="0" xfId="0" applyFont="1" applyFill="1"/>
    <xf numFmtId="0" fontId="0" fillId="21" borderId="0" xfId="0" applyFill="1"/>
    <xf numFmtId="0" fontId="145" fillId="21" borderId="0" xfId="0" applyFont="1" applyFill="1"/>
    <xf numFmtId="3" fontId="9" fillId="7" borderId="12" xfId="38" applyNumberFormat="1" applyFont="1" applyFill="1">
      <alignment horizontal="right" vertical="center"/>
    </xf>
    <xf numFmtId="183" fontId="9" fillId="7" borderId="12" xfId="32" applyNumberFormat="1">
      <alignment vertical="center"/>
      <protection locked="0"/>
    </xf>
    <xf numFmtId="3" fontId="9" fillId="0" borderId="1" xfId="0" applyNumberFormat="1" applyFont="1" applyBorder="1" applyAlignment="1" applyProtection="1">
      <alignment horizontal="right"/>
      <protection hidden="1"/>
    </xf>
    <xf numFmtId="0" fontId="146" fillId="0" borderId="0" xfId="8" applyFont="1" applyFill="1"/>
    <xf numFmtId="0" fontId="75" fillId="26" borderId="0" xfId="0" applyFont="1" applyFill="1" applyAlignment="1">
      <alignment horizontal="right"/>
    </xf>
    <xf numFmtId="168" fontId="9" fillId="7" borderId="12" xfId="29" applyNumberFormat="1" applyFill="1">
      <alignment vertical="center"/>
    </xf>
    <xf numFmtId="0" fontId="77" fillId="12" borderId="46" xfId="15" applyFont="1" applyBorder="1">
      <alignment horizontal="left"/>
    </xf>
    <xf numFmtId="2" fontId="31" fillId="0" borderId="11" xfId="10" applyNumberFormat="1">
      <alignment horizontal="center"/>
    </xf>
    <xf numFmtId="1" fontId="31" fillId="0" borderId="11" xfId="10" applyNumberFormat="1">
      <alignment horizontal="center"/>
    </xf>
    <xf numFmtId="1" fontId="75" fillId="26" borderId="0" xfId="0" applyNumberFormat="1" applyFont="1" applyFill="1" applyAlignment="1">
      <alignment horizontal="right" vertical="center"/>
    </xf>
    <xf numFmtId="1" fontId="75" fillId="26" borderId="0" xfId="0" applyNumberFormat="1" applyFont="1" applyFill="1"/>
    <xf numFmtId="1" fontId="11" fillId="0" borderId="0" xfId="0" applyNumberFormat="1" applyFont="1"/>
    <xf numFmtId="1" fontId="77" fillId="26" borderId="0" xfId="5" applyNumberFormat="1" applyFont="1" applyFill="1">
      <alignment vertical="center"/>
    </xf>
    <xf numFmtId="0" fontId="40" fillId="18" borderId="0" xfId="16" applyFont="1" applyFill="1">
      <alignment vertical="center"/>
    </xf>
    <xf numFmtId="0" fontId="0" fillId="18" borderId="0" xfId="16" applyFont="1" applyFill="1">
      <alignment vertical="center"/>
    </xf>
    <xf numFmtId="0" fontId="15" fillId="18" borderId="0" xfId="16" applyFill="1">
      <alignment vertical="center"/>
    </xf>
    <xf numFmtId="0" fontId="24" fillId="9" borderId="8" xfId="0" applyFont="1" applyFill="1" applyBorder="1" applyAlignment="1">
      <alignment vertical="top" wrapText="1"/>
    </xf>
    <xf numFmtId="0" fontId="25" fillId="0" borderId="0" xfId="4" applyFont="1" applyAlignment="1">
      <alignment horizontal="left" vertical="top"/>
    </xf>
    <xf numFmtId="184" fontId="107" fillId="0" borderId="43" xfId="58" applyNumberFormat="1" applyFont="1" applyBorder="1" applyAlignment="1">
      <alignment horizontal="center" vertical="center"/>
    </xf>
    <xf numFmtId="177" fontId="107" fillId="24" borderId="43" xfId="35" applyNumberFormat="1" applyFont="1" applyFill="1" applyBorder="1" applyAlignment="1">
      <alignment horizontal="center" vertical="center"/>
    </xf>
    <xf numFmtId="177" fontId="107" fillId="24" borderId="93" xfId="51" applyNumberFormat="1" applyFont="1" applyFill="1" applyBorder="1" applyAlignment="1">
      <alignment horizontal="center" vertical="center"/>
    </xf>
    <xf numFmtId="177" fontId="17" fillId="24" borderId="0" xfId="0" applyNumberFormat="1" applyFont="1" applyFill="1" applyAlignment="1">
      <alignment horizontal="left" vertical="center"/>
    </xf>
    <xf numFmtId="0" fontId="35" fillId="10" borderId="0" xfId="0" applyFont="1" applyFill="1" applyAlignment="1">
      <alignment horizontal="left"/>
    </xf>
    <xf numFmtId="0" fontId="38" fillId="10" borderId="0" xfId="12" applyFont="1" applyFill="1" applyBorder="1" applyAlignment="1">
      <alignment horizontal="left"/>
    </xf>
    <xf numFmtId="0" fontId="29" fillId="0" borderId="0" xfId="0" applyFont="1" applyAlignment="1">
      <alignment horizontal="center" wrapText="1"/>
    </xf>
    <xf numFmtId="0" fontId="29" fillId="0" borderId="0" xfId="16" applyFont="1" applyAlignment="1">
      <alignment horizontal="left" vertical="center"/>
    </xf>
    <xf numFmtId="0" fontId="57" fillId="0" borderId="53" xfId="0" applyFont="1" applyBorder="1" applyAlignment="1">
      <alignment horizontal="left" vertical="top" wrapText="1"/>
    </xf>
    <xf numFmtId="0" fontId="57" fillId="0" borderId="6" xfId="0" applyFont="1" applyBorder="1" applyAlignment="1">
      <alignment horizontal="left" vertical="top" wrapText="1"/>
    </xf>
    <xf numFmtId="0" fontId="57" fillId="0" borderId="52" xfId="0" applyFont="1" applyBorder="1" applyAlignment="1">
      <alignment horizontal="left" vertical="top" wrapText="1"/>
    </xf>
    <xf numFmtId="0" fontId="38" fillId="10" borderId="0" xfId="8" applyFont="1" applyFill="1" applyBorder="1" applyAlignment="1">
      <alignment horizontal="left"/>
    </xf>
    <xf numFmtId="0" fontId="57" fillId="0" borderId="54" xfId="0" applyFont="1" applyBorder="1" applyAlignment="1">
      <alignment horizontal="left" vertical="top" wrapText="1"/>
    </xf>
    <xf numFmtId="0" fontId="39" fillId="12" borderId="50" xfId="2" applyBorder="1">
      <alignment horizontal="left"/>
    </xf>
    <xf numFmtId="0" fontId="47" fillId="0" borderId="0" xfId="8" applyFont="1" applyAlignment="1">
      <alignment horizontal="left" vertical="top"/>
    </xf>
    <xf numFmtId="0" fontId="38" fillId="10" borderId="0" xfId="8" applyFont="1" applyFill="1" applyBorder="1" applyAlignment="1" applyProtection="1">
      <alignment horizontal="left"/>
    </xf>
    <xf numFmtId="0" fontId="38" fillId="10" borderId="0" xfId="12" applyFont="1" applyFill="1" applyBorder="1" applyAlignment="1" applyProtection="1">
      <alignment horizontal="left"/>
    </xf>
    <xf numFmtId="0" fontId="48" fillId="0" borderId="0" xfId="7" applyFont="1" applyAlignment="1">
      <alignment horizontal="left" wrapText="1"/>
    </xf>
    <xf numFmtId="0" fontId="30" fillId="10" borderId="0" xfId="7" applyFont="1" applyFill="1" applyAlignment="1">
      <alignment horizontal="center"/>
    </xf>
    <xf numFmtId="0" fontId="30" fillId="10" borderId="104" xfId="7" applyFont="1" applyFill="1" applyBorder="1" applyAlignment="1">
      <alignment horizontal="center"/>
    </xf>
    <xf numFmtId="0" fontId="35" fillId="18" borderId="0" xfId="7" applyFont="1" applyFill="1" applyAlignment="1">
      <alignment horizontal="center"/>
    </xf>
    <xf numFmtId="0" fontId="35" fillId="18" borderId="104" xfId="7" applyFont="1" applyFill="1" applyBorder="1" applyAlignment="1">
      <alignment horizontal="center"/>
    </xf>
    <xf numFmtId="0" fontId="67" fillId="0" borderId="0" xfId="0" applyFont="1" applyAlignment="1">
      <alignment horizontal="left" vertical="top"/>
    </xf>
    <xf numFmtId="0" fontId="13" fillId="0" borderId="0" xfId="0" applyFont="1" applyAlignment="1">
      <alignment horizontal="left" vertical="top"/>
    </xf>
    <xf numFmtId="0" fontId="13" fillId="0" borderId="0" xfId="0" applyFont="1" applyAlignment="1">
      <alignment horizontal="left" vertical="top" wrapText="1"/>
    </xf>
    <xf numFmtId="4" fontId="13" fillId="0" borderId="0" xfId="0" applyNumberFormat="1" applyFont="1" applyAlignment="1">
      <alignment horizontal="left" vertical="top" wrapText="1"/>
    </xf>
    <xf numFmtId="4" fontId="13" fillId="0" borderId="0" xfId="0" applyNumberFormat="1" applyFont="1" applyAlignment="1">
      <alignment horizontal="left" vertical="top"/>
    </xf>
    <xf numFmtId="0" fontId="14" fillId="0" borderId="0" xfId="7" applyFont="1" applyAlignment="1">
      <alignment horizontal="left" vertical="top" wrapText="1"/>
    </xf>
    <xf numFmtId="4" fontId="14" fillId="0" borderId="0" xfId="0" applyNumberFormat="1" applyFont="1" applyAlignment="1">
      <alignment horizontal="left" vertical="top"/>
    </xf>
    <xf numFmtId="0" fontId="39" fillId="12" borderId="0" xfId="15">
      <alignment horizontal="left"/>
    </xf>
    <xf numFmtId="0" fontId="13" fillId="0" borderId="0" xfId="7" applyFont="1" applyAlignment="1">
      <alignment horizontal="left" vertical="top" wrapText="1"/>
    </xf>
    <xf numFmtId="0" fontId="13" fillId="5" borderId="0" xfId="0" applyFont="1" applyFill="1" applyAlignment="1">
      <alignment horizontal="left" vertical="top" wrapText="1"/>
    </xf>
    <xf numFmtId="0" fontId="13" fillId="0" borderId="0" xfId="0" applyFont="1" applyAlignment="1">
      <alignment wrapText="1"/>
    </xf>
    <xf numFmtId="0" fontId="25" fillId="5" borderId="0" xfId="0" applyFont="1" applyFill="1" applyAlignment="1">
      <alignment horizontal="left" vertical="center" wrapText="1"/>
    </xf>
    <xf numFmtId="0" fontId="51" fillId="5" borderId="0" xfId="0" applyFont="1" applyFill="1" applyAlignment="1">
      <alignment vertical="center" wrapText="1"/>
    </xf>
    <xf numFmtId="0" fontId="147" fillId="0" borderId="0" xfId="0" applyFont="1" applyAlignment="1">
      <alignment vertical="center" wrapText="1"/>
    </xf>
    <xf numFmtId="0" fontId="25" fillId="5" borderId="0" xfId="0" applyFont="1" applyFill="1" applyAlignment="1">
      <alignment vertical="center" wrapText="1"/>
    </xf>
    <xf numFmtId="0" fontId="19" fillId="0" borderId="0" xfId="0" applyFont="1" applyAlignment="1">
      <alignment vertical="center" wrapText="1"/>
    </xf>
    <xf numFmtId="0" fontId="25" fillId="5" borderId="0" xfId="0" applyFont="1" applyFill="1" applyAlignment="1">
      <alignment horizontal="left" vertical="center" wrapText="1" indent="1"/>
    </xf>
    <xf numFmtId="0" fontId="19" fillId="0" borderId="0" xfId="0" applyFont="1" applyAlignment="1">
      <alignment horizontal="left" vertical="center" wrapText="1" indent="1"/>
    </xf>
    <xf numFmtId="0" fontId="24" fillId="9" borderId="8" xfId="0" applyFont="1" applyFill="1" applyBorder="1" applyAlignment="1">
      <alignment vertical="top" wrapText="1"/>
    </xf>
    <xf numFmtId="0" fontId="61" fillId="9" borderId="9" xfId="0" applyFont="1" applyFill="1" applyBorder="1" applyAlignment="1">
      <alignment vertical="top" wrapText="1"/>
    </xf>
    <xf numFmtId="0" fontId="13" fillId="5" borderId="0" xfId="0" applyFont="1" applyFill="1" applyAlignment="1">
      <alignment vertical="top" wrapText="1"/>
    </xf>
    <xf numFmtId="0" fontId="13" fillId="0" borderId="0" xfId="0" applyFont="1" applyAlignment="1">
      <alignment vertical="top" wrapText="1"/>
    </xf>
    <xf numFmtId="0" fontId="14" fillId="5" borderId="0" xfId="0" applyFont="1" applyFill="1" applyAlignment="1">
      <alignment horizontal="left" vertical="top" wrapText="1"/>
    </xf>
    <xf numFmtId="0" fontId="63" fillId="0" borderId="0" xfId="0" applyFont="1" applyAlignment="1">
      <alignment horizontal="center" vertical="top" wrapText="1"/>
    </xf>
    <xf numFmtId="0" fontId="0" fillId="0" borderId="0" xfId="0" applyAlignment="1">
      <alignment vertical="top" wrapText="1"/>
    </xf>
    <xf numFmtId="0" fontId="52" fillId="19" borderId="27" xfId="17" applyFont="1" applyFill="1" applyBorder="1" applyAlignment="1">
      <alignment horizontal="left" vertical="center" wrapText="1"/>
      <protection locked="0"/>
    </xf>
    <xf numFmtId="0" fontId="52" fillId="19" borderId="23" xfId="17" applyFont="1" applyFill="1" applyBorder="1" applyAlignment="1">
      <alignment horizontal="left" vertical="center" wrapText="1"/>
      <protection locked="0"/>
    </xf>
    <xf numFmtId="0" fontId="52" fillId="19" borderId="24" xfId="17" applyFont="1" applyFill="1" applyBorder="1" applyAlignment="1">
      <alignment horizontal="left" vertical="center" wrapText="1"/>
      <protection locked="0"/>
    </xf>
    <xf numFmtId="0" fontId="50" fillId="12" borderId="0" xfId="2" applyFont="1">
      <alignment horizontal="left"/>
    </xf>
    <xf numFmtId="0" fontId="39" fillId="12" borderId="0" xfId="2">
      <alignment horizontal="left"/>
    </xf>
    <xf numFmtId="0" fontId="52" fillId="5" borderId="45" xfId="0" applyFont="1" applyFill="1" applyBorder="1" applyAlignment="1">
      <alignment vertical="center" wrapText="1"/>
    </xf>
    <xf numFmtId="0" fontId="52" fillId="5" borderId="0" xfId="0" applyFont="1" applyFill="1" applyAlignment="1">
      <alignment vertical="center" wrapText="1"/>
    </xf>
    <xf numFmtId="0" fontId="40" fillId="5" borderId="0" xfId="20" applyFont="1" applyFill="1" applyAlignment="1">
      <alignment horizontal="left" vertical="center" wrapText="1"/>
    </xf>
    <xf numFmtId="0" fontId="41" fillId="5" borderId="0" xfId="20" applyFill="1" applyAlignment="1">
      <alignment horizontal="left" vertical="center" wrapText="1"/>
    </xf>
    <xf numFmtId="0" fontId="9" fillId="13" borderId="27" xfId="18" applyBorder="1">
      <alignment horizontal="left" vertical="center"/>
      <protection locked="0"/>
    </xf>
    <xf numFmtId="0" fontId="9" fillId="13" borderId="23" xfId="18" applyBorder="1">
      <alignment horizontal="left" vertical="center"/>
      <protection locked="0"/>
    </xf>
    <xf numFmtId="0" fontId="9" fillId="13" borderId="24" xfId="18" applyBorder="1">
      <alignment horizontal="left" vertical="center"/>
      <protection locked="0"/>
    </xf>
    <xf numFmtId="0" fontId="41" fillId="5" borderId="0" xfId="0" applyFont="1" applyFill="1" applyAlignment="1">
      <alignment horizontal="left" vertical="center" wrapText="1"/>
    </xf>
    <xf numFmtId="0" fontId="97" fillId="18" borderId="0" xfId="0" applyFont="1" applyFill="1" applyAlignment="1">
      <alignment horizontal="center" vertical="center"/>
    </xf>
    <xf numFmtId="0" fontId="29" fillId="5" borderId="22" xfId="3" applyFont="1" applyFill="1" applyAlignment="1">
      <alignment horizontal="center" vertical="center"/>
    </xf>
    <xf numFmtId="0" fontId="29" fillId="5" borderId="2" xfId="0" applyFont="1" applyFill="1" applyBorder="1" applyAlignment="1">
      <alignment horizontal="center" vertical="center" wrapText="1"/>
    </xf>
    <xf numFmtId="0" fontId="52" fillId="5" borderId="45" xfId="0" applyFont="1" applyFill="1" applyBorder="1" applyAlignment="1">
      <alignment horizontal="left" vertical="center" wrapText="1"/>
    </xf>
    <xf numFmtId="0" fontId="52" fillId="5" borderId="0" xfId="0" applyFont="1" applyFill="1" applyAlignment="1">
      <alignment horizontal="left" vertical="center" wrapText="1"/>
    </xf>
    <xf numFmtId="0" fontId="29" fillId="0" borderId="0" xfId="14" applyAlignment="1">
      <alignment horizontal="left" vertical="center"/>
    </xf>
    <xf numFmtId="0" fontId="39" fillId="12" borderId="98" xfId="15" applyBorder="1">
      <alignment horizontal="left"/>
    </xf>
    <xf numFmtId="0" fontId="9" fillId="7" borderId="27" xfId="17" applyBorder="1">
      <alignment horizontal="left" vertical="center"/>
      <protection locked="0"/>
    </xf>
    <xf numFmtId="0" fontId="9" fillId="7" borderId="23" xfId="17" applyBorder="1">
      <alignment horizontal="left" vertical="center"/>
      <protection locked="0"/>
    </xf>
    <xf numFmtId="0" fontId="9" fillId="7" borderId="24" xfId="17" applyBorder="1">
      <alignment horizontal="left" vertical="center"/>
      <protection locked="0"/>
    </xf>
    <xf numFmtId="0" fontId="29" fillId="0" borderId="0" xfId="5">
      <alignment vertical="center"/>
    </xf>
    <xf numFmtId="0" fontId="35" fillId="18" borderId="0" xfId="0" applyFont="1" applyFill="1" applyAlignment="1">
      <alignment horizontal="left" vertical="center"/>
    </xf>
    <xf numFmtId="0" fontId="72" fillId="0" borderId="0" xfId="0" applyFont="1" applyAlignment="1">
      <alignment horizontal="left"/>
    </xf>
    <xf numFmtId="0" fontId="29" fillId="0" borderId="45" xfId="5" applyBorder="1" applyAlignment="1">
      <alignment horizontal="right" vertical="center"/>
    </xf>
    <xf numFmtId="0" fontId="29" fillId="0" borderId="0" xfId="5" applyAlignment="1">
      <alignment horizontal="right" vertical="center"/>
    </xf>
    <xf numFmtId="0" fontId="33" fillId="18" borderId="0" xfId="0" applyFont="1" applyFill="1" applyAlignment="1">
      <alignment horizontal="left" vertical="center"/>
    </xf>
    <xf numFmtId="0" fontId="9" fillId="0" borderId="0" xfId="17" applyFill="1" applyBorder="1" applyAlignment="1">
      <alignment horizontal="left" vertical="top"/>
      <protection locked="0"/>
    </xf>
    <xf numFmtId="0" fontId="7" fillId="6" borderId="132" xfId="0" applyFont="1" applyFill="1" applyBorder="1" applyAlignment="1">
      <alignment vertical="center"/>
    </xf>
    <xf numFmtId="0" fontId="7" fillId="6" borderId="131" xfId="0" applyFont="1" applyFill="1" applyBorder="1" applyAlignment="1">
      <alignment vertical="center"/>
    </xf>
    <xf numFmtId="0" fontId="7" fillId="6" borderId="134" xfId="0" applyFont="1" applyFill="1" applyBorder="1" applyAlignment="1">
      <alignment vertical="center"/>
    </xf>
    <xf numFmtId="0" fontId="36" fillId="10" borderId="0" xfId="8" applyFill="1" applyBorder="1" applyAlignment="1">
      <alignment horizontal="left"/>
    </xf>
    <xf numFmtId="0" fontId="9" fillId="7" borderId="27" xfId="17" applyBorder="1" applyAlignment="1">
      <alignment horizontal="left" vertical="top"/>
      <protection locked="0"/>
    </xf>
    <xf numFmtId="0" fontId="9" fillId="7" borderId="23" xfId="17" applyBorder="1" applyAlignment="1">
      <alignment horizontal="left" vertical="top"/>
      <protection locked="0"/>
    </xf>
    <xf numFmtId="0" fontId="9" fillId="7" borderId="24" xfId="17" applyBorder="1" applyAlignment="1">
      <alignment horizontal="left" vertical="top"/>
      <protection locked="0"/>
    </xf>
    <xf numFmtId="0" fontId="9" fillId="5" borderId="0" xfId="17" applyFill="1" applyBorder="1" applyAlignment="1" applyProtection="1">
      <alignment horizontal="left" vertical="top" wrapText="1"/>
    </xf>
    <xf numFmtId="0" fontId="9" fillId="0" borderId="94" xfId="17" applyFill="1" applyBorder="1" applyAlignment="1">
      <alignment horizontal="left" vertical="top"/>
      <protection locked="0"/>
    </xf>
    <xf numFmtId="0" fontId="9" fillId="0" borderId="0" xfId="17" applyFill="1" applyBorder="1" applyAlignment="1">
      <alignment horizontal="right" vertical="top" wrapText="1"/>
      <protection locked="0"/>
    </xf>
    <xf numFmtId="15" fontId="9" fillId="7" borderId="35" xfId="19" applyBorder="1" applyAlignment="1">
      <alignment horizontal="center" vertical="top"/>
      <protection locked="0"/>
    </xf>
    <xf numFmtId="15" fontId="9" fillId="7" borderId="14" xfId="19" applyBorder="1" applyAlignment="1">
      <alignment horizontal="center" vertical="top"/>
      <protection locked="0"/>
    </xf>
    <xf numFmtId="0" fontId="91" fillId="0" borderId="27" xfId="36" applyFont="1" applyBorder="1">
      <alignment horizontal="left" vertical="center"/>
    </xf>
    <xf numFmtId="0" fontId="91" fillId="0" borderId="23" xfId="36" applyFont="1" applyBorder="1">
      <alignment horizontal="left" vertical="center"/>
    </xf>
    <xf numFmtId="0" fontId="91" fillId="0" borderId="24" xfId="36" applyFont="1" applyBorder="1">
      <alignment horizontal="left" vertical="center"/>
    </xf>
    <xf numFmtId="15" fontId="91" fillId="0" borderId="27" xfId="38" applyFont="1" applyBorder="1" applyAlignment="1">
      <alignment horizontal="left" vertical="center"/>
    </xf>
    <xf numFmtId="15" fontId="91" fillId="0" borderId="23" xfId="38" applyFont="1" applyBorder="1" applyAlignment="1">
      <alignment horizontal="left" vertical="center"/>
    </xf>
    <xf numFmtId="15" fontId="91" fillId="0" borderId="24" xfId="38" applyFont="1" applyBorder="1" applyAlignment="1">
      <alignment horizontal="left" vertical="center"/>
    </xf>
    <xf numFmtId="0" fontId="18" fillId="0" borderId="0" xfId="5" applyFont="1" applyAlignment="1">
      <alignment horizontal="left" vertical="center"/>
    </xf>
    <xf numFmtId="0" fontId="18" fillId="0" borderId="28" xfId="5" applyFont="1" applyBorder="1" applyAlignment="1">
      <alignment horizontal="left" vertical="center"/>
    </xf>
    <xf numFmtId="15" fontId="91" fillId="0" borderId="27" xfId="38" applyFont="1" applyBorder="1" applyAlignment="1">
      <alignment horizontal="left" vertical="center" wrapText="1"/>
    </xf>
    <xf numFmtId="15" fontId="91" fillId="0" borderId="23" xfId="38" applyFont="1" applyBorder="1" applyAlignment="1">
      <alignment horizontal="left" vertical="center" wrapText="1"/>
    </xf>
    <xf numFmtId="15" fontId="91" fillId="0" borderId="24" xfId="38" applyFont="1" applyBorder="1" applyAlignment="1">
      <alignment horizontal="left" vertical="center" wrapText="1"/>
    </xf>
    <xf numFmtId="0" fontId="43" fillId="0" borderId="0" xfId="5" applyFont="1" applyAlignment="1">
      <alignment horizontal="left" vertical="center"/>
    </xf>
    <xf numFmtId="0" fontId="86" fillId="0" borderId="27" xfId="36" applyFont="1" applyBorder="1">
      <alignment horizontal="left" vertical="center"/>
    </xf>
    <xf numFmtId="0" fontId="86" fillId="0" borderId="23" xfId="36" applyFont="1" applyBorder="1">
      <alignment horizontal="left" vertical="center"/>
    </xf>
    <xf numFmtId="0" fontId="86" fillId="0" borderId="24" xfId="36" applyFont="1" applyBorder="1">
      <alignment horizontal="left" vertical="center"/>
    </xf>
    <xf numFmtId="14" fontId="86" fillId="0" borderId="27" xfId="36" applyNumberFormat="1" applyFont="1" applyBorder="1">
      <alignment horizontal="left" vertical="center"/>
    </xf>
    <xf numFmtId="0" fontId="94" fillId="0" borderId="27" xfId="36" applyFont="1" applyBorder="1">
      <alignment horizontal="left" vertical="center"/>
    </xf>
    <xf numFmtId="0" fontId="94" fillId="0" borderId="23" xfId="36" applyFont="1" applyBorder="1">
      <alignment horizontal="left" vertical="center"/>
    </xf>
    <xf numFmtId="0" fontId="94" fillId="0" borderId="24" xfId="36" applyFont="1" applyBorder="1">
      <alignment horizontal="left" vertical="center"/>
    </xf>
    <xf numFmtId="0" fontId="0" fillId="19" borderId="7" xfId="0" applyFill="1" applyBorder="1" applyAlignment="1" applyProtection="1">
      <alignment horizontal="left" vertical="center"/>
      <protection locked="0"/>
    </xf>
    <xf numFmtId="0" fontId="0" fillId="19" borderId="47" xfId="0" applyFill="1" applyBorder="1" applyAlignment="1" applyProtection="1">
      <alignment horizontal="left" vertical="center"/>
      <protection locked="0"/>
    </xf>
    <xf numFmtId="0" fontId="0" fillId="19" borderId="3" xfId="0" applyFill="1" applyBorder="1" applyAlignment="1" applyProtection="1">
      <alignment horizontal="left" vertical="center"/>
      <protection locked="0"/>
    </xf>
    <xf numFmtId="14" fontId="86" fillId="0" borderId="23" xfId="36" applyNumberFormat="1" applyFont="1" applyBorder="1">
      <alignment horizontal="left" vertical="center"/>
    </xf>
    <xf numFmtId="14" fontId="86" fillId="0" borderId="24" xfId="36" applyNumberFormat="1" applyFont="1" applyBorder="1">
      <alignment horizontal="left" vertical="center"/>
    </xf>
    <xf numFmtId="0" fontId="35" fillId="18" borderId="0" xfId="0" applyFont="1" applyFill="1" applyAlignment="1">
      <alignment horizontal="center" vertical="center"/>
    </xf>
    <xf numFmtId="0" fontId="14" fillId="0" borderId="0" xfId="5" applyFont="1" applyAlignment="1">
      <alignment horizontal="left" vertical="center"/>
    </xf>
    <xf numFmtId="0" fontId="14" fillId="0" borderId="0" xfId="5" applyFont="1" applyAlignment="1">
      <alignment horizontal="center" vertical="center"/>
    </xf>
    <xf numFmtId="0" fontId="14" fillId="19" borderId="5" xfId="5" applyFont="1" applyFill="1" applyBorder="1" applyAlignment="1" applyProtection="1">
      <alignment horizontal="left" vertical="center"/>
      <protection locked="0"/>
    </xf>
    <xf numFmtId="0" fontId="14" fillId="19" borderId="6" xfId="5" applyFont="1" applyFill="1" applyBorder="1" applyAlignment="1" applyProtection="1">
      <alignment horizontal="left" vertical="center"/>
      <protection locked="0"/>
    </xf>
    <xf numFmtId="0" fontId="14" fillId="19" borderId="4" xfId="5" applyFont="1" applyFill="1" applyBorder="1" applyAlignment="1" applyProtection="1">
      <alignment horizontal="left" vertical="center"/>
      <protection locked="0"/>
    </xf>
    <xf numFmtId="0" fontId="36" fillId="0" borderId="0" xfId="8" applyAlignment="1">
      <alignment horizontal="left" vertical="center"/>
    </xf>
    <xf numFmtId="0" fontId="13" fillId="0" borderId="0" xfId="5" applyFont="1" applyAlignment="1">
      <alignment horizontal="left" vertical="center"/>
    </xf>
    <xf numFmtId="0" fontId="9" fillId="19" borderId="39" xfId="5" applyFont="1" applyFill="1" applyBorder="1" applyAlignment="1" applyProtection="1">
      <alignment horizontal="left" vertical="center"/>
      <protection locked="0"/>
    </xf>
    <xf numFmtId="0" fontId="9" fillId="19" borderId="46" xfId="5" applyFont="1" applyFill="1" applyBorder="1" applyAlignment="1" applyProtection="1">
      <alignment horizontal="left" vertical="center"/>
      <protection locked="0"/>
    </xf>
    <xf numFmtId="0" fontId="9" fillId="19" borderId="40" xfId="5" applyFont="1" applyFill="1" applyBorder="1" applyAlignment="1" applyProtection="1">
      <alignment horizontal="left" vertical="center"/>
      <protection locked="0"/>
    </xf>
    <xf numFmtId="0" fontId="9" fillId="19" borderId="48" xfId="5" applyFont="1" applyFill="1" applyBorder="1" applyAlignment="1" applyProtection="1">
      <alignment horizontal="left" vertical="center"/>
      <protection locked="0"/>
    </xf>
    <xf numFmtId="0" fontId="9" fillId="19" borderId="0" xfId="5" applyFont="1" applyFill="1" applyAlignment="1" applyProtection="1">
      <alignment horizontal="left" vertical="center"/>
      <protection locked="0"/>
    </xf>
    <xf numFmtId="0" fontId="9" fillId="19" borderId="49" xfId="5" applyFont="1" applyFill="1" applyBorder="1" applyAlignment="1" applyProtection="1">
      <alignment horizontal="left" vertical="center"/>
      <protection locked="0"/>
    </xf>
    <xf numFmtId="0" fontId="9" fillId="19" borderId="25" xfId="5" applyFont="1" applyFill="1" applyBorder="1" applyAlignment="1" applyProtection="1">
      <alignment horizontal="left" vertical="center"/>
      <protection locked="0"/>
    </xf>
    <xf numFmtId="0" fontId="9" fillId="19" borderId="50" xfId="5" applyFont="1" applyFill="1" applyBorder="1" applyAlignment="1" applyProtection="1">
      <alignment horizontal="left" vertical="center"/>
      <protection locked="0"/>
    </xf>
    <xf numFmtId="0" fontId="9" fillId="19" borderId="51" xfId="5" applyFont="1" applyFill="1" applyBorder="1" applyAlignment="1" applyProtection="1">
      <alignment horizontal="left" vertical="center"/>
      <protection locked="0"/>
    </xf>
    <xf numFmtId="0" fontId="14" fillId="0" borderId="2" xfId="5" applyFont="1" applyBorder="1" applyAlignment="1">
      <alignment horizontal="center" vertical="center"/>
    </xf>
    <xf numFmtId="0" fontId="13" fillId="19" borderId="2" xfId="5" applyFont="1" applyFill="1" applyBorder="1" applyAlignment="1" applyProtection="1">
      <alignment horizontal="left" vertical="center"/>
      <protection locked="0"/>
    </xf>
    <xf numFmtId="0" fontId="25" fillId="5" borderId="0" xfId="17" applyFont="1" applyFill="1" applyBorder="1" applyAlignment="1" applyProtection="1">
      <alignment horizontal="left" vertical="top" wrapText="1"/>
    </xf>
    <xf numFmtId="172" fontId="9" fillId="19" borderId="115" xfId="27" applyFill="1" applyBorder="1" applyAlignment="1" applyProtection="1">
      <alignment horizontal="center" vertical="center"/>
      <protection locked="0"/>
    </xf>
    <xf numFmtId="172" fontId="9" fillId="19" borderId="119" xfId="27" applyFill="1" applyBorder="1" applyAlignment="1" applyProtection="1">
      <alignment horizontal="center" vertical="center"/>
      <protection locked="0"/>
    </xf>
    <xf numFmtId="0" fontId="101" fillId="0" borderId="0" xfId="0" applyFont="1" applyAlignment="1">
      <alignment horizontal="left" vertical="center"/>
    </xf>
    <xf numFmtId="172" fontId="9" fillId="19" borderId="103" xfId="27" applyFill="1" applyBorder="1" applyAlignment="1" applyProtection="1">
      <alignment horizontal="center" vertical="center"/>
      <protection locked="0"/>
    </xf>
    <xf numFmtId="172" fontId="9" fillId="19" borderId="118" xfId="27" applyFill="1" applyBorder="1" applyAlignment="1" applyProtection="1">
      <alignment horizontal="center" vertical="center"/>
      <protection locked="0"/>
    </xf>
    <xf numFmtId="0" fontId="84" fillId="3" borderId="6" xfId="0" applyFont="1" applyFill="1" applyBorder="1" applyAlignment="1">
      <alignment horizontal="left" vertical="top" wrapText="1"/>
    </xf>
    <xf numFmtId="0" fontId="101" fillId="0" borderId="0" xfId="0" applyFont="1" applyAlignment="1">
      <alignment vertical="center"/>
    </xf>
    <xf numFmtId="0" fontId="101" fillId="0" borderId="28" xfId="0" applyFont="1" applyBorder="1" applyAlignment="1">
      <alignment vertical="center"/>
    </xf>
    <xf numFmtId="172" fontId="9" fillId="7" borderId="103" xfId="27" applyFill="1" applyBorder="1" applyAlignment="1" applyProtection="1">
      <alignment horizontal="center" vertical="center" wrapText="1"/>
      <protection locked="0"/>
    </xf>
    <xf numFmtId="172" fontId="9" fillId="7" borderId="6" xfId="27" applyFill="1" applyBorder="1" applyAlignment="1" applyProtection="1">
      <alignment horizontal="center" vertical="center"/>
      <protection locked="0"/>
    </xf>
    <xf numFmtId="172" fontId="9" fillId="7" borderId="106" xfId="27" applyFill="1" applyBorder="1" applyAlignment="1" applyProtection="1">
      <alignment horizontal="center" vertical="center"/>
      <protection locked="0"/>
    </xf>
    <xf numFmtId="172" fontId="9" fillId="7" borderId="103" xfId="27" applyFill="1" applyBorder="1" applyAlignment="1" applyProtection="1">
      <alignment horizontal="center" vertical="center"/>
      <protection locked="0"/>
    </xf>
    <xf numFmtId="172" fontId="9" fillId="7" borderId="115" xfId="27" applyFill="1" applyBorder="1" applyAlignment="1" applyProtection="1">
      <alignment horizontal="center" vertical="center"/>
      <protection locked="0"/>
    </xf>
    <xf numFmtId="172" fontId="9" fillId="7" borderId="116" xfId="27" applyFill="1" applyBorder="1" applyAlignment="1" applyProtection="1">
      <alignment horizontal="center" vertical="center"/>
      <protection locked="0"/>
    </xf>
    <xf numFmtId="172" fontId="9" fillId="7" borderId="117" xfId="27" applyFill="1" applyBorder="1" applyAlignment="1" applyProtection="1">
      <alignment horizontal="center" vertical="center"/>
      <protection locked="0"/>
    </xf>
    <xf numFmtId="0" fontId="84" fillId="3" borderId="5" xfId="0" applyFont="1" applyFill="1" applyBorder="1" applyAlignment="1">
      <alignment horizontal="left" vertical="top"/>
    </xf>
    <xf numFmtId="0" fontId="84" fillId="3" borderId="6" xfId="0" applyFont="1" applyFill="1" applyBorder="1" applyAlignment="1">
      <alignment horizontal="left" vertical="top"/>
    </xf>
    <xf numFmtId="0" fontId="9" fillId="19" borderId="39" xfId="5" applyFont="1" applyFill="1" applyBorder="1" applyAlignment="1" applyProtection="1">
      <alignment horizontal="center" vertical="center"/>
      <protection locked="0"/>
    </xf>
    <xf numFmtId="0" fontId="9" fillId="19" borderId="46" xfId="5" applyFont="1" applyFill="1" applyBorder="1" applyAlignment="1" applyProtection="1">
      <alignment horizontal="center" vertical="center"/>
      <protection locked="0"/>
    </xf>
    <xf numFmtId="0" fontId="9" fillId="19" borderId="40" xfId="5" applyFont="1" applyFill="1" applyBorder="1" applyAlignment="1" applyProtection="1">
      <alignment horizontal="center" vertical="center"/>
      <protection locked="0"/>
    </xf>
    <xf numFmtId="0" fontId="9" fillId="19" borderId="48" xfId="5" applyFont="1" applyFill="1" applyBorder="1" applyAlignment="1" applyProtection="1">
      <alignment horizontal="center" vertical="center"/>
      <protection locked="0"/>
    </xf>
    <xf numFmtId="0" fontId="9" fillId="19" borderId="0" xfId="5" applyFont="1" applyFill="1" applyAlignment="1" applyProtection="1">
      <alignment horizontal="center" vertical="center"/>
      <protection locked="0"/>
    </xf>
    <xf numFmtId="0" fontId="9" fillId="19" borderId="49" xfId="5" applyFont="1" applyFill="1" applyBorder="1" applyAlignment="1" applyProtection="1">
      <alignment horizontal="center" vertical="center"/>
      <protection locked="0"/>
    </xf>
    <xf numFmtId="0" fontId="9" fillId="19" borderId="25" xfId="5" applyFont="1" applyFill="1" applyBorder="1" applyAlignment="1" applyProtection="1">
      <alignment horizontal="center" vertical="center"/>
      <protection locked="0"/>
    </xf>
    <xf numFmtId="0" fontId="9" fillId="19" borderId="92" xfId="5" applyFont="1" applyFill="1" applyBorder="1" applyAlignment="1" applyProtection="1">
      <alignment horizontal="center" vertical="center"/>
      <protection locked="0"/>
    </xf>
    <xf numFmtId="0" fontId="9" fillId="19" borderId="120" xfId="5" applyFont="1" applyFill="1" applyBorder="1" applyAlignment="1" applyProtection="1">
      <alignment horizontal="center" vertical="center"/>
      <protection locked="0"/>
    </xf>
    <xf numFmtId="0" fontId="14" fillId="0" borderId="5" xfId="5" applyFont="1" applyBorder="1" applyAlignment="1">
      <alignment horizontal="center" vertical="center"/>
    </xf>
    <xf numFmtId="0" fontId="14" fillId="0" borderId="4" xfId="5" applyFont="1" applyBorder="1" applyAlignment="1">
      <alignment horizontal="center" vertical="center"/>
    </xf>
    <xf numFmtId="0" fontId="13" fillId="19" borderId="5" xfId="5" applyFont="1" applyFill="1" applyBorder="1" applyAlignment="1" applyProtection="1">
      <alignment horizontal="center" vertical="center"/>
      <protection locked="0"/>
    </xf>
    <xf numFmtId="0" fontId="13" fillId="19" borderId="4" xfId="5" applyFont="1" applyFill="1" applyBorder="1" applyAlignment="1" applyProtection="1">
      <alignment horizontal="center" vertical="center"/>
      <protection locked="0"/>
    </xf>
  </cellXfs>
  <cellStyles count="59">
    <cellStyle name="Banner" xfId="24" xr:uid="{00000000-0005-0000-0000-000000000000}"/>
    <cellStyle name="Calc % 0dp" xfId="25" xr:uid="{00000000-0005-0000-0000-000001000000}"/>
    <cellStyle name="Calc % 2dp" xfId="26" xr:uid="{00000000-0005-0000-0000-000002000000}"/>
    <cellStyle name="Calc Amount" xfId="27" xr:uid="{00000000-0005-0000-0000-000003000000}"/>
    <cellStyle name="Calc Date" xfId="28" xr:uid="{00000000-0005-0000-0000-000004000000}"/>
    <cellStyle name="Calc Dec 2dp" xfId="29" xr:uid="{00000000-0005-0000-0000-000005000000}"/>
    <cellStyle name="Check" xfId="10" xr:uid="{00000000-0005-0000-0000-000006000000}"/>
    <cellStyle name="Comma" xfId="58" builtinId="3"/>
    <cellStyle name="Currency" xfId="52" builtinId="4"/>
    <cellStyle name="Currency 2" xfId="57" xr:uid="{00000000-0005-0000-0000-00005C000000}"/>
    <cellStyle name="Databook Ref" xfId="30" xr:uid="{00000000-0005-0000-0000-000007000000}"/>
    <cellStyle name="Followed Hyperlink" xfId="9" builtinId="9" customBuiltin="1"/>
    <cellStyle name="Heading 1" xfId="2" builtinId="16" customBuiltin="1"/>
    <cellStyle name="Heading 1 2" xfId="15" xr:uid="{00000000-0005-0000-0000-00000A000000}"/>
    <cellStyle name="Heading 1 3" xfId="47" xr:uid="{00000000-0005-0000-0000-00000B000000}"/>
    <cellStyle name="Heading 2" xfId="3" builtinId="17" customBuiltin="1"/>
    <cellStyle name="Heading 3" xfId="4" builtinId="18" customBuiltin="1"/>
    <cellStyle name="Heading 3 2" xfId="11" xr:uid="{00000000-0005-0000-0000-00000E000000}"/>
    <cellStyle name="Heading 4" xfId="5" builtinId="19" customBuiltin="1"/>
    <cellStyle name="Heading 4 2" xfId="14" xr:uid="{00000000-0005-0000-0000-000010000000}"/>
    <cellStyle name="Hyperlink" xfId="8" builtinId="8" customBuiltin="1"/>
    <cellStyle name="Hyperlink 2" xfId="12" xr:uid="{00000000-0005-0000-0000-000012000000}"/>
    <cellStyle name="Input % 0dp" xfId="31" xr:uid="{00000000-0005-0000-0000-000013000000}"/>
    <cellStyle name="Input % 2dp" xfId="22" xr:uid="{00000000-0005-0000-0000-000014000000}"/>
    <cellStyle name="Input Amount" xfId="21" xr:uid="{00000000-0005-0000-0000-000015000000}"/>
    <cellStyle name="Input Date" xfId="19" xr:uid="{00000000-0005-0000-0000-000016000000}"/>
    <cellStyle name="Input Dec 2dp" xfId="32" xr:uid="{00000000-0005-0000-0000-000017000000}"/>
    <cellStyle name="Input General" xfId="17" xr:uid="{00000000-0005-0000-0000-000018000000}"/>
    <cellStyle name="Input List" xfId="18" xr:uid="{00000000-0005-0000-0000-000019000000}"/>
    <cellStyle name="Label Name" xfId="16" xr:uid="{00000000-0005-0000-0000-00001A000000}"/>
    <cellStyle name="Label Time/Unit" xfId="33" xr:uid="{00000000-0005-0000-0000-00001B000000}"/>
    <cellStyle name="Link  % 0dp" xfId="34" xr:uid="{00000000-0005-0000-0000-00001C000000}"/>
    <cellStyle name="Link  % 2dp" xfId="35" xr:uid="{00000000-0005-0000-0000-00001D000000}"/>
    <cellStyle name="Link  General" xfId="36" xr:uid="{00000000-0005-0000-0000-00001E000000}"/>
    <cellStyle name="Link Amount" xfId="37" xr:uid="{00000000-0005-0000-0000-00001F000000}"/>
    <cellStyle name="Link Date" xfId="38" xr:uid="{00000000-0005-0000-0000-000020000000}"/>
    <cellStyle name="Link Dec 2dp" xfId="39" xr:uid="{00000000-0005-0000-0000-000021000000}"/>
    <cellStyle name="Normal" xfId="0" builtinId="0" customBuiltin="1"/>
    <cellStyle name="Normal 2" xfId="7" xr:uid="{00000000-0005-0000-0000-000023000000}"/>
    <cellStyle name="Normal 3" xfId="46" xr:uid="{00000000-0005-0000-0000-000024000000}"/>
    <cellStyle name="Normal 4" xfId="49" xr:uid="{00000000-0005-0000-0000-000025000000}"/>
    <cellStyle name="Normal 4 2" xfId="55" xr:uid="{00000000-0005-0000-0000-000025000000}"/>
    <cellStyle name="Output % 0dp" xfId="40" xr:uid="{00000000-0005-0000-0000-000026000000}"/>
    <cellStyle name="Output % 2dp" xfId="41" xr:uid="{00000000-0005-0000-0000-000027000000}"/>
    <cellStyle name="Output Amount" xfId="42" xr:uid="{00000000-0005-0000-0000-000028000000}"/>
    <cellStyle name="Output Date" xfId="43" xr:uid="{00000000-0005-0000-0000-000029000000}"/>
    <cellStyle name="Output Dec 2dp" xfId="44" xr:uid="{00000000-0005-0000-0000-00002A000000}"/>
    <cellStyle name="Per cent" xfId="51" builtinId="5"/>
    <cellStyle name="Percent 2" xfId="1" xr:uid="{00000000-0005-0000-0000-00002C000000}"/>
    <cellStyle name="Percent 2 2" xfId="48" xr:uid="{00000000-0005-0000-0000-00002D000000}"/>
    <cellStyle name="Percent 2 2 2" xfId="54" xr:uid="{00000000-0005-0000-0000-00002D000000}"/>
    <cellStyle name="Percent 2 3" xfId="53" xr:uid="{00000000-0005-0000-0000-00002C000000}"/>
    <cellStyle name="Percent 3" xfId="50" xr:uid="{00000000-0005-0000-0000-00002E000000}"/>
    <cellStyle name="Percent 3 2" xfId="56" xr:uid="{00000000-0005-0000-0000-00002E000000}"/>
    <cellStyle name="System" xfId="23" xr:uid="{00000000-0005-0000-0000-00002F000000}"/>
    <cellStyle name="Unused" xfId="45" xr:uid="{00000000-0005-0000-0000-000030000000}"/>
    <cellStyle name="Warn" xfId="13" xr:uid="{00000000-0005-0000-0000-000031000000}"/>
    <cellStyle name="Warning Text" xfId="6" builtinId="11" customBuiltin="1"/>
    <cellStyle name="Warning Text 2" xfId="20" xr:uid="{00000000-0005-0000-0000-000033000000}"/>
  </cellStyles>
  <dxfs count="217">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ont>
        <color auto="1"/>
      </font>
      <fill>
        <patternFill>
          <bgColor rgb="FF00B050"/>
        </patternFill>
      </fill>
    </dxf>
    <dxf>
      <font>
        <color auto="1"/>
      </font>
      <fill>
        <patternFill>
          <bgColor rgb="FFFF0000"/>
        </patternFill>
      </fill>
    </dxf>
    <dxf>
      <font>
        <color auto="1"/>
      </font>
      <fill>
        <patternFill>
          <bgColor rgb="FFFFC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s>
  <tableStyles count="1" defaultTableStyle="TableStyleMedium2" defaultPivotStyle="PivotStyleLight16">
    <tableStyle name="Invisible" pivot="0" table="0" count="0" xr9:uid="{00000000-0011-0000-FFFF-FFFF00000000}"/>
  </tableStyles>
  <colors>
    <mruColors>
      <color rgb="FF57B6B3"/>
      <color rgb="FF5AB7B2"/>
      <color rgb="FF91DBA1"/>
      <color rgb="FFFFFFCC"/>
      <color rgb="FFA6A6A6"/>
      <color rgb="FFC0C0C0"/>
      <color rgb="FF0070C0"/>
      <color rgb="FFD9E1F2"/>
      <color rgb="FF5CDA77"/>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worksheet" Target="worksheets/sheet25.xml"/><Relationship Id="rId39" Type="http://schemas.openxmlformats.org/officeDocument/2006/relationships/worksheet" Target="worksheets/sheet38.xml"/><Relationship Id="rId21" Type="http://schemas.openxmlformats.org/officeDocument/2006/relationships/worksheet" Target="worksheets/sheet20.xml"/><Relationship Id="rId34" Type="http://schemas.openxmlformats.org/officeDocument/2006/relationships/worksheet" Target="worksheets/sheet33.xml"/><Relationship Id="rId42" Type="http://schemas.openxmlformats.org/officeDocument/2006/relationships/styles" Target="styles.xml"/><Relationship Id="rId47" Type="http://schemas.openxmlformats.org/officeDocument/2006/relationships/customXml" Target="../customXml/item2.xml"/><Relationship Id="rId7" Type="http://schemas.openxmlformats.org/officeDocument/2006/relationships/worksheet" Target="worksheets/sheet6.xml"/><Relationship Id="rId2" Type="http://schemas.openxmlformats.org/officeDocument/2006/relationships/worksheet" Target="worksheets/sheet1.xml"/><Relationship Id="rId16" Type="http://schemas.openxmlformats.org/officeDocument/2006/relationships/worksheet" Target="worksheets/sheet15.xml"/><Relationship Id="rId29" Type="http://schemas.openxmlformats.org/officeDocument/2006/relationships/worksheet" Target="worksheets/sheet28.xml"/><Relationship Id="rId1" Type="http://schemas.openxmlformats.org/officeDocument/2006/relationships/chartsheet" Target="chartsheets/sheet1.xml"/><Relationship Id="rId6" Type="http://schemas.openxmlformats.org/officeDocument/2006/relationships/worksheet" Target="worksheets/sheet5.xml"/><Relationship Id="rId11" Type="http://schemas.openxmlformats.org/officeDocument/2006/relationships/worksheet" Target="worksheets/sheet10.xml"/><Relationship Id="rId24" Type="http://schemas.openxmlformats.org/officeDocument/2006/relationships/worksheet" Target="worksheets/sheet23.xml"/><Relationship Id="rId32" Type="http://schemas.openxmlformats.org/officeDocument/2006/relationships/worksheet" Target="worksheets/sheet31.xml"/><Relationship Id="rId37" Type="http://schemas.openxmlformats.org/officeDocument/2006/relationships/worksheet" Target="worksheets/sheet36.xml"/><Relationship Id="rId40" Type="http://schemas.openxmlformats.org/officeDocument/2006/relationships/worksheet" Target="worksheets/sheet39.xml"/><Relationship Id="rId45" Type="http://schemas.openxmlformats.org/officeDocument/2006/relationships/calcChain" Target="calcChain.xml"/><Relationship Id="rId5" Type="http://schemas.openxmlformats.org/officeDocument/2006/relationships/worksheet" Target="worksheets/sheet4.xml"/><Relationship Id="rId15" Type="http://schemas.openxmlformats.org/officeDocument/2006/relationships/worksheet" Target="worksheets/sheet14.xml"/><Relationship Id="rId23" Type="http://schemas.openxmlformats.org/officeDocument/2006/relationships/worksheet" Target="worksheets/sheet22.xml"/><Relationship Id="rId28" Type="http://schemas.openxmlformats.org/officeDocument/2006/relationships/worksheet" Target="worksheets/sheet27.xml"/><Relationship Id="rId36" Type="http://schemas.openxmlformats.org/officeDocument/2006/relationships/worksheet" Target="worksheets/sheet35.xml"/><Relationship Id="rId10" Type="http://schemas.openxmlformats.org/officeDocument/2006/relationships/worksheet" Target="worksheets/sheet9.xml"/><Relationship Id="rId19" Type="http://schemas.openxmlformats.org/officeDocument/2006/relationships/worksheet" Target="worksheets/sheet18.xml"/><Relationship Id="rId31" Type="http://schemas.openxmlformats.org/officeDocument/2006/relationships/worksheet" Target="worksheets/sheet30.xml"/><Relationship Id="rId44" Type="http://schemas.openxmlformats.org/officeDocument/2006/relationships/sheetMetadata" Target="metadata.xml"/><Relationship Id="rId4" Type="http://schemas.openxmlformats.org/officeDocument/2006/relationships/worksheet" Target="worksheets/sheet3.xml"/><Relationship Id="rId9" Type="http://schemas.openxmlformats.org/officeDocument/2006/relationships/worksheet" Target="worksheets/sheet8.xml"/><Relationship Id="rId14" Type="http://schemas.openxmlformats.org/officeDocument/2006/relationships/worksheet" Target="worksheets/sheet13.xml"/><Relationship Id="rId22" Type="http://schemas.openxmlformats.org/officeDocument/2006/relationships/worksheet" Target="worksheets/sheet21.xml"/><Relationship Id="rId27" Type="http://schemas.openxmlformats.org/officeDocument/2006/relationships/worksheet" Target="worksheets/sheet26.xml"/><Relationship Id="rId30" Type="http://schemas.openxmlformats.org/officeDocument/2006/relationships/worksheet" Target="worksheets/sheet29.xml"/><Relationship Id="rId35" Type="http://schemas.openxmlformats.org/officeDocument/2006/relationships/worksheet" Target="worksheets/sheet34.xml"/><Relationship Id="rId43" Type="http://schemas.openxmlformats.org/officeDocument/2006/relationships/sharedStrings" Target="sharedStrings.xml"/><Relationship Id="rId48" Type="http://schemas.openxmlformats.org/officeDocument/2006/relationships/customXml" Target="../customXml/item3.xml"/><Relationship Id="rId8" Type="http://schemas.openxmlformats.org/officeDocument/2006/relationships/worksheet" Target="worksheets/sheet7.xml"/><Relationship Id="rId3" Type="http://schemas.openxmlformats.org/officeDocument/2006/relationships/worksheet" Target="worksheets/sheet2.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worksheet" Target="worksheets/sheet24.xml"/><Relationship Id="rId33" Type="http://schemas.openxmlformats.org/officeDocument/2006/relationships/worksheet" Target="worksheets/sheet32.xml"/><Relationship Id="rId38" Type="http://schemas.openxmlformats.org/officeDocument/2006/relationships/worksheet" Target="worksheets/sheet37.xml"/><Relationship Id="rId46" Type="http://schemas.openxmlformats.org/officeDocument/2006/relationships/customXml" Target="../customXml/item1.xml"/><Relationship Id="rId20" Type="http://schemas.openxmlformats.org/officeDocument/2006/relationships/worksheet" Target="worksheets/sheet19.xml"/><Relationship Id="rId41"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dLbls>
          <c:showLegendKey val="0"/>
          <c:showVal val="0"/>
          <c:showCatName val="0"/>
          <c:showSerName val="0"/>
          <c:showPercent val="0"/>
          <c:showBubbleSize val="0"/>
        </c:dLbls>
        <c:gapWidth val="219"/>
        <c:overlap val="-27"/>
        <c:axId val="699889784"/>
        <c:axId val="699892736"/>
      </c:barChart>
      <c:catAx>
        <c:axId val="69988978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9892736"/>
        <c:crosses val="autoZero"/>
        <c:auto val="1"/>
        <c:lblAlgn val="ctr"/>
        <c:lblOffset val="100"/>
        <c:noMultiLvlLbl val="0"/>
      </c:catAx>
      <c:valAx>
        <c:axId val="6998927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9889784"/>
        <c:crosses val="autoZero"/>
        <c:crossBetween val="between"/>
      </c:valAx>
      <c:spPr>
        <a:noFill/>
        <a:ln>
          <a:noFill/>
        </a:ln>
        <a:effectLst/>
      </c:spPr>
    </c:plotArea>
    <c:plotVisOnly val="1"/>
    <c:dispBlanksAs val="gap"/>
    <c:showDLblsOverMax val="0"/>
  </c:chart>
  <c:spPr>
    <a:solidFill>
      <a:srgbClr val="617179"/>
    </a:solidFill>
    <a:ln w="9525" cap="flat" cmpd="sng" algn="ctr">
      <a:solidFill>
        <a:schemeClr val="tx1">
          <a:lumMod val="15000"/>
          <a:lumOff val="85000"/>
        </a:schemeClr>
      </a:solidFill>
      <a:round/>
    </a:ln>
    <a:effectLst/>
  </c:spPr>
  <c:txPr>
    <a:bodyPr/>
    <a:lstStyle/>
    <a:p>
      <a:pPr>
        <a:defRPr/>
      </a:pPr>
      <a:endParaRPr lang="en-US"/>
    </a:p>
  </c:txPr>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000-000000000000}">
  <sheetPr codeName="Chart1">
    <tabColor rgb="FF617179"/>
  </sheetPr>
  <sheetViews>
    <sheetView tabSelected="1" zoomScale="120" workbookViewId="0"/>
  </sheetViews>
  <pageMargins left="0.7" right="0.7" top="0.75" bottom="0.75" header="0.3" footer="0.3"/>
  <pageSetup paperSize="9" orientation="landscape" r:id="rId1"/>
  <drawing r:id="rId2"/>
</chartsheet>
</file>

<file path=xl/ctrlProps/ctrlProp1.xml><?xml version="1.0" encoding="utf-8"?>
<formControlPr xmlns="http://schemas.microsoft.com/office/spreadsheetml/2009/9/main" objectType="CheckBox" checked="Checked" fmlaLink="$J$16" lockText="1" noThreeD="1"/>
</file>

<file path=xl/ctrlProps/ctrlProp10.xml><?xml version="1.0" encoding="utf-8"?>
<formControlPr xmlns="http://schemas.microsoft.com/office/spreadsheetml/2009/9/main" objectType="CheckBox" checked="Checked" fmlaLink="$J$25" lockText="1" noThreeD="1"/>
</file>

<file path=xl/ctrlProps/ctrlProp11.xml><?xml version="1.0" encoding="utf-8"?>
<formControlPr xmlns="http://schemas.microsoft.com/office/spreadsheetml/2009/9/main" objectType="CheckBox" checked="Checked" fmlaLink="$J$26" lockText="1" noThreeD="1"/>
</file>

<file path=xl/ctrlProps/ctrlProp12.xml><?xml version="1.0" encoding="utf-8"?>
<formControlPr xmlns="http://schemas.microsoft.com/office/spreadsheetml/2009/9/main" objectType="CheckBox" checked="Checked" fmlaLink="$J$27" lockText="1" noThreeD="1"/>
</file>

<file path=xl/ctrlProps/ctrlProp13.xml><?xml version="1.0" encoding="utf-8"?>
<formControlPr xmlns="http://schemas.microsoft.com/office/spreadsheetml/2009/9/main" objectType="CheckBox" checked="Checked"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checked="Checked" fmlaLink="#REF!" lockText="1" noThreeD="1"/>
</file>

<file path=xl/ctrlProps/ctrlProp16.xml><?xml version="1.0" encoding="utf-8"?>
<formControlPr xmlns="http://schemas.microsoft.com/office/spreadsheetml/2009/9/main" objectType="CheckBox" checked="Checked"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checked="Checked" fmlaLink="$J$17"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fmlaLink="#REF!" lockText="1" noThreeD="1"/>
</file>

<file path=xl/ctrlProps/ctrlProp22.xml><?xml version="1.0" encoding="utf-8"?>
<formControlPr xmlns="http://schemas.microsoft.com/office/spreadsheetml/2009/9/main" objectType="CheckBox" fmlaLink="#REF!" lockText="1" noThreeD="1"/>
</file>

<file path=xl/ctrlProps/ctrlProp23.xml><?xml version="1.0" encoding="utf-8"?>
<formControlPr xmlns="http://schemas.microsoft.com/office/spreadsheetml/2009/9/main" objectType="CheckBox" fmlaLink="#REF!" lockText="1" noThreeD="1"/>
</file>

<file path=xl/ctrlProps/ctrlProp24.xml><?xml version="1.0" encoding="utf-8"?>
<formControlPr xmlns="http://schemas.microsoft.com/office/spreadsheetml/2009/9/main" objectType="CheckBox" fmlaLink="#REF!" lockText="1" noThreeD="1"/>
</file>

<file path=xl/ctrlProps/ctrlProp3.xml><?xml version="1.0" encoding="utf-8"?>
<formControlPr xmlns="http://schemas.microsoft.com/office/spreadsheetml/2009/9/main" objectType="CheckBox" checked="Checked" fmlaLink="$J$18" lockText="1" noThreeD="1"/>
</file>

<file path=xl/ctrlProps/ctrlProp4.xml><?xml version="1.0" encoding="utf-8"?>
<formControlPr xmlns="http://schemas.microsoft.com/office/spreadsheetml/2009/9/main" objectType="CheckBox" checked="Checked" fmlaLink="$J$19" lockText="1" noThreeD="1"/>
</file>

<file path=xl/ctrlProps/ctrlProp5.xml><?xml version="1.0" encoding="utf-8"?>
<formControlPr xmlns="http://schemas.microsoft.com/office/spreadsheetml/2009/9/main" objectType="CheckBox" checked="Checked" fmlaLink="$J$20" lockText="1" noThreeD="1"/>
</file>

<file path=xl/ctrlProps/ctrlProp6.xml><?xml version="1.0" encoding="utf-8"?>
<formControlPr xmlns="http://schemas.microsoft.com/office/spreadsheetml/2009/9/main" objectType="CheckBox" checked="Checked" fmlaLink="$J$21" lockText="1" noThreeD="1"/>
</file>

<file path=xl/ctrlProps/ctrlProp7.xml><?xml version="1.0" encoding="utf-8"?>
<formControlPr xmlns="http://schemas.microsoft.com/office/spreadsheetml/2009/9/main" objectType="CheckBox" checked="Checked" fmlaLink="$J$22" lockText="1" noThreeD="1"/>
</file>

<file path=xl/ctrlProps/ctrlProp8.xml><?xml version="1.0" encoding="utf-8"?>
<formControlPr xmlns="http://schemas.microsoft.com/office/spreadsheetml/2009/9/main" objectType="CheckBox" checked="Checked" fmlaLink="$J$23" lockText="1" noThreeD="1"/>
</file>

<file path=xl/ctrlProps/ctrlProp9.xml><?xml version="1.0" encoding="utf-8"?>
<formControlPr xmlns="http://schemas.microsoft.com/office/spreadsheetml/2009/9/main" objectType="CheckBox" checked="Checked" fmlaLink="$J$24" lockText="1" noThreeD="1"/>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4.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7B76B408-92A2-48D0-8E60-ABF8D8E0F7F2}" type="doc">
      <dgm:prSet loTypeId="urn:microsoft.com/office/officeart/2005/8/layout/bProcess3" loCatId="process" qsTypeId="urn:microsoft.com/office/officeart/2005/8/quickstyle/simple1" qsCatId="simple" csTypeId="urn:microsoft.com/office/officeart/2005/8/colors/accent1_2" csCatId="accent1" phldr="1"/>
      <dgm:spPr/>
      <dgm:t>
        <a:bodyPr/>
        <a:lstStyle/>
        <a:p>
          <a:endParaRPr lang="en-US"/>
        </a:p>
      </dgm:t>
    </dgm:pt>
    <dgm:pt modelId="{85374F56-77FA-4F24-AF41-FB6B404BDCFE}">
      <dgm:prSet phldrT="[Text]" custT="1"/>
      <dgm:spPr>
        <a:solidFill>
          <a:srgbClr val="0070C0"/>
        </a:solidFill>
      </dgm:spPr>
      <dgm:t>
        <a:bodyPr/>
        <a:lstStyle/>
        <a:p>
          <a:pPr algn="ctr"/>
          <a:r>
            <a:rPr lang="en-US" sz="1200" u="sng">
              <a:latin typeface="Arial" panose="020B0604020202020204" pitchFamily="34" charset="0"/>
              <a:cs typeface="Arial" panose="020B0604020202020204" pitchFamily="34" charset="0"/>
            </a:rPr>
            <a:t>Input worksheets</a:t>
          </a:r>
        </a:p>
      </dgm:t>
    </dgm:pt>
    <dgm:pt modelId="{8B35B03D-C23F-41DC-A083-DC3719228484}" type="parTrans" cxnId="{6478C09D-2FB9-46D9-939C-8F07C1AE5748}">
      <dgm:prSet/>
      <dgm:spPr/>
      <dgm:t>
        <a:bodyPr/>
        <a:lstStyle/>
        <a:p>
          <a:endParaRPr lang="en-US" sz="1200">
            <a:latin typeface="Arial" panose="020B0604020202020204" pitchFamily="34" charset="0"/>
            <a:cs typeface="Arial" panose="020B0604020202020204" pitchFamily="34" charset="0"/>
          </a:endParaRPr>
        </a:p>
      </dgm:t>
    </dgm:pt>
    <dgm:pt modelId="{5F12733D-93BF-4DFF-B786-2A571861BE5D}" type="sibTrans" cxnId="{6478C09D-2FB9-46D9-939C-8F07C1AE574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4B967538-1AE3-44C3-BADA-E2BA4E6D6AA7}">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Review financial information submitted, including whether </a:t>
          </a:r>
          <a:r>
            <a:rPr lang="en-GB" sz="1200">
              <a:latin typeface="Arial" panose="020B0604020202020204" pitchFamily="34" charset="0"/>
              <a:cs typeface="Arial" panose="020B0604020202020204" pitchFamily="34" charset="0"/>
            </a:rPr>
            <a:t>parent / ultimate parent / subcontractor / guarantor have been included as appropriate</a:t>
          </a:r>
          <a:endParaRPr lang="en-US" sz="1200">
            <a:latin typeface="Arial" panose="020B0604020202020204" pitchFamily="34" charset="0"/>
            <a:cs typeface="Arial" panose="020B0604020202020204" pitchFamily="34" charset="0"/>
          </a:endParaRPr>
        </a:p>
      </dgm:t>
    </dgm:pt>
    <dgm:pt modelId="{A35C5D1B-83C3-453A-9F0A-86E17284F8C2}" type="par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4F90CA53-9975-4FC2-B8D2-762459FE42D0}" type="sib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8F804882-950C-4F93-8029-610FBC3B28CF}">
      <dgm:prSet phldrT="[Text]" custT="1"/>
      <dgm:spPr>
        <a:solidFill>
          <a:srgbClr val="5AB7B2"/>
        </a:solidFill>
      </dgm:spPr>
      <dgm:t>
        <a:bodyPr/>
        <a:lstStyle/>
        <a:p>
          <a:pPr algn="ctr"/>
          <a:r>
            <a:rPr lang="en-US" sz="1200" u="sng">
              <a:solidFill>
                <a:sysClr val="windowText" lastClr="000000"/>
              </a:solidFill>
              <a:latin typeface="Arial" panose="020B0604020202020204" pitchFamily="34" charset="0"/>
              <a:cs typeface="Arial" panose="020B0604020202020204" pitchFamily="34" charset="0"/>
            </a:rPr>
            <a:t>Ancillary worksheets</a:t>
          </a:r>
        </a:p>
      </dgm:t>
    </dgm:pt>
    <dgm:pt modelId="{8AB93C1E-E0F8-4199-9A0E-C587084959C2}" type="parTrans" cxnId="{C3F906A4-10C8-4B58-908B-7711CA9E5218}">
      <dgm:prSet/>
      <dgm:spPr/>
      <dgm:t>
        <a:bodyPr/>
        <a:lstStyle/>
        <a:p>
          <a:endParaRPr lang="en-US" sz="1200">
            <a:latin typeface="Arial" panose="020B0604020202020204" pitchFamily="34" charset="0"/>
            <a:cs typeface="Arial" panose="020B0604020202020204" pitchFamily="34" charset="0"/>
          </a:endParaRPr>
        </a:p>
      </dgm:t>
    </dgm:pt>
    <dgm:pt modelId="{21BAFF5C-A6CB-4D3B-A3EA-1329C7EC4007}" type="sibTrans" cxnId="{C3F906A4-10C8-4B58-908B-7711CA9E521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97B66655-1017-4CF9-B58D-227AD464FBBD}">
      <dgm:prSet phldrT="[Text]" custT="1"/>
      <dgm:spPr>
        <a:solidFill>
          <a:srgbClr val="5AB7B2"/>
        </a:solidFill>
      </dgm:spPr>
      <dgm:t>
        <a:bodyPr/>
        <a:lstStyle/>
        <a:p>
          <a:pPr algn="l"/>
          <a:r>
            <a:rPr lang="en-US" sz="1200">
              <a:solidFill>
                <a:sysClr val="windowText" lastClr="000000"/>
              </a:solidFill>
              <a:latin typeface="Arial" panose="020B0604020202020204" pitchFamily="34" charset="0"/>
              <a:cs typeface="Arial" panose="020B0604020202020204" pitchFamily="34" charset="0"/>
            </a:rPr>
            <a:t>Determine whether other information for the entity has been provided in full as appropriate and review</a:t>
          </a:r>
        </a:p>
      </dgm:t>
    </dgm:pt>
    <dgm:pt modelId="{D8CB757E-8A87-4F45-94DB-966C2A2D33F4}" type="par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2EBC5BDC-7F9E-4A28-8675-BACAFA5D53B9}" type="sib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9F1EFF71-9C39-4EE4-BC44-84C215A079BC}">
      <dgm:prSet phldrT="[Text]" custT="1"/>
      <dgm:spPr>
        <a:solidFill>
          <a:schemeClr val="tx1"/>
        </a:solidFill>
      </dgm:spPr>
      <dgm:t>
        <a:bodyPr/>
        <a:lstStyle/>
        <a:p>
          <a:pPr algn="ctr"/>
          <a:r>
            <a:rPr lang="en-US" sz="1200" u="sng">
              <a:solidFill>
                <a:schemeClr val="bg1"/>
              </a:solidFill>
              <a:latin typeface="Arial" panose="020B0604020202020204" pitchFamily="34" charset="0"/>
              <a:cs typeface="Arial" panose="020B0604020202020204" pitchFamily="34" charset="0"/>
            </a:rPr>
            <a:t>Assessment worksheets</a:t>
          </a:r>
        </a:p>
      </dgm:t>
    </dgm:pt>
    <dgm:pt modelId="{9AA35A95-4AE5-4778-9902-05162F0C05BC}" type="parTrans" cxnId="{842162B3-7F99-4451-8BEE-CD27F5528CEA}">
      <dgm:prSet/>
      <dgm:spPr/>
      <dgm:t>
        <a:bodyPr/>
        <a:lstStyle/>
        <a:p>
          <a:endParaRPr lang="en-US" sz="1200">
            <a:latin typeface="Arial" panose="020B0604020202020204" pitchFamily="34" charset="0"/>
            <a:cs typeface="Arial" panose="020B0604020202020204" pitchFamily="34" charset="0"/>
          </a:endParaRPr>
        </a:p>
      </dgm:t>
    </dgm:pt>
    <dgm:pt modelId="{CB53CB4B-8B95-4C03-89F4-11ABA4D896E3}" type="sibTrans" cxnId="{842162B3-7F99-4451-8BEE-CD27F5528CEA}">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6B3B4EF6-66BC-460B-A2DD-799783707910}">
      <dgm:prSet phldrT="[Text]" custT="1"/>
      <dgm:spPr>
        <a:solidFill>
          <a:schemeClr val="tx1"/>
        </a:solidFill>
      </dgm:spPr>
      <dgm:t>
        <a:bodyPr/>
        <a:lstStyle/>
        <a:p>
          <a:pPr algn="l"/>
          <a:r>
            <a:rPr lang="en-US" sz="1200">
              <a:solidFill>
                <a:schemeClr val="bg1"/>
              </a:solidFill>
              <a:latin typeface="Arial" panose="020B0604020202020204" pitchFamily="34" charset="0"/>
              <a:cs typeface="Arial" panose="020B0604020202020204" pitchFamily="34" charset="0"/>
            </a:rPr>
            <a:t>Reference for review of metric outputs and calculation breakdowns</a:t>
          </a:r>
        </a:p>
      </dgm:t>
    </dgm:pt>
    <dgm:pt modelId="{E606000A-80E4-40AE-9F31-C19F2C4D5F7E}" type="par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FA11EF6A-ED05-48B4-9807-1CAAB433D61B}" type="sib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A7F3410F-7411-4AC2-B61B-774A1B1E2ECA}">
      <dgm:prSet custT="1"/>
      <dgm:spPr>
        <a:solidFill>
          <a:schemeClr val="accent4">
            <a:lumMod val="40000"/>
            <a:lumOff val="60000"/>
          </a:schemeClr>
        </a:solidFill>
      </dgm:spPr>
      <dgm:t>
        <a:bodyPr anchor="t"/>
        <a:lstStyle/>
        <a:p>
          <a:pPr algn="ctr"/>
          <a:r>
            <a:rPr lang="en-US" sz="1200" u="sng">
              <a:solidFill>
                <a:sysClr val="windowText" lastClr="000000"/>
              </a:solidFill>
              <a:latin typeface="Arial" panose="020B0604020202020204" pitchFamily="34" charset="0"/>
              <a:cs typeface="Arial" panose="020B0604020202020204" pitchFamily="34" charset="0"/>
            </a:rPr>
            <a:t>Evaluation worksheets</a:t>
          </a:r>
          <a:endParaRPr lang="en-US" sz="1200">
            <a:solidFill>
              <a:sysClr val="windowText" lastClr="000000"/>
            </a:solidFill>
            <a:latin typeface="Arial" panose="020B0604020202020204" pitchFamily="34" charset="0"/>
            <a:cs typeface="Arial" panose="020B0604020202020204" pitchFamily="34" charset="0"/>
          </a:endParaRPr>
        </a:p>
      </dgm:t>
    </dgm:pt>
    <dgm:pt modelId="{7C2911A3-C694-4D79-958E-A5F4AFC9FA07}" type="par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6473523A-C92A-4D43-949D-B7F81C2BD36B}" type="sib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37F3FE7C-8082-4441-B42D-80CEF76A658A}">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Check and address any errors or warnings (see also Contents sheet for reference)</a:t>
          </a:r>
        </a:p>
      </dgm:t>
    </dgm:pt>
    <dgm:pt modelId="{DDBB548C-9E68-4376-9B50-B9DDADF15761}" type="parTrans" cxnId="{78A2AC42-A882-400A-BA48-5CCEC6D93768}">
      <dgm:prSet/>
      <dgm:spPr/>
      <dgm:t>
        <a:bodyPr/>
        <a:lstStyle/>
        <a:p>
          <a:endParaRPr lang="en-US"/>
        </a:p>
      </dgm:t>
    </dgm:pt>
    <dgm:pt modelId="{9A12455B-6686-44F9-A4A6-0C490E77F7F4}" type="sibTrans" cxnId="{78A2AC42-A882-400A-BA48-5CCEC6D93768}">
      <dgm:prSet/>
      <dgm:spPr/>
      <dgm:t>
        <a:bodyPr/>
        <a:lstStyle/>
        <a:p>
          <a:endParaRPr lang="en-US"/>
        </a:p>
      </dgm:t>
    </dgm:pt>
    <dgm:pt modelId="{600C5E58-7E86-4EFB-AE6A-156A782A2F2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Check bidder clarification / mitigation narrative completed</a:t>
          </a:r>
          <a:endParaRPr lang="en-US" sz="1200">
            <a:latin typeface="Arial" panose="020B0604020202020204" pitchFamily="34" charset="0"/>
            <a:cs typeface="Arial" panose="020B0604020202020204" pitchFamily="34" charset="0"/>
          </a:endParaRPr>
        </a:p>
      </dgm:t>
    </dgm:pt>
    <dgm:pt modelId="{85610B5B-65C1-417E-8E04-BD633A27ED21}" type="sibTrans" cxnId="{0FBB2EB0-4BDC-4126-9A6D-46018296CF56}">
      <dgm:prSet/>
      <dgm:spPr/>
      <dgm:t>
        <a:bodyPr/>
        <a:lstStyle/>
        <a:p>
          <a:endParaRPr lang="en-US"/>
        </a:p>
      </dgm:t>
    </dgm:pt>
    <dgm:pt modelId="{2B9056CE-75F4-40C2-8ADC-85F9D70BB863}" type="parTrans" cxnId="{0FBB2EB0-4BDC-4126-9A6D-46018296CF56}">
      <dgm:prSet/>
      <dgm:spPr/>
      <dgm:t>
        <a:bodyPr/>
        <a:lstStyle/>
        <a:p>
          <a:endParaRPr lang="en-US"/>
        </a:p>
      </dgm:t>
    </dgm:pt>
    <dgm:pt modelId="{D3C91992-03A0-47B8-8910-817B781A17C7}">
      <dgm:prSet custT="1"/>
      <dgm:spPr>
        <a:solidFill>
          <a:srgbClr val="FFFFCC"/>
        </a:solidFill>
      </dgm:spPr>
      <dgm:t>
        <a:bodyPr/>
        <a:lstStyle/>
        <a:p>
          <a:pPr algn="ctr"/>
          <a:r>
            <a:rPr lang="en-US" sz="1200" u="sng">
              <a:solidFill>
                <a:sysClr val="windowText" lastClr="000000"/>
              </a:solidFill>
              <a:latin typeface="Arial" panose="020B0604020202020204" pitchFamily="34" charset="0"/>
              <a:cs typeface="Arial" panose="020B0604020202020204" pitchFamily="34" charset="0"/>
            </a:rPr>
            <a:t>Authority Input worksheet</a:t>
          </a:r>
        </a:p>
      </dgm:t>
    </dgm:pt>
    <dgm:pt modelId="{AC8CB686-52E0-4C01-BFEC-ADA703E2773F}" type="parTrans" cxnId="{E3F2CB66-E5EA-4982-BC7F-4B38360088EC}">
      <dgm:prSet/>
      <dgm:spPr/>
      <dgm:t>
        <a:bodyPr/>
        <a:lstStyle/>
        <a:p>
          <a:endParaRPr lang="en-US"/>
        </a:p>
      </dgm:t>
    </dgm:pt>
    <dgm:pt modelId="{11C1100C-45D6-4EEE-BCCF-A7B956F368BB}" type="sibTrans" cxnId="{E3F2CB66-E5EA-4982-BC7F-4B38360088EC}">
      <dgm:prSet/>
      <dgm:spPr>
        <a:ln w="15875">
          <a:tailEnd type="triangle" w="lg" len="lg"/>
        </a:ln>
      </dgm:spPr>
      <dgm:t>
        <a:bodyPr/>
        <a:lstStyle/>
        <a:p>
          <a:endParaRPr lang="en-US"/>
        </a:p>
      </dgm:t>
    </dgm:pt>
    <dgm:pt modelId="{AF358E67-D694-4D09-839C-4E7B99DE67E5}">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Send tool to bidders</a:t>
          </a:r>
        </a:p>
      </dgm:t>
    </dgm:pt>
    <dgm:pt modelId="{4DD7EB7F-952A-4157-A156-5184D8202362}" type="parTrans" cxnId="{3DCEBB04-19D2-4D92-B29E-922346F62A42}">
      <dgm:prSet/>
      <dgm:spPr/>
      <dgm:t>
        <a:bodyPr/>
        <a:lstStyle/>
        <a:p>
          <a:endParaRPr lang="en-US"/>
        </a:p>
      </dgm:t>
    </dgm:pt>
    <dgm:pt modelId="{1480D416-64A2-471D-9C50-C3177BB14ADF}" type="sibTrans" cxnId="{3DCEBB04-19D2-4D92-B29E-922346F62A42}">
      <dgm:prSet/>
      <dgm:spPr/>
      <dgm:t>
        <a:bodyPr/>
        <a:lstStyle/>
        <a:p>
          <a:endParaRPr lang="en-US"/>
        </a:p>
      </dgm:t>
    </dgm:pt>
    <dgm:pt modelId="{ECEF7FDB-BD58-4E24-9AF4-04400F98F49B}">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evaluation outcome for each entity</a:t>
          </a:r>
          <a:endParaRPr lang="en-US" sz="1200">
            <a:latin typeface="Arial" panose="020B0604020202020204" pitchFamily="34" charset="0"/>
            <a:cs typeface="Arial" panose="020B0604020202020204" pitchFamily="34" charset="0"/>
          </a:endParaRPr>
        </a:p>
      </dgm:t>
    </dgm:pt>
    <dgm:pt modelId="{D394A145-D413-4790-BFCE-3CD3B64962BC}" type="parTrans" cxnId="{1DDA0999-86D0-4534-8D2B-8CE2C387C7D8}">
      <dgm:prSet/>
      <dgm:spPr/>
      <dgm:t>
        <a:bodyPr/>
        <a:lstStyle/>
        <a:p>
          <a:endParaRPr lang="en-US"/>
        </a:p>
      </dgm:t>
    </dgm:pt>
    <dgm:pt modelId="{16441D00-BE0E-482D-A7B3-98530CE625AD}" type="sibTrans" cxnId="{1DDA0999-86D0-4534-8D2B-8CE2C387C7D8}">
      <dgm:prSet/>
      <dgm:spPr/>
      <dgm:t>
        <a:bodyPr/>
        <a:lstStyle/>
        <a:p>
          <a:endParaRPr lang="en-US"/>
        </a:p>
      </dgm:t>
    </dgm:pt>
    <dgm:pt modelId="{11395E57-8461-4D5B-8AD7-F7A27DC7E55C}">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overall evaluation outcome and populate evaluator and QA / approval fields</a:t>
          </a:r>
        </a:p>
      </dgm:t>
    </dgm:pt>
    <dgm:pt modelId="{1ADFC6F9-4EA0-40F7-87D6-E3F73CC77FA9}" type="parTrans" cxnId="{CDC272FB-E392-42A6-BF88-F02E6398241E}">
      <dgm:prSet/>
      <dgm:spPr/>
      <dgm:t>
        <a:bodyPr/>
        <a:lstStyle/>
        <a:p>
          <a:endParaRPr lang="en-US"/>
        </a:p>
      </dgm:t>
    </dgm:pt>
    <dgm:pt modelId="{961A83FC-D46B-4AB9-9CB6-0B0E00A7CAB8}" type="sibTrans" cxnId="{CDC272FB-E392-42A6-BF88-F02E6398241E}">
      <dgm:prSet/>
      <dgm:spPr/>
      <dgm:t>
        <a:bodyPr/>
        <a:lstStyle/>
        <a:p>
          <a:endParaRPr lang="en-US"/>
        </a:p>
      </dgm:t>
    </dgm:pt>
    <dgm:pt modelId="{CDAFC16F-0151-40D5-B7C8-42B6B8E25B32}">
      <dgm:prSet custT="1"/>
      <dgm:spPr/>
      <dgm:t>
        <a:bodyPr/>
        <a:lstStyle/>
        <a:p>
          <a:pPr algn="l"/>
          <a:r>
            <a:rPr lang="en-US" sz="1200" b="1">
              <a:solidFill>
                <a:sysClr val="windowText" lastClr="000000"/>
              </a:solidFill>
              <a:latin typeface="Arial" panose="020B0604020202020204" pitchFamily="34" charset="0"/>
              <a:cs typeface="Arial" panose="020B0604020202020204" pitchFamily="34" charset="0"/>
            </a:rPr>
            <a:t>Risk scales (*guidance below) </a:t>
          </a:r>
          <a:r>
            <a:rPr lang="en-US" sz="1200">
              <a:solidFill>
                <a:sysClr val="windowText" lastClr="000000"/>
              </a:solidFill>
              <a:latin typeface="Arial" panose="020B0604020202020204" pitchFamily="34" charset="0"/>
              <a:cs typeface="Arial" panose="020B0604020202020204" pitchFamily="34" charset="0"/>
            </a:rPr>
            <a:t>and contract value </a:t>
          </a:r>
          <a:endParaRPr lang="en-US" sz="1200" b="1">
            <a:solidFill>
              <a:sysClr val="windowText" lastClr="000000"/>
            </a:solidFill>
            <a:latin typeface="Arial" panose="020B0604020202020204" pitchFamily="34" charset="0"/>
            <a:cs typeface="Arial" panose="020B0604020202020204" pitchFamily="34" charset="0"/>
          </a:endParaRPr>
        </a:p>
      </dgm:t>
    </dgm:pt>
    <dgm:pt modelId="{2637DB33-03EB-46DF-ADBB-9AEF5EE3404B}" type="parTrans" cxnId="{01AEB197-5F8D-4C07-A5FF-87A7BDFAC535}">
      <dgm:prSet/>
      <dgm:spPr/>
      <dgm:t>
        <a:bodyPr/>
        <a:lstStyle/>
        <a:p>
          <a:endParaRPr lang="en-US"/>
        </a:p>
      </dgm:t>
    </dgm:pt>
    <dgm:pt modelId="{2939E3D6-DEE3-472B-BE6F-DF98F4ECF394}" type="sibTrans" cxnId="{01AEB197-5F8D-4C07-A5FF-87A7BDFAC535}">
      <dgm:prSet/>
      <dgm:spPr/>
      <dgm:t>
        <a:bodyPr/>
        <a:lstStyle/>
        <a:p>
          <a:endParaRPr lang="en-US"/>
        </a:p>
      </dgm:t>
    </dgm:pt>
    <dgm:pt modelId="{EF2BA3AE-989F-426C-888B-F473F0866920}">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Lot details (where applicable)</a:t>
          </a:r>
        </a:p>
      </dgm:t>
    </dgm:pt>
    <dgm:pt modelId="{1871E74D-C63A-4835-8BEC-7B21F85B6724}" type="parTrans" cxnId="{8F0B46A8-64F5-491D-9FAD-76BD484D6C68}">
      <dgm:prSet/>
      <dgm:spPr/>
      <dgm:t>
        <a:bodyPr/>
        <a:lstStyle/>
        <a:p>
          <a:endParaRPr lang="en-US"/>
        </a:p>
      </dgm:t>
    </dgm:pt>
    <dgm:pt modelId="{E8ED7466-71C0-4F28-8556-6286AAD6A5F2}" type="sibTrans" cxnId="{8F0B46A8-64F5-491D-9FAD-76BD484D6C68}">
      <dgm:prSet/>
      <dgm:spPr/>
      <dgm:t>
        <a:bodyPr/>
        <a:lstStyle/>
        <a:p>
          <a:endParaRPr lang="en-US"/>
        </a:p>
      </dgm:t>
    </dgm:pt>
    <dgm:pt modelId="{551EAAD2-5ACA-4FE2-8A96-42F000AE1D9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Tool Setup</a:t>
          </a:r>
        </a:p>
      </dgm:t>
    </dgm:pt>
    <dgm:pt modelId="{09D8C884-E639-4EFF-B50D-14CAD3CF97B8}" type="parTrans" cxnId="{5557F4AB-D507-4B04-9A9A-904D935A3E6F}">
      <dgm:prSet/>
      <dgm:spPr/>
      <dgm:t>
        <a:bodyPr/>
        <a:lstStyle/>
        <a:p>
          <a:endParaRPr lang="en-US"/>
        </a:p>
      </dgm:t>
    </dgm:pt>
    <dgm:pt modelId="{877EA79A-093C-43F2-9944-EC4941F3E35B}" type="sibTrans" cxnId="{5557F4AB-D507-4B04-9A9A-904D935A3E6F}">
      <dgm:prSet/>
      <dgm:spPr/>
      <dgm:t>
        <a:bodyPr/>
        <a:lstStyle/>
        <a:p>
          <a:endParaRPr lang="en-US"/>
        </a:p>
      </dgm:t>
    </dgm:pt>
    <dgm:pt modelId="{74839D7C-2B73-4498-A891-0EA6425C0450}">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Populate:</a:t>
          </a:r>
        </a:p>
      </dgm:t>
    </dgm:pt>
    <dgm:pt modelId="{DA2F4ABE-9DB5-4B02-BF10-482C621C73BC}" type="sibTrans" cxnId="{9292080D-5DE2-42A2-A749-A48B2E43C7A1}">
      <dgm:prSet/>
      <dgm:spPr/>
      <dgm:t>
        <a:bodyPr/>
        <a:lstStyle/>
        <a:p>
          <a:endParaRPr lang="en-US"/>
        </a:p>
      </dgm:t>
    </dgm:pt>
    <dgm:pt modelId="{181245F1-EDB0-4E7A-9EA7-25929B6A7EF1}" type="parTrans" cxnId="{9292080D-5DE2-42A2-A749-A48B2E43C7A1}">
      <dgm:prSet/>
      <dgm:spPr/>
      <dgm:t>
        <a:bodyPr/>
        <a:lstStyle/>
        <a:p>
          <a:endParaRPr lang="en-US"/>
        </a:p>
      </dgm:t>
    </dgm:pt>
    <dgm:pt modelId="{71B2C372-A4B0-4F32-A82A-EF888DD7536B}">
      <dgm:prSet custT="1"/>
      <dgm:spPr/>
      <dgm:t>
        <a:bodyPr/>
        <a:lstStyle/>
        <a:p>
          <a:pPr algn="l"/>
          <a:r>
            <a:rPr lang="en-US" sz="1200" b="1">
              <a:solidFill>
                <a:sysClr val="windowText" lastClr="000000"/>
              </a:solidFill>
              <a:latin typeface="Arial" panose="020B0604020202020204" pitchFamily="34" charset="0"/>
              <a:cs typeface="Arial" panose="020B0604020202020204" pitchFamily="34" charset="0"/>
            </a:rPr>
            <a:t>Protect worksheets (**guidance below)</a:t>
          </a:r>
        </a:p>
      </dgm:t>
    </dgm:pt>
    <dgm:pt modelId="{087E368A-6A5D-404A-B107-A19B03C900D9}" type="parTrans" cxnId="{444D5E5E-A3EF-46CF-BC4E-246514F4EDF9}">
      <dgm:prSet/>
      <dgm:spPr/>
      <dgm:t>
        <a:bodyPr/>
        <a:lstStyle/>
        <a:p>
          <a:endParaRPr lang="en-US"/>
        </a:p>
      </dgm:t>
    </dgm:pt>
    <dgm:pt modelId="{C16FA2C3-46EF-4750-A3B6-4E6A59AA64A6}" type="sibTrans" cxnId="{444D5E5E-A3EF-46CF-BC4E-246514F4EDF9}">
      <dgm:prSet/>
      <dgm:spPr/>
      <dgm:t>
        <a:bodyPr/>
        <a:lstStyle/>
        <a:p>
          <a:endParaRPr lang="en-US"/>
        </a:p>
      </dgm:t>
    </dgm:pt>
    <dgm:pt modelId="{57D80834-BE90-49BB-B959-133986BA358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evaluation narrative against each metric for each entity</a:t>
          </a:r>
          <a:endParaRPr lang="en-US" sz="1200">
            <a:latin typeface="Arial" panose="020B0604020202020204" pitchFamily="34" charset="0"/>
            <a:cs typeface="Arial" panose="020B0604020202020204" pitchFamily="34" charset="0"/>
          </a:endParaRPr>
        </a:p>
      </dgm:t>
    </dgm:pt>
    <dgm:pt modelId="{CAAB595F-2626-4E91-92F5-2D0DA272F2F1}" type="parTrans" cxnId="{698A8401-0A94-4DD7-A10E-EBCC1C06CC8E}">
      <dgm:prSet/>
      <dgm:spPr/>
      <dgm:t>
        <a:bodyPr/>
        <a:lstStyle/>
        <a:p>
          <a:endParaRPr lang="en-US"/>
        </a:p>
      </dgm:t>
    </dgm:pt>
    <dgm:pt modelId="{CD06DC52-9C7C-4072-B488-6FF2AD676F74}" type="sibTrans" cxnId="{698A8401-0A94-4DD7-A10E-EBCC1C06CC8E}">
      <dgm:prSet/>
      <dgm:spPr/>
      <dgm:t>
        <a:bodyPr/>
        <a:lstStyle/>
        <a:p>
          <a:endParaRPr lang="en-US"/>
        </a:p>
      </dgm:t>
    </dgm:pt>
    <dgm:pt modelId="{2721F2AC-913D-4FE5-AE74-31962FD2F311}">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Update CoverPage and SysConfig as required</a:t>
          </a:r>
        </a:p>
      </dgm:t>
    </dgm:pt>
    <dgm:pt modelId="{C044FB22-D936-408E-84A5-F9D05613611E}" type="parTrans" cxnId="{B1507E56-A420-4B75-9C9A-0E5D8CEED2FB}">
      <dgm:prSet/>
      <dgm:spPr/>
      <dgm:t>
        <a:bodyPr/>
        <a:lstStyle/>
        <a:p>
          <a:endParaRPr lang="en-US"/>
        </a:p>
      </dgm:t>
    </dgm:pt>
    <dgm:pt modelId="{CBBDABDA-863F-40DB-8287-646CBA00F447}" type="sibTrans" cxnId="{B1507E56-A420-4B75-9C9A-0E5D8CEED2FB}">
      <dgm:prSet/>
      <dgm:spPr/>
      <dgm:t>
        <a:bodyPr/>
        <a:lstStyle/>
        <a:p>
          <a:endParaRPr lang="en-US"/>
        </a:p>
      </dgm:t>
    </dgm:pt>
    <dgm:pt modelId="{BB213E16-7FB8-4083-98D2-0A34118EF7A7}" type="pres">
      <dgm:prSet presAssocID="{7B76B408-92A2-48D0-8E60-ABF8D8E0F7F2}" presName="Name0" presStyleCnt="0">
        <dgm:presLayoutVars>
          <dgm:dir/>
          <dgm:resizeHandles val="exact"/>
        </dgm:presLayoutVars>
      </dgm:prSet>
      <dgm:spPr/>
    </dgm:pt>
    <dgm:pt modelId="{3D2FEA43-F508-469C-BAFA-0EA2FB7F9D15}" type="pres">
      <dgm:prSet presAssocID="{D3C91992-03A0-47B8-8910-817B781A17C7}" presName="node" presStyleLbl="node1" presStyleIdx="0" presStyleCnt="5" custScaleY="180397">
        <dgm:presLayoutVars>
          <dgm:bulletEnabled val="1"/>
        </dgm:presLayoutVars>
      </dgm:prSet>
      <dgm:spPr/>
    </dgm:pt>
    <dgm:pt modelId="{CDC7C326-054B-40E7-8CE0-CE656426A1C1}" type="pres">
      <dgm:prSet presAssocID="{11C1100C-45D6-4EEE-BCCF-A7B956F368BB}" presName="sibTrans" presStyleLbl="sibTrans1D1" presStyleIdx="0" presStyleCnt="4"/>
      <dgm:spPr/>
    </dgm:pt>
    <dgm:pt modelId="{A926C5A0-8C34-4BE1-B04F-3A1592FA5E27}" type="pres">
      <dgm:prSet presAssocID="{11C1100C-45D6-4EEE-BCCF-A7B956F368BB}" presName="connectorText" presStyleLbl="sibTrans1D1" presStyleIdx="0" presStyleCnt="4"/>
      <dgm:spPr/>
    </dgm:pt>
    <dgm:pt modelId="{99096ADA-D3D2-4D60-861A-FAB0E2FCF798}" type="pres">
      <dgm:prSet presAssocID="{85374F56-77FA-4F24-AF41-FB6B404BDCFE}" presName="node" presStyleLbl="node1" presStyleIdx="1" presStyleCnt="5" custScaleY="178607">
        <dgm:presLayoutVars>
          <dgm:bulletEnabled val="1"/>
        </dgm:presLayoutVars>
      </dgm:prSet>
      <dgm:spPr/>
    </dgm:pt>
    <dgm:pt modelId="{3D168BDB-D904-4E91-88CF-56CBC4BF54AB}" type="pres">
      <dgm:prSet presAssocID="{5F12733D-93BF-4DFF-B786-2A571861BE5D}" presName="sibTrans" presStyleLbl="sibTrans1D1" presStyleIdx="1" presStyleCnt="4"/>
      <dgm:spPr/>
    </dgm:pt>
    <dgm:pt modelId="{65A5DBC7-E3CB-4DA1-813B-E8C8469BEA5F}" type="pres">
      <dgm:prSet presAssocID="{5F12733D-93BF-4DFF-B786-2A571861BE5D}" presName="connectorText" presStyleLbl="sibTrans1D1" presStyleIdx="1" presStyleCnt="4"/>
      <dgm:spPr/>
    </dgm:pt>
    <dgm:pt modelId="{B08DA875-B9EE-4DC1-8D20-5F300ED61146}" type="pres">
      <dgm:prSet presAssocID="{8F804882-950C-4F93-8029-610FBC3B28CF}" presName="node" presStyleLbl="node1" presStyleIdx="2" presStyleCnt="5" custScaleY="178607">
        <dgm:presLayoutVars>
          <dgm:bulletEnabled val="1"/>
        </dgm:presLayoutVars>
      </dgm:prSet>
      <dgm:spPr/>
    </dgm:pt>
    <dgm:pt modelId="{E322601A-0696-4719-A275-0AF2FEE55464}" type="pres">
      <dgm:prSet presAssocID="{21BAFF5C-A6CB-4D3B-A3EA-1329C7EC4007}" presName="sibTrans" presStyleLbl="sibTrans1D1" presStyleIdx="2" presStyleCnt="4"/>
      <dgm:spPr/>
    </dgm:pt>
    <dgm:pt modelId="{326F4F54-AC47-489A-96A0-B744DB44D0F4}" type="pres">
      <dgm:prSet presAssocID="{21BAFF5C-A6CB-4D3B-A3EA-1329C7EC4007}" presName="connectorText" presStyleLbl="sibTrans1D1" presStyleIdx="2" presStyleCnt="4"/>
      <dgm:spPr/>
    </dgm:pt>
    <dgm:pt modelId="{C4CB36BA-CF79-40D2-BC77-7F29713C1539}" type="pres">
      <dgm:prSet presAssocID="{9F1EFF71-9C39-4EE4-BC44-84C215A079BC}" presName="node" presStyleLbl="node1" presStyleIdx="3" presStyleCnt="5" custScaleY="177385">
        <dgm:presLayoutVars>
          <dgm:bulletEnabled val="1"/>
        </dgm:presLayoutVars>
      </dgm:prSet>
      <dgm:spPr/>
    </dgm:pt>
    <dgm:pt modelId="{F7A548AD-D74C-4042-8745-C7341013D2E0}" type="pres">
      <dgm:prSet presAssocID="{CB53CB4B-8B95-4C03-89F4-11ABA4D896E3}" presName="sibTrans" presStyleLbl="sibTrans1D1" presStyleIdx="3" presStyleCnt="4"/>
      <dgm:spPr/>
    </dgm:pt>
    <dgm:pt modelId="{4D74BCFE-D426-444F-85EB-B935D5D81B04}" type="pres">
      <dgm:prSet presAssocID="{CB53CB4B-8B95-4C03-89F4-11ABA4D896E3}" presName="connectorText" presStyleLbl="sibTrans1D1" presStyleIdx="3" presStyleCnt="4"/>
      <dgm:spPr/>
    </dgm:pt>
    <dgm:pt modelId="{9D622D7C-1BE1-4505-B663-3FB9BBE3E078}" type="pres">
      <dgm:prSet presAssocID="{A7F3410F-7411-4AC2-B61B-774A1B1E2ECA}" presName="node" presStyleLbl="node1" presStyleIdx="4" presStyleCnt="5" custScaleY="177385">
        <dgm:presLayoutVars>
          <dgm:bulletEnabled val="1"/>
        </dgm:presLayoutVars>
      </dgm:prSet>
      <dgm:spPr/>
    </dgm:pt>
  </dgm:ptLst>
  <dgm:cxnLst>
    <dgm:cxn modelId="{698A8401-0A94-4DD7-A10E-EBCC1C06CC8E}" srcId="{A7F3410F-7411-4AC2-B61B-774A1B1E2ECA}" destId="{57D80834-BE90-49BB-B959-133986BA358D}" srcOrd="1" destOrd="0" parTransId="{CAAB595F-2626-4E91-92F5-2D0DA272F2F1}" sibTransId="{CD06DC52-9C7C-4072-B488-6FF2AD676F74}"/>
    <dgm:cxn modelId="{3DCEBB04-19D2-4D92-B29E-922346F62A42}" srcId="{D3C91992-03A0-47B8-8910-817B781A17C7}" destId="{AF358E67-D694-4D09-839C-4E7B99DE67E5}" srcOrd="3" destOrd="0" parTransId="{4DD7EB7F-952A-4157-A156-5184D8202362}" sibTransId="{1480D416-64A2-471D-9C50-C3177BB14ADF}"/>
    <dgm:cxn modelId="{9292080D-5DE2-42A2-A749-A48B2E43C7A1}" srcId="{D3C91992-03A0-47B8-8910-817B781A17C7}" destId="{74839D7C-2B73-4498-A891-0EA6425C0450}" srcOrd="0" destOrd="0" parTransId="{181245F1-EDB0-4E7A-9EA7-25929B6A7EF1}" sibTransId="{DA2F4ABE-9DB5-4B02-BF10-482C621C73BC}"/>
    <dgm:cxn modelId="{5EFD3212-95C4-4FE5-819A-2FB322052D39}" type="presOf" srcId="{7B76B408-92A2-48D0-8E60-ABF8D8E0F7F2}" destId="{BB213E16-7FB8-4083-98D2-0A34118EF7A7}" srcOrd="0" destOrd="0" presId="urn:microsoft.com/office/officeart/2005/8/layout/bProcess3"/>
    <dgm:cxn modelId="{7D8AB51B-530B-4F1C-A561-597EA548E0F4}" type="presOf" srcId="{5F12733D-93BF-4DFF-B786-2A571861BE5D}" destId="{65A5DBC7-E3CB-4DA1-813B-E8C8469BEA5F}" srcOrd="1" destOrd="0" presId="urn:microsoft.com/office/officeart/2005/8/layout/bProcess3"/>
    <dgm:cxn modelId="{7FFF2D2A-4B60-428C-AB87-2BC22EBDB58A}" type="presOf" srcId="{600C5E58-7E86-4EFB-AE6A-156A782A2F2D}" destId="{9D622D7C-1BE1-4505-B663-3FB9BBE3E078}" srcOrd="0" destOrd="1" presId="urn:microsoft.com/office/officeart/2005/8/layout/bProcess3"/>
    <dgm:cxn modelId="{54A47D2C-D7A9-4CA4-B9F1-87390A9FC745}" type="presOf" srcId="{EF2BA3AE-989F-426C-888B-F473F0866920}" destId="{3D2FEA43-F508-469C-BAFA-0EA2FB7F9D15}" srcOrd="0" destOrd="4" presId="urn:microsoft.com/office/officeart/2005/8/layout/bProcess3"/>
    <dgm:cxn modelId="{0030633E-FFF7-406E-90B9-ACC7164A8CE1}" type="presOf" srcId="{85374F56-77FA-4F24-AF41-FB6B404BDCFE}" destId="{99096ADA-D3D2-4D60-861A-FAB0E2FCF798}" srcOrd="0" destOrd="0" presId="urn:microsoft.com/office/officeart/2005/8/layout/bProcess3"/>
    <dgm:cxn modelId="{167E9E3E-FCEB-4FD6-9501-29988A94BE2A}" type="presOf" srcId="{ECEF7FDB-BD58-4E24-9AF4-04400F98F49B}" destId="{9D622D7C-1BE1-4505-B663-3FB9BBE3E078}" srcOrd="0" destOrd="3" presId="urn:microsoft.com/office/officeart/2005/8/layout/bProcess3"/>
    <dgm:cxn modelId="{20C6F23E-325E-4DB9-89C2-BBA8F830BDDD}" type="presOf" srcId="{21BAFF5C-A6CB-4D3B-A3EA-1329C7EC4007}" destId="{326F4F54-AC47-489A-96A0-B744DB44D0F4}" srcOrd="1" destOrd="0" presId="urn:microsoft.com/office/officeart/2005/8/layout/bProcess3"/>
    <dgm:cxn modelId="{2347B740-65DB-4955-8C26-020E2C7DBFBB}" type="presOf" srcId="{551EAAD2-5ACA-4FE2-8A96-42F000AE1D9D}" destId="{3D2FEA43-F508-469C-BAFA-0EA2FB7F9D15}" srcOrd="0" destOrd="2" presId="urn:microsoft.com/office/officeart/2005/8/layout/bProcess3"/>
    <dgm:cxn modelId="{444D5E5E-A3EF-46CF-BC4E-246514F4EDF9}" srcId="{D3C91992-03A0-47B8-8910-817B781A17C7}" destId="{71B2C372-A4B0-4F32-A82A-EF888DD7536B}" srcOrd="1" destOrd="0" parTransId="{087E368A-6A5D-404A-B107-A19B03C900D9}" sibTransId="{C16FA2C3-46EF-4750-A3B6-4E6A59AA64A6}"/>
    <dgm:cxn modelId="{7F496260-03D9-4544-81F6-A31BB6F1FEA3}" type="presOf" srcId="{2721F2AC-913D-4FE5-AE74-31962FD2F311}" destId="{3D2FEA43-F508-469C-BAFA-0EA2FB7F9D15}" srcOrd="0" destOrd="6" presId="urn:microsoft.com/office/officeart/2005/8/layout/bProcess3"/>
    <dgm:cxn modelId="{B19E9642-FF56-4B3A-9927-EF3F7C009F26}" srcId="{7B76B408-92A2-48D0-8E60-ABF8D8E0F7F2}" destId="{A7F3410F-7411-4AC2-B61B-774A1B1E2ECA}" srcOrd="4" destOrd="0" parTransId="{7C2911A3-C694-4D79-958E-A5F4AFC9FA07}" sibTransId="{6473523A-C92A-4D43-949D-B7F81C2BD36B}"/>
    <dgm:cxn modelId="{78A2AC42-A882-400A-BA48-5CCEC6D93768}" srcId="{85374F56-77FA-4F24-AF41-FB6B404BDCFE}" destId="{37F3FE7C-8082-4441-B42D-80CEF76A658A}" srcOrd="1" destOrd="0" parTransId="{DDBB548C-9E68-4376-9B50-B9DDADF15761}" sibTransId="{9A12455B-6686-44F9-A4A6-0C490E77F7F4}"/>
    <dgm:cxn modelId="{E3F2CB66-E5EA-4982-BC7F-4B38360088EC}" srcId="{7B76B408-92A2-48D0-8E60-ABF8D8E0F7F2}" destId="{D3C91992-03A0-47B8-8910-817B781A17C7}" srcOrd="0" destOrd="0" parTransId="{AC8CB686-52E0-4C01-BFEC-ADA703E2773F}" sibTransId="{11C1100C-45D6-4EEE-BCCF-A7B956F368BB}"/>
    <dgm:cxn modelId="{27323B48-0BDF-4070-8527-4E0ABB5140FF}" type="presOf" srcId="{5F12733D-93BF-4DFF-B786-2A571861BE5D}" destId="{3D168BDB-D904-4E91-88CF-56CBC4BF54AB}" srcOrd="0" destOrd="0" presId="urn:microsoft.com/office/officeart/2005/8/layout/bProcess3"/>
    <dgm:cxn modelId="{B1507E56-A420-4B75-9C9A-0E5D8CEED2FB}" srcId="{D3C91992-03A0-47B8-8910-817B781A17C7}" destId="{2721F2AC-913D-4FE5-AE74-31962FD2F311}" srcOrd="2" destOrd="0" parTransId="{C044FB22-D936-408E-84A5-F9D05613611E}" sibTransId="{CBBDABDA-863F-40DB-8287-646CBA00F447}"/>
    <dgm:cxn modelId="{00AC4A5A-2ACB-4F9B-96BE-86C51F302A5C}" type="presOf" srcId="{CDAFC16F-0151-40D5-B7C8-42B6B8E25B32}" destId="{3D2FEA43-F508-469C-BAFA-0EA2FB7F9D15}" srcOrd="0" destOrd="3" presId="urn:microsoft.com/office/officeart/2005/8/layout/bProcess3"/>
    <dgm:cxn modelId="{1FD7EA8A-5E5F-427D-8CE9-A0EF3CCF53F5}" type="presOf" srcId="{9F1EFF71-9C39-4EE4-BC44-84C215A079BC}" destId="{C4CB36BA-CF79-40D2-BC77-7F29713C1539}" srcOrd="0" destOrd="0" presId="urn:microsoft.com/office/officeart/2005/8/layout/bProcess3"/>
    <dgm:cxn modelId="{FA1D9A90-82D6-4B7C-B1B1-BE890DA3E3F3}" type="presOf" srcId="{A7F3410F-7411-4AC2-B61B-774A1B1E2ECA}" destId="{9D622D7C-1BE1-4505-B663-3FB9BBE3E078}" srcOrd="0" destOrd="0" presId="urn:microsoft.com/office/officeart/2005/8/layout/bProcess3"/>
    <dgm:cxn modelId="{01AEB197-5F8D-4C07-A5FF-87A7BDFAC535}" srcId="{74839D7C-2B73-4498-A891-0EA6425C0450}" destId="{CDAFC16F-0151-40D5-B7C8-42B6B8E25B32}" srcOrd="1" destOrd="0" parTransId="{2637DB33-03EB-46DF-ADBB-9AEF5EE3404B}" sibTransId="{2939E3D6-DEE3-472B-BE6F-DF98F4ECF394}"/>
    <dgm:cxn modelId="{1DDA0999-86D0-4534-8D2B-8CE2C387C7D8}" srcId="{A7F3410F-7411-4AC2-B61B-774A1B1E2ECA}" destId="{ECEF7FDB-BD58-4E24-9AF4-04400F98F49B}" srcOrd="2" destOrd="0" parTransId="{D394A145-D413-4790-BFCE-3CD3B64962BC}" sibTransId="{16441D00-BE0E-482D-A7B3-98530CE625AD}"/>
    <dgm:cxn modelId="{6478C09D-2FB9-46D9-939C-8F07C1AE5748}" srcId="{7B76B408-92A2-48D0-8E60-ABF8D8E0F7F2}" destId="{85374F56-77FA-4F24-AF41-FB6B404BDCFE}" srcOrd="1" destOrd="0" parTransId="{8B35B03D-C23F-41DC-A083-DC3719228484}" sibTransId="{5F12733D-93BF-4DFF-B786-2A571861BE5D}"/>
    <dgm:cxn modelId="{CDC2349F-F83D-464F-879E-A557EE2C3869}" type="presOf" srcId="{8F804882-950C-4F93-8029-610FBC3B28CF}" destId="{B08DA875-B9EE-4DC1-8D20-5F300ED61146}" srcOrd="0" destOrd="0" presId="urn:microsoft.com/office/officeart/2005/8/layout/bProcess3"/>
    <dgm:cxn modelId="{C3F906A4-10C8-4B58-908B-7711CA9E5218}" srcId="{7B76B408-92A2-48D0-8E60-ABF8D8E0F7F2}" destId="{8F804882-950C-4F93-8029-610FBC3B28CF}" srcOrd="2" destOrd="0" parTransId="{8AB93C1E-E0F8-4199-9A0E-C587084959C2}" sibTransId="{21BAFF5C-A6CB-4D3B-A3EA-1329C7EC4007}"/>
    <dgm:cxn modelId="{A8219BA7-D9C9-4C21-ADAB-F58A858278AA}" type="presOf" srcId="{37F3FE7C-8082-4441-B42D-80CEF76A658A}" destId="{99096ADA-D3D2-4D60-861A-FAB0E2FCF798}" srcOrd="0" destOrd="2" presId="urn:microsoft.com/office/officeart/2005/8/layout/bProcess3"/>
    <dgm:cxn modelId="{728F15A8-09EC-4011-9206-900FCA51EED2}" type="presOf" srcId="{4B967538-1AE3-44C3-BADA-E2BA4E6D6AA7}" destId="{99096ADA-D3D2-4D60-861A-FAB0E2FCF798}" srcOrd="0" destOrd="1" presId="urn:microsoft.com/office/officeart/2005/8/layout/bProcess3"/>
    <dgm:cxn modelId="{8F0B46A8-64F5-491D-9FAD-76BD484D6C68}" srcId="{74839D7C-2B73-4498-A891-0EA6425C0450}" destId="{EF2BA3AE-989F-426C-888B-F473F0866920}" srcOrd="2" destOrd="0" parTransId="{1871E74D-C63A-4835-8BEC-7B21F85B6724}" sibTransId="{E8ED7466-71C0-4F28-8556-6286AAD6A5F2}"/>
    <dgm:cxn modelId="{5557F4AB-D507-4B04-9A9A-904D935A3E6F}" srcId="{74839D7C-2B73-4498-A891-0EA6425C0450}" destId="{551EAAD2-5ACA-4FE2-8A96-42F000AE1D9D}" srcOrd="0" destOrd="0" parTransId="{09D8C884-E639-4EFF-B50D-14CAD3CF97B8}" sibTransId="{877EA79A-093C-43F2-9944-EC4941F3E35B}"/>
    <dgm:cxn modelId="{1D7A45AF-163A-4670-91D3-AFEFD3E327D7}" type="presOf" srcId="{21BAFF5C-A6CB-4D3B-A3EA-1329C7EC4007}" destId="{E322601A-0696-4719-A275-0AF2FEE55464}" srcOrd="0" destOrd="0" presId="urn:microsoft.com/office/officeart/2005/8/layout/bProcess3"/>
    <dgm:cxn modelId="{0FBB2EB0-4BDC-4126-9A6D-46018296CF56}" srcId="{A7F3410F-7411-4AC2-B61B-774A1B1E2ECA}" destId="{600C5E58-7E86-4EFB-AE6A-156A782A2F2D}" srcOrd="0" destOrd="0" parTransId="{2B9056CE-75F4-40C2-8ADC-85F9D70BB863}" sibTransId="{85610B5B-65C1-417E-8E04-BD633A27ED21}"/>
    <dgm:cxn modelId="{842162B3-7F99-4451-8BEE-CD27F5528CEA}" srcId="{7B76B408-92A2-48D0-8E60-ABF8D8E0F7F2}" destId="{9F1EFF71-9C39-4EE4-BC44-84C215A079BC}" srcOrd="3" destOrd="0" parTransId="{9AA35A95-4AE5-4778-9902-05162F0C05BC}" sibTransId="{CB53CB4B-8B95-4C03-89F4-11ABA4D896E3}"/>
    <dgm:cxn modelId="{427F71B7-BB31-4B8D-84C1-E84B7791F954}" type="presOf" srcId="{D3C91992-03A0-47B8-8910-817B781A17C7}" destId="{3D2FEA43-F508-469C-BAFA-0EA2FB7F9D15}" srcOrd="0" destOrd="0" presId="urn:microsoft.com/office/officeart/2005/8/layout/bProcess3"/>
    <dgm:cxn modelId="{66FA64BD-54CC-4D7C-ACCD-C5FE65F85AED}" type="presOf" srcId="{11C1100C-45D6-4EEE-BCCF-A7B956F368BB}" destId="{CDC7C326-054B-40E7-8CE0-CE656426A1C1}" srcOrd="0" destOrd="0" presId="urn:microsoft.com/office/officeart/2005/8/layout/bProcess3"/>
    <dgm:cxn modelId="{17236FBD-9F9C-4301-B758-F78AACC070BA}" type="presOf" srcId="{6B3B4EF6-66BC-460B-A2DD-799783707910}" destId="{C4CB36BA-CF79-40D2-BC77-7F29713C1539}" srcOrd="0" destOrd="1" presId="urn:microsoft.com/office/officeart/2005/8/layout/bProcess3"/>
    <dgm:cxn modelId="{A4D354C9-96F9-496B-933A-6FBE8AD9A285}" type="presOf" srcId="{74839D7C-2B73-4498-A891-0EA6425C0450}" destId="{3D2FEA43-F508-469C-BAFA-0EA2FB7F9D15}" srcOrd="0" destOrd="1" presId="urn:microsoft.com/office/officeart/2005/8/layout/bProcess3"/>
    <dgm:cxn modelId="{3DDD58D0-86A8-42C6-BC0B-D9554F1B3A82}" type="presOf" srcId="{11395E57-8461-4D5B-8AD7-F7A27DC7E55C}" destId="{9D622D7C-1BE1-4505-B663-3FB9BBE3E078}" srcOrd="0" destOrd="4" presId="urn:microsoft.com/office/officeart/2005/8/layout/bProcess3"/>
    <dgm:cxn modelId="{508765D5-8193-4FB5-A424-86837BF93D82}" type="presOf" srcId="{71B2C372-A4B0-4F32-A82A-EF888DD7536B}" destId="{3D2FEA43-F508-469C-BAFA-0EA2FB7F9D15}" srcOrd="0" destOrd="5" presId="urn:microsoft.com/office/officeart/2005/8/layout/bProcess3"/>
    <dgm:cxn modelId="{562DBAD8-AF85-42AC-A24A-E9ECE9A455BA}" srcId="{8F804882-950C-4F93-8029-610FBC3B28CF}" destId="{97B66655-1017-4CF9-B58D-227AD464FBBD}" srcOrd="0" destOrd="0" parTransId="{D8CB757E-8A87-4F45-94DB-966C2A2D33F4}" sibTransId="{2EBC5BDC-7F9E-4A28-8675-BACAFA5D53B9}"/>
    <dgm:cxn modelId="{AEE6BCDB-4321-424F-AAC5-7B78BB2EE2FF}" type="presOf" srcId="{CB53CB4B-8B95-4C03-89F4-11ABA4D896E3}" destId="{4D74BCFE-D426-444F-85EB-B935D5D81B04}" srcOrd="1" destOrd="0" presId="urn:microsoft.com/office/officeart/2005/8/layout/bProcess3"/>
    <dgm:cxn modelId="{82FB43E1-C36E-45D5-8400-5466DFC1A57D}" type="presOf" srcId="{97B66655-1017-4CF9-B58D-227AD464FBBD}" destId="{B08DA875-B9EE-4DC1-8D20-5F300ED61146}" srcOrd="0" destOrd="1" presId="urn:microsoft.com/office/officeart/2005/8/layout/bProcess3"/>
    <dgm:cxn modelId="{9B51CDEA-7EFA-4CEF-B1B0-3C2193FC4E12}" srcId="{9F1EFF71-9C39-4EE4-BC44-84C215A079BC}" destId="{6B3B4EF6-66BC-460B-A2DD-799783707910}" srcOrd="0" destOrd="0" parTransId="{E606000A-80E4-40AE-9F31-C19F2C4D5F7E}" sibTransId="{FA11EF6A-ED05-48B4-9807-1CAAB433D61B}"/>
    <dgm:cxn modelId="{5B90D5F3-98EA-406B-AC27-0544303E2737}" type="presOf" srcId="{57D80834-BE90-49BB-B959-133986BA358D}" destId="{9D622D7C-1BE1-4505-B663-3FB9BBE3E078}" srcOrd="0" destOrd="2" presId="urn:microsoft.com/office/officeart/2005/8/layout/bProcess3"/>
    <dgm:cxn modelId="{E61C33F6-DB7E-4A37-A51C-38E4B19FFE36}" type="presOf" srcId="{CB53CB4B-8B95-4C03-89F4-11ABA4D896E3}" destId="{F7A548AD-D74C-4042-8745-C7341013D2E0}" srcOrd="0" destOrd="0" presId="urn:microsoft.com/office/officeart/2005/8/layout/bProcess3"/>
    <dgm:cxn modelId="{2DDA54FA-EF31-4DE7-B33B-ADBD1D14F1FA}" srcId="{85374F56-77FA-4F24-AF41-FB6B404BDCFE}" destId="{4B967538-1AE3-44C3-BADA-E2BA4E6D6AA7}" srcOrd="0" destOrd="0" parTransId="{A35C5D1B-83C3-453A-9F0A-86E17284F8C2}" sibTransId="{4F90CA53-9975-4FC2-B8D2-762459FE42D0}"/>
    <dgm:cxn modelId="{B05700FB-293A-4C49-8A42-9A6EF55F0FF5}" type="presOf" srcId="{11C1100C-45D6-4EEE-BCCF-A7B956F368BB}" destId="{A926C5A0-8C34-4BE1-B04F-3A1592FA5E27}" srcOrd="1" destOrd="0" presId="urn:microsoft.com/office/officeart/2005/8/layout/bProcess3"/>
    <dgm:cxn modelId="{CDC272FB-E392-42A6-BF88-F02E6398241E}" srcId="{A7F3410F-7411-4AC2-B61B-774A1B1E2ECA}" destId="{11395E57-8461-4D5B-8AD7-F7A27DC7E55C}" srcOrd="3" destOrd="0" parTransId="{1ADFC6F9-4EA0-40F7-87D6-E3F73CC77FA9}" sibTransId="{961A83FC-D46B-4AB9-9CB6-0B0E00A7CAB8}"/>
    <dgm:cxn modelId="{586582FF-47C0-45DC-9848-877D851C22D0}" type="presOf" srcId="{AF358E67-D694-4D09-839C-4E7B99DE67E5}" destId="{3D2FEA43-F508-469C-BAFA-0EA2FB7F9D15}" srcOrd="0" destOrd="7" presId="urn:microsoft.com/office/officeart/2005/8/layout/bProcess3"/>
    <dgm:cxn modelId="{A90C4C8E-7B73-4934-B220-D06C853D9F86}" type="presParOf" srcId="{BB213E16-7FB8-4083-98D2-0A34118EF7A7}" destId="{3D2FEA43-F508-469C-BAFA-0EA2FB7F9D15}" srcOrd="0" destOrd="0" presId="urn:microsoft.com/office/officeart/2005/8/layout/bProcess3"/>
    <dgm:cxn modelId="{D85C9838-490E-4498-AF21-8D3653D56693}" type="presParOf" srcId="{BB213E16-7FB8-4083-98D2-0A34118EF7A7}" destId="{CDC7C326-054B-40E7-8CE0-CE656426A1C1}" srcOrd="1" destOrd="0" presId="urn:microsoft.com/office/officeart/2005/8/layout/bProcess3"/>
    <dgm:cxn modelId="{B9C5E5D0-C818-4F1C-8C02-064B5744A039}" type="presParOf" srcId="{CDC7C326-054B-40E7-8CE0-CE656426A1C1}" destId="{A926C5A0-8C34-4BE1-B04F-3A1592FA5E27}" srcOrd="0" destOrd="0" presId="urn:microsoft.com/office/officeart/2005/8/layout/bProcess3"/>
    <dgm:cxn modelId="{1ABD799E-A4D9-43BA-85DE-F529DE5CD028}" type="presParOf" srcId="{BB213E16-7FB8-4083-98D2-0A34118EF7A7}" destId="{99096ADA-D3D2-4D60-861A-FAB0E2FCF798}" srcOrd="2" destOrd="0" presId="urn:microsoft.com/office/officeart/2005/8/layout/bProcess3"/>
    <dgm:cxn modelId="{CFF51407-3EED-4416-B6E5-EA705B48F993}" type="presParOf" srcId="{BB213E16-7FB8-4083-98D2-0A34118EF7A7}" destId="{3D168BDB-D904-4E91-88CF-56CBC4BF54AB}" srcOrd="3" destOrd="0" presId="urn:microsoft.com/office/officeart/2005/8/layout/bProcess3"/>
    <dgm:cxn modelId="{178FAD84-A081-4BD9-A817-34E326C66D2A}" type="presParOf" srcId="{3D168BDB-D904-4E91-88CF-56CBC4BF54AB}" destId="{65A5DBC7-E3CB-4DA1-813B-E8C8469BEA5F}" srcOrd="0" destOrd="0" presId="urn:microsoft.com/office/officeart/2005/8/layout/bProcess3"/>
    <dgm:cxn modelId="{70C68D6D-C63E-475C-A3A9-ACC300150221}" type="presParOf" srcId="{BB213E16-7FB8-4083-98D2-0A34118EF7A7}" destId="{B08DA875-B9EE-4DC1-8D20-5F300ED61146}" srcOrd="4" destOrd="0" presId="urn:microsoft.com/office/officeart/2005/8/layout/bProcess3"/>
    <dgm:cxn modelId="{BBA0C628-BB95-4633-81C9-0B06DD8D0671}" type="presParOf" srcId="{BB213E16-7FB8-4083-98D2-0A34118EF7A7}" destId="{E322601A-0696-4719-A275-0AF2FEE55464}" srcOrd="5" destOrd="0" presId="urn:microsoft.com/office/officeart/2005/8/layout/bProcess3"/>
    <dgm:cxn modelId="{2FE10348-5FAD-4753-BAF5-FDA385CBAB72}" type="presParOf" srcId="{E322601A-0696-4719-A275-0AF2FEE55464}" destId="{326F4F54-AC47-489A-96A0-B744DB44D0F4}" srcOrd="0" destOrd="0" presId="urn:microsoft.com/office/officeart/2005/8/layout/bProcess3"/>
    <dgm:cxn modelId="{4B923A15-EDB1-4990-858A-52527692031B}" type="presParOf" srcId="{BB213E16-7FB8-4083-98D2-0A34118EF7A7}" destId="{C4CB36BA-CF79-40D2-BC77-7F29713C1539}" srcOrd="6" destOrd="0" presId="urn:microsoft.com/office/officeart/2005/8/layout/bProcess3"/>
    <dgm:cxn modelId="{E2A66236-868F-4802-9795-69C7B83DA446}" type="presParOf" srcId="{BB213E16-7FB8-4083-98D2-0A34118EF7A7}" destId="{F7A548AD-D74C-4042-8745-C7341013D2E0}" srcOrd="7" destOrd="0" presId="urn:microsoft.com/office/officeart/2005/8/layout/bProcess3"/>
    <dgm:cxn modelId="{1752D59A-7255-41A0-82ED-D94CA75D7F9F}" type="presParOf" srcId="{F7A548AD-D74C-4042-8745-C7341013D2E0}" destId="{4D74BCFE-D426-444F-85EB-B935D5D81B04}" srcOrd="0" destOrd="0" presId="urn:microsoft.com/office/officeart/2005/8/layout/bProcess3"/>
    <dgm:cxn modelId="{886D5AE3-BF5E-457B-A688-AA7D7AC35528}" type="presParOf" srcId="{BB213E16-7FB8-4083-98D2-0A34118EF7A7}" destId="{9D622D7C-1BE1-4505-B663-3FB9BBE3E078}" srcOrd="8" destOrd="0" presId="urn:microsoft.com/office/officeart/2005/8/layout/bProcess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7B76B408-92A2-48D0-8E60-ABF8D8E0F7F2}" type="doc">
      <dgm:prSet loTypeId="urn:microsoft.com/office/officeart/2005/8/layout/bProcess3" loCatId="process" qsTypeId="urn:microsoft.com/office/officeart/2005/8/quickstyle/simple1" qsCatId="simple" csTypeId="urn:microsoft.com/office/officeart/2005/8/colors/accent1_2" csCatId="accent1" phldr="1"/>
      <dgm:spPr/>
      <dgm:t>
        <a:bodyPr/>
        <a:lstStyle/>
        <a:p>
          <a:endParaRPr lang="en-US"/>
        </a:p>
      </dgm:t>
    </dgm:pt>
    <dgm:pt modelId="{85374F56-77FA-4F24-AF41-FB6B404BDCFE}">
      <dgm:prSet phldrT="[Text]" custT="1"/>
      <dgm:spPr>
        <a:solidFill>
          <a:srgbClr val="0070C0"/>
        </a:solidFill>
      </dgm:spPr>
      <dgm:t>
        <a:bodyPr/>
        <a:lstStyle/>
        <a:p>
          <a:pPr algn="ctr"/>
          <a:r>
            <a:rPr lang="en-US" sz="1200" u="sng">
              <a:latin typeface="Arial" panose="020B0604020202020204" pitchFamily="34" charset="0"/>
              <a:cs typeface="Arial" panose="020B0604020202020204" pitchFamily="34" charset="0"/>
            </a:rPr>
            <a:t>Input worksheets</a:t>
          </a:r>
        </a:p>
      </dgm:t>
    </dgm:pt>
    <dgm:pt modelId="{8B35B03D-C23F-41DC-A083-DC3719228484}" type="parTrans" cxnId="{6478C09D-2FB9-46D9-939C-8F07C1AE5748}">
      <dgm:prSet/>
      <dgm:spPr/>
      <dgm:t>
        <a:bodyPr/>
        <a:lstStyle/>
        <a:p>
          <a:endParaRPr lang="en-US" sz="1200">
            <a:latin typeface="Arial" panose="020B0604020202020204" pitchFamily="34" charset="0"/>
            <a:cs typeface="Arial" panose="020B0604020202020204" pitchFamily="34" charset="0"/>
          </a:endParaRPr>
        </a:p>
      </dgm:t>
    </dgm:pt>
    <dgm:pt modelId="{5F12733D-93BF-4DFF-B786-2A571861BE5D}" type="sibTrans" cxnId="{6478C09D-2FB9-46D9-939C-8F07C1AE574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4B967538-1AE3-44C3-BADA-E2BA4E6D6AA7}">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Review financial information submitted, including whether </a:t>
          </a:r>
          <a:r>
            <a:rPr lang="en-GB" sz="1200">
              <a:latin typeface="Arial" panose="020B0604020202020204" pitchFamily="34" charset="0"/>
              <a:cs typeface="Arial" panose="020B0604020202020204" pitchFamily="34" charset="0"/>
            </a:rPr>
            <a:t>parent / ultimate parent / subcontractor / guarantor have been included as appropriate</a:t>
          </a:r>
          <a:endParaRPr lang="en-US" sz="1200">
            <a:latin typeface="Arial" panose="020B0604020202020204" pitchFamily="34" charset="0"/>
            <a:cs typeface="Arial" panose="020B0604020202020204" pitchFamily="34" charset="0"/>
          </a:endParaRPr>
        </a:p>
      </dgm:t>
    </dgm:pt>
    <dgm:pt modelId="{A35C5D1B-83C3-453A-9F0A-86E17284F8C2}" type="par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4F90CA53-9975-4FC2-B8D2-762459FE42D0}" type="sib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8F804882-950C-4F93-8029-610FBC3B28CF}">
      <dgm:prSet phldrT="[Text]" custT="1"/>
      <dgm:spPr>
        <a:solidFill>
          <a:srgbClr val="5AB7B2"/>
        </a:solidFill>
      </dgm:spPr>
      <dgm:t>
        <a:bodyPr/>
        <a:lstStyle/>
        <a:p>
          <a:pPr algn="ctr"/>
          <a:r>
            <a:rPr lang="en-US" sz="1200" u="sng">
              <a:solidFill>
                <a:sysClr val="windowText" lastClr="000000"/>
              </a:solidFill>
              <a:latin typeface="Arial" panose="020B0604020202020204" pitchFamily="34" charset="0"/>
              <a:cs typeface="Arial" panose="020B0604020202020204" pitchFamily="34" charset="0"/>
            </a:rPr>
            <a:t>Ancillary worksheets</a:t>
          </a:r>
        </a:p>
      </dgm:t>
    </dgm:pt>
    <dgm:pt modelId="{8AB93C1E-E0F8-4199-9A0E-C587084959C2}" type="parTrans" cxnId="{C3F906A4-10C8-4B58-908B-7711CA9E5218}">
      <dgm:prSet/>
      <dgm:spPr/>
      <dgm:t>
        <a:bodyPr/>
        <a:lstStyle/>
        <a:p>
          <a:endParaRPr lang="en-US" sz="1200">
            <a:latin typeface="Arial" panose="020B0604020202020204" pitchFamily="34" charset="0"/>
            <a:cs typeface="Arial" panose="020B0604020202020204" pitchFamily="34" charset="0"/>
          </a:endParaRPr>
        </a:p>
      </dgm:t>
    </dgm:pt>
    <dgm:pt modelId="{21BAFF5C-A6CB-4D3B-A3EA-1329C7EC4007}" type="sibTrans" cxnId="{C3F906A4-10C8-4B58-908B-7711CA9E521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97B66655-1017-4CF9-B58D-227AD464FBBD}">
      <dgm:prSet phldrT="[Text]" custT="1"/>
      <dgm:spPr>
        <a:solidFill>
          <a:srgbClr val="5AB7B2"/>
        </a:solidFill>
      </dgm:spPr>
      <dgm:t>
        <a:bodyPr/>
        <a:lstStyle/>
        <a:p>
          <a:pPr algn="l"/>
          <a:r>
            <a:rPr lang="en-US" sz="1200">
              <a:solidFill>
                <a:sysClr val="windowText" lastClr="000000"/>
              </a:solidFill>
              <a:latin typeface="Arial" panose="020B0604020202020204" pitchFamily="34" charset="0"/>
              <a:cs typeface="Arial" panose="020B0604020202020204" pitchFamily="34" charset="0"/>
            </a:rPr>
            <a:t>Determine whether other information for the entity has been provided in full as appropriate and review</a:t>
          </a:r>
        </a:p>
      </dgm:t>
    </dgm:pt>
    <dgm:pt modelId="{D8CB757E-8A87-4F45-94DB-966C2A2D33F4}" type="par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2EBC5BDC-7F9E-4A28-8675-BACAFA5D53B9}" type="sib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9F1EFF71-9C39-4EE4-BC44-84C215A079BC}">
      <dgm:prSet phldrT="[Text]" custT="1"/>
      <dgm:spPr>
        <a:solidFill>
          <a:schemeClr val="tx1"/>
        </a:solidFill>
      </dgm:spPr>
      <dgm:t>
        <a:bodyPr/>
        <a:lstStyle/>
        <a:p>
          <a:pPr algn="ctr"/>
          <a:r>
            <a:rPr lang="en-US" sz="1200" u="sng">
              <a:solidFill>
                <a:schemeClr val="bg1"/>
              </a:solidFill>
              <a:latin typeface="Arial" panose="020B0604020202020204" pitchFamily="34" charset="0"/>
              <a:cs typeface="Arial" panose="020B0604020202020204" pitchFamily="34" charset="0"/>
            </a:rPr>
            <a:t>Assessment worksheets</a:t>
          </a:r>
        </a:p>
      </dgm:t>
    </dgm:pt>
    <dgm:pt modelId="{9AA35A95-4AE5-4778-9902-05162F0C05BC}" type="parTrans" cxnId="{842162B3-7F99-4451-8BEE-CD27F5528CEA}">
      <dgm:prSet/>
      <dgm:spPr/>
      <dgm:t>
        <a:bodyPr/>
        <a:lstStyle/>
        <a:p>
          <a:endParaRPr lang="en-US" sz="1200">
            <a:latin typeface="Arial" panose="020B0604020202020204" pitchFamily="34" charset="0"/>
            <a:cs typeface="Arial" panose="020B0604020202020204" pitchFamily="34" charset="0"/>
          </a:endParaRPr>
        </a:p>
      </dgm:t>
    </dgm:pt>
    <dgm:pt modelId="{CB53CB4B-8B95-4C03-89F4-11ABA4D896E3}" type="sibTrans" cxnId="{842162B3-7F99-4451-8BEE-CD27F5528CEA}">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6B3B4EF6-66BC-460B-A2DD-799783707910}">
      <dgm:prSet phldrT="[Text]" custT="1"/>
      <dgm:spPr>
        <a:solidFill>
          <a:schemeClr val="tx1"/>
        </a:solidFill>
      </dgm:spPr>
      <dgm:t>
        <a:bodyPr/>
        <a:lstStyle/>
        <a:p>
          <a:pPr algn="l"/>
          <a:r>
            <a:rPr lang="en-US" sz="1200">
              <a:solidFill>
                <a:schemeClr val="bg1"/>
              </a:solidFill>
              <a:latin typeface="Arial" panose="020B0604020202020204" pitchFamily="34" charset="0"/>
              <a:cs typeface="Arial" panose="020B0604020202020204" pitchFamily="34" charset="0"/>
            </a:rPr>
            <a:t>Reference for review of metric outputs and calculation breakdowns</a:t>
          </a:r>
        </a:p>
      </dgm:t>
    </dgm:pt>
    <dgm:pt modelId="{E606000A-80E4-40AE-9F31-C19F2C4D5F7E}" type="par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FA11EF6A-ED05-48B4-9807-1CAAB433D61B}" type="sib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A7F3410F-7411-4AC2-B61B-774A1B1E2ECA}">
      <dgm:prSet custT="1"/>
      <dgm:spPr>
        <a:solidFill>
          <a:schemeClr val="accent4">
            <a:lumMod val="40000"/>
            <a:lumOff val="60000"/>
          </a:schemeClr>
        </a:solidFill>
      </dgm:spPr>
      <dgm:t>
        <a:bodyPr anchor="t"/>
        <a:lstStyle/>
        <a:p>
          <a:pPr algn="ctr"/>
          <a:r>
            <a:rPr lang="en-US" sz="1200" u="sng">
              <a:solidFill>
                <a:sysClr val="windowText" lastClr="000000"/>
              </a:solidFill>
              <a:latin typeface="Arial" panose="020B0604020202020204" pitchFamily="34" charset="0"/>
              <a:cs typeface="Arial" panose="020B0604020202020204" pitchFamily="34" charset="0"/>
            </a:rPr>
            <a:t>Evaluation worksheets</a:t>
          </a:r>
          <a:endParaRPr lang="en-US" sz="1200">
            <a:solidFill>
              <a:sysClr val="windowText" lastClr="000000"/>
            </a:solidFill>
            <a:latin typeface="Arial" panose="020B0604020202020204" pitchFamily="34" charset="0"/>
            <a:cs typeface="Arial" panose="020B0604020202020204" pitchFamily="34" charset="0"/>
          </a:endParaRPr>
        </a:p>
      </dgm:t>
    </dgm:pt>
    <dgm:pt modelId="{7C2911A3-C694-4D79-958E-A5F4AFC9FA07}" type="par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6473523A-C92A-4D43-949D-B7F81C2BD36B}" type="sib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37F3FE7C-8082-4441-B42D-80CEF76A658A}">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Check and address any errors or warnings (see also Contents sheet for reference)</a:t>
          </a:r>
        </a:p>
      </dgm:t>
    </dgm:pt>
    <dgm:pt modelId="{DDBB548C-9E68-4376-9B50-B9DDADF15761}" type="parTrans" cxnId="{78A2AC42-A882-400A-BA48-5CCEC6D93768}">
      <dgm:prSet/>
      <dgm:spPr/>
      <dgm:t>
        <a:bodyPr/>
        <a:lstStyle/>
        <a:p>
          <a:endParaRPr lang="en-US"/>
        </a:p>
      </dgm:t>
    </dgm:pt>
    <dgm:pt modelId="{9A12455B-6686-44F9-A4A6-0C490E77F7F4}" type="sibTrans" cxnId="{78A2AC42-A882-400A-BA48-5CCEC6D93768}">
      <dgm:prSet/>
      <dgm:spPr/>
      <dgm:t>
        <a:bodyPr/>
        <a:lstStyle/>
        <a:p>
          <a:endParaRPr lang="en-US"/>
        </a:p>
      </dgm:t>
    </dgm:pt>
    <dgm:pt modelId="{600C5E58-7E86-4EFB-AE6A-156A782A2F2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Check bidder clarification / mitigation narrative completed</a:t>
          </a:r>
          <a:endParaRPr lang="en-US" sz="1200">
            <a:latin typeface="Arial" panose="020B0604020202020204" pitchFamily="34" charset="0"/>
            <a:cs typeface="Arial" panose="020B0604020202020204" pitchFamily="34" charset="0"/>
          </a:endParaRPr>
        </a:p>
      </dgm:t>
    </dgm:pt>
    <dgm:pt modelId="{85610B5B-65C1-417E-8E04-BD633A27ED21}" type="sibTrans" cxnId="{0FBB2EB0-4BDC-4126-9A6D-46018296CF56}">
      <dgm:prSet/>
      <dgm:spPr/>
      <dgm:t>
        <a:bodyPr/>
        <a:lstStyle/>
        <a:p>
          <a:endParaRPr lang="en-US"/>
        </a:p>
      </dgm:t>
    </dgm:pt>
    <dgm:pt modelId="{2B9056CE-75F4-40C2-8ADC-85F9D70BB863}" type="parTrans" cxnId="{0FBB2EB0-4BDC-4126-9A6D-46018296CF56}">
      <dgm:prSet/>
      <dgm:spPr/>
      <dgm:t>
        <a:bodyPr/>
        <a:lstStyle/>
        <a:p>
          <a:endParaRPr lang="en-US"/>
        </a:p>
      </dgm:t>
    </dgm:pt>
    <dgm:pt modelId="{ECEF7FDB-BD58-4E24-9AF4-04400F98F49B}">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evaluation outcome for each entity</a:t>
          </a:r>
          <a:endParaRPr lang="en-US" sz="1200">
            <a:latin typeface="Arial" panose="020B0604020202020204" pitchFamily="34" charset="0"/>
            <a:cs typeface="Arial" panose="020B0604020202020204" pitchFamily="34" charset="0"/>
          </a:endParaRPr>
        </a:p>
      </dgm:t>
    </dgm:pt>
    <dgm:pt modelId="{D394A145-D413-4790-BFCE-3CD3B64962BC}" type="parTrans" cxnId="{1DDA0999-86D0-4534-8D2B-8CE2C387C7D8}">
      <dgm:prSet/>
      <dgm:spPr/>
      <dgm:t>
        <a:bodyPr/>
        <a:lstStyle/>
        <a:p>
          <a:endParaRPr lang="en-US"/>
        </a:p>
      </dgm:t>
    </dgm:pt>
    <dgm:pt modelId="{16441D00-BE0E-482D-A7B3-98530CE625AD}" type="sibTrans" cxnId="{1DDA0999-86D0-4534-8D2B-8CE2C387C7D8}">
      <dgm:prSet/>
      <dgm:spPr/>
      <dgm:t>
        <a:bodyPr/>
        <a:lstStyle/>
        <a:p>
          <a:endParaRPr lang="en-US"/>
        </a:p>
      </dgm:t>
    </dgm:pt>
    <dgm:pt modelId="{11395E57-8461-4D5B-8AD7-F7A27DC7E55C}">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overall evaluation outcome and populate evaluator and QA / approval fields</a:t>
          </a:r>
        </a:p>
      </dgm:t>
    </dgm:pt>
    <dgm:pt modelId="{1ADFC6F9-4EA0-40F7-87D6-E3F73CC77FA9}" type="parTrans" cxnId="{CDC272FB-E392-42A6-BF88-F02E6398241E}">
      <dgm:prSet/>
      <dgm:spPr/>
      <dgm:t>
        <a:bodyPr/>
        <a:lstStyle/>
        <a:p>
          <a:endParaRPr lang="en-US"/>
        </a:p>
      </dgm:t>
    </dgm:pt>
    <dgm:pt modelId="{961A83FC-D46B-4AB9-9CB6-0B0E00A7CAB8}" type="sibTrans" cxnId="{CDC272FB-E392-42A6-BF88-F02E6398241E}">
      <dgm:prSet/>
      <dgm:spPr/>
      <dgm:t>
        <a:bodyPr/>
        <a:lstStyle/>
        <a:p>
          <a:endParaRPr lang="en-US"/>
        </a:p>
      </dgm:t>
    </dgm:pt>
    <dgm:pt modelId="{57D80834-BE90-49BB-B959-133986BA358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evaluation narrative against each metric for each entity</a:t>
          </a:r>
          <a:endParaRPr lang="en-US" sz="1200">
            <a:latin typeface="Arial" panose="020B0604020202020204" pitchFamily="34" charset="0"/>
            <a:cs typeface="Arial" panose="020B0604020202020204" pitchFamily="34" charset="0"/>
          </a:endParaRPr>
        </a:p>
      </dgm:t>
    </dgm:pt>
    <dgm:pt modelId="{CAAB595F-2626-4E91-92F5-2D0DA272F2F1}" type="parTrans" cxnId="{698A8401-0A94-4DD7-A10E-EBCC1C06CC8E}">
      <dgm:prSet/>
      <dgm:spPr/>
      <dgm:t>
        <a:bodyPr/>
        <a:lstStyle/>
        <a:p>
          <a:endParaRPr lang="en-US"/>
        </a:p>
      </dgm:t>
    </dgm:pt>
    <dgm:pt modelId="{CD06DC52-9C7C-4072-B488-6FF2AD676F74}" type="sibTrans" cxnId="{698A8401-0A94-4DD7-A10E-EBCC1C06CC8E}">
      <dgm:prSet/>
      <dgm:spPr/>
      <dgm:t>
        <a:bodyPr/>
        <a:lstStyle/>
        <a:p>
          <a:endParaRPr lang="en-US"/>
        </a:p>
      </dgm:t>
    </dgm:pt>
    <dgm:pt modelId="{D3C91992-03A0-47B8-8910-817B781A17C7}">
      <dgm:prSet custT="1"/>
      <dgm:spPr>
        <a:solidFill>
          <a:srgbClr val="FFFFCC"/>
        </a:solidFill>
      </dgm:spPr>
      <dgm:t>
        <a:bodyPr/>
        <a:lstStyle/>
        <a:p>
          <a:pPr algn="ctr"/>
          <a:r>
            <a:rPr lang="en-US" sz="1200" u="sng">
              <a:solidFill>
                <a:sysClr val="windowText" lastClr="000000"/>
              </a:solidFill>
              <a:latin typeface="Arial" panose="020B0604020202020204" pitchFamily="34" charset="0"/>
              <a:cs typeface="Arial" panose="020B0604020202020204" pitchFamily="34" charset="0"/>
            </a:rPr>
            <a:t>Authority Input worksheet</a:t>
          </a:r>
        </a:p>
      </dgm:t>
    </dgm:pt>
    <dgm:pt modelId="{11C1100C-45D6-4EEE-BCCF-A7B956F368BB}" type="sibTrans" cxnId="{E3F2CB66-E5EA-4982-BC7F-4B38360088EC}">
      <dgm:prSet/>
      <dgm:spPr>
        <a:ln w="15875">
          <a:tailEnd type="triangle" w="lg" len="lg"/>
        </a:ln>
      </dgm:spPr>
      <dgm:t>
        <a:bodyPr/>
        <a:lstStyle/>
        <a:p>
          <a:endParaRPr lang="en-US"/>
        </a:p>
      </dgm:t>
    </dgm:pt>
    <dgm:pt modelId="{AC8CB686-52E0-4C01-BFEC-ADA703E2773F}" type="parTrans" cxnId="{E3F2CB66-E5EA-4982-BC7F-4B38360088EC}">
      <dgm:prSet/>
      <dgm:spPr/>
      <dgm:t>
        <a:bodyPr/>
        <a:lstStyle/>
        <a:p>
          <a:endParaRPr lang="en-US"/>
        </a:p>
      </dgm:t>
    </dgm:pt>
    <dgm:pt modelId="{74839D7C-2B73-4498-A891-0EA6425C0450}">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Populate:</a:t>
          </a:r>
        </a:p>
      </dgm:t>
    </dgm:pt>
    <dgm:pt modelId="{DA2F4ABE-9DB5-4B02-BF10-482C621C73BC}" type="sibTrans" cxnId="{9292080D-5DE2-42A2-A749-A48B2E43C7A1}">
      <dgm:prSet/>
      <dgm:spPr/>
      <dgm:t>
        <a:bodyPr/>
        <a:lstStyle/>
        <a:p>
          <a:endParaRPr lang="en-US"/>
        </a:p>
      </dgm:t>
    </dgm:pt>
    <dgm:pt modelId="{181245F1-EDB0-4E7A-9EA7-25929B6A7EF1}" type="parTrans" cxnId="{9292080D-5DE2-42A2-A749-A48B2E43C7A1}">
      <dgm:prSet/>
      <dgm:spPr/>
      <dgm:t>
        <a:bodyPr/>
        <a:lstStyle/>
        <a:p>
          <a:endParaRPr lang="en-US"/>
        </a:p>
      </dgm:t>
    </dgm:pt>
    <dgm:pt modelId="{551EAAD2-5ACA-4FE2-8A96-42F000AE1D9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Tool Setup</a:t>
          </a:r>
        </a:p>
      </dgm:t>
    </dgm:pt>
    <dgm:pt modelId="{877EA79A-093C-43F2-9944-EC4941F3E35B}" type="sibTrans" cxnId="{5557F4AB-D507-4B04-9A9A-904D935A3E6F}">
      <dgm:prSet/>
      <dgm:spPr/>
      <dgm:t>
        <a:bodyPr/>
        <a:lstStyle/>
        <a:p>
          <a:endParaRPr lang="en-US"/>
        </a:p>
      </dgm:t>
    </dgm:pt>
    <dgm:pt modelId="{09D8C884-E639-4EFF-B50D-14CAD3CF97B8}" type="parTrans" cxnId="{5557F4AB-D507-4B04-9A9A-904D935A3E6F}">
      <dgm:prSet/>
      <dgm:spPr/>
      <dgm:t>
        <a:bodyPr/>
        <a:lstStyle/>
        <a:p>
          <a:endParaRPr lang="en-US"/>
        </a:p>
      </dgm:t>
    </dgm:pt>
    <dgm:pt modelId="{CDAFC16F-0151-40D5-B7C8-42B6B8E25B32}">
      <dgm:prSet custT="1"/>
      <dgm:spPr/>
      <dgm:t>
        <a:bodyPr/>
        <a:lstStyle/>
        <a:p>
          <a:pPr algn="l"/>
          <a:r>
            <a:rPr lang="en-US" sz="1200" b="1">
              <a:solidFill>
                <a:sysClr val="windowText" lastClr="000000"/>
              </a:solidFill>
              <a:latin typeface="Arial" panose="020B0604020202020204" pitchFamily="34" charset="0"/>
              <a:cs typeface="Arial" panose="020B0604020202020204" pitchFamily="34" charset="0"/>
            </a:rPr>
            <a:t>Risk scales (*guidance below) </a:t>
          </a:r>
          <a:r>
            <a:rPr lang="en-US" sz="1200">
              <a:solidFill>
                <a:sysClr val="windowText" lastClr="000000"/>
              </a:solidFill>
              <a:latin typeface="Arial" panose="020B0604020202020204" pitchFamily="34" charset="0"/>
              <a:cs typeface="Arial" panose="020B0604020202020204" pitchFamily="34" charset="0"/>
            </a:rPr>
            <a:t>and contract value</a:t>
          </a:r>
        </a:p>
      </dgm:t>
    </dgm:pt>
    <dgm:pt modelId="{2939E3D6-DEE3-472B-BE6F-DF98F4ECF394}" type="sibTrans" cxnId="{01AEB197-5F8D-4C07-A5FF-87A7BDFAC535}">
      <dgm:prSet/>
      <dgm:spPr/>
      <dgm:t>
        <a:bodyPr/>
        <a:lstStyle/>
        <a:p>
          <a:endParaRPr lang="en-US"/>
        </a:p>
      </dgm:t>
    </dgm:pt>
    <dgm:pt modelId="{2637DB33-03EB-46DF-ADBB-9AEF5EE3404B}" type="parTrans" cxnId="{01AEB197-5F8D-4C07-A5FF-87A7BDFAC535}">
      <dgm:prSet/>
      <dgm:spPr/>
      <dgm:t>
        <a:bodyPr/>
        <a:lstStyle/>
        <a:p>
          <a:endParaRPr lang="en-US"/>
        </a:p>
      </dgm:t>
    </dgm:pt>
    <dgm:pt modelId="{EF2BA3AE-989F-426C-888B-F473F0866920}">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Lot details (where applicable)</a:t>
          </a:r>
        </a:p>
      </dgm:t>
    </dgm:pt>
    <dgm:pt modelId="{E8ED7466-71C0-4F28-8556-6286AAD6A5F2}" type="sibTrans" cxnId="{8F0B46A8-64F5-491D-9FAD-76BD484D6C68}">
      <dgm:prSet/>
      <dgm:spPr/>
      <dgm:t>
        <a:bodyPr/>
        <a:lstStyle/>
        <a:p>
          <a:endParaRPr lang="en-US"/>
        </a:p>
      </dgm:t>
    </dgm:pt>
    <dgm:pt modelId="{1871E74D-C63A-4835-8BEC-7B21F85B6724}" type="parTrans" cxnId="{8F0B46A8-64F5-491D-9FAD-76BD484D6C68}">
      <dgm:prSet/>
      <dgm:spPr/>
      <dgm:t>
        <a:bodyPr/>
        <a:lstStyle/>
        <a:p>
          <a:endParaRPr lang="en-US"/>
        </a:p>
      </dgm:t>
    </dgm:pt>
    <dgm:pt modelId="{C11F0BBF-4550-40D1-BD36-6EE1D2C66369}">
      <dgm:prSet custT="1"/>
      <dgm:spPr/>
      <dgm:t>
        <a:bodyPr/>
        <a:lstStyle/>
        <a:p>
          <a:pPr algn="l"/>
          <a:endParaRPr lang="en-US" sz="1200">
            <a:solidFill>
              <a:sysClr val="windowText" lastClr="000000"/>
            </a:solidFill>
            <a:latin typeface="Arial" panose="020B0604020202020204" pitchFamily="34" charset="0"/>
            <a:cs typeface="Arial" panose="020B0604020202020204" pitchFamily="34" charset="0"/>
          </a:endParaRPr>
        </a:p>
      </dgm:t>
    </dgm:pt>
    <dgm:pt modelId="{A7221865-16B4-4BD9-97EE-B345DF602AC6}" type="sibTrans" cxnId="{BF939971-453A-4688-913F-86636B6CFC19}">
      <dgm:prSet/>
      <dgm:spPr/>
      <dgm:t>
        <a:bodyPr/>
        <a:lstStyle/>
        <a:p>
          <a:endParaRPr lang="en-US"/>
        </a:p>
      </dgm:t>
    </dgm:pt>
    <dgm:pt modelId="{E2413E90-731E-4742-9748-2F406917B2D1}" type="parTrans" cxnId="{BF939971-453A-4688-913F-86636B6CFC19}">
      <dgm:prSet/>
      <dgm:spPr/>
      <dgm:t>
        <a:bodyPr/>
        <a:lstStyle/>
        <a:p>
          <a:endParaRPr lang="en-US"/>
        </a:p>
      </dgm:t>
    </dgm:pt>
    <dgm:pt modelId="{71B2C372-A4B0-4F32-A82A-EF888DD7536B}">
      <dgm:prSet custT="1"/>
      <dgm:spPr/>
      <dgm:t>
        <a:bodyPr/>
        <a:lstStyle/>
        <a:p>
          <a:pPr algn="l"/>
          <a:r>
            <a:rPr lang="en-US" sz="1200" b="1">
              <a:solidFill>
                <a:sysClr val="windowText" lastClr="000000"/>
              </a:solidFill>
              <a:latin typeface="Arial" panose="020B0604020202020204" pitchFamily="34" charset="0"/>
              <a:cs typeface="Arial" panose="020B0604020202020204" pitchFamily="34" charset="0"/>
            </a:rPr>
            <a:t>Protect worksheets (**guidance below)</a:t>
          </a:r>
        </a:p>
      </dgm:t>
    </dgm:pt>
    <dgm:pt modelId="{C16FA2C3-46EF-4750-A3B6-4E6A59AA64A6}" type="sibTrans" cxnId="{444D5E5E-A3EF-46CF-BC4E-246514F4EDF9}">
      <dgm:prSet/>
      <dgm:spPr/>
      <dgm:t>
        <a:bodyPr/>
        <a:lstStyle/>
        <a:p>
          <a:endParaRPr lang="en-US"/>
        </a:p>
      </dgm:t>
    </dgm:pt>
    <dgm:pt modelId="{087E368A-6A5D-404A-B107-A19B03C900D9}" type="parTrans" cxnId="{444D5E5E-A3EF-46CF-BC4E-246514F4EDF9}">
      <dgm:prSet/>
      <dgm:spPr/>
      <dgm:t>
        <a:bodyPr/>
        <a:lstStyle/>
        <a:p>
          <a:endParaRPr lang="en-US"/>
        </a:p>
      </dgm:t>
    </dgm:pt>
    <dgm:pt modelId="{2721F2AC-913D-4FE5-AE74-31962FD2F311}">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Update CoverPage and SysConfig as required</a:t>
          </a:r>
        </a:p>
      </dgm:t>
    </dgm:pt>
    <dgm:pt modelId="{CBBDABDA-863F-40DB-8287-646CBA00F447}" type="sibTrans" cxnId="{B1507E56-A420-4B75-9C9A-0E5D8CEED2FB}">
      <dgm:prSet/>
      <dgm:spPr/>
      <dgm:t>
        <a:bodyPr/>
        <a:lstStyle/>
        <a:p>
          <a:endParaRPr lang="en-US"/>
        </a:p>
      </dgm:t>
    </dgm:pt>
    <dgm:pt modelId="{C044FB22-D936-408E-84A5-F9D05613611E}" type="parTrans" cxnId="{B1507E56-A420-4B75-9C9A-0E5D8CEED2FB}">
      <dgm:prSet/>
      <dgm:spPr/>
      <dgm:t>
        <a:bodyPr/>
        <a:lstStyle/>
        <a:p>
          <a:endParaRPr lang="en-US"/>
        </a:p>
      </dgm:t>
    </dgm:pt>
    <dgm:pt modelId="{AF358E67-D694-4D09-839C-4E7B99DE67E5}">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Send tool to bidders</a:t>
          </a:r>
        </a:p>
      </dgm:t>
    </dgm:pt>
    <dgm:pt modelId="{1480D416-64A2-471D-9C50-C3177BB14ADF}" type="sibTrans" cxnId="{3DCEBB04-19D2-4D92-B29E-922346F62A42}">
      <dgm:prSet/>
      <dgm:spPr/>
      <dgm:t>
        <a:bodyPr/>
        <a:lstStyle/>
        <a:p>
          <a:endParaRPr lang="en-US"/>
        </a:p>
      </dgm:t>
    </dgm:pt>
    <dgm:pt modelId="{4DD7EB7F-952A-4157-A156-5184D8202362}" type="parTrans" cxnId="{3DCEBB04-19D2-4D92-B29E-922346F62A42}">
      <dgm:prSet/>
      <dgm:spPr/>
      <dgm:t>
        <a:bodyPr/>
        <a:lstStyle/>
        <a:p>
          <a:endParaRPr lang="en-US"/>
        </a:p>
      </dgm:t>
    </dgm:pt>
    <dgm:pt modelId="{BB213E16-7FB8-4083-98D2-0A34118EF7A7}" type="pres">
      <dgm:prSet presAssocID="{7B76B408-92A2-48D0-8E60-ABF8D8E0F7F2}" presName="Name0" presStyleCnt="0">
        <dgm:presLayoutVars>
          <dgm:dir/>
          <dgm:resizeHandles val="exact"/>
        </dgm:presLayoutVars>
      </dgm:prSet>
      <dgm:spPr/>
    </dgm:pt>
    <dgm:pt modelId="{3D2FEA43-F508-469C-BAFA-0EA2FB7F9D15}" type="pres">
      <dgm:prSet presAssocID="{D3C91992-03A0-47B8-8910-817B781A17C7}" presName="node" presStyleLbl="node1" presStyleIdx="0" presStyleCnt="5" custScaleY="180397">
        <dgm:presLayoutVars>
          <dgm:bulletEnabled val="1"/>
        </dgm:presLayoutVars>
      </dgm:prSet>
      <dgm:spPr/>
    </dgm:pt>
    <dgm:pt modelId="{CDC7C326-054B-40E7-8CE0-CE656426A1C1}" type="pres">
      <dgm:prSet presAssocID="{11C1100C-45D6-4EEE-BCCF-A7B956F368BB}" presName="sibTrans" presStyleLbl="sibTrans1D1" presStyleIdx="0" presStyleCnt="4"/>
      <dgm:spPr/>
    </dgm:pt>
    <dgm:pt modelId="{A926C5A0-8C34-4BE1-B04F-3A1592FA5E27}" type="pres">
      <dgm:prSet presAssocID="{11C1100C-45D6-4EEE-BCCF-A7B956F368BB}" presName="connectorText" presStyleLbl="sibTrans1D1" presStyleIdx="0" presStyleCnt="4"/>
      <dgm:spPr/>
    </dgm:pt>
    <dgm:pt modelId="{99096ADA-D3D2-4D60-861A-FAB0E2FCF798}" type="pres">
      <dgm:prSet presAssocID="{85374F56-77FA-4F24-AF41-FB6B404BDCFE}" presName="node" presStyleLbl="node1" presStyleIdx="1" presStyleCnt="5" custScaleY="178607">
        <dgm:presLayoutVars>
          <dgm:bulletEnabled val="1"/>
        </dgm:presLayoutVars>
      </dgm:prSet>
      <dgm:spPr/>
    </dgm:pt>
    <dgm:pt modelId="{3D168BDB-D904-4E91-88CF-56CBC4BF54AB}" type="pres">
      <dgm:prSet presAssocID="{5F12733D-93BF-4DFF-B786-2A571861BE5D}" presName="sibTrans" presStyleLbl="sibTrans1D1" presStyleIdx="1" presStyleCnt="4"/>
      <dgm:spPr/>
    </dgm:pt>
    <dgm:pt modelId="{65A5DBC7-E3CB-4DA1-813B-E8C8469BEA5F}" type="pres">
      <dgm:prSet presAssocID="{5F12733D-93BF-4DFF-B786-2A571861BE5D}" presName="connectorText" presStyleLbl="sibTrans1D1" presStyleIdx="1" presStyleCnt="4"/>
      <dgm:spPr/>
    </dgm:pt>
    <dgm:pt modelId="{B08DA875-B9EE-4DC1-8D20-5F300ED61146}" type="pres">
      <dgm:prSet presAssocID="{8F804882-950C-4F93-8029-610FBC3B28CF}" presName="node" presStyleLbl="node1" presStyleIdx="2" presStyleCnt="5" custScaleY="178607">
        <dgm:presLayoutVars>
          <dgm:bulletEnabled val="1"/>
        </dgm:presLayoutVars>
      </dgm:prSet>
      <dgm:spPr/>
    </dgm:pt>
    <dgm:pt modelId="{E322601A-0696-4719-A275-0AF2FEE55464}" type="pres">
      <dgm:prSet presAssocID="{21BAFF5C-A6CB-4D3B-A3EA-1329C7EC4007}" presName="sibTrans" presStyleLbl="sibTrans1D1" presStyleIdx="2" presStyleCnt="4"/>
      <dgm:spPr/>
    </dgm:pt>
    <dgm:pt modelId="{326F4F54-AC47-489A-96A0-B744DB44D0F4}" type="pres">
      <dgm:prSet presAssocID="{21BAFF5C-A6CB-4D3B-A3EA-1329C7EC4007}" presName="connectorText" presStyleLbl="sibTrans1D1" presStyleIdx="2" presStyleCnt="4"/>
      <dgm:spPr/>
    </dgm:pt>
    <dgm:pt modelId="{C4CB36BA-CF79-40D2-BC77-7F29713C1539}" type="pres">
      <dgm:prSet presAssocID="{9F1EFF71-9C39-4EE4-BC44-84C215A079BC}" presName="node" presStyleLbl="node1" presStyleIdx="3" presStyleCnt="5" custScaleY="177385">
        <dgm:presLayoutVars>
          <dgm:bulletEnabled val="1"/>
        </dgm:presLayoutVars>
      </dgm:prSet>
      <dgm:spPr/>
    </dgm:pt>
    <dgm:pt modelId="{F7A548AD-D74C-4042-8745-C7341013D2E0}" type="pres">
      <dgm:prSet presAssocID="{CB53CB4B-8B95-4C03-89F4-11ABA4D896E3}" presName="sibTrans" presStyleLbl="sibTrans1D1" presStyleIdx="3" presStyleCnt="4"/>
      <dgm:spPr/>
    </dgm:pt>
    <dgm:pt modelId="{4D74BCFE-D426-444F-85EB-B935D5D81B04}" type="pres">
      <dgm:prSet presAssocID="{CB53CB4B-8B95-4C03-89F4-11ABA4D896E3}" presName="connectorText" presStyleLbl="sibTrans1D1" presStyleIdx="3" presStyleCnt="4"/>
      <dgm:spPr/>
    </dgm:pt>
    <dgm:pt modelId="{9D622D7C-1BE1-4505-B663-3FB9BBE3E078}" type="pres">
      <dgm:prSet presAssocID="{A7F3410F-7411-4AC2-B61B-774A1B1E2ECA}" presName="node" presStyleLbl="node1" presStyleIdx="4" presStyleCnt="5" custScaleY="177385">
        <dgm:presLayoutVars>
          <dgm:bulletEnabled val="1"/>
        </dgm:presLayoutVars>
      </dgm:prSet>
      <dgm:spPr/>
    </dgm:pt>
  </dgm:ptLst>
  <dgm:cxnLst>
    <dgm:cxn modelId="{698A8401-0A94-4DD7-A10E-EBCC1C06CC8E}" srcId="{A7F3410F-7411-4AC2-B61B-774A1B1E2ECA}" destId="{57D80834-BE90-49BB-B959-133986BA358D}" srcOrd="1" destOrd="0" parTransId="{CAAB595F-2626-4E91-92F5-2D0DA272F2F1}" sibTransId="{CD06DC52-9C7C-4072-B488-6FF2AD676F74}"/>
    <dgm:cxn modelId="{3DCEBB04-19D2-4D92-B29E-922346F62A42}" srcId="{D3C91992-03A0-47B8-8910-817B781A17C7}" destId="{AF358E67-D694-4D09-839C-4E7B99DE67E5}" srcOrd="3" destOrd="0" parTransId="{4DD7EB7F-952A-4157-A156-5184D8202362}" sibTransId="{1480D416-64A2-471D-9C50-C3177BB14ADF}"/>
    <dgm:cxn modelId="{9292080D-5DE2-42A2-A749-A48B2E43C7A1}" srcId="{D3C91992-03A0-47B8-8910-817B781A17C7}" destId="{74839D7C-2B73-4498-A891-0EA6425C0450}" srcOrd="0" destOrd="0" parTransId="{181245F1-EDB0-4E7A-9EA7-25929B6A7EF1}" sibTransId="{DA2F4ABE-9DB5-4B02-BF10-482C621C73BC}"/>
    <dgm:cxn modelId="{5EFD3212-95C4-4FE5-819A-2FB322052D39}" type="presOf" srcId="{7B76B408-92A2-48D0-8E60-ABF8D8E0F7F2}" destId="{BB213E16-7FB8-4083-98D2-0A34118EF7A7}" srcOrd="0" destOrd="0" presId="urn:microsoft.com/office/officeart/2005/8/layout/bProcess3"/>
    <dgm:cxn modelId="{7D8AB51B-530B-4F1C-A561-597EA548E0F4}" type="presOf" srcId="{5F12733D-93BF-4DFF-B786-2A571861BE5D}" destId="{65A5DBC7-E3CB-4DA1-813B-E8C8469BEA5F}" srcOrd="1" destOrd="0" presId="urn:microsoft.com/office/officeart/2005/8/layout/bProcess3"/>
    <dgm:cxn modelId="{7FFF2D2A-4B60-428C-AB87-2BC22EBDB58A}" type="presOf" srcId="{600C5E58-7E86-4EFB-AE6A-156A782A2F2D}" destId="{9D622D7C-1BE1-4505-B663-3FB9BBE3E078}" srcOrd="0" destOrd="1" presId="urn:microsoft.com/office/officeart/2005/8/layout/bProcess3"/>
    <dgm:cxn modelId="{54A47D2C-D7A9-4CA4-B9F1-87390A9FC745}" type="presOf" srcId="{EF2BA3AE-989F-426C-888B-F473F0866920}" destId="{3D2FEA43-F508-469C-BAFA-0EA2FB7F9D15}" srcOrd="0" destOrd="4" presId="urn:microsoft.com/office/officeart/2005/8/layout/bProcess3"/>
    <dgm:cxn modelId="{0030633E-FFF7-406E-90B9-ACC7164A8CE1}" type="presOf" srcId="{85374F56-77FA-4F24-AF41-FB6B404BDCFE}" destId="{99096ADA-D3D2-4D60-861A-FAB0E2FCF798}" srcOrd="0" destOrd="0" presId="urn:microsoft.com/office/officeart/2005/8/layout/bProcess3"/>
    <dgm:cxn modelId="{167E9E3E-FCEB-4FD6-9501-29988A94BE2A}" type="presOf" srcId="{ECEF7FDB-BD58-4E24-9AF4-04400F98F49B}" destId="{9D622D7C-1BE1-4505-B663-3FB9BBE3E078}" srcOrd="0" destOrd="3" presId="urn:microsoft.com/office/officeart/2005/8/layout/bProcess3"/>
    <dgm:cxn modelId="{20C6F23E-325E-4DB9-89C2-BBA8F830BDDD}" type="presOf" srcId="{21BAFF5C-A6CB-4D3B-A3EA-1329C7EC4007}" destId="{326F4F54-AC47-489A-96A0-B744DB44D0F4}" srcOrd="1" destOrd="0" presId="urn:microsoft.com/office/officeart/2005/8/layout/bProcess3"/>
    <dgm:cxn modelId="{2347B740-65DB-4955-8C26-020E2C7DBFBB}" type="presOf" srcId="{551EAAD2-5ACA-4FE2-8A96-42F000AE1D9D}" destId="{3D2FEA43-F508-469C-BAFA-0EA2FB7F9D15}" srcOrd="0" destOrd="2" presId="urn:microsoft.com/office/officeart/2005/8/layout/bProcess3"/>
    <dgm:cxn modelId="{444D5E5E-A3EF-46CF-BC4E-246514F4EDF9}" srcId="{D3C91992-03A0-47B8-8910-817B781A17C7}" destId="{71B2C372-A4B0-4F32-A82A-EF888DD7536B}" srcOrd="1" destOrd="0" parTransId="{087E368A-6A5D-404A-B107-A19B03C900D9}" sibTransId="{C16FA2C3-46EF-4750-A3B6-4E6A59AA64A6}"/>
    <dgm:cxn modelId="{7F496260-03D9-4544-81F6-A31BB6F1FEA3}" type="presOf" srcId="{2721F2AC-913D-4FE5-AE74-31962FD2F311}" destId="{3D2FEA43-F508-469C-BAFA-0EA2FB7F9D15}" srcOrd="0" destOrd="7" presId="urn:microsoft.com/office/officeart/2005/8/layout/bProcess3"/>
    <dgm:cxn modelId="{B19E9642-FF56-4B3A-9927-EF3F7C009F26}" srcId="{7B76B408-92A2-48D0-8E60-ABF8D8E0F7F2}" destId="{A7F3410F-7411-4AC2-B61B-774A1B1E2ECA}" srcOrd="4" destOrd="0" parTransId="{7C2911A3-C694-4D79-958E-A5F4AFC9FA07}" sibTransId="{6473523A-C92A-4D43-949D-B7F81C2BD36B}"/>
    <dgm:cxn modelId="{78A2AC42-A882-400A-BA48-5CCEC6D93768}" srcId="{85374F56-77FA-4F24-AF41-FB6B404BDCFE}" destId="{37F3FE7C-8082-4441-B42D-80CEF76A658A}" srcOrd="1" destOrd="0" parTransId="{DDBB548C-9E68-4376-9B50-B9DDADF15761}" sibTransId="{9A12455B-6686-44F9-A4A6-0C490E77F7F4}"/>
    <dgm:cxn modelId="{E3F2CB66-E5EA-4982-BC7F-4B38360088EC}" srcId="{7B76B408-92A2-48D0-8E60-ABF8D8E0F7F2}" destId="{D3C91992-03A0-47B8-8910-817B781A17C7}" srcOrd="0" destOrd="0" parTransId="{AC8CB686-52E0-4C01-BFEC-ADA703E2773F}" sibTransId="{11C1100C-45D6-4EEE-BCCF-A7B956F368BB}"/>
    <dgm:cxn modelId="{27323B48-0BDF-4070-8527-4E0ABB5140FF}" type="presOf" srcId="{5F12733D-93BF-4DFF-B786-2A571861BE5D}" destId="{3D168BDB-D904-4E91-88CF-56CBC4BF54AB}" srcOrd="0" destOrd="0" presId="urn:microsoft.com/office/officeart/2005/8/layout/bProcess3"/>
    <dgm:cxn modelId="{BF939971-453A-4688-913F-86636B6CFC19}" srcId="{74839D7C-2B73-4498-A891-0EA6425C0450}" destId="{C11F0BBF-4550-40D1-BD36-6EE1D2C66369}" srcOrd="3" destOrd="0" parTransId="{E2413E90-731E-4742-9748-2F406917B2D1}" sibTransId="{A7221865-16B4-4BD9-97EE-B345DF602AC6}"/>
    <dgm:cxn modelId="{B1507E56-A420-4B75-9C9A-0E5D8CEED2FB}" srcId="{D3C91992-03A0-47B8-8910-817B781A17C7}" destId="{2721F2AC-913D-4FE5-AE74-31962FD2F311}" srcOrd="2" destOrd="0" parTransId="{C044FB22-D936-408E-84A5-F9D05613611E}" sibTransId="{CBBDABDA-863F-40DB-8287-646CBA00F447}"/>
    <dgm:cxn modelId="{00AC4A5A-2ACB-4F9B-96BE-86C51F302A5C}" type="presOf" srcId="{CDAFC16F-0151-40D5-B7C8-42B6B8E25B32}" destId="{3D2FEA43-F508-469C-BAFA-0EA2FB7F9D15}" srcOrd="0" destOrd="3" presId="urn:microsoft.com/office/officeart/2005/8/layout/bProcess3"/>
    <dgm:cxn modelId="{1FD7EA8A-5E5F-427D-8CE9-A0EF3CCF53F5}" type="presOf" srcId="{9F1EFF71-9C39-4EE4-BC44-84C215A079BC}" destId="{C4CB36BA-CF79-40D2-BC77-7F29713C1539}" srcOrd="0" destOrd="0" presId="urn:microsoft.com/office/officeart/2005/8/layout/bProcess3"/>
    <dgm:cxn modelId="{07CA808D-3135-4E0A-955A-57B153669DBF}" type="presOf" srcId="{C11F0BBF-4550-40D1-BD36-6EE1D2C66369}" destId="{3D2FEA43-F508-469C-BAFA-0EA2FB7F9D15}" srcOrd="0" destOrd="5" presId="urn:microsoft.com/office/officeart/2005/8/layout/bProcess3"/>
    <dgm:cxn modelId="{FA1D9A90-82D6-4B7C-B1B1-BE890DA3E3F3}" type="presOf" srcId="{A7F3410F-7411-4AC2-B61B-774A1B1E2ECA}" destId="{9D622D7C-1BE1-4505-B663-3FB9BBE3E078}" srcOrd="0" destOrd="0" presId="urn:microsoft.com/office/officeart/2005/8/layout/bProcess3"/>
    <dgm:cxn modelId="{01AEB197-5F8D-4C07-A5FF-87A7BDFAC535}" srcId="{74839D7C-2B73-4498-A891-0EA6425C0450}" destId="{CDAFC16F-0151-40D5-B7C8-42B6B8E25B32}" srcOrd="1" destOrd="0" parTransId="{2637DB33-03EB-46DF-ADBB-9AEF5EE3404B}" sibTransId="{2939E3D6-DEE3-472B-BE6F-DF98F4ECF394}"/>
    <dgm:cxn modelId="{1DDA0999-86D0-4534-8D2B-8CE2C387C7D8}" srcId="{A7F3410F-7411-4AC2-B61B-774A1B1E2ECA}" destId="{ECEF7FDB-BD58-4E24-9AF4-04400F98F49B}" srcOrd="2" destOrd="0" parTransId="{D394A145-D413-4790-BFCE-3CD3B64962BC}" sibTransId="{16441D00-BE0E-482D-A7B3-98530CE625AD}"/>
    <dgm:cxn modelId="{6478C09D-2FB9-46D9-939C-8F07C1AE5748}" srcId="{7B76B408-92A2-48D0-8E60-ABF8D8E0F7F2}" destId="{85374F56-77FA-4F24-AF41-FB6B404BDCFE}" srcOrd="1" destOrd="0" parTransId="{8B35B03D-C23F-41DC-A083-DC3719228484}" sibTransId="{5F12733D-93BF-4DFF-B786-2A571861BE5D}"/>
    <dgm:cxn modelId="{CDC2349F-F83D-464F-879E-A557EE2C3869}" type="presOf" srcId="{8F804882-950C-4F93-8029-610FBC3B28CF}" destId="{B08DA875-B9EE-4DC1-8D20-5F300ED61146}" srcOrd="0" destOrd="0" presId="urn:microsoft.com/office/officeart/2005/8/layout/bProcess3"/>
    <dgm:cxn modelId="{C3F906A4-10C8-4B58-908B-7711CA9E5218}" srcId="{7B76B408-92A2-48D0-8E60-ABF8D8E0F7F2}" destId="{8F804882-950C-4F93-8029-610FBC3B28CF}" srcOrd="2" destOrd="0" parTransId="{8AB93C1E-E0F8-4199-9A0E-C587084959C2}" sibTransId="{21BAFF5C-A6CB-4D3B-A3EA-1329C7EC4007}"/>
    <dgm:cxn modelId="{A8219BA7-D9C9-4C21-ADAB-F58A858278AA}" type="presOf" srcId="{37F3FE7C-8082-4441-B42D-80CEF76A658A}" destId="{99096ADA-D3D2-4D60-861A-FAB0E2FCF798}" srcOrd="0" destOrd="2" presId="urn:microsoft.com/office/officeart/2005/8/layout/bProcess3"/>
    <dgm:cxn modelId="{728F15A8-09EC-4011-9206-900FCA51EED2}" type="presOf" srcId="{4B967538-1AE3-44C3-BADA-E2BA4E6D6AA7}" destId="{99096ADA-D3D2-4D60-861A-FAB0E2FCF798}" srcOrd="0" destOrd="1" presId="urn:microsoft.com/office/officeart/2005/8/layout/bProcess3"/>
    <dgm:cxn modelId="{8F0B46A8-64F5-491D-9FAD-76BD484D6C68}" srcId="{74839D7C-2B73-4498-A891-0EA6425C0450}" destId="{EF2BA3AE-989F-426C-888B-F473F0866920}" srcOrd="2" destOrd="0" parTransId="{1871E74D-C63A-4835-8BEC-7B21F85B6724}" sibTransId="{E8ED7466-71C0-4F28-8556-6286AAD6A5F2}"/>
    <dgm:cxn modelId="{5557F4AB-D507-4B04-9A9A-904D935A3E6F}" srcId="{74839D7C-2B73-4498-A891-0EA6425C0450}" destId="{551EAAD2-5ACA-4FE2-8A96-42F000AE1D9D}" srcOrd="0" destOrd="0" parTransId="{09D8C884-E639-4EFF-B50D-14CAD3CF97B8}" sibTransId="{877EA79A-093C-43F2-9944-EC4941F3E35B}"/>
    <dgm:cxn modelId="{1D7A45AF-163A-4670-91D3-AFEFD3E327D7}" type="presOf" srcId="{21BAFF5C-A6CB-4D3B-A3EA-1329C7EC4007}" destId="{E322601A-0696-4719-A275-0AF2FEE55464}" srcOrd="0" destOrd="0" presId="urn:microsoft.com/office/officeart/2005/8/layout/bProcess3"/>
    <dgm:cxn modelId="{0FBB2EB0-4BDC-4126-9A6D-46018296CF56}" srcId="{A7F3410F-7411-4AC2-B61B-774A1B1E2ECA}" destId="{600C5E58-7E86-4EFB-AE6A-156A782A2F2D}" srcOrd="0" destOrd="0" parTransId="{2B9056CE-75F4-40C2-8ADC-85F9D70BB863}" sibTransId="{85610B5B-65C1-417E-8E04-BD633A27ED21}"/>
    <dgm:cxn modelId="{842162B3-7F99-4451-8BEE-CD27F5528CEA}" srcId="{7B76B408-92A2-48D0-8E60-ABF8D8E0F7F2}" destId="{9F1EFF71-9C39-4EE4-BC44-84C215A079BC}" srcOrd="3" destOrd="0" parTransId="{9AA35A95-4AE5-4778-9902-05162F0C05BC}" sibTransId="{CB53CB4B-8B95-4C03-89F4-11ABA4D896E3}"/>
    <dgm:cxn modelId="{427F71B7-BB31-4B8D-84C1-E84B7791F954}" type="presOf" srcId="{D3C91992-03A0-47B8-8910-817B781A17C7}" destId="{3D2FEA43-F508-469C-BAFA-0EA2FB7F9D15}" srcOrd="0" destOrd="0" presId="urn:microsoft.com/office/officeart/2005/8/layout/bProcess3"/>
    <dgm:cxn modelId="{66FA64BD-54CC-4D7C-ACCD-C5FE65F85AED}" type="presOf" srcId="{11C1100C-45D6-4EEE-BCCF-A7B956F368BB}" destId="{CDC7C326-054B-40E7-8CE0-CE656426A1C1}" srcOrd="0" destOrd="0" presId="urn:microsoft.com/office/officeart/2005/8/layout/bProcess3"/>
    <dgm:cxn modelId="{17236FBD-9F9C-4301-B758-F78AACC070BA}" type="presOf" srcId="{6B3B4EF6-66BC-460B-A2DD-799783707910}" destId="{C4CB36BA-CF79-40D2-BC77-7F29713C1539}" srcOrd="0" destOrd="1" presId="urn:microsoft.com/office/officeart/2005/8/layout/bProcess3"/>
    <dgm:cxn modelId="{A4D354C9-96F9-496B-933A-6FBE8AD9A285}" type="presOf" srcId="{74839D7C-2B73-4498-A891-0EA6425C0450}" destId="{3D2FEA43-F508-469C-BAFA-0EA2FB7F9D15}" srcOrd="0" destOrd="1" presId="urn:microsoft.com/office/officeart/2005/8/layout/bProcess3"/>
    <dgm:cxn modelId="{3DDD58D0-86A8-42C6-BC0B-D9554F1B3A82}" type="presOf" srcId="{11395E57-8461-4D5B-8AD7-F7A27DC7E55C}" destId="{9D622D7C-1BE1-4505-B663-3FB9BBE3E078}" srcOrd="0" destOrd="4" presId="urn:microsoft.com/office/officeart/2005/8/layout/bProcess3"/>
    <dgm:cxn modelId="{508765D5-8193-4FB5-A424-86837BF93D82}" type="presOf" srcId="{71B2C372-A4B0-4F32-A82A-EF888DD7536B}" destId="{3D2FEA43-F508-469C-BAFA-0EA2FB7F9D15}" srcOrd="0" destOrd="6" presId="urn:microsoft.com/office/officeart/2005/8/layout/bProcess3"/>
    <dgm:cxn modelId="{562DBAD8-AF85-42AC-A24A-E9ECE9A455BA}" srcId="{8F804882-950C-4F93-8029-610FBC3B28CF}" destId="{97B66655-1017-4CF9-B58D-227AD464FBBD}" srcOrd="0" destOrd="0" parTransId="{D8CB757E-8A87-4F45-94DB-966C2A2D33F4}" sibTransId="{2EBC5BDC-7F9E-4A28-8675-BACAFA5D53B9}"/>
    <dgm:cxn modelId="{AEE6BCDB-4321-424F-AAC5-7B78BB2EE2FF}" type="presOf" srcId="{CB53CB4B-8B95-4C03-89F4-11ABA4D896E3}" destId="{4D74BCFE-D426-444F-85EB-B935D5D81B04}" srcOrd="1" destOrd="0" presId="urn:microsoft.com/office/officeart/2005/8/layout/bProcess3"/>
    <dgm:cxn modelId="{82FB43E1-C36E-45D5-8400-5466DFC1A57D}" type="presOf" srcId="{97B66655-1017-4CF9-B58D-227AD464FBBD}" destId="{B08DA875-B9EE-4DC1-8D20-5F300ED61146}" srcOrd="0" destOrd="1" presId="urn:microsoft.com/office/officeart/2005/8/layout/bProcess3"/>
    <dgm:cxn modelId="{9B51CDEA-7EFA-4CEF-B1B0-3C2193FC4E12}" srcId="{9F1EFF71-9C39-4EE4-BC44-84C215A079BC}" destId="{6B3B4EF6-66BC-460B-A2DD-799783707910}" srcOrd="0" destOrd="0" parTransId="{E606000A-80E4-40AE-9F31-C19F2C4D5F7E}" sibTransId="{FA11EF6A-ED05-48B4-9807-1CAAB433D61B}"/>
    <dgm:cxn modelId="{5B90D5F3-98EA-406B-AC27-0544303E2737}" type="presOf" srcId="{57D80834-BE90-49BB-B959-133986BA358D}" destId="{9D622D7C-1BE1-4505-B663-3FB9BBE3E078}" srcOrd="0" destOrd="2" presId="urn:microsoft.com/office/officeart/2005/8/layout/bProcess3"/>
    <dgm:cxn modelId="{E61C33F6-DB7E-4A37-A51C-38E4B19FFE36}" type="presOf" srcId="{CB53CB4B-8B95-4C03-89F4-11ABA4D896E3}" destId="{F7A548AD-D74C-4042-8745-C7341013D2E0}" srcOrd="0" destOrd="0" presId="urn:microsoft.com/office/officeart/2005/8/layout/bProcess3"/>
    <dgm:cxn modelId="{2DDA54FA-EF31-4DE7-B33B-ADBD1D14F1FA}" srcId="{85374F56-77FA-4F24-AF41-FB6B404BDCFE}" destId="{4B967538-1AE3-44C3-BADA-E2BA4E6D6AA7}" srcOrd="0" destOrd="0" parTransId="{A35C5D1B-83C3-453A-9F0A-86E17284F8C2}" sibTransId="{4F90CA53-9975-4FC2-B8D2-762459FE42D0}"/>
    <dgm:cxn modelId="{B05700FB-293A-4C49-8A42-9A6EF55F0FF5}" type="presOf" srcId="{11C1100C-45D6-4EEE-BCCF-A7B956F368BB}" destId="{A926C5A0-8C34-4BE1-B04F-3A1592FA5E27}" srcOrd="1" destOrd="0" presId="urn:microsoft.com/office/officeart/2005/8/layout/bProcess3"/>
    <dgm:cxn modelId="{CDC272FB-E392-42A6-BF88-F02E6398241E}" srcId="{A7F3410F-7411-4AC2-B61B-774A1B1E2ECA}" destId="{11395E57-8461-4D5B-8AD7-F7A27DC7E55C}" srcOrd="3" destOrd="0" parTransId="{1ADFC6F9-4EA0-40F7-87D6-E3F73CC77FA9}" sibTransId="{961A83FC-D46B-4AB9-9CB6-0B0E00A7CAB8}"/>
    <dgm:cxn modelId="{586582FF-47C0-45DC-9848-877D851C22D0}" type="presOf" srcId="{AF358E67-D694-4D09-839C-4E7B99DE67E5}" destId="{3D2FEA43-F508-469C-BAFA-0EA2FB7F9D15}" srcOrd="0" destOrd="8" presId="urn:microsoft.com/office/officeart/2005/8/layout/bProcess3"/>
    <dgm:cxn modelId="{A90C4C8E-7B73-4934-B220-D06C853D9F86}" type="presParOf" srcId="{BB213E16-7FB8-4083-98D2-0A34118EF7A7}" destId="{3D2FEA43-F508-469C-BAFA-0EA2FB7F9D15}" srcOrd="0" destOrd="0" presId="urn:microsoft.com/office/officeart/2005/8/layout/bProcess3"/>
    <dgm:cxn modelId="{D85C9838-490E-4498-AF21-8D3653D56693}" type="presParOf" srcId="{BB213E16-7FB8-4083-98D2-0A34118EF7A7}" destId="{CDC7C326-054B-40E7-8CE0-CE656426A1C1}" srcOrd="1" destOrd="0" presId="urn:microsoft.com/office/officeart/2005/8/layout/bProcess3"/>
    <dgm:cxn modelId="{B9C5E5D0-C818-4F1C-8C02-064B5744A039}" type="presParOf" srcId="{CDC7C326-054B-40E7-8CE0-CE656426A1C1}" destId="{A926C5A0-8C34-4BE1-B04F-3A1592FA5E27}" srcOrd="0" destOrd="0" presId="urn:microsoft.com/office/officeart/2005/8/layout/bProcess3"/>
    <dgm:cxn modelId="{1ABD799E-A4D9-43BA-85DE-F529DE5CD028}" type="presParOf" srcId="{BB213E16-7FB8-4083-98D2-0A34118EF7A7}" destId="{99096ADA-D3D2-4D60-861A-FAB0E2FCF798}" srcOrd="2" destOrd="0" presId="urn:microsoft.com/office/officeart/2005/8/layout/bProcess3"/>
    <dgm:cxn modelId="{CFF51407-3EED-4416-B6E5-EA705B48F993}" type="presParOf" srcId="{BB213E16-7FB8-4083-98D2-0A34118EF7A7}" destId="{3D168BDB-D904-4E91-88CF-56CBC4BF54AB}" srcOrd="3" destOrd="0" presId="urn:microsoft.com/office/officeart/2005/8/layout/bProcess3"/>
    <dgm:cxn modelId="{178FAD84-A081-4BD9-A817-34E326C66D2A}" type="presParOf" srcId="{3D168BDB-D904-4E91-88CF-56CBC4BF54AB}" destId="{65A5DBC7-E3CB-4DA1-813B-E8C8469BEA5F}" srcOrd="0" destOrd="0" presId="urn:microsoft.com/office/officeart/2005/8/layout/bProcess3"/>
    <dgm:cxn modelId="{70C68D6D-C63E-475C-A3A9-ACC300150221}" type="presParOf" srcId="{BB213E16-7FB8-4083-98D2-0A34118EF7A7}" destId="{B08DA875-B9EE-4DC1-8D20-5F300ED61146}" srcOrd="4" destOrd="0" presId="urn:microsoft.com/office/officeart/2005/8/layout/bProcess3"/>
    <dgm:cxn modelId="{BBA0C628-BB95-4633-81C9-0B06DD8D0671}" type="presParOf" srcId="{BB213E16-7FB8-4083-98D2-0A34118EF7A7}" destId="{E322601A-0696-4719-A275-0AF2FEE55464}" srcOrd="5" destOrd="0" presId="urn:microsoft.com/office/officeart/2005/8/layout/bProcess3"/>
    <dgm:cxn modelId="{2FE10348-5FAD-4753-BAF5-FDA385CBAB72}" type="presParOf" srcId="{E322601A-0696-4719-A275-0AF2FEE55464}" destId="{326F4F54-AC47-489A-96A0-B744DB44D0F4}" srcOrd="0" destOrd="0" presId="urn:microsoft.com/office/officeart/2005/8/layout/bProcess3"/>
    <dgm:cxn modelId="{4B923A15-EDB1-4990-858A-52527692031B}" type="presParOf" srcId="{BB213E16-7FB8-4083-98D2-0A34118EF7A7}" destId="{C4CB36BA-CF79-40D2-BC77-7F29713C1539}" srcOrd="6" destOrd="0" presId="urn:microsoft.com/office/officeart/2005/8/layout/bProcess3"/>
    <dgm:cxn modelId="{E2A66236-868F-4802-9795-69C7B83DA446}" type="presParOf" srcId="{BB213E16-7FB8-4083-98D2-0A34118EF7A7}" destId="{F7A548AD-D74C-4042-8745-C7341013D2E0}" srcOrd="7" destOrd="0" presId="urn:microsoft.com/office/officeart/2005/8/layout/bProcess3"/>
    <dgm:cxn modelId="{1752D59A-7255-41A0-82ED-D94CA75D7F9F}" type="presParOf" srcId="{F7A548AD-D74C-4042-8745-C7341013D2E0}" destId="{4D74BCFE-D426-444F-85EB-B935D5D81B04}" srcOrd="0" destOrd="0" presId="urn:microsoft.com/office/officeart/2005/8/layout/bProcess3"/>
    <dgm:cxn modelId="{886D5AE3-BF5E-457B-A688-AA7D7AC35528}" type="presParOf" srcId="{BB213E16-7FB8-4083-98D2-0A34118EF7A7}" destId="{9D622D7C-1BE1-4505-B663-3FB9BBE3E078}" srcOrd="8" destOrd="0" presId="urn:microsoft.com/office/officeart/2005/8/layout/bProcess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3.xml><?xml version="1.0" encoding="utf-8"?>
<dgm:dataModel xmlns:dgm="http://schemas.openxmlformats.org/drawingml/2006/diagram" xmlns:a="http://schemas.openxmlformats.org/drawingml/2006/main">
  <dgm:ptLst>
    <dgm:pt modelId="{7B76B408-92A2-48D0-8E60-ABF8D8E0F7F2}" type="doc">
      <dgm:prSet loTypeId="urn:microsoft.com/office/officeart/2005/8/layout/bProcess3" loCatId="process" qsTypeId="urn:microsoft.com/office/officeart/2005/8/quickstyle/simple1" qsCatId="simple" csTypeId="urn:microsoft.com/office/officeart/2005/8/colors/accent1_2" csCatId="accent1" phldr="1"/>
      <dgm:spPr/>
      <dgm:t>
        <a:bodyPr/>
        <a:lstStyle/>
        <a:p>
          <a:endParaRPr lang="en-US"/>
        </a:p>
      </dgm:t>
    </dgm:pt>
    <dgm:pt modelId="{85374F56-77FA-4F24-AF41-FB6B404BDCFE}">
      <dgm:prSet phldrT="[Text]" custT="1"/>
      <dgm:spPr>
        <a:solidFill>
          <a:srgbClr val="0070C0"/>
        </a:solidFill>
      </dgm:spPr>
      <dgm:t>
        <a:bodyPr/>
        <a:lstStyle/>
        <a:p>
          <a:pPr algn="ctr"/>
          <a:r>
            <a:rPr lang="en-US" sz="1200" u="sng">
              <a:latin typeface="Arial" panose="020B0604020202020204" pitchFamily="34" charset="0"/>
              <a:cs typeface="Arial" panose="020B0604020202020204" pitchFamily="34" charset="0"/>
            </a:rPr>
            <a:t>Input worksheets</a:t>
          </a:r>
        </a:p>
      </dgm:t>
    </dgm:pt>
    <dgm:pt modelId="{8B35B03D-C23F-41DC-A083-DC3719228484}" type="parTrans" cxnId="{6478C09D-2FB9-46D9-939C-8F07C1AE5748}">
      <dgm:prSet/>
      <dgm:spPr/>
      <dgm:t>
        <a:bodyPr/>
        <a:lstStyle/>
        <a:p>
          <a:endParaRPr lang="en-US" sz="1200">
            <a:latin typeface="Arial" panose="020B0604020202020204" pitchFamily="34" charset="0"/>
            <a:cs typeface="Arial" panose="020B0604020202020204" pitchFamily="34" charset="0"/>
          </a:endParaRPr>
        </a:p>
      </dgm:t>
    </dgm:pt>
    <dgm:pt modelId="{5F12733D-93BF-4DFF-B786-2A571861BE5D}" type="sibTrans" cxnId="{6478C09D-2FB9-46D9-939C-8F07C1AE574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4B967538-1AE3-44C3-BADA-E2BA4E6D6AA7}">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Enter financial information, including </a:t>
          </a:r>
          <a:r>
            <a:rPr lang="en-GB" sz="1200">
              <a:latin typeface="Arial" panose="020B0604020202020204" pitchFamily="34" charset="0"/>
              <a:cs typeface="Arial" panose="020B0604020202020204" pitchFamily="34" charset="0"/>
            </a:rPr>
            <a:t>parent / ultimate parent / subcontractor / guarantor as appropriate</a:t>
          </a:r>
          <a:endParaRPr lang="en-US" sz="1200">
            <a:latin typeface="Arial" panose="020B0604020202020204" pitchFamily="34" charset="0"/>
            <a:cs typeface="Arial" panose="020B0604020202020204" pitchFamily="34" charset="0"/>
          </a:endParaRPr>
        </a:p>
      </dgm:t>
    </dgm:pt>
    <dgm:pt modelId="{A35C5D1B-83C3-453A-9F0A-86E17284F8C2}" type="par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4F90CA53-9975-4FC2-B8D2-762459FE42D0}" type="sib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8F804882-950C-4F93-8029-610FBC3B28CF}">
      <dgm:prSet phldrT="[Text]" custT="1"/>
      <dgm:spPr>
        <a:solidFill>
          <a:srgbClr val="5AB7B2"/>
        </a:solidFill>
      </dgm:spPr>
      <dgm:t>
        <a:bodyPr/>
        <a:lstStyle/>
        <a:p>
          <a:pPr algn="ctr"/>
          <a:r>
            <a:rPr lang="en-US" sz="1200" u="sng">
              <a:solidFill>
                <a:sysClr val="windowText" lastClr="000000"/>
              </a:solidFill>
              <a:latin typeface="Arial" panose="020B0604020202020204" pitchFamily="34" charset="0"/>
              <a:cs typeface="Arial" panose="020B0604020202020204" pitchFamily="34" charset="0"/>
            </a:rPr>
            <a:t>Ancillary worksheets</a:t>
          </a:r>
        </a:p>
      </dgm:t>
    </dgm:pt>
    <dgm:pt modelId="{8AB93C1E-E0F8-4199-9A0E-C587084959C2}" type="parTrans" cxnId="{C3F906A4-10C8-4B58-908B-7711CA9E5218}">
      <dgm:prSet/>
      <dgm:spPr/>
      <dgm:t>
        <a:bodyPr/>
        <a:lstStyle/>
        <a:p>
          <a:endParaRPr lang="en-US" sz="1200">
            <a:latin typeface="Arial" panose="020B0604020202020204" pitchFamily="34" charset="0"/>
            <a:cs typeface="Arial" panose="020B0604020202020204" pitchFamily="34" charset="0"/>
          </a:endParaRPr>
        </a:p>
      </dgm:t>
    </dgm:pt>
    <dgm:pt modelId="{21BAFF5C-A6CB-4D3B-A3EA-1329C7EC4007}" type="sibTrans" cxnId="{C3F906A4-10C8-4B58-908B-7711CA9E521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97B66655-1017-4CF9-B58D-227AD464FBBD}">
      <dgm:prSet phldrT="[Text]" custT="1"/>
      <dgm:spPr>
        <a:solidFill>
          <a:srgbClr val="5AB7B2"/>
        </a:solidFill>
      </dgm:spPr>
      <dgm:t>
        <a:bodyPr/>
        <a:lstStyle/>
        <a:p>
          <a:pPr algn="l"/>
          <a:r>
            <a:rPr lang="en-US" sz="1200">
              <a:solidFill>
                <a:sysClr val="windowText" lastClr="000000"/>
              </a:solidFill>
              <a:latin typeface="Arial" panose="020B0604020202020204" pitchFamily="34" charset="0"/>
              <a:cs typeface="Arial" panose="020B0604020202020204" pitchFamily="34" charset="0"/>
            </a:rPr>
            <a:t>Enter lot bidding details</a:t>
          </a:r>
        </a:p>
      </dgm:t>
    </dgm:pt>
    <dgm:pt modelId="{D8CB757E-8A87-4F45-94DB-966C2A2D33F4}" type="par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2EBC5BDC-7F9E-4A28-8675-BACAFA5D53B9}" type="sib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9F1EFF71-9C39-4EE4-BC44-84C215A079BC}">
      <dgm:prSet phldrT="[Text]" custT="1"/>
      <dgm:spPr>
        <a:solidFill>
          <a:schemeClr val="tx1"/>
        </a:solidFill>
      </dgm:spPr>
      <dgm:t>
        <a:bodyPr/>
        <a:lstStyle/>
        <a:p>
          <a:pPr algn="ctr"/>
          <a:r>
            <a:rPr lang="en-US" sz="1200" u="sng">
              <a:solidFill>
                <a:schemeClr val="bg1"/>
              </a:solidFill>
              <a:latin typeface="Arial" panose="020B0604020202020204" pitchFamily="34" charset="0"/>
              <a:cs typeface="Arial" panose="020B0604020202020204" pitchFamily="34" charset="0"/>
            </a:rPr>
            <a:t>Assessment worksheets</a:t>
          </a:r>
        </a:p>
      </dgm:t>
    </dgm:pt>
    <dgm:pt modelId="{9AA35A95-4AE5-4778-9902-05162F0C05BC}" type="parTrans" cxnId="{842162B3-7F99-4451-8BEE-CD27F5528CEA}">
      <dgm:prSet/>
      <dgm:spPr/>
      <dgm:t>
        <a:bodyPr/>
        <a:lstStyle/>
        <a:p>
          <a:endParaRPr lang="en-US" sz="1200">
            <a:latin typeface="Arial" panose="020B0604020202020204" pitchFamily="34" charset="0"/>
            <a:cs typeface="Arial" panose="020B0604020202020204" pitchFamily="34" charset="0"/>
          </a:endParaRPr>
        </a:p>
      </dgm:t>
    </dgm:pt>
    <dgm:pt modelId="{CB53CB4B-8B95-4C03-89F4-11ABA4D896E3}" type="sibTrans" cxnId="{842162B3-7F99-4451-8BEE-CD27F5528CEA}">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6B3B4EF6-66BC-460B-A2DD-799783707910}">
      <dgm:prSet phldrT="[Text]" custT="1"/>
      <dgm:spPr>
        <a:solidFill>
          <a:schemeClr val="tx1"/>
        </a:solidFill>
      </dgm:spPr>
      <dgm:t>
        <a:bodyPr/>
        <a:lstStyle/>
        <a:p>
          <a:pPr algn="l"/>
          <a:r>
            <a:rPr lang="en-US" sz="1200">
              <a:solidFill>
                <a:schemeClr val="bg1"/>
              </a:solidFill>
              <a:latin typeface="Arial" panose="020B0604020202020204" pitchFamily="34" charset="0"/>
              <a:cs typeface="Arial" panose="020B0604020202020204" pitchFamily="34" charset="0"/>
            </a:rPr>
            <a:t>Reference for review metric outputs and calculation breakdowns</a:t>
          </a:r>
        </a:p>
      </dgm:t>
    </dgm:pt>
    <dgm:pt modelId="{E606000A-80E4-40AE-9F31-C19F2C4D5F7E}" type="par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FA11EF6A-ED05-48B4-9807-1CAAB433D61B}" type="sib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A7F3410F-7411-4AC2-B61B-774A1B1E2ECA}">
      <dgm:prSet custT="1"/>
      <dgm:spPr>
        <a:solidFill>
          <a:schemeClr val="accent4">
            <a:lumMod val="40000"/>
            <a:lumOff val="60000"/>
          </a:schemeClr>
        </a:solidFill>
      </dgm:spPr>
      <dgm:t>
        <a:bodyPr anchor="t"/>
        <a:lstStyle/>
        <a:p>
          <a:pPr algn="ctr"/>
          <a:r>
            <a:rPr lang="en-US" sz="1200" u="sng">
              <a:solidFill>
                <a:sysClr val="windowText" lastClr="000000"/>
              </a:solidFill>
              <a:latin typeface="Arial" panose="020B0604020202020204" pitchFamily="34" charset="0"/>
              <a:cs typeface="Arial" panose="020B0604020202020204" pitchFamily="34" charset="0"/>
            </a:rPr>
            <a:t>Evaluation worksheets</a:t>
          </a:r>
          <a:endParaRPr lang="en-US" sz="1200">
            <a:solidFill>
              <a:sysClr val="windowText" lastClr="000000"/>
            </a:solidFill>
            <a:latin typeface="Arial" panose="020B0604020202020204" pitchFamily="34" charset="0"/>
            <a:cs typeface="Arial" panose="020B0604020202020204" pitchFamily="34" charset="0"/>
          </a:endParaRPr>
        </a:p>
      </dgm:t>
    </dgm:pt>
    <dgm:pt modelId="{7C2911A3-C694-4D79-958E-A5F4AFC9FA07}" type="par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6473523A-C92A-4D43-949D-B7F81C2BD36B}" type="sib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37F3FE7C-8082-4441-B42D-80CEF76A658A}">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Ensure</a:t>
          </a:r>
          <a:r>
            <a:rPr lang="en-GB" sz="1200">
              <a:latin typeface="Arial" panose="020B0604020202020204" pitchFamily="34" charset="0"/>
              <a:cs typeface="Arial" panose="020B0604020202020204" pitchFamily="34" charset="0"/>
            </a:rPr>
            <a:t> figures are entered with correct signs for negative / positive values</a:t>
          </a:r>
          <a:r>
            <a:rPr lang="en-GB" sz="1200">
              <a:solidFill>
                <a:srgbClr val="FF0000"/>
              </a:solidFill>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and in correct fields, and check totals balance</a:t>
          </a:r>
          <a:endParaRPr lang="en-US" sz="1200">
            <a:latin typeface="Arial" panose="020B0604020202020204" pitchFamily="34" charset="0"/>
            <a:cs typeface="Arial" panose="020B0604020202020204" pitchFamily="34" charset="0"/>
          </a:endParaRPr>
        </a:p>
      </dgm:t>
    </dgm:pt>
    <dgm:pt modelId="{DDBB548C-9E68-4376-9B50-B9DDADF15761}" type="parTrans" cxnId="{78A2AC42-A882-400A-BA48-5CCEC6D93768}">
      <dgm:prSet/>
      <dgm:spPr/>
      <dgm:t>
        <a:bodyPr/>
        <a:lstStyle/>
        <a:p>
          <a:endParaRPr lang="en-US"/>
        </a:p>
      </dgm:t>
    </dgm:pt>
    <dgm:pt modelId="{9A12455B-6686-44F9-A4A6-0C490E77F7F4}" type="sibTrans" cxnId="{78A2AC42-A882-400A-BA48-5CCEC6D93768}">
      <dgm:prSet/>
      <dgm:spPr/>
      <dgm:t>
        <a:bodyPr/>
        <a:lstStyle/>
        <a:p>
          <a:endParaRPr lang="en-US"/>
        </a:p>
      </dgm:t>
    </dgm:pt>
    <dgm:pt modelId="{600C5E58-7E86-4EFB-AE6A-156A782A2F2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clarification against each metric for each entity (particularly where Medium or Higher Risk). Include:</a:t>
          </a:r>
          <a:endParaRPr lang="en-US" sz="1200">
            <a:latin typeface="Arial" panose="020B0604020202020204" pitchFamily="34" charset="0"/>
            <a:cs typeface="Arial" panose="020B0604020202020204" pitchFamily="34" charset="0"/>
          </a:endParaRPr>
        </a:p>
      </dgm:t>
    </dgm:pt>
    <dgm:pt modelId="{85610B5B-65C1-417E-8E04-BD633A27ED21}" type="sibTrans" cxnId="{0FBB2EB0-4BDC-4126-9A6D-46018296CF56}">
      <dgm:prSet/>
      <dgm:spPr/>
      <dgm:t>
        <a:bodyPr/>
        <a:lstStyle/>
        <a:p>
          <a:endParaRPr lang="en-US"/>
        </a:p>
      </dgm:t>
    </dgm:pt>
    <dgm:pt modelId="{2B9056CE-75F4-40C2-8ADC-85F9D70BB863}" type="parTrans" cxnId="{0FBB2EB0-4BDC-4126-9A6D-46018296CF56}">
      <dgm:prSet/>
      <dgm:spPr/>
      <dgm:t>
        <a:bodyPr/>
        <a:lstStyle/>
        <a:p>
          <a:endParaRPr lang="en-US"/>
        </a:p>
      </dgm:t>
    </dgm:pt>
    <dgm:pt modelId="{03B62804-D551-43C4-9E1A-AF58F23FA232}">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Reference additional supporting evidence submitted where appropriate</a:t>
          </a:r>
          <a:endParaRPr lang="en-US" sz="1200">
            <a:latin typeface="Arial" panose="020B0604020202020204" pitchFamily="34" charset="0"/>
            <a:cs typeface="Arial" panose="020B0604020202020204" pitchFamily="34" charset="0"/>
          </a:endParaRPr>
        </a:p>
      </dgm:t>
    </dgm:pt>
    <dgm:pt modelId="{00A4CCA2-5FF2-4A5A-B034-B08D40FBC40B}" type="parTrans" cxnId="{11079F1A-0AC1-4214-A7A2-CD8A648093B3}">
      <dgm:prSet/>
      <dgm:spPr/>
      <dgm:t>
        <a:bodyPr/>
        <a:lstStyle/>
        <a:p>
          <a:endParaRPr lang="en-US"/>
        </a:p>
      </dgm:t>
    </dgm:pt>
    <dgm:pt modelId="{56D0CD7C-3E7D-45DC-A52D-07F1011570B6}" type="sibTrans" cxnId="{11079F1A-0AC1-4214-A7A2-CD8A648093B3}">
      <dgm:prSet/>
      <dgm:spPr/>
      <dgm:t>
        <a:bodyPr/>
        <a:lstStyle/>
        <a:p>
          <a:endParaRPr lang="en-US"/>
        </a:p>
      </dgm:t>
    </dgm:pt>
    <dgm:pt modelId="{94A3E7B1-A88F-4A5F-8D46-765201BA8D08}">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Reason for output;</a:t>
          </a:r>
          <a:endParaRPr lang="en-US" sz="1200">
            <a:latin typeface="Arial" panose="020B0604020202020204" pitchFamily="34" charset="0"/>
            <a:cs typeface="Arial" panose="020B0604020202020204" pitchFamily="34" charset="0"/>
          </a:endParaRPr>
        </a:p>
      </dgm:t>
    </dgm:pt>
    <dgm:pt modelId="{72A31A08-3495-409B-9DEA-AECE9AA52680}" type="parTrans" cxnId="{32EE46C5-BD13-49A6-9528-EEE27F1995CF}">
      <dgm:prSet/>
      <dgm:spPr/>
      <dgm:t>
        <a:bodyPr/>
        <a:lstStyle/>
        <a:p>
          <a:endParaRPr lang="en-US"/>
        </a:p>
      </dgm:t>
    </dgm:pt>
    <dgm:pt modelId="{7B7C9EE0-5BDC-4FE4-A419-D38C989252FB}" type="sibTrans" cxnId="{32EE46C5-BD13-49A6-9528-EEE27F1995CF}">
      <dgm:prSet/>
      <dgm:spPr/>
      <dgm:t>
        <a:bodyPr/>
        <a:lstStyle/>
        <a:p>
          <a:endParaRPr lang="en-US"/>
        </a:p>
      </dgm:t>
    </dgm:pt>
    <dgm:pt modelId="{19416CFC-A8C3-4AE1-8C97-92070B26B661}">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Mitigation undertaken; and</a:t>
          </a:r>
          <a:endParaRPr lang="en-US" sz="1200">
            <a:latin typeface="Arial" panose="020B0604020202020204" pitchFamily="34" charset="0"/>
            <a:cs typeface="Arial" panose="020B0604020202020204" pitchFamily="34" charset="0"/>
          </a:endParaRPr>
        </a:p>
      </dgm:t>
    </dgm:pt>
    <dgm:pt modelId="{4C1E66CE-DE56-483F-9260-1A175E9A961F}" type="parTrans" cxnId="{A719AB27-4F5A-41AF-BE27-8A33589C7AE6}">
      <dgm:prSet/>
      <dgm:spPr/>
      <dgm:t>
        <a:bodyPr/>
        <a:lstStyle/>
        <a:p>
          <a:endParaRPr lang="en-US"/>
        </a:p>
      </dgm:t>
    </dgm:pt>
    <dgm:pt modelId="{124B5D7F-93BD-43AC-8F9C-B1B9B654F10D}" type="sibTrans" cxnId="{A719AB27-4F5A-41AF-BE27-8A33589C7AE6}">
      <dgm:prSet/>
      <dgm:spPr/>
      <dgm:t>
        <a:bodyPr/>
        <a:lstStyle/>
        <a:p>
          <a:endParaRPr lang="en-US"/>
        </a:p>
      </dgm:t>
    </dgm:pt>
    <dgm:pt modelId="{726C60BF-9063-48DB-984C-76039ECBC1F6}">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Update since accounting reference date</a:t>
          </a:r>
          <a:endParaRPr lang="en-US" sz="1200">
            <a:latin typeface="Arial" panose="020B0604020202020204" pitchFamily="34" charset="0"/>
            <a:cs typeface="Arial" panose="020B0604020202020204" pitchFamily="34" charset="0"/>
          </a:endParaRPr>
        </a:p>
      </dgm:t>
    </dgm:pt>
    <dgm:pt modelId="{03292B4D-5D7A-48D1-95AE-900070A0C4E9}" type="parTrans" cxnId="{FAA59A80-91D3-4152-A744-CE8520F61248}">
      <dgm:prSet/>
      <dgm:spPr/>
      <dgm:t>
        <a:bodyPr/>
        <a:lstStyle/>
        <a:p>
          <a:endParaRPr lang="en-US"/>
        </a:p>
      </dgm:t>
    </dgm:pt>
    <dgm:pt modelId="{D9AB017E-0CC4-4DB8-BDFC-E56EDBF0FBAA}" type="sibTrans" cxnId="{FAA59A80-91D3-4152-A744-CE8520F61248}">
      <dgm:prSet/>
      <dgm:spPr/>
      <dgm:t>
        <a:bodyPr/>
        <a:lstStyle/>
        <a:p>
          <a:endParaRPr lang="en-US"/>
        </a:p>
      </dgm:t>
    </dgm:pt>
    <dgm:pt modelId="{5FCF8205-476C-4C99-9D37-7AF603BE49DB}">
      <dgm:prSet phldrT="[Text]" custT="1"/>
      <dgm:spPr>
        <a:solidFill>
          <a:srgbClr val="5AB7B2"/>
        </a:solidFill>
      </dgm:spPr>
      <dgm:t>
        <a:bodyPr/>
        <a:lstStyle/>
        <a:p>
          <a:pPr algn="l"/>
          <a:r>
            <a:rPr lang="en-US" sz="1200">
              <a:solidFill>
                <a:sysClr val="windowText" lastClr="000000"/>
              </a:solidFill>
              <a:latin typeface="Arial" panose="020B0604020202020204" pitchFamily="34" charset="0"/>
              <a:cs typeface="Arial" panose="020B0604020202020204" pitchFamily="34" charset="0"/>
            </a:rPr>
            <a:t>Enter other information for each entity, including registration numbers, covenants and audit opinions.</a:t>
          </a:r>
        </a:p>
      </dgm:t>
    </dgm:pt>
    <dgm:pt modelId="{F04501E8-FB32-4A31-B0E5-2C3AC9E49461}" type="parTrans" cxnId="{B7DB91B9-2C0D-45D4-8DF2-E2AC3A6C1FF7}">
      <dgm:prSet/>
      <dgm:spPr/>
      <dgm:t>
        <a:bodyPr/>
        <a:lstStyle/>
        <a:p>
          <a:endParaRPr lang="en-US"/>
        </a:p>
      </dgm:t>
    </dgm:pt>
    <dgm:pt modelId="{44A7E5EF-697B-4334-83B1-3307CC3B5C18}" type="sibTrans" cxnId="{B7DB91B9-2C0D-45D4-8DF2-E2AC3A6C1FF7}">
      <dgm:prSet/>
      <dgm:spPr/>
      <dgm:t>
        <a:bodyPr/>
        <a:lstStyle/>
        <a:p>
          <a:endParaRPr lang="en-US"/>
        </a:p>
      </dgm:t>
    </dgm:pt>
    <dgm:pt modelId="{3FB0D69D-CFA7-4F81-9ECC-0F0F4D735A1A}">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See below (Input worksheet instructions) for further details</a:t>
          </a:r>
        </a:p>
      </dgm:t>
    </dgm:pt>
    <dgm:pt modelId="{22CAB4CE-34E8-4EB5-A6EC-AAC238BAD11A}" type="parTrans" cxnId="{3F3DC57B-4520-43F1-BA59-4F4E4B812933}">
      <dgm:prSet/>
      <dgm:spPr/>
      <dgm:t>
        <a:bodyPr/>
        <a:lstStyle/>
        <a:p>
          <a:endParaRPr lang="en-GB"/>
        </a:p>
      </dgm:t>
    </dgm:pt>
    <dgm:pt modelId="{D1DC4450-54A3-48CC-A5D6-781FD620D014}" type="sibTrans" cxnId="{3F3DC57B-4520-43F1-BA59-4F4E4B812933}">
      <dgm:prSet/>
      <dgm:spPr/>
      <dgm:t>
        <a:bodyPr/>
        <a:lstStyle/>
        <a:p>
          <a:endParaRPr lang="en-GB"/>
        </a:p>
      </dgm:t>
    </dgm:pt>
    <dgm:pt modelId="{2DF6ACB0-5FD3-453A-89CC-8B2D8B120525}" type="pres">
      <dgm:prSet presAssocID="{7B76B408-92A2-48D0-8E60-ABF8D8E0F7F2}" presName="Name0" presStyleCnt="0">
        <dgm:presLayoutVars>
          <dgm:dir/>
          <dgm:resizeHandles val="exact"/>
        </dgm:presLayoutVars>
      </dgm:prSet>
      <dgm:spPr/>
    </dgm:pt>
    <dgm:pt modelId="{A73C525F-D3D8-4825-8CF5-B96B6819D75E}" type="pres">
      <dgm:prSet presAssocID="{85374F56-77FA-4F24-AF41-FB6B404BDCFE}" presName="node" presStyleLbl="node1" presStyleIdx="0" presStyleCnt="4" custScaleY="122060">
        <dgm:presLayoutVars>
          <dgm:bulletEnabled val="1"/>
        </dgm:presLayoutVars>
      </dgm:prSet>
      <dgm:spPr/>
    </dgm:pt>
    <dgm:pt modelId="{832C1EB1-2203-48AC-B612-6EDD2A0D76C9}" type="pres">
      <dgm:prSet presAssocID="{5F12733D-93BF-4DFF-B786-2A571861BE5D}" presName="sibTrans" presStyleLbl="sibTrans1D1" presStyleIdx="0" presStyleCnt="3"/>
      <dgm:spPr/>
    </dgm:pt>
    <dgm:pt modelId="{B9E6349B-4B94-4C96-93C2-C0284EF2412A}" type="pres">
      <dgm:prSet presAssocID="{5F12733D-93BF-4DFF-B786-2A571861BE5D}" presName="connectorText" presStyleLbl="sibTrans1D1" presStyleIdx="0" presStyleCnt="3"/>
      <dgm:spPr/>
    </dgm:pt>
    <dgm:pt modelId="{9C136D62-3F4F-4754-9DD5-778F8E92E1A7}" type="pres">
      <dgm:prSet presAssocID="{8F804882-950C-4F93-8029-610FBC3B28CF}" presName="node" presStyleLbl="node1" presStyleIdx="1" presStyleCnt="4" custScaleY="121076">
        <dgm:presLayoutVars>
          <dgm:bulletEnabled val="1"/>
        </dgm:presLayoutVars>
      </dgm:prSet>
      <dgm:spPr/>
    </dgm:pt>
    <dgm:pt modelId="{1C6EAA5B-2517-458A-A9AC-104E8AE5BCB2}" type="pres">
      <dgm:prSet presAssocID="{21BAFF5C-A6CB-4D3B-A3EA-1329C7EC4007}" presName="sibTrans" presStyleLbl="sibTrans1D1" presStyleIdx="1" presStyleCnt="3"/>
      <dgm:spPr/>
    </dgm:pt>
    <dgm:pt modelId="{DA4A0242-8D51-4AAD-A068-46FAFB2D9324}" type="pres">
      <dgm:prSet presAssocID="{21BAFF5C-A6CB-4D3B-A3EA-1329C7EC4007}" presName="connectorText" presStyleLbl="sibTrans1D1" presStyleIdx="1" presStyleCnt="3"/>
      <dgm:spPr/>
    </dgm:pt>
    <dgm:pt modelId="{A16ACF48-923B-430A-8D70-8A75F4F86021}" type="pres">
      <dgm:prSet presAssocID="{9F1EFF71-9C39-4EE4-BC44-84C215A079BC}" presName="node" presStyleLbl="node1" presStyleIdx="2" presStyleCnt="4" custScaleY="121920">
        <dgm:presLayoutVars>
          <dgm:bulletEnabled val="1"/>
        </dgm:presLayoutVars>
      </dgm:prSet>
      <dgm:spPr/>
    </dgm:pt>
    <dgm:pt modelId="{988FF7D9-DAB3-4AFB-9008-D21600C819EA}" type="pres">
      <dgm:prSet presAssocID="{CB53CB4B-8B95-4C03-89F4-11ABA4D896E3}" presName="sibTrans" presStyleLbl="sibTrans1D1" presStyleIdx="2" presStyleCnt="3"/>
      <dgm:spPr/>
    </dgm:pt>
    <dgm:pt modelId="{9D404CDF-33A4-415E-A631-4DA7AEFCC3B7}" type="pres">
      <dgm:prSet presAssocID="{CB53CB4B-8B95-4C03-89F4-11ABA4D896E3}" presName="connectorText" presStyleLbl="sibTrans1D1" presStyleIdx="2" presStyleCnt="3"/>
      <dgm:spPr/>
    </dgm:pt>
    <dgm:pt modelId="{27502FFC-EFD0-498D-9412-31669DC2FA20}" type="pres">
      <dgm:prSet presAssocID="{A7F3410F-7411-4AC2-B61B-774A1B1E2ECA}" presName="node" presStyleLbl="node1" presStyleIdx="3" presStyleCnt="4" custScaleY="120937">
        <dgm:presLayoutVars>
          <dgm:bulletEnabled val="1"/>
        </dgm:presLayoutVars>
      </dgm:prSet>
      <dgm:spPr/>
    </dgm:pt>
  </dgm:ptLst>
  <dgm:cxnLst>
    <dgm:cxn modelId="{C5C86D03-FEFE-4E50-B00E-63A91878C5A9}" type="presOf" srcId="{600C5E58-7E86-4EFB-AE6A-156A782A2F2D}" destId="{27502FFC-EFD0-498D-9412-31669DC2FA20}" srcOrd="0" destOrd="1" presId="urn:microsoft.com/office/officeart/2005/8/layout/bProcess3"/>
    <dgm:cxn modelId="{6764DC03-D753-484A-97E1-0A72B51587C0}" type="presOf" srcId="{4B967538-1AE3-44C3-BADA-E2BA4E6D6AA7}" destId="{A73C525F-D3D8-4825-8CF5-B96B6819D75E}" srcOrd="0" destOrd="1" presId="urn:microsoft.com/office/officeart/2005/8/layout/bProcess3"/>
    <dgm:cxn modelId="{70009B17-B7DC-47D8-AFB0-7AE7887B8CB9}" type="presOf" srcId="{85374F56-77FA-4F24-AF41-FB6B404BDCFE}" destId="{A73C525F-D3D8-4825-8CF5-B96B6819D75E}" srcOrd="0" destOrd="0" presId="urn:microsoft.com/office/officeart/2005/8/layout/bProcess3"/>
    <dgm:cxn modelId="{11079F1A-0AC1-4214-A7A2-CD8A648093B3}" srcId="{A7F3410F-7411-4AC2-B61B-774A1B1E2ECA}" destId="{03B62804-D551-43C4-9E1A-AF58F23FA232}" srcOrd="1" destOrd="0" parTransId="{00A4CCA2-5FF2-4A5A-B034-B08D40FBC40B}" sibTransId="{56D0CD7C-3E7D-45DC-A52D-07F1011570B6}"/>
    <dgm:cxn modelId="{A719AB27-4F5A-41AF-BE27-8A33589C7AE6}" srcId="{600C5E58-7E86-4EFB-AE6A-156A782A2F2D}" destId="{19416CFC-A8C3-4AE1-8C97-92070B26B661}" srcOrd="1" destOrd="0" parTransId="{4C1E66CE-DE56-483F-9260-1A175E9A961F}" sibTransId="{124B5D7F-93BD-43AC-8F9C-B1B9B654F10D}"/>
    <dgm:cxn modelId="{65A67332-3139-46B1-B82D-22DE69035123}" type="presOf" srcId="{97B66655-1017-4CF9-B58D-227AD464FBBD}" destId="{9C136D62-3F4F-4754-9DD5-778F8E92E1A7}" srcOrd="0" destOrd="1" presId="urn:microsoft.com/office/officeart/2005/8/layout/bProcess3"/>
    <dgm:cxn modelId="{5BE0853C-F375-42BC-B4F8-20AE33219B69}" type="presOf" srcId="{CB53CB4B-8B95-4C03-89F4-11ABA4D896E3}" destId="{988FF7D9-DAB3-4AFB-9008-D21600C819EA}" srcOrd="0" destOrd="0" presId="urn:microsoft.com/office/officeart/2005/8/layout/bProcess3"/>
    <dgm:cxn modelId="{B19E9642-FF56-4B3A-9927-EF3F7C009F26}" srcId="{7B76B408-92A2-48D0-8E60-ABF8D8E0F7F2}" destId="{A7F3410F-7411-4AC2-B61B-774A1B1E2ECA}" srcOrd="3" destOrd="0" parTransId="{7C2911A3-C694-4D79-958E-A5F4AFC9FA07}" sibTransId="{6473523A-C92A-4D43-949D-B7F81C2BD36B}"/>
    <dgm:cxn modelId="{78A2AC42-A882-400A-BA48-5CCEC6D93768}" srcId="{85374F56-77FA-4F24-AF41-FB6B404BDCFE}" destId="{37F3FE7C-8082-4441-B42D-80CEF76A658A}" srcOrd="1" destOrd="0" parTransId="{DDBB548C-9E68-4376-9B50-B9DDADF15761}" sibTransId="{9A12455B-6686-44F9-A4A6-0C490E77F7F4}"/>
    <dgm:cxn modelId="{AB55ED43-635F-4978-931D-9435D73B5505}" type="presOf" srcId="{8F804882-950C-4F93-8029-610FBC3B28CF}" destId="{9C136D62-3F4F-4754-9DD5-778F8E92E1A7}" srcOrd="0" destOrd="0" presId="urn:microsoft.com/office/officeart/2005/8/layout/bProcess3"/>
    <dgm:cxn modelId="{14535C6B-07C7-4C8B-9D95-DE7595CA3CE0}" type="presOf" srcId="{726C60BF-9063-48DB-984C-76039ECBC1F6}" destId="{27502FFC-EFD0-498D-9412-31669DC2FA20}" srcOrd="0" destOrd="4" presId="urn:microsoft.com/office/officeart/2005/8/layout/bProcess3"/>
    <dgm:cxn modelId="{0BC9B96E-E44C-40FF-B311-588585D43E2D}" type="presOf" srcId="{6B3B4EF6-66BC-460B-A2DD-799783707910}" destId="{A16ACF48-923B-430A-8D70-8A75F4F86021}" srcOrd="0" destOrd="1" presId="urn:microsoft.com/office/officeart/2005/8/layout/bProcess3"/>
    <dgm:cxn modelId="{6C428C5A-8577-44EB-8E76-26496D63EC84}" type="presOf" srcId="{94A3E7B1-A88F-4A5F-8D46-765201BA8D08}" destId="{27502FFC-EFD0-498D-9412-31669DC2FA20}" srcOrd="0" destOrd="2" presId="urn:microsoft.com/office/officeart/2005/8/layout/bProcess3"/>
    <dgm:cxn modelId="{3F3DC57B-4520-43F1-BA59-4F4E4B812933}" srcId="{85374F56-77FA-4F24-AF41-FB6B404BDCFE}" destId="{3FB0D69D-CFA7-4F81-9ECC-0F0F4D735A1A}" srcOrd="2" destOrd="0" parTransId="{22CAB4CE-34E8-4EB5-A6EC-AAC238BAD11A}" sibTransId="{D1DC4450-54A3-48CC-A5D6-781FD620D014}"/>
    <dgm:cxn modelId="{FAA59A80-91D3-4152-A744-CE8520F61248}" srcId="{600C5E58-7E86-4EFB-AE6A-156A782A2F2D}" destId="{726C60BF-9063-48DB-984C-76039ECBC1F6}" srcOrd="2" destOrd="0" parTransId="{03292B4D-5D7A-48D1-95AE-900070A0C4E9}" sibTransId="{D9AB017E-0CC4-4DB8-BDFC-E56EDBF0FBAA}"/>
    <dgm:cxn modelId="{D406A585-D35C-4B47-BA33-00DD9CF53647}" type="presOf" srcId="{21BAFF5C-A6CB-4D3B-A3EA-1329C7EC4007}" destId="{1C6EAA5B-2517-458A-A9AC-104E8AE5BCB2}" srcOrd="0" destOrd="0" presId="urn:microsoft.com/office/officeart/2005/8/layout/bProcess3"/>
    <dgm:cxn modelId="{0B239297-969E-42D9-821D-140B154184B1}" type="presOf" srcId="{5F12733D-93BF-4DFF-B786-2A571861BE5D}" destId="{B9E6349B-4B94-4C96-93C2-C0284EF2412A}" srcOrd="1" destOrd="0" presId="urn:microsoft.com/office/officeart/2005/8/layout/bProcess3"/>
    <dgm:cxn modelId="{6478C09D-2FB9-46D9-939C-8F07C1AE5748}" srcId="{7B76B408-92A2-48D0-8E60-ABF8D8E0F7F2}" destId="{85374F56-77FA-4F24-AF41-FB6B404BDCFE}" srcOrd="0" destOrd="0" parTransId="{8B35B03D-C23F-41DC-A083-DC3719228484}" sibTransId="{5F12733D-93BF-4DFF-B786-2A571861BE5D}"/>
    <dgm:cxn modelId="{C3F906A4-10C8-4B58-908B-7711CA9E5218}" srcId="{7B76B408-92A2-48D0-8E60-ABF8D8E0F7F2}" destId="{8F804882-950C-4F93-8029-610FBC3B28CF}" srcOrd="1" destOrd="0" parTransId="{8AB93C1E-E0F8-4199-9A0E-C587084959C2}" sibTransId="{21BAFF5C-A6CB-4D3B-A3EA-1329C7EC4007}"/>
    <dgm:cxn modelId="{D28F22A6-FEA3-4414-8FD1-9D867B3BD460}" type="presOf" srcId="{9F1EFF71-9C39-4EE4-BC44-84C215A079BC}" destId="{A16ACF48-923B-430A-8D70-8A75F4F86021}" srcOrd="0" destOrd="0" presId="urn:microsoft.com/office/officeart/2005/8/layout/bProcess3"/>
    <dgm:cxn modelId="{0FBB2EB0-4BDC-4126-9A6D-46018296CF56}" srcId="{A7F3410F-7411-4AC2-B61B-774A1B1E2ECA}" destId="{600C5E58-7E86-4EFB-AE6A-156A782A2F2D}" srcOrd="0" destOrd="0" parTransId="{2B9056CE-75F4-40C2-8ADC-85F9D70BB863}" sibTransId="{85610B5B-65C1-417E-8E04-BD633A27ED21}"/>
    <dgm:cxn modelId="{842162B3-7F99-4451-8BEE-CD27F5528CEA}" srcId="{7B76B408-92A2-48D0-8E60-ABF8D8E0F7F2}" destId="{9F1EFF71-9C39-4EE4-BC44-84C215A079BC}" srcOrd="2" destOrd="0" parTransId="{9AA35A95-4AE5-4778-9902-05162F0C05BC}" sibTransId="{CB53CB4B-8B95-4C03-89F4-11ABA4D896E3}"/>
    <dgm:cxn modelId="{F19B72B4-B9E9-4553-9C55-71D06D62F989}" type="presOf" srcId="{7B76B408-92A2-48D0-8E60-ABF8D8E0F7F2}" destId="{2DF6ACB0-5FD3-453A-89CC-8B2D8B120525}" srcOrd="0" destOrd="0" presId="urn:microsoft.com/office/officeart/2005/8/layout/bProcess3"/>
    <dgm:cxn modelId="{2B09D9B4-7D65-4518-AD4C-ED8A222C7D93}" type="presOf" srcId="{CB53CB4B-8B95-4C03-89F4-11ABA4D896E3}" destId="{9D404CDF-33A4-415E-A631-4DA7AEFCC3B7}" srcOrd="1" destOrd="0" presId="urn:microsoft.com/office/officeart/2005/8/layout/bProcess3"/>
    <dgm:cxn modelId="{B7DB91B9-2C0D-45D4-8DF2-E2AC3A6C1FF7}" srcId="{8F804882-950C-4F93-8029-610FBC3B28CF}" destId="{5FCF8205-476C-4C99-9D37-7AF603BE49DB}" srcOrd="1" destOrd="0" parTransId="{F04501E8-FB32-4A31-B0E5-2C3AC9E49461}" sibTransId="{44A7E5EF-697B-4334-83B1-3307CC3B5C18}"/>
    <dgm:cxn modelId="{62B2DFB9-0E44-4EF5-9353-E847BAF467D9}" type="presOf" srcId="{03B62804-D551-43C4-9E1A-AF58F23FA232}" destId="{27502FFC-EFD0-498D-9412-31669DC2FA20}" srcOrd="0" destOrd="5" presId="urn:microsoft.com/office/officeart/2005/8/layout/bProcess3"/>
    <dgm:cxn modelId="{882AC2C1-87AC-43E9-9825-2E5D1137BD16}" type="presOf" srcId="{21BAFF5C-A6CB-4D3B-A3EA-1329C7EC4007}" destId="{DA4A0242-8D51-4AAD-A068-46FAFB2D9324}" srcOrd="1" destOrd="0" presId="urn:microsoft.com/office/officeart/2005/8/layout/bProcess3"/>
    <dgm:cxn modelId="{F9D535C3-D03C-4106-A4C2-13D7BC1ABCB1}" type="presOf" srcId="{5FCF8205-476C-4C99-9D37-7AF603BE49DB}" destId="{9C136D62-3F4F-4754-9DD5-778F8E92E1A7}" srcOrd="0" destOrd="2" presId="urn:microsoft.com/office/officeart/2005/8/layout/bProcess3"/>
    <dgm:cxn modelId="{32EE46C5-BD13-49A6-9528-EEE27F1995CF}" srcId="{600C5E58-7E86-4EFB-AE6A-156A782A2F2D}" destId="{94A3E7B1-A88F-4A5F-8D46-765201BA8D08}" srcOrd="0" destOrd="0" parTransId="{72A31A08-3495-409B-9DEA-AECE9AA52680}" sibTransId="{7B7C9EE0-5BDC-4FE4-A419-D38C989252FB}"/>
    <dgm:cxn modelId="{102750C8-A700-4210-BF30-1018689F263D}" type="presOf" srcId="{19416CFC-A8C3-4AE1-8C97-92070B26B661}" destId="{27502FFC-EFD0-498D-9412-31669DC2FA20}" srcOrd="0" destOrd="3" presId="urn:microsoft.com/office/officeart/2005/8/layout/bProcess3"/>
    <dgm:cxn modelId="{3227D0CA-59AF-493F-8DA2-E505D61B0C4C}" type="presOf" srcId="{37F3FE7C-8082-4441-B42D-80CEF76A658A}" destId="{A73C525F-D3D8-4825-8CF5-B96B6819D75E}" srcOrd="0" destOrd="2" presId="urn:microsoft.com/office/officeart/2005/8/layout/bProcess3"/>
    <dgm:cxn modelId="{FB1327D4-01AA-4659-86AD-7744090D1963}" type="presOf" srcId="{A7F3410F-7411-4AC2-B61B-774A1B1E2ECA}" destId="{27502FFC-EFD0-498D-9412-31669DC2FA20}" srcOrd="0" destOrd="0" presId="urn:microsoft.com/office/officeart/2005/8/layout/bProcess3"/>
    <dgm:cxn modelId="{562DBAD8-AF85-42AC-A24A-E9ECE9A455BA}" srcId="{8F804882-950C-4F93-8029-610FBC3B28CF}" destId="{97B66655-1017-4CF9-B58D-227AD464FBBD}" srcOrd="0" destOrd="0" parTransId="{D8CB757E-8A87-4F45-94DB-966C2A2D33F4}" sibTransId="{2EBC5BDC-7F9E-4A28-8675-BACAFA5D53B9}"/>
    <dgm:cxn modelId="{9B51CDEA-7EFA-4CEF-B1B0-3C2193FC4E12}" srcId="{9F1EFF71-9C39-4EE4-BC44-84C215A079BC}" destId="{6B3B4EF6-66BC-460B-A2DD-799783707910}" srcOrd="0" destOrd="0" parTransId="{E606000A-80E4-40AE-9F31-C19F2C4D5F7E}" sibTransId="{FA11EF6A-ED05-48B4-9807-1CAAB433D61B}"/>
    <dgm:cxn modelId="{84AEF1F4-19A0-4993-A5D1-F503AC4F3E87}" type="presOf" srcId="{3FB0D69D-CFA7-4F81-9ECC-0F0F4D735A1A}" destId="{A73C525F-D3D8-4825-8CF5-B96B6819D75E}" srcOrd="0" destOrd="3" presId="urn:microsoft.com/office/officeart/2005/8/layout/bProcess3"/>
    <dgm:cxn modelId="{E728F5F5-4ECD-47A9-A779-BC8B77F1B7D3}" type="presOf" srcId="{5F12733D-93BF-4DFF-B786-2A571861BE5D}" destId="{832C1EB1-2203-48AC-B612-6EDD2A0D76C9}" srcOrd="0" destOrd="0" presId="urn:microsoft.com/office/officeart/2005/8/layout/bProcess3"/>
    <dgm:cxn modelId="{2DDA54FA-EF31-4DE7-B33B-ADBD1D14F1FA}" srcId="{85374F56-77FA-4F24-AF41-FB6B404BDCFE}" destId="{4B967538-1AE3-44C3-BADA-E2BA4E6D6AA7}" srcOrd="0" destOrd="0" parTransId="{A35C5D1B-83C3-453A-9F0A-86E17284F8C2}" sibTransId="{4F90CA53-9975-4FC2-B8D2-762459FE42D0}"/>
    <dgm:cxn modelId="{3B8D8658-FBB2-402A-92AD-AE5C37678909}" type="presParOf" srcId="{2DF6ACB0-5FD3-453A-89CC-8B2D8B120525}" destId="{A73C525F-D3D8-4825-8CF5-B96B6819D75E}" srcOrd="0" destOrd="0" presId="urn:microsoft.com/office/officeart/2005/8/layout/bProcess3"/>
    <dgm:cxn modelId="{729E03D8-F5E0-4C25-8496-D9A8EA8B0D02}" type="presParOf" srcId="{2DF6ACB0-5FD3-453A-89CC-8B2D8B120525}" destId="{832C1EB1-2203-48AC-B612-6EDD2A0D76C9}" srcOrd="1" destOrd="0" presId="urn:microsoft.com/office/officeart/2005/8/layout/bProcess3"/>
    <dgm:cxn modelId="{0E835D66-EE84-45B3-804B-51EEC674AAA5}" type="presParOf" srcId="{832C1EB1-2203-48AC-B612-6EDD2A0D76C9}" destId="{B9E6349B-4B94-4C96-93C2-C0284EF2412A}" srcOrd="0" destOrd="0" presId="urn:microsoft.com/office/officeart/2005/8/layout/bProcess3"/>
    <dgm:cxn modelId="{2BA26818-A15F-4553-B1D5-2B20CF969AB7}" type="presParOf" srcId="{2DF6ACB0-5FD3-453A-89CC-8B2D8B120525}" destId="{9C136D62-3F4F-4754-9DD5-778F8E92E1A7}" srcOrd="2" destOrd="0" presId="urn:microsoft.com/office/officeart/2005/8/layout/bProcess3"/>
    <dgm:cxn modelId="{D3AB8DE1-174A-4B6E-9FE9-AA1FBDD567BF}" type="presParOf" srcId="{2DF6ACB0-5FD3-453A-89CC-8B2D8B120525}" destId="{1C6EAA5B-2517-458A-A9AC-104E8AE5BCB2}" srcOrd="3" destOrd="0" presId="urn:microsoft.com/office/officeart/2005/8/layout/bProcess3"/>
    <dgm:cxn modelId="{91B49AAF-3304-4A5A-9EC2-66D25B2917CD}" type="presParOf" srcId="{1C6EAA5B-2517-458A-A9AC-104E8AE5BCB2}" destId="{DA4A0242-8D51-4AAD-A068-46FAFB2D9324}" srcOrd="0" destOrd="0" presId="urn:microsoft.com/office/officeart/2005/8/layout/bProcess3"/>
    <dgm:cxn modelId="{CC6ACD7D-13FD-4362-AD37-7E7E91E84AEA}" type="presParOf" srcId="{2DF6ACB0-5FD3-453A-89CC-8B2D8B120525}" destId="{A16ACF48-923B-430A-8D70-8A75F4F86021}" srcOrd="4" destOrd="0" presId="urn:microsoft.com/office/officeart/2005/8/layout/bProcess3"/>
    <dgm:cxn modelId="{310E0A78-8C94-4F55-AB92-931683822B3A}" type="presParOf" srcId="{2DF6ACB0-5FD3-453A-89CC-8B2D8B120525}" destId="{988FF7D9-DAB3-4AFB-9008-D21600C819EA}" srcOrd="5" destOrd="0" presId="urn:microsoft.com/office/officeart/2005/8/layout/bProcess3"/>
    <dgm:cxn modelId="{80047E2F-7AF9-4EB1-9869-F3E1EF36EE09}" type="presParOf" srcId="{988FF7D9-DAB3-4AFB-9008-D21600C819EA}" destId="{9D404CDF-33A4-415E-A631-4DA7AEFCC3B7}" srcOrd="0" destOrd="0" presId="urn:microsoft.com/office/officeart/2005/8/layout/bProcess3"/>
    <dgm:cxn modelId="{996C701A-0510-4113-AA8D-BF94B0217E69}" type="presParOf" srcId="{2DF6ACB0-5FD3-453A-89CC-8B2D8B120525}" destId="{27502FFC-EFD0-498D-9412-31669DC2FA20}" srcOrd="6" destOrd="0" presId="urn:microsoft.com/office/officeart/2005/8/layout/bProcess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4.xml><?xml version="1.0" encoding="utf-8"?>
<dgm:dataModel xmlns:dgm="http://schemas.openxmlformats.org/drawingml/2006/diagram" xmlns:a="http://schemas.openxmlformats.org/drawingml/2006/main">
  <dgm:ptLst>
    <dgm:pt modelId="{7B76B408-92A2-48D0-8E60-ABF8D8E0F7F2}" type="doc">
      <dgm:prSet loTypeId="urn:microsoft.com/office/officeart/2005/8/layout/bProcess3" loCatId="process" qsTypeId="urn:microsoft.com/office/officeart/2005/8/quickstyle/simple1" qsCatId="simple" csTypeId="urn:microsoft.com/office/officeart/2005/8/colors/accent1_2" csCatId="accent1" phldr="1"/>
      <dgm:spPr/>
      <dgm:t>
        <a:bodyPr/>
        <a:lstStyle/>
        <a:p>
          <a:endParaRPr lang="en-US"/>
        </a:p>
      </dgm:t>
    </dgm:pt>
    <dgm:pt modelId="{85374F56-77FA-4F24-AF41-FB6B404BDCFE}">
      <dgm:prSet phldrT="[Text]" custT="1"/>
      <dgm:spPr>
        <a:solidFill>
          <a:srgbClr val="0070C0"/>
        </a:solidFill>
      </dgm:spPr>
      <dgm:t>
        <a:bodyPr/>
        <a:lstStyle/>
        <a:p>
          <a:pPr algn="ctr"/>
          <a:r>
            <a:rPr lang="en-US" sz="1200" u="sng">
              <a:latin typeface="Arial" panose="020B0604020202020204" pitchFamily="34" charset="0"/>
              <a:cs typeface="Arial" panose="020B0604020202020204" pitchFamily="34" charset="0"/>
            </a:rPr>
            <a:t>Input worksheet</a:t>
          </a:r>
        </a:p>
      </dgm:t>
    </dgm:pt>
    <dgm:pt modelId="{8B35B03D-C23F-41DC-A083-DC3719228484}" type="parTrans" cxnId="{6478C09D-2FB9-46D9-939C-8F07C1AE5748}">
      <dgm:prSet/>
      <dgm:spPr/>
      <dgm:t>
        <a:bodyPr/>
        <a:lstStyle/>
        <a:p>
          <a:endParaRPr lang="en-US" sz="1200">
            <a:latin typeface="Arial" panose="020B0604020202020204" pitchFamily="34" charset="0"/>
            <a:cs typeface="Arial" panose="020B0604020202020204" pitchFamily="34" charset="0"/>
          </a:endParaRPr>
        </a:p>
      </dgm:t>
    </dgm:pt>
    <dgm:pt modelId="{5F12733D-93BF-4DFF-B786-2A571861BE5D}" type="sibTrans" cxnId="{6478C09D-2FB9-46D9-939C-8F07C1AE574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4B967538-1AE3-44C3-BADA-E2BA4E6D6AA7}">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Enter financial information</a:t>
          </a:r>
        </a:p>
      </dgm:t>
    </dgm:pt>
    <dgm:pt modelId="{A35C5D1B-83C3-453A-9F0A-86E17284F8C2}" type="par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4F90CA53-9975-4FC2-B8D2-762459FE42D0}" type="sibTrans" cxnId="{2DDA54FA-EF31-4DE7-B33B-ADBD1D14F1FA}">
      <dgm:prSet/>
      <dgm:spPr/>
      <dgm:t>
        <a:bodyPr/>
        <a:lstStyle/>
        <a:p>
          <a:endParaRPr lang="en-US" sz="1200">
            <a:latin typeface="Arial" panose="020B0604020202020204" pitchFamily="34" charset="0"/>
            <a:cs typeface="Arial" panose="020B0604020202020204" pitchFamily="34" charset="0"/>
          </a:endParaRPr>
        </a:p>
      </dgm:t>
    </dgm:pt>
    <dgm:pt modelId="{8F804882-950C-4F93-8029-610FBC3B28CF}">
      <dgm:prSet phldrT="[Text]" custT="1"/>
      <dgm:spPr>
        <a:solidFill>
          <a:srgbClr val="5AB7B2"/>
        </a:solidFill>
      </dgm:spPr>
      <dgm:t>
        <a:bodyPr/>
        <a:lstStyle/>
        <a:p>
          <a:pPr algn="ctr"/>
          <a:r>
            <a:rPr lang="en-US" sz="1200" u="sng">
              <a:solidFill>
                <a:sysClr val="windowText" lastClr="000000"/>
              </a:solidFill>
              <a:latin typeface="Arial" panose="020B0604020202020204" pitchFamily="34" charset="0"/>
              <a:cs typeface="Arial" panose="020B0604020202020204" pitchFamily="34" charset="0"/>
            </a:rPr>
            <a:t>Ancillary worksheets</a:t>
          </a:r>
        </a:p>
      </dgm:t>
    </dgm:pt>
    <dgm:pt modelId="{8AB93C1E-E0F8-4199-9A0E-C587084959C2}" type="parTrans" cxnId="{C3F906A4-10C8-4B58-908B-7711CA9E5218}">
      <dgm:prSet/>
      <dgm:spPr/>
      <dgm:t>
        <a:bodyPr/>
        <a:lstStyle/>
        <a:p>
          <a:endParaRPr lang="en-US" sz="1200">
            <a:latin typeface="Arial" panose="020B0604020202020204" pitchFamily="34" charset="0"/>
            <a:cs typeface="Arial" panose="020B0604020202020204" pitchFamily="34" charset="0"/>
          </a:endParaRPr>
        </a:p>
      </dgm:t>
    </dgm:pt>
    <dgm:pt modelId="{21BAFF5C-A6CB-4D3B-A3EA-1329C7EC4007}" type="sibTrans" cxnId="{C3F906A4-10C8-4B58-908B-7711CA9E5218}">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97B66655-1017-4CF9-B58D-227AD464FBBD}">
      <dgm:prSet phldrT="[Text]" custT="1"/>
      <dgm:spPr>
        <a:solidFill>
          <a:srgbClr val="5AB7B2"/>
        </a:solidFill>
      </dgm:spPr>
      <dgm:t>
        <a:bodyPr/>
        <a:lstStyle/>
        <a:p>
          <a:pPr algn="l"/>
          <a:r>
            <a:rPr lang="en-US" sz="1200">
              <a:solidFill>
                <a:sysClr val="windowText" lastClr="000000"/>
              </a:solidFill>
              <a:latin typeface="Arial" panose="020B0604020202020204" pitchFamily="34" charset="0"/>
              <a:cs typeface="Arial" panose="020B0604020202020204" pitchFamily="34" charset="0"/>
            </a:rPr>
            <a:t>Enter lot bidding details</a:t>
          </a:r>
        </a:p>
      </dgm:t>
    </dgm:pt>
    <dgm:pt modelId="{D8CB757E-8A87-4F45-94DB-966C2A2D33F4}" type="par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2EBC5BDC-7F9E-4A28-8675-BACAFA5D53B9}" type="sibTrans" cxnId="{562DBAD8-AF85-42AC-A24A-E9ECE9A455BA}">
      <dgm:prSet/>
      <dgm:spPr/>
      <dgm:t>
        <a:bodyPr/>
        <a:lstStyle/>
        <a:p>
          <a:endParaRPr lang="en-US" sz="1200">
            <a:latin typeface="Arial" panose="020B0604020202020204" pitchFamily="34" charset="0"/>
            <a:cs typeface="Arial" panose="020B0604020202020204" pitchFamily="34" charset="0"/>
          </a:endParaRPr>
        </a:p>
      </dgm:t>
    </dgm:pt>
    <dgm:pt modelId="{9F1EFF71-9C39-4EE4-BC44-84C215A079BC}">
      <dgm:prSet phldrT="[Text]" custT="1"/>
      <dgm:spPr>
        <a:solidFill>
          <a:schemeClr val="tx1"/>
        </a:solidFill>
      </dgm:spPr>
      <dgm:t>
        <a:bodyPr/>
        <a:lstStyle/>
        <a:p>
          <a:pPr algn="ctr"/>
          <a:r>
            <a:rPr lang="en-US" sz="1200" u="sng">
              <a:solidFill>
                <a:schemeClr val="bg1"/>
              </a:solidFill>
              <a:latin typeface="Arial" panose="020B0604020202020204" pitchFamily="34" charset="0"/>
              <a:cs typeface="Arial" panose="020B0604020202020204" pitchFamily="34" charset="0"/>
            </a:rPr>
            <a:t>Assessment worksheets</a:t>
          </a:r>
        </a:p>
      </dgm:t>
    </dgm:pt>
    <dgm:pt modelId="{9AA35A95-4AE5-4778-9902-05162F0C05BC}" type="parTrans" cxnId="{842162B3-7F99-4451-8BEE-CD27F5528CEA}">
      <dgm:prSet/>
      <dgm:spPr/>
      <dgm:t>
        <a:bodyPr/>
        <a:lstStyle/>
        <a:p>
          <a:endParaRPr lang="en-US" sz="1200">
            <a:latin typeface="Arial" panose="020B0604020202020204" pitchFamily="34" charset="0"/>
            <a:cs typeface="Arial" panose="020B0604020202020204" pitchFamily="34" charset="0"/>
          </a:endParaRPr>
        </a:p>
      </dgm:t>
    </dgm:pt>
    <dgm:pt modelId="{CB53CB4B-8B95-4C03-89F4-11ABA4D896E3}" type="sibTrans" cxnId="{842162B3-7F99-4451-8BEE-CD27F5528CEA}">
      <dgm:prSet custT="1"/>
      <dgm:spPr>
        <a:ln w="15875">
          <a:tailEnd type="triangle" w="lg" len="lg"/>
        </a:ln>
      </dgm:spPr>
      <dgm:t>
        <a:bodyPr/>
        <a:lstStyle/>
        <a:p>
          <a:endParaRPr lang="en-US" sz="1200">
            <a:latin typeface="Arial" panose="020B0604020202020204" pitchFamily="34" charset="0"/>
            <a:cs typeface="Arial" panose="020B0604020202020204" pitchFamily="34" charset="0"/>
          </a:endParaRPr>
        </a:p>
      </dgm:t>
    </dgm:pt>
    <dgm:pt modelId="{6B3B4EF6-66BC-460B-A2DD-799783707910}">
      <dgm:prSet phldrT="[Text]" custT="1"/>
      <dgm:spPr>
        <a:solidFill>
          <a:schemeClr val="tx1"/>
        </a:solidFill>
      </dgm:spPr>
      <dgm:t>
        <a:bodyPr/>
        <a:lstStyle/>
        <a:p>
          <a:pPr algn="l"/>
          <a:r>
            <a:rPr lang="en-US" sz="1200">
              <a:solidFill>
                <a:schemeClr val="bg1"/>
              </a:solidFill>
              <a:latin typeface="Arial" panose="020B0604020202020204" pitchFamily="34" charset="0"/>
              <a:cs typeface="Arial" panose="020B0604020202020204" pitchFamily="34" charset="0"/>
            </a:rPr>
            <a:t>Reference for review metric outputs and calculation breakdowns</a:t>
          </a:r>
        </a:p>
      </dgm:t>
    </dgm:pt>
    <dgm:pt modelId="{E606000A-80E4-40AE-9F31-C19F2C4D5F7E}" type="par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FA11EF6A-ED05-48B4-9807-1CAAB433D61B}" type="sibTrans" cxnId="{9B51CDEA-7EFA-4CEF-B1B0-3C2193FC4E12}">
      <dgm:prSet/>
      <dgm:spPr/>
      <dgm:t>
        <a:bodyPr/>
        <a:lstStyle/>
        <a:p>
          <a:endParaRPr lang="en-US" sz="1200">
            <a:latin typeface="Arial" panose="020B0604020202020204" pitchFamily="34" charset="0"/>
            <a:cs typeface="Arial" panose="020B0604020202020204" pitchFamily="34" charset="0"/>
          </a:endParaRPr>
        </a:p>
      </dgm:t>
    </dgm:pt>
    <dgm:pt modelId="{A7F3410F-7411-4AC2-B61B-774A1B1E2ECA}">
      <dgm:prSet custT="1"/>
      <dgm:spPr>
        <a:solidFill>
          <a:schemeClr val="accent4">
            <a:lumMod val="40000"/>
            <a:lumOff val="60000"/>
          </a:schemeClr>
        </a:solidFill>
      </dgm:spPr>
      <dgm:t>
        <a:bodyPr anchor="t"/>
        <a:lstStyle/>
        <a:p>
          <a:pPr algn="ctr"/>
          <a:r>
            <a:rPr lang="en-US" sz="1200" u="sng">
              <a:solidFill>
                <a:sysClr val="windowText" lastClr="000000"/>
              </a:solidFill>
              <a:latin typeface="Arial" panose="020B0604020202020204" pitchFamily="34" charset="0"/>
              <a:cs typeface="Arial" panose="020B0604020202020204" pitchFamily="34" charset="0"/>
            </a:rPr>
            <a:t>Evaluation worksheets</a:t>
          </a:r>
          <a:endParaRPr lang="en-US" sz="1200">
            <a:solidFill>
              <a:sysClr val="windowText" lastClr="000000"/>
            </a:solidFill>
            <a:latin typeface="Arial" panose="020B0604020202020204" pitchFamily="34" charset="0"/>
            <a:cs typeface="Arial" panose="020B0604020202020204" pitchFamily="34" charset="0"/>
          </a:endParaRPr>
        </a:p>
      </dgm:t>
    </dgm:pt>
    <dgm:pt modelId="{7C2911A3-C694-4D79-958E-A5F4AFC9FA07}" type="par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6473523A-C92A-4D43-949D-B7F81C2BD36B}" type="sibTrans" cxnId="{B19E9642-FF56-4B3A-9927-EF3F7C009F26}">
      <dgm:prSet/>
      <dgm:spPr/>
      <dgm:t>
        <a:bodyPr/>
        <a:lstStyle/>
        <a:p>
          <a:endParaRPr lang="en-US" sz="1200">
            <a:latin typeface="Arial" panose="020B0604020202020204" pitchFamily="34" charset="0"/>
            <a:cs typeface="Arial" panose="020B0604020202020204" pitchFamily="34" charset="0"/>
          </a:endParaRPr>
        </a:p>
      </dgm:t>
    </dgm:pt>
    <dgm:pt modelId="{600C5E58-7E86-4EFB-AE6A-156A782A2F2D}">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Provide clarification against each metric for each entity (particularly where Medium or Higher Risk). Include:</a:t>
          </a:r>
          <a:endParaRPr lang="en-US" sz="1200">
            <a:latin typeface="Arial" panose="020B0604020202020204" pitchFamily="34" charset="0"/>
            <a:cs typeface="Arial" panose="020B0604020202020204" pitchFamily="34" charset="0"/>
          </a:endParaRPr>
        </a:p>
      </dgm:t>
    </dgm:pt>
    <dgm:pt modelId="{85610B5B-65C1-417E-8E04-BD633A27ED21}" type="sibTrans" cxnId="{0FBB2EB0-4BDC-4126-9A6D-46018296CF56}">
      <dgm:prSet/>
      <dgm:spPr/>
      <dgm:t>
        <a:bodyPr/>
        <a:lstStyle/>
        <a:p>
          <a:endParaRPr lang="en-US"/>
        </a:p>
      </dgm:t>
    </dgm:pt>
    <dgm:pt modelId="{2B9056CE-75F4-40C2-8ADC-85F9D70BB863}" type="parTrans" cxnId="{0FBB2EB0-4BDC-4126-9A6D-46018296CF56}">
      <dgm:prSet/>
      <dgm:spPr/>
      <dgm:t>
        <a:bodyPr/>
        <a:lstStyle/>
        <a:p>
          <a:endParaRPr lang="en-US"/>
        </a:p>
      </dgm:t>
    </dgm:pt>
    <dgm:pt modelId="{03B62804-D551-43C4-9E1A-AF58F23FA232}">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Reference additional supporting evidence submitted where appropriate</a:t>
          </a:r>
          <a:endParaRPr lang="en-US" sz="1200">
            <a:latin typeface="Arial" panose="020B0604020202020204" pitchFamily="34" charset="0"/>
            <a:cs typeface="Arial" panose="020B0604020202020204" pitchFamily="34" charset="0"/>
          </a:endParaRPr>
        </a:p>
      </dgm:t>
    </dgm:pt>
    <dgm:pt modelId="{00A4CCA2-5FF2-4A5A-B034-B08D40FBC40B}" type="parTrans" cxnId="{11079F1A-0AC1-4214-A7A2-CD8A648093B3}">
      <dgm:prSet/>
      <dgm:spPr/>
      <dgm:t>
        <a:bodyPr/>
        <a:lstStyle/>
        <a:p>
          <a:endParaRPr lang="en-US"/>
        </a:p>
      </dgm:t>
    </dgm:pt>
    <dgm:pt modelId="{56D0CD7C-3E7D-45DC-A52D-07F1011570B6}" type="sibTrans" cxnId="{11079F1A-0AC1-4214-A7A2-CD8A648093B3}">
      <dgm:prSet/>
      <dgm:spPr/>
      <dgm:t>
        <a:bodyPr/>
        <a:lstStyle/>
        <a:p>
          <a:endParaRPr lang="en-US"/>
        </a:p>
      </dgm:t>
    </dgm:pt>
    <dgm:pt modelId="{94A3E7B1-A88F-4A5F-8D46-765201BA8D08}">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Reason for output;</a:t>
          </a:r>
          <a:endParaRPr lang="en-US" sz="1200">
            <a:latin typeface="Arial" panose="020B0604020202020204" pitchFamily="34" charset="0"/>
            <a:cs typeface="Arial" panose="020B0604020202020204" pitchFamily="34" charset="0"/>
          </a:endParaRPr>
        </a:p>
      </dgm:t>
    </dgm:pt>
    <dgm:pt modelId="{72A31A08-3495-409B-9DEA-AECE9AA52680}" type="parTrans" cxnId="{32EE46C5-BD13-49A6-9528-EEE27F1995CF}">
      <dgm:prSet/>
      <dgm:spPr/>
      <dgm:t>
        <a:bodyPr/>
        <a:lstStyle/>
        <a:p>
          <a:endParaRPr lang="en-US"/>
        </a:p>
      </dgm:t>
    </dgm:pt>
    <dgm:pt modelId="{7B7C9EE0-5BDC-4FE4-A419-D38C989252FB}" type="sibTrans" cxnId="{32EE46C5-BD13-49A6-9528-EEE27F1995CF}">
      <dgm:prSet/>
      <dgm:spPr/>
      <dgm:t>
        <a:bodyPr/>
        <a:lstStyle/>
        <a:p>
          <a:endParaRPr lang="en-US"/>
        </a:p>
      </dgm:t>
    </dgm:pt>
    <dgm:pt modelId="{19416CFC-A8C3-4AE1-8C97-92070B26B661}">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Mitigation undertaken; and</a:t>
          </a:r>
          <a:endParaRPr lang="en-US" sz="1200">
            <a:latin typeface="Arial" panose="020B0604020202020204" pitchFamily="34" charset="0"/>
            <a:cs typeface="Arial" panose="020B0604020202020204" pitchFamily="34" charset="0"/>
          </a:endParaRPr>
        </a:p>
      </dgm:t>
    </dgm:pt>
    <dgm:pt modelId="{4C1E66CE-DE56-483F-9260-1A175E9A961F}" type="parTrans" cxnId="{A719AB27-4F5A-41AF-BE27-8A33589C7AE6}">
      <dgm:prSet/>
      <dgm:spPr/>
      <dgm:t>
        <a:bodyPr/>
        <a:lstStyle/>
        <a:p>
          <a:endParaRPr lang="en-US"/>
        </a:p>
      </dgm:t>
    </dgm:pt>
    <dgm:pt modelId="{124B5D7F-93BD-43AC-8F9C-B1B9B654F10D}" type="sibTrans" cxnId="{A719AB27-4F5A-41AF-BE27-8A33589C7AE6}">
      <dgm:prSet/>
      <dgm:spPr/>
      <dgm:t>
        <a:bodyPr/>
        <a:lstStyle/>
        <a:p>
          <a:endParaRPr lang="en-US"/>
        </a:p>
      </dgm:t>
    </dgm:pt>
    <dgm:pt modelId="{726C60BF-9063-48DB-984C-76039ECBC1F6}">
      <dgm:prSet custT="1"/>
      <dgm:spPr/>
      <dgm:t>
        <a:bodyPr/>
        <a:lstStyle/>
        <a:p>
          <a:pPr algn="l"/>
          <a:r>
            <a:rPr lang="en-US" sz="1200">
              <a:solidFill>
                <a:sysClr val="windowText" lastClr="000000"/>
              </a:solidFill>
              <a:latin typeface="Arial" panose="020B0604020202020204" pitchFamily="34" charset="0"/>
              <a:cs typeface="Arial" panose="020B0604020202020204" pitchFamily="34" charset="0"/>
            </a:rPr>
            <a:t>Update since accounting reference date</a:t>
          </a:r>
          <a:endParaRPr lang="en-US" sz="1200">
            <a:latin typeface="Arial" panose="020B0604020202020204" pitchFamily="34" charset="0"/>
            <a:cs typeface="Arial" panose="020B0604020202020204" pitchFamily="34" charset="0"/>
          </a:endParaRPr>
        </a:p>
      </dgm:t>
    </dgm:pt>
    <dgm:pt modelId="{03292B4D-5D7A-48D1-95AE-900070A0C4E9}" type="parTrans" cxnId="{FAA59A80-91D3-4152-A744-CE8520F61248}">
      <dgm:prSet/>
      <dgm:spPr/>
      <dgm:t>
        <a:bodyPr/>
        <a:lstStyle/>
        <a:p>
          <a:endParaRPr lang="en-US"/>
        </a:p>
      </dgm:t>
    </dgm:pt>
    <dgm:pt modelId="{D9AB017E-0CC4-4DB8-BDFC-E56EDBF0FBAA}" type="sibTrans" cxnId="{FAA59A80-91D3-4152-A744-CE8520F61248}">
      <dgm:prSet/>
      <dgm:spPr/>
      <dgm:t>
        <a:bodyPr/>
        <a:lstStyle/>
        <a:p>
          <a:endParaRPr lang="en-US"/>
        </a:p>
      </dgm:t>
    </dgm:pt>
    <dgm:pt modelId="{5FCF8205-476C-4C99-9D37-7AF603BE49DB}">
      <dgm:prSet phldrT="[Text]" custT="1"/>
      <dgm:spPr>
        <a:solidFill>
          <a:srgbClr val="5AB7B2"/>
        </a:solidFill>
      </dgm:spPr>
      <dgm:t>
        <a:bodyPr/>
        <a:lstStyle/>
        <a:p>
          <a:pPr algn="l"/>
          <a:r>
            <a:rPr lang="en-US" sz="1200">
              <a:solidFill>
                <a:sysClr val="windowText" lastClr="000000"/>
              </a:solidFill>
              <a:latin typeface="Arial" panose="020B0604020202020204" pitchFamily="34" charset="0"/>
              <a:cs typeface="Arial" panose="020B0604020202020204" pitchFamily="34" charset="0"/>
            </a:rPr>
            <a:t>Enter other information for each entity, including registration numbers, covenants and audit opinions.</a:t>
          </a:r>
        </a:p>
      </dgm:t>
    </dgm:pt>
    <dgm:pt modelId="{F04501E8-FB32-4A31-B0E5-2C3AC9E49461}" type="parTrans" cxnId="{B7DB91B9-2C0D-45D4-8DF2-E2AC3A6C1FF7}">
      <dgm:prSet/>
      <dgm:spPr/>
      <dgm:t>
        <a:bodyPr/>
        <a:lstStyle/>
        <a:p>
          <a:endParaRPr lang="en-US"/>
        </a:p>
      </dgm:t>
    </dgm:pt>
    <dgm:pt modelId="{44A7E5EF-697B-4334-83B1-3307CC3B5C18}" type="sibTrans" cxnId="{B7DB91B9-2C0D-45D4-8DF2-E2AC3A6C1FF7}">
      <dgm:prSet/>
      <dgm:spPr/>
      <dgm:t>
        <a:bodyPr/>
        <a:lstStyle/>
        <a:p>
          <a:endParaRPr lang="en-US"/>
        </a:p>
      </dgm:t>
    </dgm:pt>
    <dgm:pt modelId="{222C6229-8579-4A4F-B70D-7B622563E454}">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Ensure</a:t>
          </a:r>
          <a:r>
            <a:rPr lang="en-GB" sz="1200">
              <a:latin typeface="Arial" panose="020B0604020202020204" pitchFamily="34" charset="0"/>
              <a:cs typeface="Arial" panose="020B0604020202020204" pitchFamily="34" charset="0"/>
            </a:rPr>
            <a:t> figures are entered with correct signs for negative / positive values</a:t>
          </a:r>
          <a:r>
            <a:rPr lang="en-GB" sz="1200">
              <a:solidFill>
                <a:srgbClr val="FF0000"/>
              </a:solidFill>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and in correct fields, and check totals balance</a:t>
          </a:r>
          <a:endParaRPr lang="en-US" sz="1200">
            <a:latin typeface="Arial" panose="020B0604020202020204" pitchFamily="34" charset="0"/>
            <a:cs typeface="Arial" panose="020B0604020202020204" pitchFamily="34" charset="0"/>
          </a:endParaRPr>
        </a:p>
      </dgm:t>
    </dgm:pt>
    <dgm:pt modelId="{F7073070-C1CF-F247-8A87-30B34B247FD8}" type="parTrans" cxnId="{D8E6E7DB-A8AB-D748-AB70-6D9A9CA8D389}">
      <dgm:prSet/>
      <dgm:spPr/>
      <dgm:t>
        <a:bodyPr/>
        <a:lstStyle/>
        <a:p>
          <a:endParaRPr lang="en-GB"/>
        </a:p>
      </dgm:t>
    </dgm:pt>
    <dgm:pt modelId="{ABD84DAB-D57B-B14B-9D2B-5714B2FD2CB3}" type="sibTrans" cxnId="{D8E6E7DB-A8AB-D748-AB70-6D9A9CA8D389}">
      <dgm:prSet/>
      <dgm:spPr/>
      <dgm:t>
        <a:bodyPr/>
        <a:lstStyle/>
        <a:p>
          <a:endParaRPr lang="en-GB"/>
        </a:p>
      </dgm:t>
    </dgm:pt>
    <dgm:pt modelId="{0504404C-5E5D-4498-9931-2BB146FFF0FB}">
      <dgm:prSet phldrT="[Text]" custT="1"/>
      <dgm:spPr>
        <a:solidFill>
          <a:srgbClr val="0070C0"/>
        </a:solidFill>
      </dgm:spPr>
      <dgm:t>
        <a:bodyPr/>
        <a:lstStyle/>
        <a:p>
          <a:pPr algn="l"/>
          <a:endParaRPr lang="en-US" sz="1200">
            <a:latin typeface="Arial" panose="020B0604020202020204" pitchFamily="34" charset="0"/>
            <a:cs typeface="Arial" panose="020B0604020202020204" pitchFamily="34" charset="0"/>
          </a:endParaRPr>
        </a:p>
      </dgm:t>
    </dgm:pt>
    <dgm:pt modelId="{E8725F3F-2009-4C48-A448-177B4540E94F}" type="parTrans" cxnId="{38673FDC-E33B-49D5-9C64-956B3F046D89}">
      <dgm:prSet/>
      <dgm:spPr/>
      <dgm:t>
        <a:bodyPr/>
        <a:lstStyle/>
        <a:p>
          <a:endParaRPr lang="en-GB"/>
        </a:p>
      </dgm:t>
    </dgm:pt>
    <dgm:pt modelId="{DA0C9D9F-08F4-4735-A835-D10381181F92}" type="sibTrans" cxnId="{38673FDC-E33B-49D5-9C64-956B3F046D89}">
      <dgm:prSet/>
      <dgm:spPr/>
      <dgm:t>
        <a:bodyPr/>
        <a:lstStyle/>
        <a:p>
          <a:endParaRPr lang="en-GB"/>
        </a:p>
      </dgm:t>
    </dgm:pt>
    <dgm:pt modelId="{BAA20763-2F32-446A-A1FB-DB1FFE75FD15}">
      <dgm:prSet phldrT="[Text]" custT="1"/>
      <dgm:spPr>
        <a:solidFill>
          <a:srgbClr val="0070C0"/>
        </a:solidFill>
      </dgm:spPr>
      <dgm:t>
        <a:bodyPr/>
        <a:lstStyle/>
        <a:p>
          <a:pPr algn="l"/>
          <a:r>
            <a:rPr lang="en-US" sz="1200">
              <a:latin typeface="Arial" panose="020B0604020202020204" pitchFamily="34" charset="0"/>
              <a:cs typeface="Arial" panose="020B0604020202020204" pitchFamily="34" charset="0"/>
            </a:rPr>
            <a:t>See below (Input worksheet instructions) for further details</a:t>
          </a:r>
        </a:p>
      </dgm:t>
    </dgm:pt>
    <dgm:pt modelId="{BDBBEC34-8204-444A-BF81-52EB95190C26}" type="parTrans" cxnId="{3D3B5397-0BEB-4065-B936-2C2F9558D6FE}">
      <dgm:prSet/>
      <dgm:spPr/>
      <dgm:t>
        <a:bodyPr/>
        <a:lstStyle/>
        <a:p>
          <a:endParaRPr lang="en-GB"/>
        </a:p>
      </dgm:t>
    </dgm:pt>
    <dgm:pt modelId="{40373CEB-97BD-4D1C-A299-52322AED6DBA}" type="sibTrans" cxnId="{3D3B5397-0BEB-4065-B936-2C2F9558D6FE}">
      <dgm:prSet/>
      <dgm:spPr/>
      <dgm:t>
        <a:bodyPr/>
        <a:lstStyle/>
        <a:p>
          <a:endParaRPr lang="en-GB"/>
        </a:p>
      </dgm:t>
    </dgm:pt>
    <dgm:pt modelId="{BF90D311-3A0C-4E96-9C7D-3990BAA78080}" type="pres">
      <dgm:prSet presAssocID="{7B76B408-92A2-48D0-8E60-ABF8D8E0F7F2}" presName="Name0" presStyleCnt="0">
        <dgm:presLayoutVars>
          <dgm:dir/>
          <dgm:resizeHandles val="exact"/>
        </dgm:presLayoutVars>
      </dgm:prSet>
      <dgm:spPr/>
    </dgm:pt>
    <dgm:pt modelId="{087162A4-58FD-44B9-AA77-06C94AF37804}" type="pres">
      <dgm:prSet presAssocID="{85374F56-77FA-4F24-AF41-FB6B404BDCFE}" presName="node" presStyleLbl="node1" presStyleIdx="0" presStyleCnt="4" custScaleY="124138">
        <dgm:presLayoutVars>
          <dgm:bulletEnabled val="1"/>
        </dgm:presLayoutVars>
      </dgm:prSet>
      <dgm:spPr/>
    </dgm:pt>
    <dgm:pt modelId="{64059ACB-B31E-4832-835C-42875DCBA742}" type="pres">
      <dgm:prSet presAssocID="{5F12733D-93BF-4DFF-B786-2A571861BE5D}" presName="sibTrans" presStyleLbl="sibTrans1D1" presStyleIdx="0" presStyleCnt="3"/>
      <dgm:spPr/>
    </dgm:pt>
    <dgm:pt modelId="{7C97F3FB-60A0-4AC3-BD3A-0D827A0D5A6A}" type="pres">
      <dgm:prSet presAssocID="{5F12733D-93BF-4DFF-B786-2A571861BE5D}" presName="connectorText" presStyleLbl="sibTrans1D1" presStyleIdx="0" presStyleCnt="3"/>
      <dgm:spPr/>
    </dgm:pt>
    <dgm:pt modelId="{5A83F667-C506-4C0A-950E-3927A1B327E0}" type="pres">
      <dgm:prSet presAssocID="{8F804882-950C-4F93-8029-610FBC3B28CF}" presName="node" presStyleLbl="node1" presStyleIdx="1" presStyleCnt="4" custScaleY="125592">
        <dgm:presLayoutVars>
          <dgm:bulletEnabled val="1"/>
        </dgm:presLayoutVars>
      </dgm:prSet>
      <dgm:spPr/>
    </dgm:pt>
    <dgm:pt modelId="{EAC99DA3-F0DF-475F-9D7C-6734EEE0B5D3}" type="pres">
      <dgm:prSet presAssocID="{21BAFF5C-A6CB-4D3B-A3EA-1329C7EC4007}" presName="sibTrans" presStyleLbl="sibTrans1D1" presStyleIdx="1" presStyleCnt="3"/>
      <dgm:spPr/>
    </dgm:pt>
    <dgm:pt modelId="{24E82AF0-B2D0-45A4-83F1-E49AD9D7AB41}" type="pres">
      <dgm:prSet presAssocID="{21BAFF5C-A6CB-4D3B-A3EA-1329C7EC4007}" presName="connectorText" presStyleLbl="sibTrans1D1" presStyleIdx="1" presStyleCnt="3"/>
      <dgm:spPr/>
    </dgm:pt>
    <dgm:pt modelId="{450E8441-D50F-4DE7-BB35-17BCA1896777}" type="pres">
      <dgm:prSet presAssocID="{9F1EFF71-9C39-4EE4-BC44-84C215A079BC}" presName="node" presStyleLbl="node1" presStyleIdx="2" presStyleCnt="4" custScaleY="124193">
        <dgm:presLayoutVars>
          <dgm:bulletEnabled val="1"/>
        </dgm:presLayoutVars>
      </dgm:prSet>
      <dgm:spPr/>
    </dgm:pt>
    <dgm:pt modelId="{D4CE6146-0A30-43B3-9CFD-849D72D00ABF}" type="pres">
      <dgm:prSet presAssocID="{CB53CB4B-8B95-4C03-89F4-11ABA4D896E3}" presName="sibTrans" presStyleLbl="sibTrans1D1" presStyleIdx="2" presStyleCnt="3"/>
      <dgm:spPr/>
    </dgm:pt>
    <dgm:pt modelId="{7E97CAF3-5374-45C4-9B0F-767E3C0532C1}" type="pres">
      <dgm:prSet presAssocID="{CB53CB4B-8B95-4C03-89F4-11ABA4D896E3}" presName="connectorText" presStyleLbl="sibTrans1D1" presStyleIdx="2" presStyleCnt="3"/>
      <dgm:spPr/>
    </dgm:pt>
    <dgm:pt modelId="{26EF9E8A-D4A9-4A9F-8595-84AF2BF38677}" type="pres">
      <dgm:prSet presAssocID="{A7F3410F-7411-4AC2-B61B-774A1B1E2ECA}" presName="node" presStyleLbl="node1" presStyleIdx="3" presStyleCnt="4" custScaleY="124947">
        <dgm:presLayoutVars>
          <dgm:bulletEnabled val="1"/>
        </dgm:presLayoutVars>
      </dgm:prSet>
      <dgm:spPr/>
    </dgm:pt>
  </dgm:ptLst>
  <dgm:cxnLst>
    <dgm:cxn modelId="{31275F05-9E97-4AC7-9565-4A5E417C000B}" type="presOf" srcId="{9F1EFF71-9C39-4EE4-BC44-84C215A079BC}" destId="{450E8441-D50F-4DE7-BB35-17BCA1896777}" srcOrd="0" destOrd="0" presId="urn:microsoft.com/office/officeart/2005/8/layout/bProcess3"/>
    <dgm:cxn modelId="{94225B06-F5AD-43B7-AAA5-B1823481D35E}" type="presOf" srcId="{726C60BF-9063-48DB-984C-76039ECBC1F6}" destId="{26EF9E8A-D4A9-4A9F-8595-84AF2BF38677}" srcOrd="0" destOrd="4" presId="urn:microsoft.com/office/officeart/2005/8/layout/bProcess3"/>
    <dgm:cxn modelId="{41F47409-F8FF-471E-8F4C-8109E3D0B154}" type="presOf" srcId="{6B3B4EF6-66BC-460B-A2DD-799783707910}" destId="{450E8441-D50F-4DE7-BB35-17BCA1896777}" srcOrd="0" destOrd="1" presId="urn:microsoft.com/office/officeart/2005/8/layout/bProcess3"/>
    <dgm:cxn modelId="{084D6C0C-0D47-464C-B618-FE3450D3426C}" type="presOf" srcId="{8F804882-950C-4F93-8029-610FBC3B28CF}" destId="{5A83F667-C506-4C0A-950E-3927A1B327E0}" srcOrd="0" destOrd="0" presId="urn:microsoft.com/office/officeart/2005/8/layout/bProcess3"/>
    <dgm:cxn modelId="{26B48312-0F7F-4EA9-8B89-0C6A456B2C8E}" type="presOf" srcId="{0504404C-5E5D-4498-9931-2BB146FFF0FB}" destId="{087162A4-58FD-44B9-AA77-06C94AF37804}" srcOrd="0" destOrd="4" presId="urn:microsoft.com/office/officeart/2005/8/layout/bProcess3"/>
    <dgm:cxn modelId="{11079F1A-0AC1-4214-A7A2-CD8A648093B3}" srcId="{A7F3410F-7411-4AC2-B61B-774A1B1E2ECA}" destId="{03B62804-D551-43C4-9E1A-AF58F23FA232}" srcOrd="1" destOrd="0" parTransId="{00A4CCA2-5FF2-4A5A-B034-B08D40FBC40B}" sibTransId="{56D0CD7C-3E7D-45DC-A52D-07F1011570B6}"/>
    <dgm:cxn modelId="{A719AB27-4F5A-41AF-BE27-8A33589C7AE6}" srcId="{600C5E58-7E86-4EFB-AE6A-156A782A2F2D}" destId="{19416CFC-A8C3-4AE1-8C97-92070B26B661}" srcOrd="1" destOrd="0" parTransId="{4C1E66CE-DE56-483F-9260-1A175E9A961F}" sibTransId="{124B5D7F-93BD-43AC-8F9C-B1B9B654F10D}"/>
    <dgm:cxn modelId="{24DF8F28-29CA-4F17-9033-DF77A1192274}" type="presOf" srcId="{94A3E7B1-A88F-4A5F-8D46-765201BA8D08}" destId="{26EF9E8A-D4A9-4A9F-8595-84AF2BF38677}" srcOrd="0" destOrd="2" presId="urn:microsoft.com/office/officeart/2005/8/layout/bProcess3"/>
    <dgm:cxn modelId="{B2520534-4E5A-4B73-BBD3-900F80C31557}" type="presOf" srcId="{19416CFC-A8C3-4AE1-8C97-92070B26B661}" destId="{26EF9E8A-D4A9-4A9F-8595-84AF2BF38677}" srcOrd="0" destOrd="3" presId="urn:microsoft.com/office/officeart/2005/8/layout/bProcess3"/>
    <dgm:cxn modelId="{E303BB3F-07D2-4841-950E-2E9DDD868E98}" type="presOf" srcId="{4B967538-1AE3-44C3-BADA-E2BA4E6D6AA7}" destId="{087162A4-58FD-44B9-AA77-06C94AF37804}" srcOrd="0" destOrd="1" presId="urn:microsoft.com/office/officeart/2005/8/layout/bProcess3"/>
    <dgm:cxn modelId="{0FC40D5E-E05B-4FFA-87D5-7EF63E704531}" type="presOf" srcId="{5F12733D-93BF-4DFF-B786-2A571861BE5D}" destId="{64059ACB-B31E-4832-835C-42875DCBA742}" srcOrd="0" destOrd="0" presId="urn:microsoft.com/office/officeart/2005/8/layout/bProcess3"/>
    <dgm:cxn modelId="{784C6E60-B61F-4244-9698-9AD963BF2D4D}" type="presOf" srcId="{85374F56-77FA-4F24-AF41-FB6B404BDCFE}" destId="{087162A4-58FD-44B9-AA77-06C94AF37804}" srcOrd="0" destOrd="0" presId="urn:microsoft.com/office/officeart/2005/8/layout/bProcess3"/>
    <dgm:cxn modelId="{B19E9642-FF56-4B3A-9927-EF3F7C009F26}" srcId="{7B76B408-92A2-48D0-8E60-ABF8D8E0F7F2}" destId="{A7F3410F-7411-4AC2-B61B-774A1B1E2ECA}" srcOrd="3" destOrd="0" parTransId="{7C2911A3-C694-4D79-958E-A5F4AFC9FA07}" sibTransId="{6473523A-C92A-4D43-949D-B7F81C2BD36B}"/>
    <dgm:cxn modelId="{23C5AD4F-863E-4B81-8699-617E2F0B6E51}" type="presOf" srcId="{CB53CB4B-8B95-4C03-89F4-11ABA4D896E3}" destId="{7E97CAF3-5374-45C4-9B0F-767E3C0532C1}" srcOrd="1" destOrd="0" presId="urn:microsoft.com/office/officeart/2005/8/layout/bProcess3"/>
    <dgm:cxn modelId="{DE63CF7A-8AB4-416F-AB64-2AEBF80A167E}" type="presOf" srcId="{BAA20763-2F32-446A-A1FB-DB1FFE75FD15}" destId="{087162A4-58FD-44B9-AA77-06C94AF37804}" srcOrd="0" destOrd="3" presId="urn:microsoft.com/office/officeart/2005/8/layout/bProcess3"/>
    <dgm:cxn modelId="{F3B91F7E-17DD-481E-B88C-0C388FA49EA4}" type="presOf" srcId="{7B76B408-92A2-48D0-8E60-ABF8D8E0F7F2}" destId="{BF90D311-3A0C-4E96-9C7D-3990BAA78080}" srcOrd="0" destOrd="0" presId="urn:microsoft.com/office/officeart/2005/8/layout/bProcess3"/>
    <dgm:cxn modelId="{FAA59A80-91D3-4152-A744-CE8520F61248}" srcId="{600C5E58-7E86-4EFB-AE6A-156A782A2F2D}" destId="{726C60BF-9063-48DB-984C-76039ECBC1F6}" srcOrd="2" destOrd="0" parTransId="{03292B4D-5D7A-48D1-95AE-900070A0C4E9}" sibTransId="{D9AB017E-0CC4-4DB8-BDFC-E56EDBF0FBAA}"/>
    <dgm:cxn modelId="{3D3B5397-0BEB-4065-B936-2C2F9558D6FE}" srcId="{85374F56-77FA-4F24-AF41-FB6B404BDCFE}" destId="{BAA20763-2F32-446A-A1FB-DB1FFE75FD15}" srcOrd="2" destOrd="0" parTransId="{BDBBEC34-8204-444A-BF81-52EB95190C26}" sibTransId="{40373CEB-97BD-4D1C-A299-52322AED6DBA}"/>
    <dgm:cxn modelId="{6478C09D-2FB9-46D9-939C-8F07C1AE5748}" srcId="{7B76B408-92A2-48D0-8E60-ABF8D8E0F7F2}" destId="{85374F56-77FA-4F24-AF41-FB6B404BDCFE}" srcOrd="0" destOrd="0" parTransId="{8B35B03D-C23F-41DC-A083-DC3719228484}" sibTransId="{5F12733D-93BF-4DFF-B786-2A571861BE5D}"/>
    <dgm:cxn modelId="{44458FA1-EF4E-4F5A-B86B-5B37AFD7C66B}" type="presOf" srcId="{5FCF8205-476C-4C99-9D37-7AF603BE49DB}" destId="{5A83F667-C506-4C0A-950E-3927A1B327E0}" srcOrd="0" destOrd="2" presId="urn:microsoft.com/office/officeart/2005/8/layout/bProcess3"/>
    <dgm:cxn modelId="{E0184CA3-4F21-4CAE-A9E1-C1F8AF7AB517}" type="presOf" srcId="{CB53CB4B-8B95-4C03-89F4-11ABA4D896E3}" destId="{D4CE6146-0A30-43B3-9CFD-849D72D00ABF}" srcOrd="0" destOrd="0" presId="urn:microsoft.com/office/officeart/2005/8/layout/bProcess3"/>
    <dgm:cxn modelId="{C3F906A4-10C8-4B58-908B-7711CA9E5218}" srcId="{7B76B408-92A2-48D0-8E60-ABF8D8E0F7F2}" destId="{8F804882-950C-4F93-8029-610FBC3B28CF}" srcOrd="1" destOrd="0" parTransId="{8AB93C1E-E0F8-4199-9A0E-C587084959C2}" sibTransId="{21BAFF5C-A6CB-4D3B-A3EA-1329C7EC4007}"/>
    <dgm:cxn modelId="{A85951AD-C2D3-4FCF-A0EA-EC1237D035D7}" type="presOf" srcId="{5F12733D-93BF-4DFF-B786-2A571861BE5D}" destId="{7C97F3FB-60A0-4AC3-BD3A-0D827A0D5A6A}" srcOrd="1" destOrd="0" presId="urn:microsoft.com/office/officeart/2005/8/layout/bProcess3"/>
    <dgm:cxn modelId="{0FBB2EB0-4BDC-4126-9A6D-46018296CF56}" srcId="{A7F3410F-7411-4AC2-B61B-774A1B1E2ECA}" destId="{600C5E58-7E86-4EFB-AE6A-156A782A2F2D}" srcOrd="0" destOrd="0" parTransId="{2B9056CE-75F4-40C2-8ADC-85F9D70BB863}" sibTransId="{85610B5B-65C1-417E-8E04-BD633A27ED21}"/>
    <dgm:cxn modelId="{492646B0-8317-45E9-A4B9-346ED1D7C7B9}" type="presOf" srcId="{97B66655-1017-4CF9-B58D-227AD464FBBD}" destId="{5A83F667-C506-4C0A-950E-3927A1B327E0}" srcOrd="0" destOrd="1" presId="urn:microsoft.com/office/officeart/2005/8/layout/bProcess3"/>
    <dgm:cxn modelId="{842162B3-7F99-4451-8BEE-CD27F5528CEA}" srcId="{7B76B408-92A2-48D0-8E60-ABF8D8E0F7F2}" destId="{9F1EFF71-9C39-4EE4-BC44-84C215A079BC}" srcOrd="2" destOrd="0" parTransId="{9AA35A95-4AE5-4778-9902-05162F0C05BC}" sibTransId="{CB53CB4B-8B95-4C03-89F4-11ABA4D896E3}"/>
    <dgm:cxn modelId="{B7DB91B9-2C0D-45D4-8DF2-E2AC3A6C1FF7}" srcId="{8F804882-950C-4F93-8029-610FBC3B28CF}" destId="{5FCF8205-476C-4C99-9D37-7AF603BE49DB}" srcOrd="1" destOrd="0" parTransId="{F04501E8-FB32-4A31-B0E5-2C3AC9E49461}" sibTransId="{44A7E5EF-697B-4334-83B1-3307CC3B5C18}"/>
    <dgm:cxn modelId="{E21391C1-4976-451D-8A5C-AAE1AD16D3D6}" type="presOf" srcId="{03B62804-D551-43C4-9E1A-AF58F23FA232}" destId="{26EF9E8A-D4A9-4A9F-8595-84AF2BF38677}" srcOrd="0" destOrd="5" presId="urn:microsoft.com/office/officeart/2005/8/layout/bProcess3"/>
    <dgm:cxn modelId="{32EE46C5-BD13-49A6-9528-EEE27F1995CF}" srcId="{600C5E58-7E86-4EFB-AE6A-156A782A2F2D}" destId="{94A3E7B1-A88F-4A5F-8D46-765201BA8D08}" srcOrd="0" destOrd="0" parTransId="{72A31A08-3495-409B-9DEA-AECE9AA52680}" sibTransId="{7B7C9EE0-5BDC-4FE4-A419-D38C989252FB}"/>
    <dgm:cxn modelId="{562DBAD8-AF85-42AC-A24A-E9ECE9A455BA}" srcId="{8F804882-950C-4F93-8029-610FBC3B28CF}" destId="{97B66655-1017-4CF9-B58D-227AD464FBBD}" srcOrd="0" destOrd="0" parTransId="{D8CB757E-8A87-4F45-94DB-966C2A2D33F4}" sibTransId="{2EBC5BDC-7F9E-4A28-8675-BACAFA5D53B9}"/>
    <dgm:cxn modelId="{D8E6E7DB-A8AB-D748-AB70-6D9A9CA8D389}" srcId="{85374F56-77FA-4F24-AF41-FB6B404BDCFE}" destId="{222C6229-8579-4A4F-B70D-7B622563E454}" srcOrd="1" destOrd="0" parTransId="{F7073070-C1CF-F247-8A87-30B34B247FD8}" sibTransId="{ABD84DAB-D57B-B14B-9D2B-5714B2FD2CB3}"/>
    <dgm:cxn modelId="{38673FDC-E33B-49D5-9C64-956B3F046D89}" srcId="{85374F56-77FA-4F24-AF41-FB6B404BDCFE}" destId="{0504404C-5E5D-4498-9931-2BB146FFF0FB}" srcOrd="3" destOrd="0" parTransId="{E8725F3F-2009-4C48-A448-177B4540E94F}" sibTransId="{DA0C9D9F-08F4-4735-A835-D10381181F92}"/>
    <dgm:cxn modelId="{A90C3DE6-2688-4FE4-B539-A5BE6F4C8794}" type="presOf" srcId="{222C6229-8579-4A4F-B70D-7B622563E454}" destId="{087162A4-58FD-44B9-AA77-06C94AF37804}" srcOrd="0" destOrd="2" presId="urn:microsoft.com/office/officeart/2005/8/layout/bProcess3"/>
    <dgm:cxn modelId="{9B51CDEA-7EFA-4CEF-B1B0-3C2193FC4E12}" srcId="{9F1EFF71-9C39-4EE4-BC44-84C215A079BC}" destId="{6B3B4EF6-66BC-460B-A2DD-799783707910}" srcOrd="0" destOrd="0" parTransId="{E606000A-80E4-40AE-9F31-C19F2C4D5F7E}" sibTransId="{FA11EF6A-ED05-48B4-9807-1CAAB433D61B}"/>
    <dgm:cxn modelId="{528F24F4-E86B-4EA4-A1DE-FCB7D94C82F7}" type="presOf" srcId="{A7F3410F-7411-4AC2-B61B-774A1B1E2ECA}" destId="{26EF9E8A-D4A9-4A9F-8595-84AF2BF38677}" srcOrd="0" destOrd="0" presId="urn:microsoft.com/office/officeart/2005/8/layout/bProcess3"/>
    <dgm:cxn modelId="{D11EBDF7-2A9E-45BD-BA7D-C3F8624EFBD6}" type="presOf" srcId="{600C5E58-7E86-4EFB-AE6A-156A782A2F2D}" destId="{26EF9E8A-D4A9-4A9F-8595-84AF2BF38677}" srcOrd="0" destOrd="1" presId="urn:microsoft.com/office/officeart/2005/8/layout/bProcess3"/>
    <dgm:cxn modelId="{2DDA54FA-EF31-4DE7-B33B-ADBD1D14F1FA}" srcId="{85374F56-77FA-4F24-AF41-FB6B404BDCFE}" destId="{4B967538-1AE3-44C3-BADA-E2BA4E6D6AA7}" srcOrd="0" destOrd="0" parTransId="{A35C5D1B-83C3-453A-9F0A-86E17284F8C2}" sibTransId="{4F90CA53-9975-4FC2-B8D2-762459FE42D0}"/>
    <dgm:cxn modelId="{B6186AFC-D7B9-455C-8958-A44D3A15F73F}" type="presOf" srcId="{21BAFF5C-A6CB-4D3B-A3EA-1329C7EC4007}" destId="{24E82AF0-B2D0-45A4-83F1-E49AD9D7AB41}" srcOrd="1" destOrd="0" presId="urn:microsoft.com/office/officeart/2005/8/layout/bProcess3"/>
    <dgm:cxn modelId="{7150A4FE-46B8-4319-BC6E-AC0FEB3618C9}" type="presOf" srcId="{21BAFF5C-A6CB-4D3B-A3EA-1329C7EC4007}" destId="{EAC99DA3-F0DF-475F-9D7C-6734EEE0B5D3}" srcOrd="0" destOrd="0" presId="urn:microsoft.com/office/officeart/2005/8/layout/bProcess3"/>
    <dgm:cxn modelId="{565E94B4-76E3-49B5-B29E-AC7DA36345DA}" type="presParOf" srcId="{BF90D311-3A0C-4E96-9C7D-3990BAA78080}" destId="{087162A4-58FD-44B9-AA77-06C94AF37804}" srcOrd="0" destOrd="0" presId="urn:microsoft.com/office/officeart/2005/8/layout/bProcess3"/>
    <dgm:cxn modelId="{19FD032C-C652-4249-8314-8B8C5CF51C7D}" type="presParOf" srcId="{BF90D311-3A0C-4E96-9C7D-3990BAA78080}" destId="{64059ACB-B31E-4832-835C-42875DCBA742}" srcOrd="1" destOrd="0" presId="urn:microsoft.com/office/officeart/2005/8/layout/bProcess3"/>
    <dgm:cxn modelId="{252AD946-33FE-4606-91C3-CDC3369A0906}" type="presParOf" srcId="{64059ACB-B31E-4832-835C-42875DCBA742}" destId="{7C97F3FB-60A0-4AC3-BD3A-0D827A0D5A6A}" srcOrd="0" destOrd="0" presId="urn:microsoft.com/office/officeart/2005/8/layout/bProcess3"/>
    <dgm:cxn modelId="{B66272D2-9372-4B2A-891C-7A6CDA2C33DA}" type="presParOf" srcId="{BF90D311-3A0C-4E96-9C7D-3990BAA78080}" destId="{5A83F667-C506-4C0A-950E-3927A1B327E0}" srcOrd="2" destOrd="0" presId="urn:microsoft.com/office/officeart/2005/8/layout/bProcess3"/>
    <dgm:cxn modelId="{9AE764AE-F75E-4EF6-90CD-053FCA077BCF}" type="presParOf" srcId="{BF90D311-3A0C-4E96-9C7D-3990BAA78080}" destId="{EAC99DA3-F0DF-475F-9D7C-6734EEE0B5D3}" srcOrd="3" destOrd="0" presId="urn:microsoft.com/office/officeart/2005/8/layout/bProcess3"/>
    <dgm:cxn modelId="{E03430E0-322F-4B94-8B85-0FDEA8DA370E}" type="presParOf" srcId="{EAC99DA3-F0DF-475F-9D7C-6734EEE0B5D3}" destId="{24E82AF0-B2D0-45A4-83F1-E49AD9D7AB41}" srcOrd="0" destOrd="0" presId="urn:microsoft.com/office/officeart/2005/8/layout/bProcess3"/>
    <dgm:cxn modelId="{6410DD8C-873E-4122-9A02-3E1FF0AE7F4E}" type="presParOf" srcId="{BF90D311-3A0C-4E96-9C7D-3990BAA78080}" destId="{450E8441-D50F-4DE7-BB35-17BCA1896777}" srcOrd="4" destOrd="0" presId="urn:microsoft.com/office/officeart/2005/8/layout/bProcess3"/>
    <dgm:cxn modelId="{054B1205-2250-47EA-85A9-68889D8BF2BC}" type="presParOf" srcId="{BF90D311-3A0C-4E96-9C7D-3990BAA78080}" destId="{D4CE6146-0A30-43B3-9CFD-849D72D00ABF}" srcOrd="5" destOrd="0" presId="urn:microsoft.com/office/officeart/2005/8/layout/bProcess3"/>
    <dgm:cxn modelId="{D72638C0-EDC6-4505-86B9-14F6D0BE2D9C}" type="presParOf" srcId="{D4CE6146-0A30-43B3-9CFD-849D72D00ABF}" destId="{7E97CAF3-5374-45C4-9B0F-767E3C0532C1}" srcOrd="0" destOrd="0" presId="urn:microsoft.com/office/officeart/2005/8/layout/bProcess3"/>
    <dgm:cxn modelId="{7FEAF0F1-83B2-4D34-B12E-63B7BF239958}" type="presParOf" srcId="{BF90D311-3A0C-4E96-9C7D-3990BAA78080}" destId="{26EF9E8A-D4A9-4A9F-8595-84AF2BF38677}" srcOrd="6" destOrd="0" presId="urn:microsoft.com/office/officeart/2005/8/layout/bProcess3"/>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DC7C326-054B-40E7-8CE0-CE656426A1C1}">
      <dsp:nvSpPr>
        <dsp:cNvPr id="0" name=""/>
        <dsp:cNvSpPr/>
      </dsp:nvSpPr>
      <dsp:spPr>
        <a:xfrm>
          <a:off x="2257663" y="1219744"/>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2487562" y="1262880"/>
        <a:ext cx="25810" cy="5167"/>
      </dsp:txXfrm>
    </dsp:sp>
    <dsp:sp modelId="{3D2FEA43-F508-469C-BAFA-0EA2FB7F9D15}">
      <dsp:nvSpPr>
        <dsp:cNvPr id="0" name=""/>
        <dsp:cNvSpPr/>
      </dsp:nvSpPr>
      <dsp:spPr>
        <a:xfrm>
          <a:off x="15077" y="50823"/>
          <a:ext cx="2244385" cy="2429282"/>
        </a:xfrm>
        <a:prstGeom prst="rect">
          <a:avLst/>
        </a:prstGeom>
        <a:solidFill>
          <a:srgbClr val="FFFFCC"/>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Authority Input worksheet</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Populate:</a:t>
          </a: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Tool Setup</a:t>
          </a:r>
        </a:p>
        <a:p>
          <a:pPr marL="228600" lvl="2" indent="-114300" algn="l" defTabSz="533400">
            <a:lnSpc>
              <a:spcPct val="90000"/>
            </a:lnSpc>
            <a:spcBef>
              <a:spcPct val="0"/>
            </a:spcBef>
            <a:spcAft>
              <a:spcPct val="15000"/>
            </a:spcAft>
            <a:buChar char="•"/>
          </a:pPr>
          <a:r>
            <a:rPr lang="en-US" sz="1200" b="1" kern="1200">
              <a:solidFill>
                <a:sysClr val="windowText" lastClr="000000"/>
              </a:solidFill>
              <a:latin typeface="Arial" panose="020B0604020202020204" pitchFamily="34" charset="0"/>
              <a:cs typeface="Arial" panose="020B0604020202020204" pitchFamily="34" charset="0"/>
            </a:rPr>
            <a:t>Risk scales (*guidance below) </a:t>
          </a:r>
          <a:r>
            <a:rPr lang="en-US" sz="1200" kern="1200">
              <a:solidFill>
                <a:sysClr val="windowText" lastClr="000000"/>
              </a:solidFill>
              <a:latin typeface="Arial" panose="020B0604020202020204" pitchFamily="34" charset="0"/>
              <a:cs typeface="Arial" panose="020B0604020202020204" pitchFamily="34" charset="0"/>
            </a:rPr>
            <a:t>and contract value </a:t>
          </a:r>
          <a:endParaRPr lang="en-US" sz="1200" b="1" kern="1200">
            <a:solidFill>
              <a:sysClr val="windowText" lastClr="000000"/>
            </a:solidFill>
            <a:latin typeface="Arial" panose="020B0604020202020204" pitchFamily="34" charset="0"/>
            <a:cs typeface="Arial" panose="020B0604020202020204" pitchFamily="34" charset="0"/>
          </a:endParaRP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Lot details (where applicable)</a:t>
          </a:r>
        </a:p>
        <a:p>
          <a:pPr marL="114300" lvl="1" indent="-114300" algn="l" defTabSz="533400">
            <a:lnSpc>
              <a:spcPct val="90000"/>
            </a:lnSpc>
            <a:spcBef>
              <a:spcPct val="0"/>
            </a:spcBef>
            <a:spcAft>
              <a:spcPct val="15000"/>
            </a:spcAft>
            <a:buChar char="•"/>
          </a:pPr>
          <a:r>
            <a:rPr lang="en-US" sz="1200" b="1" kern="1200">
              <a:solidFill>
                <a:sysClr val="windowText" lastClr="000000"/>
              </a:solidFill>
              <a:latin typeface="Arial" panose="020B0604020202020204" pitchFamily="34" charset="0"/>
              <a:cs typeface="Arial" panose="020B0604020202020204" pitchFamily="34" charset="0"/>
            </a:rPr>
            <a:t>Protect worksheets (**guidance below)</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Update CoverPage and SysConfig as required</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Send tool to bidders</a:t>
          </a:r>
        </a:p>
      </dsp:txBody>
      <dsp:txXfrm>
        <a:off x="15077" y="50823"/>
        <a:ext cx="2244385" cy="2429282"/>
      </dsp:txXfrm>
    </dsp:sp>
    <dsp:sp modelId="{3D168BDB-D904-4E91-88CF-56CBC4BF54AB}">
      <dsp:nvSpPr>
        <dsp:cNvPr id="0" name=""/>
        <dsp:cNvSpPr/>
      </dsp:nvSpPr>
      <dsp:spPr>
        <a:xfrm>
          <a:off x="5018257" y="1219744"/>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5248156" y="1262880"/>
        <a:ext cx="25810" cy="5167"/>
      </dsp:txXfrm>
    </dsp:sp>
    <dsp:sp modelId="{99096ADA-D3D2-4D60-861A-FAB0E2FCF798}">
      <dsp:nvSpPr>
        <dsp:cNvPr id="0" name=""/>
        <dsp:cNvSpPr/>
      </dsp:nvSpPr>
      <dsp:spPr>
        <a:xfrm>
          <a:off x="2775671" y="62875"/>
          <a:ext cx="2244385" cy="2405178"/>
        </a:xfrm>
        <a:prstGeom prst="rect">
          <a:avLst/>
        </a:prstGeom>
        <a:solidFill>
          <a:srgbClr val="0070C0"/>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latin typeface="Arial" panose="020B0604020202020204" pitchFamily="34" charset="0"/>
              <a:cs typeface="Arial" panose="020B0604020202020204" pitchFamily="34" charset="0"/>
            </a:rPr>
            <a:t>Input worksheets</a:t>
          </a: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Review financial information submitted, including whether </a:t>
          </a:r>
          <a:r>
            <a:rPr lang="en-GB" sz="1200" kern="1200">
              <a:latin typeface="Arial" panose="020B0604020202020204" pitchFamily="34" charset="0"/>
              <a:cs typeface="Arial" panose="020B0604020202020204" pitchFamily="34" charset="0"/>
            </a:rPr>
            <a:t>parent / ultimate parent / subcontractor / guarantor have been included as appropriate</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Check and address any errors or warnings (see also Contents sheet for reference)</a:t>
          </a:r>
        </a:p>
      </dsp:txBody>
      <dsp:txXfrm>
        <a:off x="2775671" y="62875"/>
        <a:ext cx="2244385" cy="2405178"/>
      </dsp:txXfrm>
    </dsp:sp>
    <dsp:sp modelId="{E322601A-0696-4719-A275-0AF2FEE55464}">
      <dsp:nvSpPr>
        <dsp:cNvPr id="0" name=""/>
        <dsp:cNvSpPr/>
      </dsp:nvSpPr>
      <dsp:spPr>
        <a:xfrm>
          <a:off x="7778852" y="1219744"/>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8008751" y="1262880"/>
        <a:ext cx="25810" cy="5167"/>
      </dsp:txXfrm>
    </dsp:sp>
    <dsp:sp modelId="{B08DA875-B9EE-4DC1-8D20-5F300ED61146}">
      <dsp:nvSpPr>
        <dsp:cNvPr id="0" name=""/>
        <dsp:cNvSpPr/>
      </dsp:nvSpPr>
      <dsp:spPr>
        <a:xfrm>
          <a:off x="5536266" y="62875"/>
          <a:ext cx="2244385" cy="2405178"/>
        </a:xfrm>
        <a:prstGeom prst="rect">
          <a:avLst/>
        </a:prstGeom>
        <a:solidFill>
          <a:srgbClr val="5AB7B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Ancillary worksheets</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Determine whether other information for the entity has been provided in full as appropriate and review</a:t>
          </a:r>
        </a:p>
      </dsp:txBody>
      <dsp:txXfrm>
        <a:off x="5536266" y="62875"/>
        <a:ext cx="2244385" cy="2405178"/>
      </dsp:txXfrm>
    </dsp:sp>
    <dsp:sp modelId="{F7A548AD-D74C-4042-8745-C7341013D2E0}">
      <dsp:nvSpPr>
        <dsp:cNvPr id="0" name=""/>
        <dsp:cNvSpPr/>
      </dsp:nvSpPr>
      <dsp:spPr>
        <a:xfrm>
          <a:off x="10539447" y="1219744"/>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10769346" y="1262880"/>
        <a:ext cx="25810" cy="5167"/>
      </dsp:txXfrm>
    </dsp:sp>
    <dsp:sp modelId="{C4CB36BA-CF79-40D2-BC77-7F29713C1539}">
      <dsp:nvSpPr>
        <dsp:cNvPr id="0" name=""/>
        <dsp:cNvSpPr/>
      </dsp:nvSpPr>
      <dsp:spPr>
        <a:xfrm>
          <a:off x="8296861" y="71103"/>
          <a:ext cx="2244385" cy="2388722"/>
        </a:xfrm>
        <a:prstGeom prst="rect">
          <a:avLst/>
        </a:prstGeom>
        <a:solidFill>
          <a:schemeClr val="tx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chemeClr val="bg1"/>
              </a:solidFill>
              <a:latin typeface="Arial" panose="020B0604020202020204" pitchFamily="34" charset="0"/>
              <a:cs typeface="Arial" panose="020B0604020202020204" pitchFamily="34" charset="0"/>
            </a:rPr>
            <a:t>Assessment worksheets</a:t>
          </a:r>
        </a:p>
        <a:p>
          <a:pPr marL="114300" lvl="1" indent="-114300" algn="l" defTabSz="533400">
            <a:lnSpc>
              <a:spcPct val="90000"/>
            </a:lnSpc>
            <a:spcBef>
              <a:spcPct val="0"/>
            </a:spcBef>
            <a:spcAft>
              <a:spcPct val="15000"/>
            </a:spcAft>
            <a:buChar char="•"/>
          </a:pPr>
          <a:r>
            <a:rPr lang="en-US" sz="1200" kern="1200">
              <a:solidFill>
                <a:schemeClr val="bg1"/>
              </a:solidFill>
              <a:latin typeface="Arial" panose="020B0604020202020204" pitchFamily="34" charset="0"/>
              <a:cs typeface="Arial" panose="020B0604020202020204" pitchFamily="34" charset="0"/>
            </a:rPr>
            <a:t>Reference for review of metric outputs and calculation breakdowns</a:t>
          </a:r>
        </a:p>
      </dsp:txBody>
      <dsp:txXfrm>
        <a:off x="8296861" y="71103"/>
        <a:ext cx="2244385" cy="2388722"/>
      </dsp:txXfrm>
    </dsp:sp>
    <dsp:sp modelId="{9D622D7C-1BE1-4505-B663-3FB9BBE3E078}">
      <dsp:nvSpPr>
        <dsp:cNvPr id="0" name=""/>
        <dsp:cNvSpPr/>
      </dsp:nvSpPr>
      <dsp:spPr>
        <a:xfrm>
          <a:off x="11057455" y="71103"/>
          <a:ext cx="2244385" cy="2388722"/>
        </a:xfrm>
        <a:prstGeom prst="rect">
          <a:avLst/>
        </a:prstGeom>
        <a:solidFill>
          <a:schemeClr val="accent4">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Evaluation worksheets</a:t>
          </a:r>
          <a:endParaRPr lang="en-US" sz="1200" kern="1200">
            <a:solidFill>
              <a:sysClr val="windowText" lastClr="000000"/>
            </a:solidFill>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Check bidder clarification / mitigation narrative completed</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evaluation narrative against each metric for each entity</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evaluation outcome for each entity</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overall evaluation outcome and populate evaluator and QA / approval fields</a:t>
          </a:r>
        </a:p>
      </dsp:txBody>
      <dsp:txXfrm>
        <a:off x="11057455" y="71103"/>
        <a:ext cx="2244385" cy="2388722"/>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DC7C326-054B-40E7-8CE0-CE656426A1C1}">
      <dsp:nvSpPr>
        <dsp:cNvPr id="0" name=""/>
        <dsp:cNvSpPr/>
      </dsp:nvSpPr>
      <dsp:spPr>
        <a:xfrm>
          <a:off x="2257663" y="1261019"/>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2487562" y="1304155"/>
        <a:ext cx="25810" cy="5167"/>
      </dsp:txXfrm>
    </dsp:sp>
    <dsp:sp modelId="{3D2FEA43-F508-469C-BAFA-0EA2FB7F9D15}">
      <dsp:nvSpPr>
        <dsp:cNvPr id="0" name=""/>
        <dsp:cNvSpPr/>
      </dsp:nvSpPr>
      <dsp:spPr>
        <a:xfrm>
          <a:off x="15077" y="92098"/>
          <a:ext cx="2244385" cy="2429282"/>
        </a:xfrm>
        <a:prstGeom prst="rect">
          <a:avLst/>
        </a:prstGeom>
        <a:solidFill>
          <a:srgbClr val="FFFFCC"/>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Authority Input worksheet</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Populate:</a:t>
          </a: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Tool Setup</a:t>
          </a:r>
        </a:p>
        <a:p>
          <a:pPr marL="228600" lvl="2" indent="-114300" algn="l" defTabSz="533400">
            <a:lnSpc>
              <a:spcPct val="90000"/>
            </a:lnSpc>
            <a:spcBef>
              <a:spcPct val="0"/>
            </a:spcBef>
            <a:spcAft>
              <a:spcPct val="15000"/>
            </a:spcAft>
            <a:buChar char="•"/>
          </a:pPr>
          <a:r>
            <a:rPr lang="en-US" sz="1200" b="1" kern="1200">
              <a:solidFill>
                <a:sysClr val="windowText" lastClr="000000"/>
              </a:solidFill>
              <a:latin typeface="Arial" panose="020B0604020202020204" pitchFamily="34" charset="0"/>
              <a:cs typeface="Arial" panose="020B0604020202020204" pitchFamily="34" charset="0"/>
            </a:rPr>
            <a:t>Risk scales (*guidance below) </a:t>
          </a:r>
          <a:r>
            <a:rPr lang="en-US" sz="1200" kern="1200">
              <a:solidFill>
                <a:sysClr val="windowText" lastClr="000000"/>
              </a:solidFill>
              <a:latin typeface="Arial" panose="020B0604020202020204" pitchFamily="34" charset="0"/>
              <a:cs typeface="Arial" panose="020B0604020202020204" pitchFamily="34" charset="0"/>
            </a:rPr>
            <a:t>and contract value</a:t>
          </a: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Lot details (where applicable)</a:t>
          </a:r>
        </a:p>
        <a:p>
          <a:pPr marL="228600" lvl="2" indent="-114300" algn="l" defTabSz="533400">
            <a:lnSpc>
              <a:spcPct val="90000"/>
            </a:lnSpc>
            <a:spcBef>
              <a:spcPct val="0"/>
            </a:spcBef>
            <a:spcAft>
              <a:spcPct val="15000"/>
            </a:spcAft>
            <a:buChar char="•"/>
          </a:pPr>
          <a:endParaRPr lang="en-US" sz="1200" kern="1200">
            <a:solidFill>
              <a:sysClr val="windowText" lastClr="000000"/>
            </a:solidFill>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b="1" kern="1200">
              <a:solidFill>
                <a:sysClr val="windowText" lastClr="000000"/>
              </a:solidFill>
              <a:latin typeface="Arial" panose="020B0604020202020204" pitchFamily="34" charset="0"/>
              <a:cs typeface="Arial" panose="020B0604020202020204" pitchFamily="34" charset="0"/>
            </a:rPr>
            <a:t>Protect worksheets (**guidance below)</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Update CoverPage and SysConfig as required</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Send tool to bidders</a:t>
          </a:r>
        </a:p>
      </dsp:txBody>
      <dsp:txXfrm>
        <a:off x="15077" y="92098"/>
        <a:ext cx="2244385" cy="2429282"/>
      </dsp:txXfrm>
    </dsp:sp>
    <dsp:sp modelId="{3D168BDB-D904-4E91-88CF-56CBC4BF54AB}">
      <dsp:nvSpPr>
        <dsp:cNvPr id="0" name=""/>
        <dsp:cNvSpPr/>
      </dsp:nvSpPr>
      <dsp:spPr>
        <a:xfrm>
          <a:off x="5018257" y="1261019"/>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5248156" y="1304155"/>
        <a:ext cx="25810" cy="5167"/>
      </dsp:txXfrm>
    </dsp:sp>
    <dsp:sp modelId="{99096ADA-D3D2-4D60-861A-FAB0E2FCF798}">
      <dsp:nvSpPr>
        <dsp:cNvPr id="0" name=""/>
        <dsp:cNvSpPr/>
      </dsp:nvSpPr>
      <dsp:spPr>
        <a:xfrm>
          <a:off x="2775671" y="104150"/>
          <a:ext cx="2244385" cy="2405178"/>
        </a:xfrm>
        <a:prstGeom prst="rect">
          <a:avLst/>
        </a:prstGeom>
        <a:solidFill>
          <a:srgbClr val="0070C0"/>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latin typeface="Arial" panose="020B0604020202020204" pitchFamily="34" charset="0"/>
              <a:cs typeface="Arial" panose="020B0604020202020204" pitchFamily="34" charset="0"/>
            </a:rPr>
            <a:t>Input worksheets</a:t>
          </a: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Review financial information submitted, including whether </a:t>
          </a:r>
          <a:r>
            <a:rPr lang="en-GB" sz="1200" kern="1200">
              <a:latin typeface="Arial" panose="020B0604020202020204" pitchFamily="34" charset="0"/>
              <a:cs typeface="Arial" panose="020B0604020202020204" pitchFamily="34" charset="0"/>
            </a:rPr>
            <a:t>parent / ultimate parent / subcontractor / guarantor have been included as appropriate</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Check and address any errors or warnings (see also Contents sheet for reference)</a:t>
          </a:r>
        </a:p>
      </dsp:txBody>
      <dsp:txXfrm>
        <a:off x="2775671" y="104150"/>
        <a:ext cx="2244385" cy="2405178"/>
      </dsp:txXfrm>
    </dsp:sp>
    <dsp:sp modelId="{E322601A-0696-4719-A275-0AF2FEE55464}">
      <dsp:nvSpPr>
        <dsp:cNvPr id="0" name=""/>
        <dsp:cNvSpPr/>
      </dsp:nvSpPr>
      <dsp:spPr>
        <a:xfrm>
          <a:off x="7778852" y="1261019"/>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8008751" y="1304155"/>
        <a:ext cx="25810" cy="5167"/>
      </dsp:txXfrm>
    </dsp:sp>
    <dsp:sp modelId="{B08DA875-B9EE-4DC1-8D20-5F300ED61146}">
      <dsp:nvSpPr>
        <dsp:cNvPr id="0" name=""/>
        <dsp:cNvSpPr/>
      </dsp:nvSpPr>
      <dsp:spPr>
        <a:xfrm>
          <a:off x="5536266" y="104150"/>
          <a:ext cx="2244385" cy="2405178"/>
        </a:xfrm>
        <a:prstGeom prst="rect">
          <a:avLst/>
        </a:prstGeom>
        <a:solidFill>
          <a:srgbClr val="5AB7B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Ancillary worksheets</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Determine whether other information for the entity has been provided in full as appropriate and review</a:t>
          </a:r>
        </a:p>
      </dsp:txBody>
      <dsp:txXfrm>
        <a:off x="5536266" y="104150"/>
        <a:ext cx="2244385" cy="2405178"/>
      </dsp:txXfrm>
    </dsp:sp>
    <dsp:sp modelId="{F7A548AD-D74C-4042-8745-C7341013D2E0}">
      <dsp:nvSpPr>
        <dsp:cNvPr id="0" name=""/>
        <dsp:cNvSpPr/>
      </dsp:nvSpPr>
      <dsp:spPr>
        <a:xfrm>
          <a:off x="10539447" y="1261019"/>
          <a:ext cx="485608" cy="91440"/>
        </a:xfrm>
        <a:custGeom>
          <a:avLst/>
          <a:gdLst/>
          <a:ahLst/>
          <a:cxnLst/>
          <a:rect l="0" t="0" r="0" b="0"/>
          <a:pathLst>
            <a:path>
              <a:moveTo>
                <a:pt x="0" y="45720"/>
              </a:moveTo>
              <a:lnTo>
                <a:pt x="485608"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10769346" y="1304155"/>
        <a:ext cx="25810" cy="5167"/>
      </dsp:txXfrm>
    </dsp:sp>
    <dsp:sp modelId="{C4CB36BA-CF79-40D2-BC77-7F29713C1539}">
      <dsp:nvSpPr>
        <dsp:cNvPr id="0" name=""/>
        <dsp:cNvSpPr/>
      </dsp:nvSpPr>
      <dsp:spPr>
        <a:xfrm>
          <a:off x="8296861" y="112378"/>
          <a:ext cx="2244385" cy="2388722"/>
        </a:xfrm>
        <a:prstGeom prst="rect">
          <a:avLst/>
        </a:prstGeom>
        <a:solidFill>
          <a:schemeClr val="tx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chemeClr val="bg1"/>
              </a:solidFill>
              <a:latin typeface="Arial" panose="020B0604020202020204" pitchFamily="34" charset="0"/>
              <a:cs typeface="Arial" panose="020B0604020202020204" pitchFamily="34" charset="0"/>
            </a:rPr>
            <a:t>Assessment worksheets</a:t>
          </a:r>
        </a:p>
        <a:p>
          <a:pPr marL="114300" lvl="1" indent="-114300" algn="l" defTabSz="533400">
            <a:lnSpc>
              <a:spcPct val="90000"/>
            </a:lnSpc>
            <a:spcBef>
              <a:spcPct val="0"/>
            </a:spcBef>
            <a:spcAft>
              <a:spcPct val="15000"/>
            </a:spcAft>
            <a:buChar char="•"/>
          </a:pPr>
          <a:r>
            <a:rPr lang="en-US" sz="1200" kern="1200">
              <a:solidFill>
                <a:schemeClr val="bg1"/>
              </a:solidFill>
              <a:latin typeface="Arial" panose="020B0604020202020204" pitchFamily="34" charset="0"/>
              <a:cs typeface="Arial" panose="020B0604020202020204" pitchFamily="34" charset="0"/>
            </a:rPr>
            <a:t>Reference for review of metric outputs and calculation breakdowns</a:t>
          </a:r>
        </a:p>
      </dsp:txBody>
      <dsp:txXfrm>
        <a:off x="8296861" y="112378"/>
        <a:ext cx="2244385" cy="2388722"/>
      </dsp:txXfrm>
    </dsp:sp>
    <dsp:sp modelId="{9D622D7C-1BE1-4505-B663-3FB9BBE3E078}">
      <dsp:nvSpPr>
        <dsp:cNvPr id="0" name=""/>
        <dsp:cNvSpPr/>
      </dsp:nvSpPr>
      <dsp:spPr>
        <a:xfrm>
          <a:off x="11057455" y="112378"/>
          <a:ext cx="2244385" cy="2388722"/>
        </a:xfrm>
        <a:prstGeom prst="rect">
          <a:avLst/>
        </a:prstGeom>
        <a:solidFill>
          <a:schemeClr val="accent4">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Evaluation worksheets</a:t>
          </a:r>
          <a:endParaRPr lang="en-US" sz="1200" kern="1200">
            <a:solidFill>
              <a:sysClr val="windowText" lastClr="000000"/>
            </a:solidFill>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Check bidder clarification / mitigation narrative completed</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evaluation narrative against each metric for each entity</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evaluation outcome for each entity</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overall evaluation outcome and populate evaluator and QA / approval fields</a:t>
          </a:r>
        </a:p>
      </dsp:txBody>
      <dsp:txXfrm>
        <a:off x="11057455" y="112378"/>
        <a:ext cx="2244385" cy="2388722"/>
      </dsp:txXfrm>
    </dsp:sp>
  </dsp:spTree>
</dsp:drawing>
</file>

<file path=xl/diagrams/drawing3.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832C1EB1-2203-48AC-B612-6EDD2A0D76C9}">
      <dsp:nvSpPr>
        <dsp:cNvPr id="0" name=""/>
        <dsp:cNvSpPr/>
      </dsp:nvSpPr>
      <dsp:spPr>
        <a:xfrm>
          <a:off x="2803861" y="1080346"/>
          <a:ext cx="612626" cy="91440"/>
        </a:xfrm>
        <a:custGeom>
          <a:avLst/>
          <a:gdLst/>
          <a:ahLst/>
          <a:cxnLst/>
          <a:rect l="0" t="0" r="0" b="0"/>
          <a:pathLst>
            <a:path>
              <a:moveTo>
                <a:pt x="0" y="45720"/>
              </a:moveTo>
              <a:lnTo>
                <a:pt x="612626"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3094094" y="1122847"/>
        <a:ext cx="32161" cy="6438"/>
      </dsp:txXfrm>
    </dsp:sp>
    <dsp:sp modelId="{A73C525F-D3D8-4825-8CF5-B96B6819D75E}">
      <dsp:nvSpPr>
        <dsp:cNvPr id="0" name=""/>
        <dsp:cNvSpPr/>
      </dsp:nvSpPr>
      <dsp:spPr>
        <a:xfrm>
          <a:off x="9024" y="101993"/>
          <a:ext cx="2796637" cy="2048145"/>
        </a:xfrm>
        <a:prstGeom prst="rect">
          <a:avLst/>
        </a:prstGeom>
        <a:solidFill>
          <a:srgbClr val="0070C0"/>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latin typeface="Arial" panose="020B0604020202020204" pitchFamily="34" charset="0"/>
              <a:cs typeface="Arial" panose="020B0604020202020204" pitchFamily="34" charset="0"/>
            </a:rPr>
            <a:t>Input worksheets</a:t>
          </a: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Enter financial information, including </a:t>
          </a:r>
          <a:r>
            <a:rPr lang="en-GB" sz="1200" kern="1200">
              <a:latin typeface="Arial" panose="020B0604020202020204" pitchFamily="34" charset="0"/>
              <a:cs typeface="Arial" panose="020B0604020202020204" pitchFamily="34" charset="0"/>
            </a:rPr>
            <a:t>parent / ultimate parent / subcontractor / guarantor as appropriate</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Ensure</a:t>
          </a:r>
          <a:r>
            <a:rPr lang="en-GB" sz="1200" kern="1200">
              <a:latin typeface="Arial" panose="020B0604020202020204" pitchFamily="34" charset="0"/>
              <a:cs typeface="Arial" panose="020B0604020202020204" pitchFamily="34" charset="0"/>
            </a:rPr>
            <a:t> figures are entered with correct signs for negative / positive values</a:t>
          </a:r>
          <a:r>
            <a:rPr lang="en-GB" sz="1200" kern="1200">
              <a:solidFill>
                <a:srgbClr val="FF0000"/>
              </a:solidFill>
              <a:latin typeface="Arial" panose="020B0604020202020204" pitchFamily="34" charset="0"/>
              <a:cs typeface="Arial" panose="020B0604020202020204" pitchFamily="34" charset="0"/>
            </a:rPr>
            <a:t> </a:t>
          </a:r>
          <a:r>
            <a:rPr lang="en-GB" sz="1200" kern="1200">
              <a:latin typeface="Arial" panose="020B0604020202020204" pitchFamily="34" charset="0"/>
              <a:cs typeface="Arial" panose="020B0604020202020204" pitchFamily="34" charset="0"/>
            </a:rPr>
            <a:t>and in correct fields, and check totals balance</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See below (Input worksheet instructions) for further details</a:t>
          </a:r>
        </a:p>
      </dsp:txBody>
      <dsp:txXfrm>
        <a:off x="9024" y="101993"/>
        <a:ext cx="2796637" cy="2048145"/>
      </dsp:txXfrm>
    </dsp:sp>
    <dsp:sp modelId="{1C6EAA5B-2517-458A-A9AC-104E8AE5BCB2}">
      <dsp:nvSpPr>
        <dsp:cNvPr id="0" name=""/>
        <dsp:cNvSpPr/>
      </dsp:nvSpPr>
      <dsp:spPr>
        <a:xfrm>
          <a:off x="6243726" y="1080346"/>
          <a:ext cx="612626" cy="91440"/>
        </a:xfrm>
        <a:custGeom>
          <a:avLst/>
          <a:gdLst/>
          <a:ahLst/>
          <a:cxnLst/>
          <a:rect l="0" t="0" r="0" b="0"/>
          <a:pathLst>
            <a:path>
              <a:moveTo>
                <a:pt x="0" y="45720"/>
              </a:moveTo>
              <a:lnTo>
                <a:pt x="612626"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6533958" y="1122847"/>
        <a:ext cx="32161" cy="6438"/>
      </dsp:txXfrm>
    </dsp:sp>
    <dsp:sp modelId="{9C136D62-3F4F-4754-9DD5-778F8E92E1A7}">
      <dsp:nvSpPr>
        <dsp:cNvPr id="0" name=""/>
        <dsp:cNvSpPr/>
      </dsp:nvSpPr>
      <dsp:spPr>
        <a:xfrm>
          <a:off x="3448888" y="110249"/>
          <a:ext cx="2796637" cy="2031634"/>
        </a:xfrm>
        <a:prstGeom prst="rect">
          <a:avLst/>
        </a:prstGeom>
        <a:solidFill>
          <a:srgbClr val="5AB7B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Ancillary worksheets</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Enter lot bidding details</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Enter other information for each entity, including registration numbers, covenants and audit opinions.</a:t>
          </a:r>
        </a:p>
      </dsp:txBody>
      <dsp:txXfrm>
        <a:off x="3448888" y="110249"/>
        <a:ext cx="2796637" cy="2031634"/>
      </dsp:txXfrm>
    </dsp:sp>
    <dsp:sp modelId="{988FF7D9-DAB3-4AFB-9008-D21600C819EA}">
      <dsp:nvSpPr>
        <dsp:cNvPr id="0" name=""/>
        <dsp:cNvSpPr/>
      </dsp:nvSpPr>
      <dsp:spPr>
        <a:xfrm>
          <a:off x="9683590" y="1080346"/>
          <a:ext cx="612626" cy="91440"/>
        </a:xfrm>
        <a:custGeom>
          <a:avLst/>
          <a:gdLst/>
          <a:ahLst/>
          <a:cxnLst/>
          <a:rect l="0" t="0" r="0" b="0"/>
          <a:pathLst>
            <a:path>
              <a:moveTo>
                <a:pt x="0" y="45720"/>
              </a:moveTo>
              <a:lnTo>
                <a:pt x="612626"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9973823" y="1122847"/>
        <a:ext cx="32161" cy="6438"/>
      </dsp:txXfrm>
    </dsp:sp>
    <dsp:sp modelId="{A16ACF48-923B-430A-8D70-8A75F4F86021}">
      <dsp:nvSpPr>
        <dsp:cNvPr id="0" name=""/>
        <dsp:cNvSpPr/>
      </dsp:nvSpPr>
      <dsp:spPr>
        <a:xfrm>
          <a:off x="6888752" y="103168"/>
          <a:ext cx="2796637" cy="2045796"/>
        </a:xfrm>
        <a:prstGeom prst="rect">
          <a:avLst/>
        </a:prstGeom>
        <a:solidFill>
          <a:schemeClr val="tx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chemeClr val="bg1"/>
              </a:solidFill>
              <a:latin typeface="Arial" panose="020B0604020202020204" pitchFamily="34" charset="0"/>
              <a:cs typeface="Arial" panose="020B0604020202020204" pitchFamily="34" charset="0"/>
            </a:rPr>
            <a:t>Assessment worksheets</a:t>
          </a:r>
        </a:p>
        <a:p>
          <a:pPr marL="114300" lvl="1" indent="-114300" algn="l" defTabSz="533400">
            <a:lnSpc>
              <a:spcPct val="90000"/>
            </a:lnSpc>
            <a:spcBef>
              <a:spcPct val="0"/>
            </a:spcBef>
            <a:spcAft>
              <a:spcPct val="15000"/>
            </a:spcAft>
            <a:buChar char="•"/>
          </a:pPr>
          <a:r>
            <a:rPr lang="en-US" sz="1200" kern="1200">
              <a:solidFill>
                <a:schemeClr val="bg1"/>
              </a:solidFill>
              <a:latin typeface="Arial" panose="020B0604020202020204" pitchFamily="34" charset="0"/>
              <a:cs typeface="Arial" panose="020B0604020202020204" pitchFamily="34" charset="0"/>
            </a:rPr>
            <a:t>Reference for review metric outputs and calculation breakdowns</a:t>
          </a:r>
        </a:p>
      </dsp:txBody>
      <dsp:txXfrm>
        <a:off x="6888752" y="103168"/>
        <a:ext cx="2796637" cy="2045796"/>
      </dsp:txXfrm>
    </dsp:sp>
    <dsp:sp modelId="{27502FFC-EFD0-498D-9412-31669DC2FA20}">
      <dsp:nvSpPr>
        <dsp:cNvPr id="0" name=""/>
        <dsp:cNvSpPr/>
      </dsp:nvSpPr>
      <dsp:spPr>
        <a:xfrm>
          <a:off x="10328617" y="111415"/>
          <a:ext cx="2796637" cy="2029301"/>
        </a:xfrm>
        <a:prstGeom prst="rect">
          <a:avLst/>
        </a:prstGeom>
        <a:solidFill>
          <a:schemeClr val="accent4">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Evaluation worksheets</a:t>
          </a:r>
          <a:endParaRPr lang="en-US" sz="1200" kern="1200">
            <a:solidFill>
              <a:sysClr val="windowText" lastClr="000000"/>
            </a:solidFill>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clarification against each metric for each entity (particularly where Medium or Higher Risk). Include:</a:t>
          </a:r>
          <a:endParaRPr lang="en-US" sz="1200" kern="1200">
            <a:latin typeface="Arial" panose="020B0604020202020204" pitchFamily="34" charset="0"/>
            <a:cs typeface="Arial" panose="020B0604020202020204" pitchFamily="34" charset="0"/>
          </a:endParaRP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Reason for output;</a:t>
          </a:r>
          <a:endParaRPr lang="en-US" sz="1200" kern="1200">
            <a:latin typeface="Arial" panose="020B0604020202020204" pitchFamily="34" charset="0"/>
            <a:cs typeface="Arial" panose="020B0604020202020204" pitchFamily="34" charset="0"/>
          </a:endParaRP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Mitigation undertaken; and</a:t>
          </a:r>
          <a:endParaRPr lang="en-US" sz="1200" kern="1200">
            <a:latin typeface="Arial" panose="020B0604020202020204" pitchFamily="34" charset="0"/>
            <a:cs typeface="Arial" panose="020B0604020202020204" pitchFamily="34" charset="0"/>
          </a:endParaRP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Update since accounting reference date</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Reference additional supporting evidence submitted where appropriate</a:t>
          </a:r>
          <a:endParaRPr lang="en-US" sz="1200" kern="1200">
            <a:latin typeface="Arial" panose="020B0604020202020204" pitchFamily="34" charset="0"/>
            <a:cs typeface="Arial" panose="020B0604020202020204" pitchFamily="34" charset="0"/>
          </a:endParaRPr>
        </a:p>
      </dsp:txBody>
      <dsp:txXfrm>
        <a:off x="10328617" y="111415"/>
        <a:ext cx="2796637" cy="2029301"/>
      </dsp:txXfrm>
    </dsp:sp>
  </dsp:spTree>
</dsp:drawing>
</file>

<file path=xl/diagrams/drawing4.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64059ACB-B31E-4832-835C-42875DCBA742}">
      <dsp:nvSpPr>
        <dsp:cNvPr id="0" name=""/>
        <dsp:cNvSpPr/>
      </dsp:nvSpPr>
      <dsp:spPr>
        <a:xfrm>
          <a:off x="2895842" y="1092168"/>
          <a:ext cx="633714" cy="91440"/>
        </a:xfrm>
        <a:custGeom>
          <a:avLst/>
          <a:gdLst/>
          <a:ahLst/>
          <a:cxnLst/>
          <a:rect l="0" t="0" r="0" b="0"/>
          <a:pathLst>
            <a:path>
              <a:moveTo>
                <a:pt x="0" y="45720"/>
              </a:moveTo>
              <a:lnTo>
                <a:pt x="633714"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3196091" y="1134563"/>
        <a:ext cx="33215" cy="6649"/>
      </dsp:txXfrm>
    </dsp:sp>
    <dsp:sp modelId="{087162A4-58FD-44B9-AA77-06C94AF37804}">
      <dsp:nvSpPr>
        <dsp:cNvPr id="0" name=""/>
        <dsp:cNvSpPr/>
      </dsp:nvSpPr>
      <dsp:spPr>
        <a:xfrm>
          <a:off x="9319" y="62236"/>
          <a:ext cx="2888322" cy="2151303"/>
        </a:xfrm>
        <a:prstGeom prst="rect">
          <a:avLst/>
        </a:prstGeom>
        <a:solidFill>
          <a:srgbClr val="0070C0"/>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latin typeface="Arial" panose="020B0604020202020204" pitchFamily="34" charset="0"/>
              <a:cs typeface="Arial" panose="020B0604020202020204" pitchFamily="34" charset="0"/>
            </a:rPr>
            <a:t>Input worksheet</a:t>
          </a: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Enter financial information</a:t>
          </a: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Ensure</a:t>
          </a:r>
          <a:r>
            <a:rPr lang="en-GB" sz="1200" kern="1200">
              <a:latin typeface="Arial" panose="020B0604020202020204" pitchFamily="34" charset="0"/>
              <a:cs typeface="Arial" panose="020B0604020202020204" pitchFamily="34" charset="0"/>
            </a:rPr>
            <a:t> figures are entered with correct signs for negative / positive values</a:t>
          </a:r>
          <a:r>
            <a:rPr lang="en-GB" sz="1200" kern="1200">
              <a:solidFill>
                <a:srgbClr val="FF0000"/>
              </a:solidFill>
              <a:latin typeface="Arial" panose="020B0604020202020204" pitchFamily="34" charset="0"/>
              <a:cs typeface="Arial" panose="020B0604020202020204" pitchFamily="34" charset="0"/>
            </a:rPr>
            <a:t> </a:t>
          </a:r>
          <a:r>
            <a:rPr lang="en-GB" sz="1200" kern="1200">
              <a:latin typeface="Arial" panose="020B0604020202020204" pitchFamily="34" charset="0"/>
              <a:cs typeface="Arial" panose="020B0604020202020204" pitchFamily="34" charset="0"/>
            </a:rPr>
            <a:t>and in correct fields, and check totals balance</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latin typeface="Arial" panose="020B0604020202020204" pitchFamily="34" charset="0"/>
              <a:cs typeface="Arial" panose="020B0604020202020204" pitchFamily="34" charset="0"/>
            </a:rPr>
            <a:t>See below (Input worksheet instructions) for further details</a:t>
          </a:r>
        </a:p>
        <a:p>
          <a:pPr marL="114300" lvl="1" indent="-114300" algn="l" defTabSz="533400">
            <a:lnSpc>
              <a:spcPct val="90000"/>
            </a:lnSpc>
            <a:spcBef>
              <a:spcPct val="0"/>
            </a:spcBef>
            <a:spcAft>
              <a:spcPct val="15000"/>
            </a:spcAft>
            <a:buChar char="•"/>
          </a:pPr>
          <a:endParaRPr lang="en-US" sz="1200" kern="1200">
            <a:latin typeface="Arial" panose="020B0604020202020204" pitchFamily="34" charset="0"/>
            <a:cs typeface="Arial" panose="020B0604020202020204" pitchFamily="34" charset="0"/>
          </a:endParaRPr>
        </a:p>
      </dsp:txBody>
      <dsp:txXfrm>
        <a:off x="9319" y="62236"/>
        <a:ext cx="2888322" cy="2151303"/>
      </dsp:txXfrm>
    </dsp:sp>
    <dsp:sp modelId="{EAC99DA3-F0DF-475F-9D7C-6734EEE0B5D3}">
      <dsp:nvSpPr>
        <dsp:cNvPr id="0" name=""/>
        <dsp:cNvSpPr/>
      </dsp:nvSpPr>
      <dsp:spPr>
        <a:xfrm>
          <a:off x="6448478" y="1092168"/>
          <a:ext cx="633714" cy="91440"/>
        </a:xfrm>
        <a:custGeom>
          <a:avLst/>
          <a:gdLst/>
          <a:ahLst/>
          <a:cxnLst/>
          <a:rect l="0" t="0" r="0" b="0"/>
          <a:pathLst>
            <a:path>
              <a:moveTo>
                <a:pt x="0" y="45720"/>
              </a:moveTo>
              <a:lnTo>
                <a:pt x="633714"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6748727" y="1134563"/>
        <a:ext cx="33215" cy="6649"/>
      </dsp:txXfrm>
    </dsp:sp>
    <dsp:sp modelId="{5A83F667-C506-4C0A-950E-3927A1B327E0}">
      <dsp:nvSpPr>
        <dsp:cNvPr id="0" name=""/>
        <dsp:cNvSpPr/>
      </dsp:nvSpPr>
      <dsp:spPr>
        <a:xfrm>
          <a:off x="3561956" y="49638"/>
          <a:ext cx="2888322" cy="2176500"/>
        </a:xfrm>
        <a:prstGeom prst="rect">
          <a:avLst/>
        </a:prstGeom>
        <a:solidFill>
          <a:srgbClr val="5AB7B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Ancillary worksheets</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Enter lot bidding details</a:t>
          </a: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Enter other information for each entity, including registration numbers, covenants and audit opinions.</a:t>
          </a:r>
        </a:p>
      </dsp:txBody>
      <dsp:txXfrm>
        <a:off x="3561956" y="49638"/>
        <a:ext cx="2888322" cy="2176500"/>
      </dsp:txXfrm>
    </dsp:sp>
    <dsp:sp modelId="{D4CE6146-0A30-43B3-9CFD-849D72D00ABF}">
      <dsp:nvSpPr>
        <dsp:cNvPr id="0" name=""/>
        <dsp:cNvSpPr/>
      </dsp:nvSpPr>
      <dsp:spPr>
        <a:xfrm>
          <a:off x="10001114" y="1092168"/>
          <a:ext cx="633714" cy="91440"/>
        </a:xfrm>
        <a:custGeom>
          <a:avLst/>
          <a:gdLst/>
          <a:ahLst/>
          <a:cxnLst/>
          <a:rect l="0" t="0" r="0" b="0"/>
          <a:pathLst>
            <a:path>
              <a:moveTo>
                <a:pt x="0" y="45720"/>
              </a:moveTo>
              <a:lnTo>
                <a:pt x="633714" y="45720"/>
              </a:lnTo>
            </a:path>
          </a:pathLst>
        </a:custGeom>
        <a:noFill/>
        <a:ln w="15875" cap="flat" cmpd="sng" algn="ctr">
          <a:solidFill>
            <a:scrgbClr r="0" g="0" b="0"/>
          </a:solidFill>
          <a:prstDash val="solid"/>
          <a:miter lim="800000"/>
          <a:tailEnd type="triangle" w="lg" len="lg"/>
        </a:ln>
        <a:effectLst/>
      </dsp:spPr>
      <dsp:style>
        <a:lnRef idx="1">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533400">
            <a:lnSpc>
              <a:spcPct val="90000"/>
            </a:lnSpc>
            <a:spcBef>
              <a:spcPct val="0"/>
            </a:spcBef>
            <a:spcAft>
              <a:spcPct val="35000"/>
            </a:spcAft>
            <a:buNone/>
          </a:pPr>
          <a:endParaRPr lang="en-US" sz="1200" kern="1200">
            <a:latin typeface="Arial" panose="020B0604020202020204" pitchFamily="34" charset="0"/>
            <a:cs typeface="Arial" panose="020B0604020202020204" pitchFamily="34" charset="0"/>
          </a:endParaRPr>
        </a:p>
      </dsp:txBody>
      <dsp:txXfrm>
        <a:off x="10301363" y="1134563"/>
        <a:ext cx="33215" cy="6649"/>
      </dsp:txXfrm>
    </dsp:sp>
    <dsp:sp modelId="{450E8441-D50F-4DE7-BB35-17BCA1896777}">
      <dsp:nvSpPr>
        <dsp:cNvPr id="0" name=""/>
        <dsp:cNvSpPr/>
      </dsp:nvSpPr>
      <dsp:spPr>
        <a:xfrm>
          <a:off x="7114592" y="61760"/>
          <a:ext cx="2888322" cy="2152256"/>
        </a:xfrm>
        <a:prstGeom prst="rect">
          <a:avLst/>
        </a:prstGeom>
        <a:solidFill>
          <a:schemeClr val="tx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chemeClr val="bg1"/>
              </a:solidFill>
              <a:latin typeface="Arial" panose="020B0604020202020204" pitchFamily="34" charset="0"/>
              <a:cs typeface="Arial" panose="020B0604020202020204" pitchFamily="34" charset="0"/>
            </a:rPr>
            <a:t>Assessment worksheets</a:t>
          </a:r>
        </a:p>
        <a:p>
          <a:pPr marL="114300" lvl="1" indent="-114300" algn="l" defTabSz="533400">
            <a:lnSpc>
              <a:spcPct val="90000"/>
            </a:lnSpc>
            <a:spcBef>
              <a:spcPct val="0"/>
            </a:spcBef>
            <a:spcAft>
              <a:spcPct val="15000"/>
            </a:spcAft>
            <a:buChar char="•"/>
          </a:pPr>
          <a:r>
            <a:rPr lang="en-US" sz="1200" kern="1200">
              <a:solidFill>
                <a:schemeClr val="bg1"/>
              </a:solidFill>
              <a:latin typeface="Arial" panose="020B0604020202020204" pitchFamily="34" charset="0"/>
              <a:cs typeface="Arial" panose="020B0604020202020204" pitchFamily="34" charset="0"/>
            </a:rPr>
            <a:t>Reference for review metric outputs and calculation breakdowns</a:t>
          </a:r>
        </a:p>
      </dsp:txBody>
      <dsp:txXfrm>
        <a:off x="7114592" y="61760"/>
        <a:ext cx="2888322" cy="2152256"/>
      </dsp:txXfrm>
    </dsp:sp>
    <dsp:sp modelId="{26EF9E8A-D4A9-4A9F-8595-84AF2BF38677}">
      <dsp:nvSpPr>
        <dsp:cNvPr id="0" name=""/>
        <dsp:cNvSpPr/>
      </dsp:nvSpPr>
      <dsp:spPr>
        <a:xfrm>
          <a:off x="10667228" y="55226"/>
          <a:ext cx="2888322" cy="2165323"/>
        </a:xfrm>
        <a:prstGeom prst="rect">
          <a:avLst/>
        </a:prstGeom>
        <a:solidFill>
          <a:schemeClr val="accent4">
            <a:lumMod val="40000"/>
            <a:lumOff val="6000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5344" tIns="85344" rIns="85344" bIns="85344" numCol="1" spcCol="1270" anchor="t" anchorCtr="0">
          <a:noAutofit/>
        </a:bodyPr>
        <a:lstStyle/>
        <a:p>
          <a:pPr marL="0" lvl="0" indent="0" algn="ctr" defTabSz="533400">
            <a:lnSpc>
              <a:spcPct val="90000"/>
            </a:lnSpc>
            <a:spcBef>
              <a:spcPct val="0"/>
            </a:spcBef>
            <a:spcAft>
              <a:spcPct val="35000"/>
            </a:spcAft>
            <a:buNone/>
          </a:pPr>
          <a:r>
            <a:rPr lang="en-US" sz="1200" u="sng" kern="1200">
              <a:solidFill>
                <a:sysClr val="windowText" lastClr="000000"/>
              </a:solidFill>
              <a:latin typeface="Arial" panose="020B0604020202020204" pitchFamily="34" charset="0"/>
              <a:cs typeface="Arial" panose="020B0604020202020204" pitchFamily="34" charset="0"/>
            </a:rPr>
            <a:t>Evaluation worksheets</a:t>
          </a:r>
          <a:endParaRPr lang="en-US" sz="1200" kern="1200">
            <a:solidFill>
              <a:sysClr val="windowText" lastClr="000000"/>
            </a:solidFill>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Provide clarification against each metric for each entity (particularly where Medium or Higher Risk). Include:</a:t>
          </a:r>
          <a:endParaRPr lang="en-US" sz="1200" kern="1200">
            <a:latin typeface="Arial" panose="020B0604020202020204" pitchFamily="34" charset="0"/>
            <a:cs typeface="Arial" panose="020B0604020202020204" pitchFamily="34" charset="0"/>
          </a:endParaRP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Reason for output;</a:t>
          </a:r>
          <a:endParaRPr lang="en-US" sz="1200" kern="1200">
            <a:latin typeface="Arial" panose="020B0604020202020204" pitchFamily="34" charset="0"/>
            <a:cs typeface="Arial" panose="020B0604020202020204" pitchFamily="34" charset="0"/>
          </a:endParaRP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Mitigation undertaken; and</a:t>
          </a:r>
          <a:endParaRPr lang="en-US" sz="1200" kern="1200">
            <a:latin typeface="Arial" panose="020B0604020202020204" pitchFamily="34" charset="0"/>
            <a:cs typeface="Arial" panose="020B0604020202020204" pitchFamily="34" charset="0"/>
          </a:endParaRPr>
        </a:p>
        <a:p>
          <a:pPr marL="228600" lvl="2"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Update since accounting reference date</a:t>
          </a:r>
          <a:endParaRPr lang="en-US" sz="1200" kern="1200">
            <a:latin typeface="Arial" panose="020B0604020202020204" pitchFamily="34" charset="0"/>
            <a:cs typeface="Arial" panose="020B0604020202020204" pitchFamily="34" charset="0"/>
          </a:endParaRPr>
        </a:p>
        <a:p>
          <a:pPr marL="114300" lvl="1" indent="-114300" algn="l" defTabSz="533400">
            <a:lnSpc>
              <a:spcPct val="90000"/>
            </a:lnSpc>
            <a:spcBef>
              <a:spcPct val="0"/>
            </a:spcBef>
            <a:spcAft>
              <a:spcPct val="15000"/>
            </a:spcAft>
            <a:buChar char="•"/>
          </a:pPr>
          <a:r>
            <a:rPr lang="en-US" sz="1200" kern="1200">
              <a:solidFill>
                <a:sysClr val="windowText" lastClr="000000"/>
              </a:solidFill>
              <a:latin typeface="Arial" panose="020B0604020202020204" pitchFamily="34" charset="0"/>
              <a:cs typeface="Arial" panose="020B0604020202020204" pitchFamily="34" charset="0"/>
            </a:rPr>
            <a:t>Reference additional supporting evidence submitted where appropriate</a:t>
          </a:r>
          <a:endParaRPr lang="en-US" sz="1200" kern="1200">
            <a:latin typeface="Arial" panose="020B0604020202020204" pitchFamily="34" charset="0"/>
            <a:cs typeface="Arial" panose="020B0604020202020204" pitchFamily="34" charset="0"/>
          </a:endParaRPr>
        </a:p>
      </dsp:txBody>
      <dsp:txXfrm>
        <a:off x="10667228" y="55226"/>
        <a:ext cx="2888322" cy="2165323"/>
      </dsp:txXfrm>
    </dsp:sp>
  </dsp:spTree>
</dsp:drawing>
</file>

<file path=xl/diagrams/layout1.xml><?xml version="1.0" encoding="utf-8"?>
<dgm:layoutDef xmlns:dgm="http://schemas.openxmlformats.org/drawingml/2006/diagram" xmlns:a="http://schemas.openxmlformats.org/drawingml/2006/main" uniqueId="urn:microsoft.com/office/officeart/2005/8/layout/bProcess3">
  <dgm:title val=""/>
  <dgm:desc val=""/>
  <dgm:catLst>
    <dgm:cat type="process" pri="18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7" srcId="0" destId="1" srcOrd="0" destOrd="0"/>
        <dgm:cxn modelId="8" srcId="0" destId="2" srcOrd="1" destOrd="0"/>
        <dgm:cxn modelId="9" srcId="0" destId="3" srcOrd="2" destOrd="0"/>
        <dgm:cxn modelId="10" srcId="0" destId="4" srcOrd="3" destOrd="0"/>
        <dgm:cxn modelId="11"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axis="self" func="var" arg="dir" op="equ" val="norm">
        <dgm:alg type="snake">
          <dgm:param type="grDir" val="tL"/>
          <dgm:param type="flowDir" val="row"/>
          <dgm:param type="contDir" val="sameDir"/>
          <dgm:param type="bkpt" val="endCnv"/>
        </dgm:alg>
      </dgm:if>
      <dgm:else name="Name3">
        <dgm:alg type="snake">
          <dgm:param type="grDir" val="tR"/>
          <dgm:param type="flowDir" val="row"/>
          <dgm:param type="contDir" val="sameDir"/>
          <dgm:param type="bkpt" val="endCnv"/>
        </dgm:alg>
      </dgm:else>
    </dgm:choose>
    <dgm:shape xmlns:r="http://schemas.openxmlformats.org/officeDocument/2006/relationships" r:blip="">
      <dgm:adjLst/>
    </dgm:shape>
    <dgm:presOf/>
    <dgm:constrLst>
      <dgm:constr type="w" for="ch" ptType="node" refType="w"/>
      <dgm:constr type="w" for="ch" forName="sibTrans" refType="w" refFor="ch" refPtType="node" op="equ" fact="0.23"/>
      <dgm:constr type="sp" refType="w" refFor="ch" refForName="sibTrans" op="equ"/>
      <dgm:constr type="userB" for="des" forName="connectorText" refType="sp"/>
      <dgm:constr type="primFontSz" for="ch" ptType="node" op="equ" val="65"/>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ect" r:blip="">
          <dgm:adjLst/>
        </dgm:shape>
        <dgm:presOf axis="desOrSelf" ptType="node"/>
        <dgm:constrLst>
          <dgm:constr type="h" refType="w" fact="0.6"/>
        </dgm:constrLst>
        <dgm:ruleLst>
          <dgm:rule type="primFontSz" val="5" fact="NaN" max="NaN"/>
        </dgm:ruleLst>
      </dgm:layoutNode>
      <dgm:forEach name="sibTransForEach" axis="followSib" ptType="sibTrans" cnt="1">
        <dgm:layoutNode name="sibTrans">
          <dgm:choose name="Name4">
            <dgm:if name="Name5" axis="self" func="var" arg="dir" op="equ" val="norm">
              <dgm:alg type="conn">
                <dgm:param type="connRout" val="bend"/>
                <dgm:param type="dim" val="1D"/>
                <dgm:param type="begPts" val="midR bCtr"/>
                <dgm:param type="endPts" val="midL tCtr"/>
              </dgm:alg>
            </dgm:if>
            <dgm:else name="Name6">
              <dgm:alg type="conn">
                <dgm:param type="connRout" val="bend"/>
                <dgm:param type="dim" val="1D"/>
                <dgm:param type="begPts" val="midL bCtr"/>
                <dgm:param type="endPts" val="midR tCtr"/>
              </dgm:alg>
            </dgm:else>
          </dgm:choose>
          <dgm:shape xmlns:r="http://schemas.openxmlformats.org/officeDocument/2006/relationships" type="conn" r:blip="" zOrderOff="-2">
            <dgm:adjLst/>
          </dgm:shape>
          <dgm:presOf axis="self"/>
          <dgm:constrLst>
            <dgm:constr type="begPad" val="-0.05"/>
            <dgm:constr type="endPad" val="0.9"/>
            <dgm:constr type="userA" for="ch" refType="connDist"/>
          </dgm:constrLst>
          <dgm:ruleLst/>
          <dgm:layoutNode name="connectorText">
            <dgm:alg type="tx">
              <dgm:param type="autoTxRot" val="upr"/>
            </dgm:alg>
            <dgm:shape xmlns:r="http://schemas.openxmlformats.org/officeDocument/2006/relationships" type="rect" r:blip="" hideGeom="1">
              <dgm:adjLst/>
            </dgm:shape>
            <dgm:presOf axis="self"/>
            <dgm:constrLst>
              <dgm:constr type="userA"/>
              <dgm:constr type="userB"/>
              <dgm:constr type="w" refType="userA" fact="0.05"/>
              <dgm:constr type="h" refType="userB" fact="0.01"/>
              <dgm:constr type="lMarg" val="1"/>
              <dgm:constr type="rMarg" val="1"/>
              <dgm:constr type="tMarg"/>
              <dgm:constr type="bMarg"/>
            </dgm:constrLst>
            <dgm:ruleLst>
              <dgm:rule type="w" val="NaN" fact="0.6" max="NaN"/>
              <dgm:rule type="h" val="NaN" fact="0.6" max="NaN"/>
              <dgm:rule type="primFontSz" val="5" fact="NaN" max="NaN"/>
            </dgm:ruleLst>
          </dgm:layoutNod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bProcess3">
  <dgm:title val=""/>
  <dgm:desc val=""/>
  <dgm:catLst>
    <dgm:cat type="process" pri="18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7" srcId="0" destId="1" srcOrd="0" destOrd="0"/>
        <dgm:cxn modelId="8" srcId="0" destId="2" srcOrd="1" destOrd="0"/>
        <dgm:cxn modelId="9" srcId="0" destId="3" srcOrd="2" destOrd="0"/>
        <dgm:cxn modelId="10" srcId="0" destId="4" srcOrd="3" destOrd="0"/>
        <dgm:cxn modelId="11"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axis="self" func="var" arg="dir" op="equ" val="norm">
        <dgm:alg type="snake">
          <dgm:param type="grDir" val="tL"/>
          <dgm:param type="flowDir" val="row"/>
          <dgm:param type="contDir" val="sameDir"/>
          <dgm:param type="bkpt" val="endCnv"/>
        </dgm:alg>
      </dgm:if>
      <dgm:else name="Name3">
        <dgm:alg type="snake">
          <dgm:param type="grDir" val="tR"/>
          <dgm:param type="flowDir" val="row"/>
          <dgm:param type="contDir" val="sameDir"/>
          <dgm:param type="bkpt" val="endCnv"/>
        </dgm:alg>
      </dgm:else>
    </dgm:choose>
    <dgm:shape xmlns:r="http://schemas.openxmlformats.org/officeDocument/2006/relationships" r:blip="">
      <dgm:adjLst/>
    </dgm:shape>
    <dgm:presOf/>
    <dgm:constrLst>
      <dgm:constr type="w" for="ch" ptType="node" refType="w"/>
      <dgm:constr type="w" for="ch" forName="sibTrans" refType="w" refFor="ch" refPtType="node" op="equ" fact="0.23"/>
      <dgm:constr type="sp" refType="w" refFor="ch" refForName="sibTrans" op="equ"/>
      <dgm:constr type="userB" for="des" forName="connectorText" refType="sp"/>
      <dgm:constr type="primFontSz" for="ch" ptType="node" op="equ" val="65"/>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ect" r:blip="">
          <dgm:adjLst/>
        </dgm:shape>
        <dgm:presOf axis="desOrSelf" ptType="node"/>
        <dgm:constrLst>
          <dgm:constr type="h" refType="w" fact="0.6"/>
        </dgm:constrLst>
        <dgm:ruleLst>
          <dgm:rule type="primFontSz" val="5" fact="NaN" max="NaN"/>
        </dgm:ruleLst>
      </dgm:layoutNode>
      <dgm:forEach name="sibTransForEach" axis="followSib" ptType="sibTrans" cnt="1">
        <dgm:layoutNode name="sibTrans">
          <dgm:choose name="Name4">
            <dgm:if name="Name5" axis="self" func="var" arg="dir" op="equ" val="norm">
              <dgm:alg type="conn">
                <dgm:param type="connRout" val="bend"/>
                <dgm:param type="dim" val="1D"/>
                <dgm:param type="begPts" val="midR bCtr"/>
                <dgm:param type="endPts" val="midL tCtr"/>
              </dgm:alg>
            </dgm:if>
            <dgm:else name="Name6">
              <dgm:alg type="conn">
                <dgm:param type="connRout" val="bend"/>
                <dgm:param type="dim" val="1D"/>
                <dgm:param type="begPts" val="midL bCtr"/>
                <dgm:param type="endPts" val="midR tCtr"/>
              </dgm:alg>
            </dgm:else>
          </dgm:choose>
          <dgm:shape xmlns:r="http://schemas.openxmlformats.org/officeDocument/2006/relationships" type="conn" r:blip="" zOrderOff="-2">
            <dgm:adjLst/>
          </dgm:shape>
          <dgm:presOf axis="self"/>
          <dgm:constrLst>
            <dgm:constr type="begPad" val="-0.05"/>
            <dgm:constr type="endPad" val="0.9"/>
            <dgm:constr type="userA" for="ch" refType="connDist"/>
          </dgm:constrLst>
          <dgm:ruleLst/>
          <dgm:layoutNode name="connectorText">
            <dgm:alg type="tx">
              <dgm:param type="autoTxRot" val="upr"/>
            </dgm:alg>
            <dgm:shape xmlns:r="http://schemas.openxmlformats.org/officeDocument/2006/relationships" type="rect" r:blip="" hideGeom="1">
              <dgm:adjLst/>
            </dgm:shape>
            <dgm:presOf axis="self"/>
            <dgm:constrLst>
              <dgm:constr type="userA"/>
              <dgm:constr type="userB"/>
              <dgm:constr type="w" refType="userA" fact="0.05"/>
              <dgm:constr type="h" refType="userB" fact="0.01"/>
              <dgm:constr type="lMarg" val="1"/>
              <dgm:constr type="rMarg" val="1"/>
              <dgm:constr type="tMarg"/>
              <dgm:constr type="bMarg"/>
            </dgm:constrLst>
            <dgm:ruleLst>
              <dgm:rule type="w" val="NaN" fact="0.6" max="NaN"/>
              <dgm:rule type="h" val="NaN" fact="0.6" max="NaN"/>
              <dgm:rule type="primFontSz" val="5" fact="NaN" max="NaN"/>
            </dgm:ruleLst>
          </dgm:layoutNode>
        </dgm:layoutNode>
      </dgm:forEach>
    </dgm:forEach>
  </dgm:layoutNode>
</dgm:layoutDef>
</file>

<file path=xl/diagrams/layout3.xml><?xml version="1.0" encoding="utf-8"?>
<dgm:layoutDef xmlns:dgm="http://schemas.openxmlformats.org/drawingml/2006/diagram" xmlns:a="http://schemas.openxmlformats.org/drawingml/2006/main" uniqueId="urn:microsoft.com/office/officeart/2005/8/layout/bProcess3">
  <dgm:title val=""/>
  <dgm:desc val=""/>
  <dgm:catLst>
    <dgm:cat type="process" pri="18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7" srcId="0" destId="1" srcOrd="0" destOrd="0"/>
        <dgm:cxn modelId="8" srcId="0" destId="2" srcOrd="1" destOrd="0"/>
        <dgm:cxn modelId="9" srcId="0" destId="3" srcOrd="2" destOrd="0"/>
        <dgm:cxn modelId="10" srcId="0" destId="4" srcOrd="3" destOrd="0"/>
        <dgm:cxn modelId="11"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axis="self" func="var" arg="dir" op="equ" val="norm">
        <dgm:alg type="snake">
          <dgm:param type="grDir" val="tL"/>
          <dgm:param type="flowDir" val="row"/>
          <dgm:param type="contDir" val="sameDir"/>
          <dgm:param type="bkpt" val="endCnv"/>
        </dgm:alg>
      </dgm:if>
      <dgm:else name="Name3">
        <dgm:alg type="snake">
          <dgm:param type="grDir" val="tR"/>
          <dgm:param type="flowDir" val="row"/>
          <dgm:param type="contDir" val="sameDir"/>
          <dgm:param type="bkpt" val="endCnv"/>
        </dgm:alg>
      </dgm:else>
    </dgm:choose>
    <dgm:shape xmlns:r="http://schemas.openxmlformats.org/officeDocument/2006/relationships" r:blip="">
      <dgm:adjLst/>
    </dgm:shape>
    <dgm:presOf/>
    <dgm:constrLst>
      <dgm:constr type="w" for="ch" ptType="node" refType="w"/>
      <dgm:constr type="w" for="ch" forName="sibTrans" refType="w" refFor="ch" refPtType="node" op="equ" fact="0.23"/>
      <dgm:constr type="sp" refType="w" refFor="ch" refForName="sibTrans" op="equ"/>
      <dgm:constr type="userB" for="des" forName="connectorText" refType="sp"/>
      <dgm:constr type="primFontSz" for="ch" ptType="node" op="equ" val="65"/>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ect" r:blip="">
          <dgm:adjLst/>
        </dgm:shape>
        <dgm:presOf axis="desOrSelf" ptType="node"/>
        <dgm:constrLst>
          <dgm:constr type="h" refType="w" fact="0.6"/>
        </dgm:constrLst>
        <dgm:ruleLst>
          <dgm:rule type="primFontSz" val="5" fact="NaN" max="NaN"/>
        </dgm:ruleLst>
      </dgm:layoutNode>
      <dgm:forEach name="sibTransForEach" axis="followSib" ptType="sibTrans" cnt="1">
        <dgm:layoutNode name="sibTrans">
          <dgm:choose name="Name4">
            <dgm:if name="Name5" axis="self" func="var" arg="dir" op="equ" val="norm">
              <dgm:alg type="conn">
                <dgm:param type="connRout" val="bend"/>
                <dgm:param type="dim" val="1D"/>
                <dgm:param type="begPts" val="midR bCtr"/>
                <dgm:param type="endPts" val="midL tCtr"/>
              </dgm:alg>
            </dgm:if>
            <dgm:else name="Name6">
              <dgm:alg type="conn">
                <dgm:param type="connRout" val="bend"/>
                <dgm:param type="dim" val="1D"/>
                <dgm:param type="begPts" val="midL bCtr"/>
                <dgm:param type="endPts" val="midR tCtr"/>
              </dgm:alg>
            </dgm:else>
          </dgm:choose>
          <dgm:shape xmlns:r="http://schemas.openxmlformats.org/officeDocument/2006/relationships" type="conn" r:blip="" zOrderOff="-2">
            <dgm:adjLst/>
          </dgm:shape>
          <dgm:presOf axis="self"/>
          <dgm:constrLst>
            <dgm:constr type="begPad" val="-0.05"/>
            <dgm:constr type="endPad" val="0.9"/>
            <dgm:constr type="userA" for="ch" refType="connDist"/>
          </dgm:constrLst>
          <dgm:ruleLst/>
          <dgm:layoutNode name="connectorText">
            <dgm:alg type="tx">
              <dgm:param type="autoTxRot" val="upr"/>
            </dgm:alg>
            <dgm:shape xmlns:r="http://schemas.openxmlformats.org/officeDocument/2006/relationships" type="rect" r:blip="" hideGeom="1">
              <dgm:adjLst/>
            </dgm:shape>
            <dgm:presOf axis="self"/>
            <dgm:constrLst>
              <dgm:constr type="userA"/>
              <dgm:constr type="userB"/>
              <dgm:constr type="w" refType="userA" fact="0.05"/>
              <dgm:constr type="h" refType="userB" fact="0.01"/>
              <dgm:constr type="lMarg" val="1"/>
              <dgm:constr type="rMarg" val="1"/>
              <dgm:constr type="tMarg"/>
              <dgm:constr type="bMarg"/>
            </dgm:constrLst>
            <dgm:ruleLst>
              <dgm:rule type="w" val="NaN" fact="0.6" max="NaN"/>
              <dgm:rule type="h" val="NaN" fact="0.6" max="NaN"/>
              <dgm:rule type="primFontSz" val="5" fact="NaN" max="NaN"/>
            </dgm:ruleLst>
          </dgm:layoutNode>
        </dgm:layoutNode>
      </dgm:forEach>
    </dgm:forEach>
  </dgm:layoutNode>
</dgm:layoutDef>
</file>

<file path=xl/diagrams/layout4.xml><?xml version="1.0" encoding="utf-8"?>
<dgm:layoutDef xmlns:dgm="http://schemas.openxmlformats.org/drawingml/2006/diagram" xmlns:a="http://schemas.openxmlformats.org/drawingml/2006/main" uniqueId="urn:microsoft.com/office/officeart/2005/8/layout/bProcess3">
  <dgm:title val=""/>
  <dgm:desc val=""/>
  <dgm:catLst>
    <dgm:cat type="process" pri="180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7" srcId="0" destId="1" srcOrd="0" destOrd="0"/>
        <dgm:cxn modelId="8" srcId="0" destId="2" srcOrd="1" destOrd="0"/>
        <dgm:cxn modelId="9" srcId="0" destId="3" srcOrd="2" destOrd="0"/>
        <dgm:cxn modelId="10" srcId="0" destId="4" srcOrd="3" destOrd="0"/>
        <dgm:cxn modelId="11" srcId="0" destId="5" srcOrd="4"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axis="self" func="var" arg="dir" op="equ" val="norm">
        <dgm:alg type="snake">
          <dgm:param type="grDir" val="tL"/>
          <dgm:param type="flowDir" val="row"/>
          <dgm:param type="contDir" val="sameDir"/>
          <dgm:param type="bkpt" val="endCnv"/>
        </dgm:alg>
      </dgm:if>
      <dgm:else name="Name3">
        <dgm:alg type="snake">
          <dgm:param type="grDir" val="tR"/>
          <dgm:param type="flowDir" val="row"/>
          <dgm:param type="contDir" val="sameDir"/>
          <dgm:param type="bkpt" val="endCnv"/>
        </dgm:alg>
      </dgm:else>
    </dgm:choose>
    <dgm:shape xmlns:r="http://schemas.openxmlformats.org/officeDocument/2006/relationships" r:blip="">
      <dgm:adjLst/>
    </dgm:shape>
    <dgm:presOf/>
    <dgm:constrLst>
      <dgm:constr type="w" for="ch" ptType="node" refType="w"/>
      <dgm:constr type="w" for="ch" forName="sibTrans" refType="w" refFor="ch" refPtType="node" op="equ" fact="0.23"/>
      <dgm:constr type="sp" refType="w" refFor="ch" refForName="sibTrans" op="equ"/>
      <dgm:constr type="userB" for="des" forName="connectorText" refType="sp"/>
      <dgm:constr type="primFontSz" for="ch" ptType="node" op="equ" val="65"/>
      <dgm:constr type="h" for="ch" ptType="sibTrans" op="equ"/>
      <dgm:constr type="primFontSz" for="des" forName="connectorText" op="equ" val="55"/>
      <dgm:constr type="primFontSz" for="des" forName="connectorText" refType="primFontSz" refFor="ch" refPtType="node" op="lte" fact="0.8"/>
    </dgm:constrLst>
    <dgm:ruleLst/>
    <dgm:forEach name="nodesForEach" axis="ch" ptType="node">
      <dgm:layoutNode name="node">
        <dgm:varLst>
          <dgm:bulletEnabled val="1"/>
        </dgm:varLst>
        <dgm:alg type="tx"/>
        <dgm:shape xmlns:r="http://schemas.openxmlformats.org/officeDocument/2006/relationships" type="rect" r:blip="">
          <dgm:adjLst/>
        </dgm:shape>
        <dgm:presOf axis="desOrSelf" ptType="node"/>
        <dgm:constrLst>
          <dgm:constr type="h" refType="w" fact="0.6"/>
        </dgm:constrLst>
        <dgm:ruleLst>
          <dgm:rule type="primFontSz" val="5" fact="NaN" max="NaN"/>
        </dgm:ruleLst>
      </dgm:layoutNode>
      <dgm:forEach name="sibTransForEach" axis="followSib" ptType="sibTrans" cnt="1">
        <dgm:layoutNode name="sibTrans">
          <dgm:choose name="Name4">
            <dgm:if name="Name5" axis="self" func="var" arg="dir" op="equ" val="norm">
              <dgm:alg type="conn">
                <dgm:param type="connRout" val="bend"/>
                <dgm:param type="dim" val="1D"/>
                <dgm:param type="begPts" val="midR bCtr"/>
                <dgm:param type="endPts" val="midL tCtr"/>
              </dgm:alg>
            </dgm:if>
            <dgm:else name="Name6">
              <dgm:alg type="conn">
                <dgm:param type="connRout" val="bend"/>
                <dgm:param type="dim" val="1D"/>
                <dgm:param type="begPts" val="midL bCtr"/>
                <dgm:param type="endPts" val="midR tCtr"/>
              </dgm:alg>
            </dgm:else>
          </dgm:choose>
          <dgm:shape xmlns:r="http://schemas.openxmlformats.org/officeDocument/2006/relationships" type="conn" r:blip="" zOrderOff="-2">
            <dgm:adjLst/>
          </dgm:shape>
          <dgm:presOf axis="self"/>
          <dgm:constrLst>
            <dgm:constr type="begPad" val="-0.05"/>
            <dgm:constr type="endPad" val="0.9"/>
            <dgm:constr type="userA" for="ch" refType="connDist"/>
          </dgm:constrLst>
          <dgm:ruleLst/>
          <dgm:layoutNode name="connectorText">
            <dgm:alg type="tx">
              <dgm:param type="autoTxRot" val="upr"/>
            </dgm:alg>
            <dgm:shape xmlns:r="http://schemas.openxmlformats.org/officeDocument/2006/relationships" type="rect" r:blip="" hideGeom="1">
              <dgm:adjLst/>
            </dgm:shape>
            <dgm:presOf axis="self"/>
            <dgm:constrLst>
              <dgm:constr type="userA"/>
              <dgm:constr type="userB"/>
              <dgm:constr type="w" refType="userA" fact="0.05"/>
              <dgm:constr type="h" refType="userB" fact="0.01"/>
              <dgm:constr type="lMarg" val="1"/>
              <dgm:constr type="rMarg" val="1"/>
              <dgm:constr type="tMarg"/>
              <dgm:constr type="bMarg"/>
            </dgm:constrLst>
            <dgm:ruleLst>
              <dgm:rule type="w" val="NaN" fact="0.6" max="NaN"/>
              <dgm:rule type="h" val="NaN" fact="0.6" max="NaN"/>
              <dgm:rule type="primFontSz" val="5" fact="NaN" max="NaN"/>
            </dgm:ruleLst>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4.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_rels/drawing5.xml.rels><?xml version="1.0" encoding="UTF-8" standalone="yes"?>
<Relationships xmlns="http://schemas.openxmlformats.org/package/2006/relationships"><Relationship Id="rId3" Type="http://schemas.openxmlformats.org/officeDocument/2006/relationships/diagramQuickStyle" Target="../diagrams/quickStyle2.xml"/><Relationship Id="rId2" Type="http://schemas.openxmlformats.org/officeDocument/2006/relationships/diagramLayout" Target="../diagrams/layout2.xml"/><Relationship Id="rId1" Type="http://schemas.openxmlformats.org/officeDocument/2006/relationships/diagramData" Target="../diagrams/data2.xml"/><Relationship Id="rId5" Type="http://schemas.microsoft.com/office/2007/relationships/diagramDrawing" Target="../diagrams/drawing2.xml"/><Relationship Id="rId4" Type="http://schemas.openxmlformats.org/officeDocument/2006/relationships/diagramColors" Target="../diagrams/colors2.xml"/></Relationships>
</file>

<file path=xl/drawings/_rels/drawing6.xml.rels><?xml version="1.0" encoding="UTF-8" standalone="yes"?>
<Relationships xmlns="http://schemas.openxmlformats.org/package/2006/relationships"><Relationship Id="rId3" Type="http://schemas.openxmlformats.org/officeDocument/2006/relationships/diagramQuickStyle" Target="../diagrams/quickStyle3.xml"/><Relationship Id="rId2" Type="http://schemas.openxmlformats.org/officeDocument/2006/relationships/diagramLayout" Target="../diagrams/layout3.xml"/><Relationship Id="rId1" Type="http://schemas.openxmlformats.org/officeDocument/2006/relationships/diagramData" Target="../diagrams/data3.xml"/><Relationship Id="rId5" Type="http://schemas.microsoft.com/office/2007/relationships/diagramDrawing" Target="../diagrams/drawing3.xml"/><Relationship Id="rId4" Type="http://schemas.openxmlformats.org/officeDocument/2006/relationships/diagramColors" Target="../diagrams/colors3.xml"/></Relationships>
</file>

<file path=xl/drawings/_rels/drawing7.xml.rels><?xml version="1.0" encoding="UTF-8" standalone="yes"?>
<Relationships xmlns="http://schemas.openxmlformats.org/package/2006/relationships"><Relationship Id="rId3" Type="http://schemas.openxmlformats.org/officeDocument/2006/relationships/diagramQuickStyle" Target="../diagrams/quickStyle4.xml"/><Relationship Id="rId2" Type="http://schemas.openxmlformats.org/officeDocument/2006/relationships/diagramLayout" Target="../diagrams/layout4.xml"/><Relationship Id="rId1" Type="http://schemas.openxmlformats.org/officeDocument/2006/relationships/diagramData" Target="../diagrams/data4.xml"/><Relationship Id="rId5" Type="http://schemas.microsoft.com/office/2007/relationships/diagramDrawing" Target="../diagrams/drawing4.xml"/><Relationship Id="rId4" Type="http://schemas.openxmlformats.org/officeDocument/2006/relationships/diagramColors" Target="../diagrams/colors4.xml"/></Relationships>
</file>

<file path=xl/drawings/_rels/drawing8.xml.rels><?xml version="1.0" encoding="UTF-8" standalone="yes"?>
<Relationships xmlns="http://schemas.openxmlformats.org/package/2006/relationships"><Relationship Id="rId1" Type="http://schemas.openxmlformats.org/officeDocument/2006/relationships/hyperlink" Target="https://www.gov.uk/government/publications/the-sourcing-and-consultancy-playbooks"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s://www.gov.uk/government/publications/the-sourcing-and-consultancy-playbooks" TargetMode="External"/></Relationships>
</file>

<file path=xl/drawings/drawing1.xml><?xml version="1.0" encoding="utf-8"?>
<xdr:wsDr xmlns:xdr="http://schemas.openxmlformats.org/drawingml/2006/spreadsheetDrawing" xmlns:a="http://schemas.openxmlformats.org/drawingml/2006/main">
  <xdr:absoluteAnchor>
    <xdr:pos x="0" y="0"/>
    <xdr:ext cx="9292167" cy="6064250"/>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228600</xdr:colOff>
          <xdr:row>15</xdr:row>
          <xdr:rowOff>0</xdr:rowOff>
        </xdr:from>
        <xdr:to>
          <xdr:col>9</xdr:col>
          <xdr:colOff>419100</xdr:colOff>
          <xdr:row>16</xdr:row>
          <xdr:rowOff>0</xdr:rowOff>
        </xdr:to>
        <xdr:sp macro="" textlink="">
          <xdr:nvSpPr>
            <xdr:cNvPr id="66585" name="Check Box 25" hidden="1">
              <a:extLst>
                <a:ext uri="{63B3BB69-23CF-44E3-9099-C40C66FF867C}">
                  <a14:compatExt spid="_x0000_s66585"/>
                </a:ext>
                <a:ext uri="{FF2B5EF4-FFF2-40B4-BE49-F238E27FC236}">
                  <a16:creationId xmlns:a16="http://schemas.microsoft.com/office/drawing/2014/main" id="{00000000-0008-0000-1700-000019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16</xdr:row>
          <xdr:rowOff>0</xdr:rowOff>
        </xdr:from>
        <xdr:to>
          <xdr:col>9</xdr:col>
          <xdr:colOff>419100</xdr:colOff>
          <xdr:row>17</xdr:row>
          <xdr:rowOff>0</xdr:rowOff>
        </xdr:to>
        <xdr:sp macro="" textlink="">
          <xdr:nvSpPr>
            <xdr:cNvPr id="66586" name="Check Box 26" hidden="1">
              <a:extLst>
                <a:ext uri="{63B3BB69-23CF-44E3-9099-C40C66FF867C}">
                  <a14:compatExt spid="_x0000_s66586"/>
                </a:ext>
                <a:ext uri="{FF2B5EF4-FFF2-40B4-BE49-F238E27FC236}">
                  <a16:creationId xmlns:a16="http://schemas.microsoft.com/office/drawing/2014/main" id="{00000000-0008-0000-1700-00001A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17</xdr:row>
          <xdr:rowOff>0</xdr:rowOff>
        </xdr:from>
        <xdr:to>
          <xdr:col>9</xdr:col>
          <xdr:colOff>419100</xdr:colOff>
          <xdr:row>18</xdr:row>
          <xdr:rowOff>0</xdr:rowOff>
        </xdr:to>
        <xdr:sp macro="" textlink="">
          <xdr:nvSpPr>
            <xdr:cNvPr id="66587" name="Check Box 27" hidden="1">
              <a:extLst>
                <a:ext uri="{63B3BB69-23CF-44E3-9099-C40C66FF867C}">
                  <a14:compatExt spid="_x0000_s66587"/>
                </a:ext>
                <a:ext uri="{FF2B5EF4-FFF2-40B4-BE49-F238E27FC236}">
                  <a16:creationId xmlns:a16="http://schemas.microsoft.com/office/drawing/2014/main" id="{00000000-0008-0000-1700-00001B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18</xdr:row>
          <xdr:rowOff>0</xdr:rowOff>
        </xdr:from>
        <xdr:to>
          <xdr:col>9</xdr:col>
          <xdr:colOff>419100</xdr:colOff>
          <xdr:row>18</xdr:row>
          <xdr:rowOff>152400</xdr:rowOff>
        </xdr:to>
        <xdr:sp macro="" textlink="">
          <xdr:nvSpPr>
            <xdr:cNvPr id="66588" name="Check Box 28" hidden="1">
              <a:extLst>
                <a:ext uri="{63B3BB69-23CF-44E3-9099-C40C66FF867C}">
                  <a14:compatExt spid="_x0000_s66588"/>
                </a:ext>
                <a:ext uri="{FF2B5EF4-FFF2-40B4-BE49-F238E27FC236}">
                  <a16:creationId xmlns:a16="http://schemas.microsoft.com/office/drawing/2014/main" id="{00000000-0008-0000-1700-00001C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19</xdr:row>
          <xdr:rowOff>0</xdr:rowOff>
        </xdr:from>
        <xdr:to>
          <xdr:col>9</xdr:col>
          <xdr:colOff>419100</xdr:colOff>
          <xdr:row>19</xdr:row>
          <xdr:rowOff>152400</xdr:rowOff>
        </xdr:to>
        <xdr:sp macro="" textlink="">
          <xdr:nvSpPr>
            <xdr:cNvPr id="66589" name="Check Box 29" hidden="1">
              <a:extLst>
                <a:ext uri="{63B3BB69-23CF-44E3-9099-C40C66FF867C}">
                  <a14:compatExt spid="_x0000_s66589"/>
                </a:ext>
                <a:ext uri="{FF2B5EF4-FFF2-40B4-BE49-F238E27FC236}">
                  <a16:creationId xmlns:a16="http://schemas.microsoft.com/office/drawing/2014/main" id="{00000000-0008-0000-1700-00001D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20</xdr:row>
          <xdr:rowOff>0</xdr:rowOff>
        </xdr:from>
        <xdr:to>
          <xdr:col>9</xdr:col>
          <xdr:colOff>419100</xdr:colOff>
          <xdr:row>21</xdr:row>
          <xdr:rowOff>0</xdr:rowOff>
        </xdr:to>
        <xdr:sp macro="" textlink="">
          <xdr:nvSpPr>
            <xdr:cNvPr id="66590" name="Check Box 30" hidden="1">
              <a:extLst>
                <a:ext uri="{63B3BB69-23CF-44E3-9099-C40C66FF867C}">
                  <a14:compatExt spid="_x0000_s66590"/>
                </a:ext>
                <a:ext uri="{FF2B5EF4-FFF2-40B4-BE49-F238E27FC236}">
                  <a16:creationId xmlns:a16="http://schemas.microsoft.com/office/drawing/2014/main" id="{00000000-0008-0000-1700-00001E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21</xdr:row>
          <xdr:rowOff>0</xdr:rowOff>
        </xdr:from>
        <xdr:to>
          <xdr:col>9</xdr:col>
          <xdr:colOff>419100</xdr:colOff>
          <xdr:row>22</xdr:row>
          <xdr:rowOff>0</xdr:rowOff>
        </xdr:to>
        <xdr:sp macro="" textlink="">
          <xdr:nvSpPr>
            <xdr:cNvPr id="66591" name="Check Box 31" hidden="1">
              <a:extLst>
                <a:ext uri="{63B3BB69-23CF-44E3-9099-C40C66FF867C}">
                  <a14:compatExt spid="_x0000_s66591"/>
                </a:ext>
                <a:ext uri="{FF2B5EF4-FFF2-40B4-BE49-F238E27FC236}">
                  <a16:creationId xmlns:a16="http://schemas.microsoft.com/office/drawing/2014/main" id="{00000000-0008-0000-1700-00001F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22</xdr:row>
          <xdr:rowOff>0</xdr:rowOff>
        </xdr:from>
        <xdr:to>
          <xdr:col>9</xdr:col>
          <xdr:colOff>419100</xdr:colOff>
          <xdr:row>23</xdr:row>
          <xdr:rowOff>0</xdr:rowOff>
        </xdr:to>
        <xdr:sp macro="" textlink="">
          <xdr:nvSpPr>
            <xdr:cNvPr id="66592" name="Check Box 32" hidden="1">
              <a:extLst>
                <a:ext uri="{63B3BB69-23CF-44E3-9099-C40C66FF867C}">
                  <a14:compatExt spid="_x0000_s66592"/>
                </a:ext>
                <a:ext uri="{FF2B5EF4-FFF2-40B4-BE49-F238E27FC236}">
                  <a16:creationId xmlns:a16="http://schemas.microsoft.com/office/drawing/2014/main" id="{00000000-0008-0000-1700-000020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23</xdr:row>
          <xdr:rowOff>0</xdr:rowOff>
        </xdr:from>
        <xdr:to>
          <xdr:col>9</xdr:col>
          <xdr:colOff>419100</xdr:colOff>
          <xdr:row>24</xdr:row>
          <xdr:rowOff>0</xdr:rowOff>
        </xdr:to>
        <xdr:sp macro="" textlink="">
          <xdr:nvSpPr>
            <xdr:cNvPr id="66593" name="Check Box 33" hidden="1">
              <a:extLst>
                <a:ext uri="{63B3BB69-23CF-44E3-9099-C40C66FF867C}">
                  <a14:compatExt spid="_x0000_s66593"/>
                </a:ext>
                <a:ext uri="{FF2B5EF4-FFF2-40B4-BE49-F238E27FC236}">
                  <a16:creationId xmlns:a16="http://schemas.microsoft.com/office/drawing/2014/main" id="{00000000-0008-0000-1700-000021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24</xdr:row>
          <xdr:rowOff>0</xdr:rowOff>
        </xdr:from>
        <xdr:to>
          <xdr:col>9</xdr:col>
          <xdr:colOff>419100</xdr:colOff>
          <xdr:row>25</xdr:row>
          <xdr:rowOff>0</xdr:rowOff>
        </xdr:to>
        <xdr:sp macro="" textlink="">
          <xdr:nvSpPr>
            <xdr:cNvPr id="66594" name="Check Box 34" hidden="1">
              <a:extLst>
                <a:ext uri="{63B3BB69-23CF-44E3-9099-C40C66FF867C}">
                  <a14:compatExt spid="_x0000_s66594"/>
                </a:ext>
                <a:ext uri="{FF2B5EF4-FFF2-40B4-BE49-F238E27FC236}">
                  <a16:creationId xmlns:a16="http://schemas.microsoft.com/office/drawing/2014/main" id="{00000000-0008-0000-1700-000022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25</xdr:row>
          <xdr:rowOff>0</xdr:rowOff>
        </xdr:from>
        <xdr:to>
          <xdr:col>9</xdr:col>
          <xdr:colOff>419100</xdr:colOff>
          <xdr:row>25</xdr:row>
          <xdr:rowOff>152400</xdr:rowOff>
        </xdr:to>
        <xdr:sp macro="" textlink="">
          <xdr:nvSpPr>
            <xdr:cNvPr id="66595" name="Check Box 35" hidden="1">
              <a:extLst>
                <a:ext uri="{63B3BB69-23CF-44E3-9099-C40C66FF867C}">
                  <a14:compatExt spid="_x0000_s66595"/>
                </a:ext>
                <a:ext uri="{FF2B5EF4-FFF2-40B4-BE49-F238E27FC236}">
                  <a16:creationId xmlns:a16="http://schemas.microsoft.com/office/drawing/2014/main" id="{00000000-0008-0000-1700-000023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26</xdr:row>
          <xdr:rowOff>0</xdr:rowOff>
        </xdr:from>
        <xdr:to>
          <xdr:col>9</xdr:col>
          <xdr:colOff>419100</xdr:colOff>
          <xdr:row>27</xdr:row>
          <xdr:rowOff>0</xdr:rowOff>
        </xdr:to>
        <xdr:sp macro="" textlink="">
          <xdr:nvSpPr>
            <xdr:cNvPr id="66596" name="Check Box 36" hidden="1">
              <a:extLst>
                <a:ext uri="{63B3BB69-23CF-44E3-9099-C40C66FF867C}">
                  <a14:compatExt spid="_x0000_s66596"/>
                </a:ext>
                <a:ext uri="{FF2B5EF4-FFF2-40B4-BE49-F238E27FC236}">
                  <a16:creationId xmlns:a16="http://schemas.microsoft.com/office/drawing/2014/main" id="{00000000-0008-0000-1700-0000240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15</xdr:row>
          <xdr:rowOff>0</xdr:rowOff>
        </xdr:from>
        <xdr:to>
          <xdr:col>9</xdr:col>
          <xdr:colOff>0</xdr:colOff>
          <xdr:row>16</xdr:row>
          <xdr:rowOff>0</xdr:rowOff>
        </xdr:to>
        <xdr:sp macro="" textlink="">
          <xdr:nvSpPr>
            <xdr:cNvPr id="102401" name="Check Box 1" hidden="1">
              <a:extLst>
                <a:ext uri="{63B3BB69-23CF-44E3-9099-C40C66FF867C}">
                  <a14:compatExt spid="_x0000_s102401"/>
                </a:ext>
                <a:ext uri="{FF2B5EF4-FFF2-40B4-BE49-F238E27FC236}">
                  <a16:creationId xmlns:a16="http://schemas.microsoft.com/office/drawing/2014/main" id="{00000000-0008-0000-1900-000001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16</xdr:row>
          <xdr:rowOff>0</xdr:rowOff>
        </xdr:from>
        <xdr:to>
          <xdr:col>9</xdr:col>
          <xdr:colOff>0</xdr:colOff>
          <xdr:row>17</xdr:row>
          <xdr:rowOff>0</xdr:rowOff>
        </xdr:to>
        <xdr:sp macro="" textlink="">
          <xdr:nvSpPr>
            <xdr:cNvPr id="102402" name="Check Box 2" hidden="1">
              <a:extLst>
                <a:ext uri="{63B3BB69-23CF-44E3-9099-C40C66FF867C}">
                  <a14:compatExt spid="_x0000_s102402"/>
                </a:ext>
                <a:ext uri="{FF2B5EF4-FFF2-40B4-BE49-F238E27FC236}">
                  <a16:creationId xmlns:a16="http://schemas.microsoft.com/office/drawing/2014/main" id="{00000000-0008-0000-1900-000002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17</xdr:row>
          <xdr:rowOff>0</xdr:rowOff>
        </xdr:from>
        <xdr:to>
          <xdr:col>9</xdr:col>
          <xdr:colOff>0</xdr:colOff>
          <xdr:row>18</xdr:row>
          <xdr:rowOff>0</xdr:rowOff>
        </xdr:to>
        <xdr:sp macro="" textlink="">
          <xdr:nvSpPr>
            <xdr:cNvPr id="102403" name="Check Box 3" hidden="1">
              <a:extLst>
                <a:ext uri="{63B3BB69-23CF-44E3-9099-C40C66FF867C}">
                  <a14:compatExt spid="_x0000_s102403"/>
                </a:ext>
                <a:ext uri="{FF2B5EF4-FFF2-40B4-BE49-F238E27FC236}">
                  <a16:creationId xmlns:a16="http://schemas.microsoft.com/office/drawing/2014/main" id="{00000000-0008-0000-1900-000003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0</xdr:rowOff>
        </xdr:from>
        <xdr:to>
          <xdr:col>9</xdr:col>
          <xdr:colOff>0</xdr:colOff>
          <xdr:row>18</xdr:row>
          <xdr:rowOff>152400</xdr:rowOff>
        </xdr:to>
        <xdr:sp macro="" textlink="">
          <xdr:nvSpPr>
            <xdr:cNvPr id="102404" name="Check Box 4" hidden="1">
              <a:extLst>
                <a:ext uri="{63B3BB69-23CF-44E3-9099-C40C66FF867C}">
                  <a14:compatExt spid="_x0000_s102404"/>
                </a:ext>
                <a:ext uri="{FF2B5EF4-FFF2-40B4-BE49-F238E27FC236}">
                  <a16:creationId xmlns:a16="http://schemas.microsoft.com/office/drawing/2014/main" id="{00000000-0008-0000-1900-000004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19</xdr:row>
          <xdr:rowOff>0</xdr:rowOff>
        </xdr:from>
        <xdr:to>
          <xdr:col>9</xdr:col>
          <xdr:colOff>0</xdr:colOff>
          <xdr:row>19</xdr:row>
          <xdr:rowOff>152400</xdr:rowOff>
        </xdr:to>
        <xdr:sp macro="" textlink="">
          <xdr:nvSpPr>
            <xdr:cNvPr id="102405" name="Check Box 5" hidden="1">
              <a:extLst>
                <a:ext uri="{63B3BB69-23CF-44E3-9099-C40C66FF867C}">
                  <a14:compatExt spid="_x0000_s102405"/>
                </a:ext>
                <a:ext uri="{FF2B5EF4-FFF2-40B4-BE49-F238E27FC236}">
                  <a16:creationId xmlns:a16="http://schemas.microsoft.com/office/drawing/2014/main" id="{00000000-0008-0000-1900-000005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20</xdr:row>
          <xdr:rowOff>0</xdr:rowOff>
        </xdr:from>
        <xdr:to>
          <xdr:col>9</xdr:col>
          <xdr:colOff>0</xdr:colOff>
          <xdr:row>21</xdr:row>
          <xdr:rowOff>0</xdr:rowOff>
        </xdr:to>
        <xdr:sp macro="" textlink="">
          <xdr:nvSpPr>
            <xdr:cNvPr id="102406" name="Check Box 6" hidden="1">
              <a:extLst>
                <a:ext uri="{63B3BB69-23CF-44E3-9099-C40C66FF867C}">
                  <a14:compatExt spid="_x0000_s102406"/>
                </a:ext>
                <a:ext uri="{FF2B5EF4-FFF2-40B4-BE49-F238E27FC236}">
                  <a16:creationId xmlns:a16="http://schemas.microsoft.com/office/drawing/2014/main" id="{00000000-0008-0000-1900-000006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21</xdr:row>
          <xdr:rowOff>0</xdr:rowOff>
        </xdr:from>
        <xdr:to>
          <xdr:col>9</xdr:col>
          <xdr:colOff>0</xdr:colOff>
          <xdr:row>22</xdr:row>
          <xdr:rowOff>0</xdr:rowOff>
        </xdr:to>
        <xdr:sp macro="" textlink="">
          <xdr:nvSpPr>
            <xdr:cNvPr id="102407" name="Check Box 7" hidden="1">
              <a:extLst>
                <a:ext uri="{63B3BB69-23CF-44E3-9099-C40C66FF867C}">
                  <a14:compatExt spid="_x0000_s102407"/>
                </a:ext>
                <a:ext uri="{FF2B5EF4-FFF2-40B4-BE49-F238E27FC236}">
                  <a16:creationId xmlns:a16="http://schemas.microsoft.com/office/drawing/2014/main" id="{00000000-0008-0000-1900-000007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0</xdr:colOff>
          <xdr:row>23</xdr:row>
          <xdr:rowOff>0</xdr:rowOff>
        </xdr:to>
        <xdr:sp macro="" textlink="">
          <xdr:nvSpPr>
            <xdr:cNvPr id="102408" name="Check Box 8" hidden="1">
              <a:extLst>
                <a:ext uri="{63B3BB69-23CF-44E3-9099-C40C66FF867C}">
                  <a14:compatExt spid="_x0000_s102408"/>
                </a:ext>
                <a:ext uri="{FF2B5EF4-FFF2-40B4-BE49-F238E27FC236}">
                  <a16:creationId xmlns:a16="http://schemas.microsoft.com/office/drawing/2014/main" id="{00000000-0008-0000-1900-000008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23</xdr:row>
          <xdr:rowOff>0</xdr:rowOff>
        </xdr:from>
        <xdr:to>
          <xdr:col>9</xdr:col>
          <xdr:colOff>0</xdr:colOff>
          <xdr:row>24</xdr:row>
          <xdr:rowOff>0</xdr:rowOff>
        </xdr:to>
        <xdr:sp macro="" textlink="">
          <xdr:nvSpPr>
            <xdr:cNvPr id="102409" name="Check Box 9" hidden="1">
              <a:extLst>
                <a:ext uri="{63B3BB69-23CF-44E3-9099-C40C66FF867C}">
                  <a14:compatExt spid="_x0000_s102409"/>
                </a:ext>
                <a:ext uri="{FF2B5EF4-FFF2-40B4-BE49-F238E27FC236}">
                  <a16:creationId xmlns:a16="http://schemas.microsoft.com/office/drawing/2014/main" id="{00000000-0008-0000-1900-000009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24</xdr:row>
          <xdr:rowOff>0</xdr:rowOff>
        </xdr:from>
        <xdr:to>
          <xdr:col>9</xdr:col>
          <xdr:colOff>0</xdr:colOff>
          <xdr:row>25</xdr:row>
          <xdr:rowOff>0</xdr:rowOff>
        </xdr:to>
        <xdr:sp macro="" textlink="">
          <xdr:nvSpPr>
            <xdr:cNvPr id="102410" name="Check Box 10" hidden="1">
              <a:extLst>
                <a:ext uri="{63B3BB69-23CF-44E3-9099-C40C66FF867C}">
                  <a14:compatExt spid="_x0000_s102410"/>
                </a:ext>
                <a:ext uri="{FF2B5EF4-FFF2-40B4-BE49-F238E27FC236}">
                  <a16:creationId xmlns:a16="http://schemas.microsoft.com/office/drawing/2014/main" id="{00000000-0008-0000-1900-00000A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25</xdr:row>
          <xdr:rowOff>0</xdr:rowOff>
        </xdr:from>
        <xdr:to>
          <xdr:col>9</xdr:col>
          <xdr:colOff>0</xdr:colOff>
          <xdr:row>25</xdr:row>
          <xdr:rowOff>152400</xdr:rowOff>
        </xdr:to>
        <xdr:sp macro="" textlink="">
          <xdr:nvSpPr>
            <xdr:cNvPr id="102411" name="Check Box 11" hidden="1">
              <a:extLst>
                <a:ext uri="{63B3BB69-23CF-44E3-9099-C40C66FF867C}">
                  <a14:compatExt spid="_x0000_s102411"/>
                </a:ext>
                <a:ext uri="{FF2B5EF4-FFF2-40B4-BE49-F238E27FC236}">
                  <a16:creationId xmlns:a16="http://schemas.microsoft.com/office/drawing/2014/main" id="{00000000-0008-0000-1900-00000B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26</xdr:row>
          <xdr:rowOff>0</xdr:rowOff>
        </xdr:from>
        <xdr:to>
          <xdr:col>9</xdr:col>
          <xdr:colOff>0</xdr:colOff>
          <xdr:row>27</xdr:row>
          <xdr:rowOff>0</xdr:rowOff>
        </xdr:to>
        <xdr:sp macro="" textlink="">
          <xdr:nvSpPr>
            <xdr:cNvPr id="102412" name="Check Box 12" hidden="1">
              <a:extLst>
                <a:ext uri="{63B3BB69-23CF-44E3-9099-C40C66FF867C}">
                  <a14:compatExt spid="_x0000_s102412"/>
                </a:ext>
                <a:ext uri="{FF2B5EF4-FFF2-40B4-BE49-F238E27FC236}">
                  <a16:creationId xmlns:a16="http://schemas.microsoft.com/office/drawing/2014/main" id="{00000000-0008-0000-1900-00000C9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c:userShapes xmlns:c="http://schemas.openxmlformats.org/drawingml/2006/chart">
  <cdr:relSizeAnchor xmlns:cdr="http://schemas.openxmlformats.org/drawingml/2006/chartDrawing">
    <cdr:from>
      <cdr:x>0.03985</cdr:x>
      <cdr:y>0.03659</cdr:y>
    </cdr:from>
    <cdr:to>
      <cdr:x>0.12685</cdr:x>
      <cdr:y>0.15092</cdr:y>
    </cdr:to>
    <cdr:pic>
      <cdr:nvPicPr>
        <cdr:cNvPr id="2" name="Google Shape;17;p11" descr="Government Commercial Function logo">
          <a:extLst xmlns:a="http://schemas.openxmlformats.org/drawingml/2006/main">
            <a:ext uri="{FF2B5EF4-FFF2-40B4-BE49-F238E27FC236}">
              <a16:creationId xmlns:a16="http://schemas.microsoft.com/office/drawing/2014/main" id="{00000000-0008-0000-0100-000005000000}"/>
            </a:ext>
          </a:extLst>
        </cdr:cNvPr>
        <cdr:cNvPicPr preferRelativeResize="0"/>
      </cdr:nvPicPr>
      <cdr:blipFill rotWithShape="1">
        <a:blip xmlns:a="http://schemas.openxmlformats.org/drawingml/2006/main" xmlns:r="http://schemas.openxmlformats.org/officeDocument/2006/relationships" r:embed="rId1">
          <a:alphaModFix/>
        </a:blip>
        <a:srcRect xmlns:a="http://schemas.openxmlformats.org/drawingml/2006/main" l="5815"/>
        <a:stretch xmlns:a="http://schemas.openxmlformats.org/drawingml/2006/main"/>
      </cdr:blipFill>
      <cdr:spPr>
        <a:xfrm xmlns:a="http://schemas.openxmlformats.org/drawingml/2006/main">
          <a:off x="370902" y="222563"/>
          <a:ext cx="809625" cy="695325"/>
        </a:xfrm>
        <a:prstGeom xmlns:a="http://schemas.openxmlformats.org/drawingml/2006/main" prst="rect">
          <a:avLst/>
        </a:prstGeom>
        <a:noFill xmlns:a="http://schemas.openxmlformats.org/drawingml/2006/main"/>
        <a:ln xmlns:a="http://schemas.openxmlformats.org/drawingml/2006/main">
          <a:noFill/>
        </a:ln>
      </cdr:spPr>
    </cdr:pic>
  </cdr:relSizeAnchor>
  <cdr:relSizeAnchor xmlns:cdr="http://schemas.openxmlformats.org/drawingml/2006/chartDrawing">
    <cdr:from>
      <cdr:x>0.029</cdr:x>
      <cdr:y>0.21036</cdr:y>
    </cdr:from>
    <cdr:to>
      <cdr:x>0.5183</cdr:x>
      <cdr:y>0.38117</cdr:y>
    </cdr:to>
    <cdr:sp macro="" textlink="[0]!cstAuthorityName">
      <cdr:nvSpPr>
        <cdr:cNvPr id="3" name="TextBox 1">
          <a:extLst xmlns:a="http://schemas.openxmlformats.org/drawingml/2006/main">
            <a:ext uri="{FF2B5EF4-FFF2-40B4-BE49-F238E27FC236}">
              <a16:creationId xmlns:a16="http://schemas.microsoft.com/office/drawing/2014/main" id="{AC50EC96-F874-4F1A-B407-1A9C8521432A}"/>
            </a:ext>
          </a:extLst>
        </cdr:cNvPr>
        <cdr:cNvSpPr txBox="1"/>
      </cdr:nvSpPr>
      <cdr:spPr>
        <a:xfrm xmlns:a="http://schemas.openxmlformats.org/drawingml/2006/main">
          <a:off x="269375" y="1275943"/>
          <a:ext cx="4545000" cy="1036053"/>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rtl="0"/>
          <a:fld id="{9F99165B-800B-4FE8-B063-DC559E19BE40}" type="TxLink">
            <a:rPr lang="en-US" sz="3200" b="0" i="0" u="none" strike="noStrike">
              <a:solidFill>
                <a:srgbClr val="5AB7B2"/>
              </a:solidFill>
              <a:effectLst/>
              <a:latin typeface="Arial"/>
              <a:ea typeface="+mn-ea"/>
              <a:cs typeface="Arial"/>
            </a:rPr>
            <a:pPr rtl="0"/>
            <a:t>[Contracting Authority]</a:t>
          </a:fld>
          <a:endParaRPr lang="en-GB" sz="3200" b="0" i="0">
            <a:solidFill>
              <a:srgbClr val="5AB7B2"/>
            </a:solidFill>
            <a:effectLst/>
            <a:latin typeface="Arial" panose="020B0604020202020204" pitchFamily="34" charset="0"/>
            <a:ea typeface="+mn-ea"/>
            <a:cs typeface="Arial" panose="020B0604020202020204" pitchFamily="34" charset="0"/>
          </a:endParaRPr>
        </a:p>
      </cdr:txBody>
    </cdr:sp>
  </cdr:relSizeAnchor>
  <cdr:relSizeAnchor xmlns:cdr="http://schemas.openxmlformats.org/drawingml/2006/chartDrawing">
    <cdr:from>
      <cdr:x>0.49452</cdr:x>
      <cdr:y>0.31077</cdr:y>
    </cdr:from>
    <cdr:to>
      <cdr:x>0.86461</cdr:x>
      <cdr:y>0.82377</cdr:y>
    </cdr:to>
    <cdr:pic>
      <cdr:nvPicPr>
        <cdr:cNvPr id="4" name="Google Shape;18;p11">
          <a:extLst xmlns:a="http://schemas.openxmlformats.org/drawingml/2006/main">
            <a:ext uri="{FF2B5EF4-FFF2-40B4-BE49-F238E27FC236}">
              <a16:creationId xmlns:a16="http://schemas.microsoft.com/office/drawing/2014/main" id="{FD9F5C79-0A90-4B8B-BD65-630656FE54DC}"/>
            </a:ext>
          </a:extLst>
        </cdr:cNvPr>
        <cdr:cNvPicPr preferRelativeResize="0"/>
      </cdr:nvPicPr>
      <cdr:blipFill rotWithShape="1">
        <a:blip xmlns:a="http://schemas.openxmlformats.org/drawingml/2006/main" xmlns:r="http://schemas.openxmlformats.org/officeDocument/2006/relationships" r:embed="rId2">
          <a:alphaModFix/>
        </a:blip>
        <a:srcRect xmlns:a="http://schemas.openxmlformats.org/drawingml/2006/main"/>
        <a:stretch xmlns:a="http://schemas.openxmlformats.org/drawingml/2006/main"/>
      </cdr:blipFill>
      <cdr:spPr>
        <a:xfrm xmlns:a="http://schemas.openxmlformats.org/drawingml/2006/main">
          <a:off x="4602188" y="1890062"/>
          <a:ext cx="3444175" cy="3120071"/>
        </a:xfrm>
        <a:prstGeom xmlns:a="http://schemas.openxmlformats.org/drawingml/2006/main" prst="rect">
          <a:avLst/>
        </a:prstGeom>
        <a:noFill xmlns:a="http://schemas.openxmlformats.org/drawingml/2006/main"/>
        <a:ln xmlns:a="http://schemas.openxmlformats.org/drawingml/2006/main">
          <a:noFill/>
        </a:ln>
      </cdr:spPr>
    </cdr:pic>
  </cdr:relSizeAnchor>
  <cdr:relSizeAnchor xmlns:cdr="http://schemas.openxmlformats.org/drawingml/2006/chartDrawing">
    <cdr:from>
      <cdr:x>0.04111</cdr:x>
      <cdr:y>0.80239</cdr:y>
    </cdr:from>
    <cdr:to>
      <cdr:x>0.59162</cdr:x>
      <cdr:y>0.92453</cdr:y>
    </cdr:to>
    <cdr:sp macro="" textlink="">
      <cdr:nvSpPr>
        <cdr:cNvPr id="6" name="TextBox 1">
          <a:extLst xmlns:a="http://schemas.openxmlformats.org/drawingml/2006/main">
            <a:ext uri="{FF2B5EF4-FFF2-40B4-BE49-F238E27FC236}">
              <a16:creationId xmlns:a16="http://schemas.microsoft.com/office/drawing/2014/main" id="{923E55D1-79AB-43CF-B91E-405FC28B9CAC}"/>
            </a:ext>
          </a:extLst>
        </cdr:cNvPr>
        <cdr:cNvSpPr txBox="1"/>
      </cdr:nvSpPr>
      <cdr:spPr>
        <a:xfrm xmlns:a="http://schemas.openxmlformats.org/drawingml/2006/main">
          <a:off x="382436" y="4865894"/>
          <a:ext cx="5121257" cy="740716"/>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rtl="0"/>
          <a:r>
            <a:rPr lang="en-GB" sz="1100" b="0" i="0">
              <a:solidFill>
                <a:sysClr val="windowText" lastClr="000000"/>
              </a:solidFill>
              <a:effectLst/>
              <a:latin typeface="Arial" panose="020B0604020202020204" pitchFamily="34" charset="0"/>
              <a:ea typeface="+mn-ea"/>
              <a:cs typeface="Arial" panose="020B0604020202020204" pitchFamily="34" charset="0"/>
            </a:rPr>
            <a:t>Financial</a:t>
          </a:r>
          <a:r>
            <a:rPr lang="en-GB" sz="1100" b="0" i="0" baseline="0">
              <a:solidFill>
                <a:sysClr val="windowText" lastClr="000000"/>
              </a:solidFill>
              <a:effectLst/>
              <a:latin typeface="Arial" panose="020B0604020202020204" pitchFamily="34" charset="0"/>
              <a:ea typeface="+mn-ea"/>
              <a:cs typeface="Arial" panose="020B0604020202020204" pitchFamily="34" charset="0"/>
            </a:rPr>
            <a:t> Viability Risk Assessment Tool (FVRA)</a:t>
          </a:r>
          <a:endParaRPr lang="en-GB" sz="1100" b="0" i="0">
            <a:solidFill>
              <a:sysClr val="windowText" lastClr="000000"/>
            </a:solidFill>
            <a:effectLst/>
            <a:latin typeface="Arial" panose="020B0604020202020204" pitchFamily="34" charset="0"/>
            <a:ea typeface="+mn-ea"/>
            <a:cs typeface="Arial" panose="020B0604020202020204" pitchFamily="34" charset="0"/>
          </a:endParaRPr>
        </a:p>
        <a:p xmlns:a="http://schemas.openxmlformats.org/drawingml/2006/main">
          <a:pPr rtl="0"/>
          <a:r>
            <a:rPr lang="en-GB" sz="1100" b="0" i="0">
              <a:solidFill>
                <a:sysClr val="windowText" lastClr="000000"/>
              </a:solidFill>
              <a:effectLst/>
              <a:latin typeface="Arial" panose="020B0604020202020204" pitchFamily="34" charset="0"/>
              <a:ea typeface="+mn-ea"/>
              <a:cs typeface="Arial" panose="020B0604020202020204" pitchFamily="34" charset="0"/>
            </a:rPr>
            <a:t>Version: v6.0</a:t>
          </a:r>
        </a:p>
        <a:p xmlns:a="http://schemas.openxmlformats.org/drawingml/2006/main">
          <a:pPr rtl="0"/>
          <a:r>
            <a:rPr lang="en-GB" sz="1100" b="0" i="0">
              <a:solidFill>
                <a:sysClr val="windowText" lastClr="000000"/>
              </a:solidFill>
              <a:effectLst/>
              <a:latin typeface="Arial" panose="020B0604020202020204" pitchFamily="34" charset="0"/>
              <a:ea typeface="+mn-ea"/>
              <a:cs typeface="Arial" panose="020B0604020202020204" pitchFamily="34" charset="0"/>
            </a:rPr>
            <a:t>Issued</a:t>
          </a:r>
          <a:r>
            <a:rPr lang="en-GB" sz="1100" b="0" i="0" baseline="0">
              <a:solidFill>
                <a:sysClr val="windowText" lastClr="000000"/>
              </a:solidFill>
              <a:effectLst/>
              <a:latin typeface="Arial" panose="020B0604020202020204" pitchFamily="34" charset="0"/>
              <a:ea typeface="+mn-ea"/>
              <a:cs typeface="Arial" panose="020B0604020202020204" pitchFamily="34" charset="0"/>
            </a:rPr>
            <a:t> Jan 2026</a:t>
          </a:r>
          <a:endParaRPr lang="en-GB" sz="1100" b="0" i="0">
            <a:solidFill>
              <a:sysClr val="windowText" lastClr="000000"/>
            </a:solidFill>
            <a:effectLst/>
            <a:latin typeface="Arial" panose="020B0604020202020204" pitchFamily="34" charset="0"/>
            <a:ea typeface="+mn-ea"/>
            <a:cs typeface="Arial" panose="020B0604020202020204" pitchFamily="34" charset="0"/>
          </a:endParaRPr>
        </a:p>
        <a:p xmlns:a="http://schemas.openxmlformats.org/drawingml/2006/main">
          <a:pPr rtl="0"/>
          <a:endParaRPr lang="en-US" sz="1100">
            <a:solidFill>
              <a:sysClr val="windowText" lastClr="000000"/>
            </a:solidFill>
            <a:effectLst/>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0.03962</cdr:x>
      <cdr:y>0.88912</cdr:y>
    </cdr:from>
    <cdr:to>
      <cdr:x>0.99122</cdr:x>
      <cdr:y>0.99372</cdr:y>
    </cdr:to>
    <cdr:sp macro="" textlink="">
      <cdr:nvSpPr>
        <cdr:cNvPr id="5" name="TextBox 4"/>
        <cdr:cNvSpPr txBox="1"/>
      </cdr:nvSpPr>
      <cdr:spPr>
        <a:xfrm xmlns:a="http://schemas.openxmlformats.org/drawingml/2006/main">
          <a:off x="245477" y="3597252"/>
          <a:ext cx="5895880" cy="42319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spcAft>
              <a:spcPts val="1200"/>
            </a:spcAft>
          </a:pPr>
          <a:r>
            <a:rPr lang="en-GB" sz="1100" b="0" i="1">
              <a:solidFill>
                <a:srgbClr val="FF0000"/>
              </a:solidFill>
              <a:effectLst/>
              <a:latin typeface="Arial" panose="020B0604020202020204" pitchFamily="34" charset="0"/>
              <a:ea typeface="Arial" panose="020B0604020202020204" pitchFamily="34" charset="0"/>
              <a:cs typeface="Times New Roman" panose="02020603050405020304" pitchFamily="18" charset="0"/>
            </a:rPr>
            <a:t>This tool is provided as guidance. UK Contracting Authorities can use their own branding.</a:t>
          </a:r>
        </a:p>
        <a:p xmlns:a="http://schemas.openxmlformats.org/drawingml/2006/main">
          <a:pPr>
            <a:spcAft>
              <a:spcPts val="1200"/>
            </a:spcAft>
          </a:pPr>
          <a:r>
            <a:rPr lang="en-GB" sz="1100" b="0" i="1">
              <a:solidFill>
                <a:srgbClr val="FF0000"/>
              </a:solidFill>
              <a:effectLst/>
              <a:latin typeface="Arial" panose="020B0604020202020204" pitchFamily="34" charset="0"/>
              <a:cs typeface="Times New Roman" panose="02020603050405020304" pitchFamily="18" charset="0"/>
            </a:rPr>
            <a:t>Please</a:t>
          </a:r>
          <a:r>
            <a:rPr lang="en-GB" sz="1100" b="0" i="1" baseline="0">
              <a:solidFill>
                <a:srgbClr val="FF0000"/>
              </a:solidFill>
              <a:effectLst/>
              <a:latin typeface="Arial" panose="020B0604020202020204" pitchFamily="34" charset="0"/>
              <a:cs typeface="Times New Roman" panose="02020603050405020304" pitchFamily="18" charset="0"/>
            </a:rPr>
            <a:t> contact markets-sourcing-suppliers@cabinetoffice.gov.uk if you have any questions or require assistance.</a:t>
          </a:r>
          <a:endParaRPr lang="en-GB" sz="1100"/>
        </a:p>
      </cdr:txBody>
    </cdr:sp>
  </cdr:relSizeAnchor>
  <cdr:relSizeAnchor xmlns:cdr="http://schemas.openxmlformats.org/drawingml/2006/chartDrawing">
    <cdr:from>
      <cdr:x>0.04359</cdr:x>
      <cdr:y>0.6881</cdr:y>
    </cdr:from>
    <cdr:to>
      <cdr:x>0.41019</cdr:x>
      <cdr:y>0.77492</cdr:y>
    </cdr:to>
    <cdr:sp macro="" textlink="">
      <cdr:nvSpPr>
        <cdr:cNvPr id="9" name="TextBox 8"/>
        <cdr:cNvSpPr txBox="1"/>
      </cdr:nvSpPr>
      <cdr:spPr>
        <a:xfrm xmlns:a="http://schemas.openxmlformats.org/drawingml/2006/main">
          <a:off x="405423" y="4181231"/>
          <a:ext cx="3409462" cy="52753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GB" sz="1100"/>
        </a:p>
      </cdr:txBody>
    </cdr:sp>
  </cdr:relSizeAnchor>
  <cdr:relSizeAnchor xmlns:cdr="http://schemas.openxmlformats.org/drawingml/2006/chartDrawing">
    <cdr:from>
      <cdr:x>0.03073</cdr:x>
      <cdr:y>0.42087</cdr:y>
    </cdr:from>
    <cdr:to>
      <cdr:x>0.4994</cdr:x>
      <cdr:y>0.57225</cdr:y>
    </cdr:to>
    <cdr:sp macro="" textlink="[0]!cstProjectName">
      <cdr:nvSpPr>
        <cdr:cNvPr id="10" name="TextBox 1">
          <a:extLst xmlns:a="http://schemas.openxmlformats.org/drawingml/2006/main">
            <a:ext uri="{FF2B5EF4-FFF2-40B4-BE49-F238E27FC236}">
              <a16:creationId xmlns:a16="http://schemas.microsoft.com/office/drawing/2014/main" id="{923E55D1-79AB-43CF-B91E-405FC28B9CAC}"/>
            </a:ext>
          </a:extLst>
        </cdr:cNvPr>
        <cdr:cNvSpPr txBox="1"/>
      </cdr:nvSpPr>
      <cdr:spPr>
        <a:xfrm xmlns:a="http://schemas.openxmlformats.org/drawingml/2006/main">
          <a:off x="285444" y="2552795"/>
          <a:ext cx="4353373" cy="91820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rtl="0"/>
          <a:fld id="{2E56DCF7-92A0-423F-96F6-CDE6DF27814D}" type="TxLink">
            <a:rPr lang="en-US" sz="2800" b="0" i="0" u="none" strike="noStrike">
              <a:solidFill>
                <a:schemeClr val="bg1"/>
              </a:solidFill>
              <a:effectLst/>
              <a:latin typeface="Arial"/>
              <a:cs typeface="Arial"/>
            </a:rPr>
            <a:pPr rtl="0"/>
            <a:t>[Financial Viability Risk Assessment Template]</a:t>
          </a:fld>
          <a:endParaRPr lang="en-US" sz="2800">
            <a:solidFill>
              <a:schemeClr val="bg1"/>
            </a:solidFill>
            <a:effectLst/>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0.35865</cdr:x>
      <cdr:y>0.02694</cdr:y>
    </cdr:from>
    <cdr:to>
      <cdr:x>0.65163</cdr:x>
      <cdr:y>0.06539</cdr:y>
    </cdr:to>
    <cdr:sp macro="" textlink="[0]!cstProtectiveMarking">
      <cdr:nvSpPr>
        <cdr:cNvPr id="11" name="TextBox 1">
          <a:extLst xmlns:a="http://schemas.openxmlformats.org/drawingml/2006/main">
            <a:ext uri="{FF2B5EF4-FFF2-40B4-BE49-F238E27FC236}">
              <a16:creationId xmlns:a16="http://schemas.microsoft.com/office/drawing/2014/main" id="{F0323009-8D2E-124A-8A6E-AD92FBF6BFA4}"/>
            </a:ext>
          </a:extLst>
        </cdr:cNvPr>
        <cdr:cNvSpPr txBox="1"/>
      </cdr:nvSpPr>
      <cdr:spPr>
        <a:xfrm xmlns:a="http://schemas.openxmlformats.org/drawingml/2006/main">
          <a:off x="3331408" y="163391"/>
          <a:ext cx="2721427" cy="233219"/>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square" rtlCol="0" anchor="ctr">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pPr algn="ctr" rtl="0"/>
          <a:fld id="{09E86781-C946-4946-A238-768B7CC90522}" type="TxLink">
            <a:rPr lang="en-US" sz="900" b="0" i="0" u="none" strike="noStrike">
              <a:solidFill>
                <a:srgbClr val="FF0000"/>
              </a:solidFill>
              <a:effectLst/>
              <a:latin typeface="Arial"/>
              <a:cs typeface="Arial"/>
            </a:rPr>
            <a:pPr algn="ctr" rtl="0"/>
            <a:t>[OFFICIAL]</a:t>
          </a:fld>
          <a:endParaRPr lang="en-US" sz="2000" b="1">
            <a:solidFill>
              <a:schemeClr val="bg1"/>
            </a:solidFill>
            <a:effectLst/>
            <a:latin typeface="+mn-lt"/>
            <a:cs typeface="Arial" panose="020B0604020202020204"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3</xdr:col>
      <xdr:colOff>457200</xdr:colOff>
      <xdr:row>1</xdr:row>
      <xdr:rowOff>52320</xdr:rowOff>
    </xdr:from>
    <xdr:to>
      <xdr:col>19</xdr:col>
      <xdr:colOff>287865</xdr:colOff>
      <xdr:row>18</xdr:row>
      <xdr:rowOff>134256</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2616200" y="196253"/>
          <a:ext cx="11345332" cy="2528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a:solidFill>
                <a:schemeClr val="dk1"/>
              </a:solidFill>
              <a:effectLst/>
              <a:latin typeface="+mn-lt"/>
              <a:ea typeface="+mn-ea"/>
              <a:cs typeface="+mn-cs"/>
            </a:rPr>
            <a:t>FVRA VERSION SELECTION:</a:t>
          </a:r>
        </a:p>
        <a:p>
          <a:endParaRPr lang="en-GB" sz="1600">
            <a:effectLst/>
          </a:endParaRPr>
        </a:p>
        <a:p>
          <a:r>
            <a:rPr lang="en-GB" sz="1400">
              <a:solidFill>
                <a:schemeClr val="dk1"/>
              </a:solidFill>
              <a:effectLst/>
              <a:latin typeface="+mn-lt"/>
              <a:ea typeface="+mn-ea"/>
              <a:cs typeface="+mn-cs"/>
            </a:rPr>
            <a:t>The use of FVRA (full) or FVRA Lite is at the discretion of the Contracting Authority. General guidance on when to use the 'Lite' version includes contracts that are deemed as low value contracts and/or low complexity (Bronze, Silver where appropriate). </a:t>
          </a:r>
        </a:p>
        <a:p>
          <a:endParaRPr lang="en-GB" sz="1400">
            <a:effectLst/>
          </a:endParaRPr>
        </a:p>
        <a:p>
          <a:r>
            <a:rPr lang="en-GB" sz="1400" b="1">
              <a:solidFill>
                <a:schemeClr val="dk1"/>
              </a:solidFill>
              <a:effectLst/>
              <a:latin typeface="+mn-lt"/>
              <a:ea typeface="+mn-ea"/>
              <a:cs typeface="+mn-cs"/>
            </a:rPr>
            <a:t>FVRA</a:t>
          </a:r>
          <a:r>
            <a:rPr lang="en-GB" sz="1400">
              <a:solidFill>
                <a:schemeClr val="dk1"/>
              </a:solidFill>
              <a:effectLst/>
              <a:latin typeface="+mn-lt"/>
              <a:ea typeface="+mn-ea"/>
              <a:cs typeface="+mn-cs"/>
            </a:rPr>
            <a:t> - original</a:t>
          </a:r>
          <a:r>
            <a:rPr lang="en-GB" sz="1400" baseline="0">
              <a:solidFill>
                <a:schemeClr val="dk1"/>
              </a:solidFill>
              <a:effectLst/>
              <a:latin typeface="+mn-lt"/>
              <a:ea typeface="+mn-ea"/>
              <a:cs typeface="+mn-cs"/>
            </a:rPr>
            <a:t> FVRA </a:t>
          </a:r>
        </a:p>
        <a:p>
          <a:endParaRPr lang="en-GB" sz="1400">
            <a:effectLst/>
          </a:endParaRPr>
        </a:p>
        <a:p>
          <a:r>
            <a:rPr lang="en-GB" sz="1400" b="1">
              <a:solidFill>
                <a:schemeClr val="dk1"/>
              </a:solidFill>
              <a:effectLst/>
              <a:latin typeface="+mn-lt"/>
              <a:ea typeface="+mn-ea"/>
              <a:cs typeface="+mn-cs"/>
            </a:rPr>
            <a:t>FVRA Lite </a:t>
          </a:r>
          <a:r>
            <a:rPr lang="en-GB" sz="1400">
              <a:solidFill>
                <a:schemeClr val="dk1"/>
              </a:solidFill>
              <a:effectLst/>
              <a:latin typeface="+mn-lt"/>
              <a:ea typeface="+mn-ea"/>
              <a:cs typeface="+mn-cs"/>
            </a:rPr>
            <a:t>- simplified FVRA (Please contact markets-sourcing-suppliers@cabinetoffice.gov.uk for further</a:t>
          </a:r>
          <a:r>
            <a:rPr lang="en-GB" sz="1400" baseline="0">
              <a:solidFill>
                <a:schemeClr val="dk1"/>
              </a:solidFill>
              <a:effectLst/>
              <a:latin typeface="+mn-lt"/>
              <a:ea typeface="+mn-ea"/>
              <a:cs typeface="+mn-cs"/>
            </a:rPr>
            <a:t> guidance)</a:t>
          </a:r>
          <a:endParaRPr lang="en-GB" sz="1400">
            <a:solidFill>
              <a:schemeClr val="dk1"/>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18081</xdr:colOff>
      <xdr:row>19</xdr:row>
      <xdr:rowOff>95855</xdr:rowOff>
    </xdr:from>
    <xdr:to>
      <xdr:col>12</xdr:col>
      <xdr:colOff>0</xdr:colOff>
      <xdr:row>32</xdr:row>
      <xdr:rowOff>67734</xdr:rowOff>
    </xdr:to>
    <xdr:graphicFrame macro="">
      <xdr:nvGraphicFramePr>
        <xdr:cNvPr id="5" name="Diagram 4">
          <a:extLst>
            <a:ext uri="{FF2B5EF4-FFF2-40B4-BE49-F238E27FC236}">
              <a16:creationId xmlns:a16="http://schemas.microsoft.com/office/drawing/2014/main" id="{00000000-0008-0000-0900-000005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18081</xdr:colOff>
      <xdr:row>19</xdr:row>
      <xdr:rowOff>95855</xdr:rowOff>
    </xdr:from>
    <xdr:to>
      <xdr:col>12</xdr:col>
      <xdr:colOff>0</xdr:colOff>
      <xdr:row>32</xdr:row>
      <xdr:rowOff>67734</xdr:rowOff>
    </xdr:to>
    <xdr:graphicFrame macro="">
      <xdr:nvGraphicFramePr>
        <xdr:cNvPr id="2" name="Diagram 1">
          <a:extLst>
            <a:ext uri="{FF2B5EF4-FFF2-40B4-BE49-F238E27FC236}">
              <a16:creationId xmlns:a16="http://schemas.microsoft.com/office/drawing/2014/main" id="{00000000-0008-0000-0A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13969</xdr:colOff>
      <xdr:row>30</xdr:row>
      <xdr:rowOff>152399</xdr:rowOff>
    </xdr:from>
    <xdr:to>
      <xdr:col>10</xdr:col>
      <xdr:colOff>1354182</xdr:colOff>
      <xdr:row>42</xdr:row>
      <xdr:rowOff>67732</xdr:rowOff>
    </xdr:to>
    <xdr:graphicFrame macro="">
      <xdr:nvGraphicFramePr>
        <xdr:cNvPr id="3" name="Diagram 2">
          <a:extLst>
            <a:ext uri="{FF2B5EF4-FFF2-40B4-BE49-F238E27FC236}">
              <a16:creationId xmlns:a16="http://schemas.microsoft.com/office/drawing/2014/main" id="{00000000-0008-0000-0B00-000003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xdr:col>
      <xdr:colOff>19411</xdr:colOff>
      <xdr:row>27</xdr:row>
      <xdr:rowOff>94889</xdr:rowOff>
    </xdr:from>
    <xdr:to>
      <xdr:col>10</xdr:col>
      <xdr:colOff>1354182</xdr:colOff>
      <xdr:row>39</xdr:row>
      <xdr:rowOff>8466</xdr:rowOff>
    </xdr:to>
    <xdr:graphicFrame macro="">
      <xdr:nvGraphicFramePr>
        <xdr:cNvPr id="2" name="Diagram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53340</xdr:colOff>
      <xdr:row>22</xdr:row>
      <xdr:rowOff>15602</xdr:rowOff>
    </xdr:from>
    <xdr:to>
      <xdr:col>3</xdr:col>
      <xdr:colOff>1584960</xdr:colOff>
      <xdr:row>34</xdr:row>
      <xdr:rowOff>30480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617220" y="4084682"/>
          <a:ext cx="1531620" cy="17674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0" u="sng">
              <a:solidFill>
                <a:sysClr val="windowText" lastClr="000000"/>
              </a:solidFill>
              <a:latin typeface="Arial" panose="020B0604020202020204" pitchFamily="34" charset="0"/>
              <a:cs typeface="Arial" panose="020B0604020202020204" pitchFamily="34" charset="0"/>
            </a:rPr>
            <a:t>Risk Scales</a:t>
          </a:r>
        </a:p>
        <a:p>
          <a:endParaRPr lang="en-GB" sz="1000" b="0" u="sng">
            <a:solidFill>
              <a:sysClr val="windowText" lastClr="000000"/>
            </a:solidFill>
            <a:latin typeface="Arial" panose="020B0604020202020204" pitchFamily="34" charset="0"/>
            <a:cs typeface="Arial" panose="020B0604020202020204" pitchFamily="34" charset="0"/>
          </a:endParaRPr>
        </a:p>
        <a:p>
          <a:r>
            <a:rPr lang="en-GB" sz="1000" b="0" u="none">
              <a:solidFill>
                <a:sysClr val="windowText" lastClr="000000"/>
              </a:solidFill>
              <a:latin typeface="Arial" panose="020B0604020202020204" pitchFamily="34" charset="0"/>
              <a:cs typeface="Arial" panose="020B0604020202020204" pitchFamily="34" charset="0"/>
            </a:rPr>
            <a:t>Risk scales in the table opposite are</a:t>
          </a:r>
          <a:r>
            <a:rPr lang="en-GB" sz="1000" b="0" u="none" baseline="0">
              <a:solidFill>
                <a:sysClr val="windowText" lastClr="000000"/>
              </a:solidFill>
              <a:latin typeface="Arial" panose="020B0604020202020204" pitchFamily="34" charset="0"/>
              <a:cs typeface="Arial" panose="020B0604020202020204" pitchFamily="34" charset="0"/>
            </a:rPr>
            <a:t> defaults as defined in </a:t>
          </a:r>
          <a:r>
            <a:rPr lang="en-GB" sz="1000" b="1" u="sng" baseline="0">
              <a:solidFill>
                <a:srgbClr val="0070C0"/>
              </a:solidFill>
              <a:latin typeface="Arial" panose="020B0604020202020204" pitchFamily="34" charset="0"/>
              <a:cs typeface="Arial" panose="020B0604020202020204" pitchFamily="34" charset="0"/>
            </a:rPr>
            <a:t>Appendix 2 of the Assessing and Monitoring the Economic and Financial Standing of Bidders and Suppliers Guidance Note.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53340</xdr:colOff>
      <xdr:row>22</xdr:row>
      <xdr:rowOff>15602</xdr:rowOff>
    </xdr:from>
    <xdr:to>
      <xdr:col>3</xdr:col>
      <xdr:colOff>1584960</xdr:colOff>
      <xdr:row>33</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E00-000002000000}"/>
            </a:ext>
          </a:extLst>
        </xdr:cNvPr>
        <xdr:cNvSpPr txBox="1"/>
      </xdr:nvSpPr>
      <xdr:spPr>
        <a:xfrm>
          <a:off x="612140" y="4130402"/>
          <a:ext cx="1531620" cy="18690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000" b="0" u="sng">
              <a:solidFill>
                <a:sysClr val="windowText" lastClr="000000"/>
              </a:solidFill>
              <a:latin typeface="Arial" panose="020B0604020202020204" pitchFamily="34" charset="0"/>
              <a:cs typeface="Arial" panose="020B0604020202020204" pitchFamily="34" charset="0"/>
            </a:rPr>
            <a:t>Risk Scales</a:t>
          </a:r>
        </a:p>
        <a:p>
          <a:endParaRPr lang="en-GB" sz="1000" b="0" u="sng">
            <a:solidFill>
              <a:sysClr val="windowText" lastClr="000000"/>
            </a:solidFill>
            <a:latin typeface="Arial" panose="020B0604020202020204" pitchFamily="34" charset="0"/>
            <a:cs typeface="Arial" panose="020B0604020202020204" pitchFamily="34" charset="0"/>
          </a:endParaRPr>
        </a:p>
        <a:p>
          <a:r>
            <a:rPr lang="en-GB" sz="1000" b="0" u="none">
              <a:solidFill>
                <a:sysClr val="windowText" lastClr="000000"/>
              </a:solidFill>
              <a:latin typeface="Arial" panose="020B0604020202020204" pitchFamily="34" charset="0"/>
              <a:cs typeface="Arial" panose="020B0604020202020204" pitchFamily="34" charset="0"/>
            </a:rPr>
            <a:t>Risk scales in the table opposite are</a:t>
          </a:r>
          <a:r>
            <a:rPr lang="en-GB" sz="1000" b="0" u="none" baseline="0">
              <a:solidFill>
                <a:sysClr val="windowText" lastClr="000000"/>
              </a:solidFill>
              <a:latin typeface="Arial" panose="020B0604020202020204" pitchFamily="34" charset="0"/>
              <a:cs typeface="Arial" panose="020B0604020202020204" pitchFamily="34" charset="0"/>
            </a:rPr>
            <a:t> defaults as defined in </a:t>
          </a:r>
          <a:r>
            <a:rPr lang="en-GB" sz="1000" b="1" u="sng" baseline="0">
              <a:solidFill>
                <a:srgbClr val="0070C0"/>
              </a:solidFill>
              <a:latin typeface="Arial" panose="020B0604020202020204" pitchFamily="34" charset="0"/>
              <a:cs typeface="Arial" panose="020B0604020202020204" pitchFamily="34" charset="0"/>
            </a:rPr>
            <a:t>Appendix 2 of the Assessing and Monitoring the Economic and Financial Standing of Bidders and Suppliers Guidance Note.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https://www.gov.uk/government/publications/the-sourcing-and-consultancy-playbooks/assessing-and-monitoring-the-economic-and-financial-standing-of-suppliers-guidance-note-html"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www.gov.uk/government/publications/the-sourcing-and-consultancy-playbooks"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8.bin"/><Relationship Id="rId1" Type="http://schemas.openxmlformats.org/officeDocument/2006/relationships/hyperlink" Target="https://www.gov.uk/government/publications/the-sourcing-and-consultancy-playbook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0.xml"/><Relationship Id="rId1" Type="http://schemas.openxmlformats.org/officeDocument/2006/relationships/printerSettings" Target="../printerSettings/printerSettings16.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3.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11.xml"/><Relationship Id="rId1" Type="http://schemas.openxmlformats.org/officeDocument/2006/relationships/printerSettings" Target="../printerSettings/printerSettings18.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www.gov.uk/government/publications/the-sourcing-and-consultancy-playbooks" TargetMode="Externa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www.gov.uk/government/publications/the-sourcing-and-consultancy-playbooks/assessing-and-monitoring-the-economic-and-financial-standing-of-suppliers-guidance-note-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E18F0-44A9-9F42-83F3-801FFB630C4A}">
  <sheetPr codeName="Sheet37">
    <tabColor theme="2" tint="-9.9978637043366805E-2"/>
  </sheetPr>
  <dimension ref="A1:AE47"/>
  <sheetViews>
    <sheetView showGridLines="0" zoomScale="75" zoomScaleNormal="75" workbookViewId="0">
      <selection activeCell="K33" sqref="K33"/>
    </sheetView>
  </sheetViews>
  <sheetFormatPr defaultColWidth="0" defaultRowHeight="11.5" zeroHeight="1" x14ac:dyDescent="0.25"/>
  <cols>
    <col min="1" max="31" width="11" customWidth="1"/>
    <col min="32" max="16384" width="11"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2EFD7-A979-0C48-8411-3E7D38B5A6B5}">
  <sheetPr codeName="Sheet10">
    <tabColor rgb="FFFFFFCC"/>
    <outlinePr summaryBelow="0"/>
    <pageSetUpPr autoPageBreaks="0" fitToPage="1"/>
  </sheetPr>
  <dimension ref="A1:L66"/>
  <sheetViews>
    <sheetView showGridLines="0" topLeftCell="A19" zoomScale="75" zoomScaleNormal="75" workbookViewId="0">
      <selection activeCell="G18" sqref="G18"/>
    </sheetView>
  </sheetViews>
  <sheetFormatPr defaultColWidth="0" defaultRowHeight="0" customHeight="1" zeroHeight="1" x14ac:dyDescent="0.25"/>
  <cols>
    <col min="1" max="2" width="3" customWidth="1"/>
    <col min="3" max="3" width="16.3984375" customWidth="1"/>
    <col min="4" max="4" width="42.796875" customWidth="1"/>
    <col min="5" max="5" width="16.3984375" customWidth="1"/>
    <col min="6" max="6" width="23.3984375" customWidth="1"/>
    <col min="7" max="7" width="45.59765625" customWidth="1"/>
    <col min="8" max="8" width="16.3984375" customWidth="1"/>
    <col min="9" max="9" width="18.3984375" customWidth="1"/>
    <col min="10" max="10" width="22.59765625" customWidth="1"/>
    <col min="11" max="11" width="22" customWidth="1"/>
    <col min="12" max="12" width="2.3984375" customWidth="1"/>
    <col min="13" max="16384" width="9" hidden="1"/>
  </cols>
  <sheetData>
    <row r="1" spans="1:12" ht="11.5" x14ac:dyDescent="0.25">
      <c r="A1" s="39"/>
      <c r="B1" s="39"/>
      <c r="C1" s="40"/>
      <c r="D1" s="39"/>
      <c r="E1" s="39"/>
      <c r="F1" s="39"/>
      <c r="G1" s="39"/>
      <c r="H1" s="39"/>
      <c r="I1" s="39"/>
      <c r="J1" s="39"/>
      <c r="K1" s="39"/>
      <c r="L1" s="39"/>
    </row>
    <row r="2" spans="1:12" ht="13" x14ac:dyDescent="0.25">
      <c r="A2" s="39"/>
      <c r="B2" s="39"/>
      <c r="C2" s="41" t="str">
        <f>cstProjectName</f>
        <v>[Financial Viability Risk Assessment Template]</v>
      </c>
      <c r="D2" s="39"/>
      <c r="E2" s="39"/>
      <c r="F2" s="39"/>
      <c r="G2" s="39"/>
      <c r="H2" s="39"/>
      <c r="I2" s="39"/>
      <c r="J2" s="39"/>
      <c r="K2" s="39"/>
      <c r="L2" s="39"/>
    </row>
    <row r="3" spans="1:12" ht="12.5" x14ac:dyDescent="0.25">
      <c r="A3" s="39"/>
      <c r="B3" s="39"/>
      <c r="C3" s="42" t="str">
        <f ca="1">MID(CELL("filename",A1),FIND("]",CELL("filename",A1))+1,256)</f>
        <v>Authority Instructions Lite</v>
      </c>
      <c r="D3" s="39"/>
      <c r="E3" s="39"/>
      <c r="F3" s="39"/>
      <c r="G3" s="39"/>
      <c r="H3" s="39"/>
      <c r="I3" s="39"/>
      <c r="J3" s="39"/>
      <c r="K3" s="39"/>
      <c r="L3" s="39"/>
    </row>
    <row r="4" spans="1:12" ht="11.5" x14ac:dyDescent="0.25">
      <c r="A4" s="39"/>
      <c r="B4" s="39"/>
      <c r="C4" s="40" t="str">
        <f>IF(ISBLANK(cstProtectiveMarking),"",cstProtectiveMarking)</f>
        <v>[OFFICIAL]</v>
      </c>
      <c r="D4" s="39"/>
      <c r="E4" s="39"/>
      <c r="F4" s="39"/>
      <c r="G4" s="39"/>
      <c r="H4" s="39"/>
      <c r="I4" s="39"/>
      <c r="J4" s="39"/>
      <c r="K4" s="39"/>
      <c r="L4" s="39"/>
    </row>
    <row r="5" spans="1:12" ht="11.5" x14ac:dyDescent="0.25">
      <c r="A5" s="39"/>
      <c r="B5" s="39"/>
      <c r="C5" s="43" t="str">
        <f>HYPERLINK("#'Contents'!A1",sysChkWord)</f>
        <v>All Checks OK</v>
      </c>
      <c r="D5" s="39"/>
      <c r="E5" s="39"/>
      <c r="F5" s="39"/>
      <c r="G5" s="39"/>
      <c r="H5" s="39"/>
      <c r="I5" s="39"/>
      <c r="J5" s="39"/>
      <c r="K5" s="39"/>
      <c r="L5" s="39"/>
    </row>
    <row r="6" spans="1:12" ht="12.5" x14ac:dyDescent="0.25">
      <c r="A6" s="39"/>
      <c r="B6" s="44"/>
      <c r="C6" s="1167" t="str">
        <f>HYPERLINK("#'Contents FVRA Lite'!A1","Contents")</f>
        <v>Contents</v>
      </c>
      <c r="D6" s="1161"/>
      <c r="E6" s="43"/>
      <c r="F6" s="43"/>
      <c r="G6" s="39"/>
      <c r="H6" s="39"/>
      <c r="I6" s="39"/>
      <c r="J6" s="39"/>
      <c r="K6" s="39"/>
      <c r="L6" s="39"/>
    </row>
    <row r="7" spans="1:12" ht="11.5" x14ac:dyDescent="0.25">
      <c r="A7" s="39"/>
      <c r="B7" s="39"/>
      <c r="C7" s="39"/>
      <c r="D7" s="39"/>
      <c r="E7" s="39"/>
      <c r="F7" s="39"/>
      <c r="G7" s="39"/>
      <c r="H7" s="39"/>
      <c r="I7" s="39"/>
      <c r="J7" s="39"/>
      <c r="K7" s="39"/>
      <c r="L7" s="39"/>
    </row>
    <row r="8" spans="1:12" ht="11.5" x14ac:dyDescent="0.25">
      <c r="A8" s="64">
        <f>SUM(A9:A66)</f>
        <v>0</v>
      </c>
      <c r="B8" s="64">
        <f>SUM(B9:B66)</f>
        <v>0</v>
      </c>
      <c r="C8" s="46"/>
      <c r="D8" s="46"/>
      <c r="E8" s="46"/>
      <c r="F8" s="46"/>
      <c r="G8" s="46"/>
      <c r="H8" s="46"/>
      <c r="I8" s="39"/>
      <c r="J8" s="39"/>
      <c r="K8" s="39"/>
      <c r="L8" s="39"/>
    </row>
    <row r="9" spans="1:12" ht="15.5" x14ac:dyDescent="0.35">
      <c r="C9" s="281"/>
      <c r="D9" s="281"/>
      <c r="E9" s="281"/>
      <c r="F9" s="281"/>
      <c r="G9" s="281"/>
      <c r="H9" s="281"/>
      <c r="I9" s="281"/>
      <c r="J9" s="281"/>
      <c r="K9" s="281"/>
    </row>
    <row r="10" spans="1:12" ht="15.5" x14ac:dyDescent="0.35">
      <c r="C10" s="30"/>
      <c r="D10" s="1185" t="s">
        <v>408</v>
      </c>
      <c r="E10" s="1185"/>
      <c r="F10" s="1185"/>
      <c r="G10" s="1185"/>
      <c r="H10" s="1185"/>
      <c r="I10" s="1185"/>
      <c r="J10" s="1185"/>
      <c r="K10" s="1185"/>
    </row>
    <row r="11" spans="1:12" s="28" customFormat="1" ht="9" customHeight="1" x14ac:dyDescent="0.25"/>
    <row r="12" spans="1:12" s="28" customFormat="1" ht="21" customHeight="1" x14ac:dyDescent="0.35">
      <c r="D12" s="1187" t="s">
        <v>406</v>
      </c>
      <c r="E12" s="1187"/>
      <c r="F12" s="1187"/>
      <c r="G12" s="1187"/>
      <c r="H12" s="1187"/>
      <c r="I12" s="1187"/>
      <c r="J12" s="1187"/>
      <c r="K12" s="1141" t="s">
        <v>392</v>
      </c>
    </row>
    <row r="13" spans="1:12" s="28" customFormat="1" ht="26.5" customHeight="1" x14ac:dyDescent="0.25">
      <c r="C13" s="126"/>
      <c r="D13" s="1186" t="s">
        <v>393</v>
      </c>
      <c r="E13" s="1186"/>
      <c r="F13" s="1186"/>
      <c r="G13" s="1186"/>
      <c r="H13" s="1186"/>
      <c r="I13" s="1186"/>
      <c r="J13" s="1186"/>
      <c r="K13" s="1186"/>
    </row>
    <row r="14" spans="1:12" s="28" customFormat="1" ht="42.75" customHeight="1" x14ac:dyDescent="0.25">
      <c r="C14" s="126"/>
      <c r="D14" s="1186" t="s">
        <v>349</v>
      </c>
      <c r="E14" s="1186"/>
      <c r="F14" s="1186"/>
      <c r="G14" s="1186"/>
      <c r="H14" s="1186"/>
      <c r="I14" s="1186"/>
      <c r="J14" s="1186"/>
      <c r="K14" s="1186"/>
    </row>
    <row r="15" spans="1:12" s="28" customFormat="1" ht="41.5" customHeight="1" x14ac:dyDescent="0.25">
      <c r="C15" s="126"/>
      <c r="D15" s="1186" t="s">
        <v>354</v>
      </c>
      <c r="E15" s="1186"/>
      <c r="F15" s="1186"/>
      <c r="G15" s="1186"/>
      <c r="H15" s="1186"/>
      <c r="I15" s="1186"/>
      <c r="J15" s="1186"/>
      <c r="K15" s="1186"/>
    </row>
    <row r="16" spans="1:12" s="28" customFormat="1" ht="50.25" customHeight="1" x14ac:dyDescent="0.25">
      <c r="C16" s="126"/>
      <c r="D16" s="1183" t="s">
        <v>652</v>
      </c>
      <c r="E16" s="1183"/>
      <c r="F16" s="1183"/>
      <c r="G16" s="1183"/>
      <c r="H16" s="1183"/>
      <c r="I16" s="1183"/>
      <c r="J16" s="1183"/>
      <c r="K16" s="1183"/>
    </row>
    <row r="17" spans="3:11" s="28" customFormat="1" ht="9" customHeight="1" x14ac:dyDescent="0.25"/>
    <row r="18" spans="3:11" ht="15.5" x14ac:dyDescent="0.35">
      <c r="C18" s="30"/>
      <c r="D18" s="1185" t="s">
        <v>394</v>
      </c>
      <c r="E18" s="1185"/>
      <c r="F18" s="1185"/>
      <c r="G18" s="1185"/>
      <c r="H18" s="1185"/>
      <c r="I18" s="1185"/>
      <c r="J18" s="1185"/>
      <c r="K18" s="1185"/>
    </row>
    <row r="19" spans="3:11" ht="9" customHeight="1" x14ac:dyDescent="0.35">
      <c r="C19" s="180"/>
      <c r="F19" s="281"/>
      <c r="G19" s="281"/>
      <c r="H19" s="281"/>
      <c r="I19" s="281"/>
      <c r="J19" s="281"/>
      <c r="K19" s="281"/>
    </row>
    <row r="20" spans="3:11" ht="15.5" x14ac:dyDescent="0.35">
      <c r="C20" s="62"/>
      <c r="F20" s="15"/>
      <c r="G20" s="15"/>
      <c r="H20" s="15"/>
      <c r="I20" s="15"/>
      <c r="J20" s="15"/>
      <c r="K20" s="15"/>
    </row>
    <row r="21" spans="3:11" ht="15.5" x14ac:dyDescent="0.35">
      <c r="C21" s="62"/>
      <c r="F21" s="15"/>
      <c r="G21" s="15"/>
      <c r="H21" s="15"/>
      <c r="I21" s="15"/>
      <c r="J21" s="15"/>
      <c r="K21" s="15"/>
    </row>
    <row r="22" spans="3:11" ht="15.5" x14ac:dyDescent="0.35">
      <c r="C22" s="62"/>
      <c r="F22" s="15"/>
      <c r="G22" s="15"/>
      <c r="H22" s="15"/>
      <c r="I22" s="15"/>
      <c r="J22" s="15"/>
      <c r="K22" s="15"/>
    </row>
    <row r="23" spans="3:11" ht="15.5" x14ac:dyDescent="0.35">
      <c r="C23" s="62"/>
      <c r="F23" s="15"/>
      <c r="G23" s="15"/>
      <c r="H23" s="15"/>
      <c r="I23" s="15"/>
      <c r="J23" s="15"/>
      <c r="K23" s="15"/>
    </row>
    <row r="24" spans="3:11" ht="15.5" x14ac:dyDescent="0.35">
      <c r="C24" s="62"/>
      <c r="F24" s="15"/>
      <c r="G24" s="15"/>
      <c r="H24" s="15"/>
      <c r="I24" s="15"/>
      <c r="J24" s="15"/>
      <c r="K24" s="15"/>
    </row>
    <row r="25" spans="3:11" ht="15.5" x14ac:dyDescent="0.35">
      <c r="C25" s="62"/>
      <c r="F25" s="15"/>
      <c r="G25" s="15"/>
      <c r="H25" s="15"/>
      <c r="I25" s="15"/>
      <c r="J25" s="15"/>
      <c r="K25" s="15"/>
    </row>
    <row r="26" spans="3:11" ht="15.5" x14ac:dyDescent="0.35">
      <c r="C26" s="62"/>
      <c r="F26" s="15"/>
      <c r="G26" s="15"/>
      <c r="H26" s="15"/>
      <c r="I26" s="15"/>
      <c r="J26" s="15"/>
      <c r="K26" s="15"/>
    </row>
    <row r="27" spans="3:11" ht="15.5" x14ac:dyDescent="0.35">
      <c r="C27" s="62"/>
      <c r="F27" s="15"/>
      <c r="G27" s="15"/>
      <c r="H27" s="15"/>
      <c r="I27" s="15"/>
      <c r="J27" s="15"/>
      <c r="K27" s="15"/>
    </row>
    <row r="28" spans="3:11" ht="15.5" x14ac:dyDescent="0.35">
      <c r="C28" s="62"/>
      <c r="F28" s="15"/>
      <c r="G28" s="15"/>
      <c r="H28" s="15"/>
      <c r="I28" s="15"/>
      <c r="J28" s="15"/>
      <c r="K28" s="15"/>
    </row>
    <row r="29" spans="3:11" ht="15.5" x14ac:dyDescent="0.35">
      <c r="C29" s="62"/>
      <c r="F29" s="15"/>
      <c r="G29" s="15"/>
      <c r="H29" s="15"/>
      <c r="I29" s="15"/>
      <c r="J29" s="15"/>
      <c r="K29" s="15"/>
    </row>
    <row r="30" spans="3:11" ht="15.5" x14ac:dyDescent="0.35">
      <c r="C30" s="62"/>
      <c r="F30" s="15"/>
      <c r="G30" s="15"/>
      <c r="H30" s="15"/>
      <c r="I30" s="15"/>
      <c r="J30" s="15"/>
      <c r="K30" s="15"/>
    </row>
    <row r="31" spans="3:11" ht="15.5" x14ac:dyDescent="0.35">
      <c r="C31" s="62"/>
      <c r="F31" s="15"/>
      <c r="G31" s="15"/>
      <c r="H31" s="15"/>
      <c r="I31" s="15"/>
      <c r="J31" s="15"/>
      <c r="K31" s="15"/>
    </row>
    <row r="32" spans="3:11" ht="15.5" x14ac:dyDescent="0.35">
      <c r="C32" s="62"/>
      <c r="F32" s="15"/>
      <c r="G32" s="15"/>
      <c r="H32" s="15"/>
      <c r="I32" s="15"/>
      <c r="J32" s="15"/>
      <c r="K32" s="15"/>
    </row>
    <row r="33" spans="3:11" ht="15.5" x14ac:dyDescent="0.35">
      <c r="C33" s="62"/>
      <c r="F33" s="15"/>
      <c r="G33" s="15"/>
      <c r="H33" s="15"/>
      <c r="I33" s="15"/>
      <c r="J33" s="15"/>
      <c r="K33" s="15"/>
    </row>
    <row r="34" spans="3:11" ht="15.5" x14ac:dyDescent="0.35">
      <c r="C34" s="62"/>
      <c r="F34" s="15"/>
      <c r="G34" s="15"/>
      <c r="H34" s="15"/>
      <c r="I34" s="15"/>
      <c r="J34" s="15"/>
      <c r="K34" s="15"/>
    </row>
    <row r="35" spans="3:11" ht="13.5" thickBot="1" x14ac:dyDescent="0.3">
      <c r="C35" s="154"/>
      <c r="D35" s="154" t="s">
        <v>335</v>
      </c>
      <c r="E35" s="154"/>
      <c r="F35" s="154"/>
      <c r="G35" s="154"/>
      <c r="H35" s="154"/>
      <c r="I35" s="154"/>
      <c r="J35" s="154"/>
      <c r="K35" s="154"/>
    </row>
    <row r="36" spans="3:11" ht="7.5" customHeight="1" thickBot="1" x14ac:dyDescent="0.4">
      <c r="C36" s="155"/>
      <c r="D36" s="15"/>
      <c r="E36" s="15"/>
      <c r="F36" s="15"/>
      <c r="G36" s="15"/>
      <c r="H36" s="15"/>
      <c r="I36" s="15"/>
      <c r="J36" s="15"/>
      <c r="K36" s="15"/>
    </row>
    <row r="37" spans="3:11" ht="5.25" customHeight="1" x14ac:dyDescent="0.35">
      <c r="C37" s="62"/>
      <c r="D37" s="184"/>
      <c r="E37" s="185"/>
      <c r="F37" s="186"/>
      <c r="H37" s="15"/>
      <c r="I37" s="15"/>
      <c r="J37" s="15"/>
      <c r="K37" s="15"/>
    </row>
    <row r="38" spans="3:11" ht="15.5" x14ac:dyDescent="0.35">
      <c r="C38" s="62"/>
      <c r="D38" s="187" t="s">
        <v>366</v>
      </c>
      <c r="E38" s="293" t="s">
        <v>413</v>
      </c>
      <c r="F38" s="292" t="s">
        <v>343</v>
      </c>
      <c r="H38" s="288"/>
      <c r="I38" s="15"/>
      <c r="J38" s="15"/>
      <c r="K38" s="15"/>
    </row>
    <row r="39" spans="3:11" ht="5.25" customHeight="1" thickBot="1" x14ac:dyDescent="0.4">
      <c r="C39" s="62"/>
      <c r="D39" s="188"/>
      <c r="E39" s="73"/>
      <c r="F39" s="189"/>
      <c r="H39" s="15"/>
      <c r="I39" s="15"/>
      <c r="J39" s="15"/>
      <c r="K39" s="15"/>
    </row>
    <row r="40" spans="3:11" ht="15.5" x14ac:dyDescent="0.35">
      <c r="C40" s="62"/>
      <c r="F40" s="15"/>
      <c r="G40" s="15"/>
      <c r="H40" s="15"/>
      <c r="I40" s="15"/>
      <c r="J40" s="15"/>
      <c r="K40" s="15"/>
    </row>
    <row r="41" spans="3:11" ht="15.5" x14ac:dyDescent="0.25">
      <c r="C41" s="120"/>
      <c r="D41" s="120" t="s">
        <v>898</v>
      </c>
      <c r="E41" s="120"/>
      <c r="F41" s="120"/>
      <c r="G41" s="120"/>
      <c r="H41" s="120"/>
      <c r="I41" s="120"/>
      <c r="J41" s="120"/>
      <c r="K41" s="120"/>
    </row>
    <row r="42" spans="3:11" ht="15.5" x14ac:dyDescent="0.25">
      <c r="C42" s="282"/>
      <c r="D42" s="285"/>
      <c r="E42" s="285"/>
      <c r="F42" s="285"/>
      <c r="G42" s="285"/>
      <c r="H42" s="285"/>
      <c r="I42" s="285"/>
      <c r="J42" s="285"/>
      <c r="K42" s="285"/>
    </row>
    <row r="43" spans="3:11" ht="15.5" x14ac:dyDescent="0.25">
      <c r="C43" s="63" t="s">
        <v>64</v>
      </c>
      <c r="D43" s="1182" t="s">
        <v>899</v>
      </c>
      <c r="E43" s="1182"/>
      <c r="F43" s="1182"/>
      <c r="G43" s="1182"/>
      <c r="H43" s="1182"/>
      <c r="I43" s="1182"/>
      <c r="J43" s="1182"/>
      <c r="K43" s="1182"/>
    </row>
    <row r="44" spans="3:11" ht="15.5" x14ac:dyDescent="0.25">
      <c r="C44" s="63"/>
      <c r="D44" s="285" t="s">
        <v>897</v>
      </c>
      <c r="E44" s="285"/>
      <c r="F44" s="285"/>
      <c r="G44" s="285"/>
      <c r="H44" s="285"/>
      <c r="I44" s="285"/>
      <c r="J44" s="285"/>
      <c r="K44" s="285"/>
    </row>
    <row r="45" spans="3:11" ht="15.5" x14ac:dyDescent="0.25">
      <c r="C45" s="63" t="s">
        <v>65</v>
      </c>
      <c r="D45" s="285" t="s">
        <v>894</v>
      </c>
      <c r="E45" s="285"/>
      <c r="F45" s="285"/>
      <c r="G45" s="285"/>
      <c r="H45" s="285"/>
      <c r="I45" s="285"/>
      <c r="J45" s="285"/>
      <c r="K45" s="285"/>
    </row>
    <row r="46" spans="3:11" ht="15.5" x14ac:dyDescent="0.25">
      <c r="C46" s="63" t="s">
        <v>885</v>
      </c>
      <c r="D46" s="1155" t="s">
        <v>895</v>
      </c>
      <c r="E46" s="121"/>
      <c r="F46" s="122"/>
      <c r="G46" s="122"/>
      <c r="H46" s="122"/>
      <c r="I46" s="122"/>
      <c r="J46" s="122"/>
      <c r="K46" s="122"/>
    </row>
    <row r="47" spans="3:11" ht="15.5" x14ac:dyDescent="0.35">
      <c r="C47" s="63" t="s">
        <v>886</v>
      </c>
      <c r="D47" s="1188" t="s">
        <v>896</v>
      </c>
      <c r="E47" s="1188"/>
      <c r="F47" s="1188"/>
      <c r="G47" s="1188"/>
      <c r="H47" s="1188"/>
      <c r="I47" s="1188"/>
      <c r="J47" s="1188"/>
      <c r="K47" s="1188"/>
    </row>
    <row r="48" spans="3:11" ht="15.5" x14ac:dyDescent="0.35">
      <c r="C48" s="62"/>
      <c r="F48" s="15"/>
      <c r="G48" s="15"/>
      <c r="H48" s="15"/>
      <c r="I48" s="15"/>
      <c r="J48" s="15"/>
      <c r="K48" s="15"/>
    </row>
    <row r="49" spans="3:11" ht="15.5" x14ac:dyDescent="0.25">
      <c r="C49" s="120"/>
      <c r="D49" s="120" t="s">
        <v>395</v>
      </c>
      <c r="E49" s="120"/>
      <c r="F49" s="120"/>
      <c r="G49" s="120"/>
      <c r="H49" s="120"/>
      <c r="I49" s="120"/>
      <c r="J49" s="120"/>
      <c r="K49" s="120"/>
    </row>
    <row r="50" spans="3:11" ht="15.5" x14ac:dyDescent="0.25">
      <c r="C50" s="282"/>
      <c r="D50" s="285"/>
      <c r="E50" s="285"/>
      <c r="F50" s="285"/>
      <c r="G50" s="285"/>
      <c r="H50" s="285"/>
      <c r="I50" s="285"/>
      <c r="J50" s="285"/>
      <c r="K50" s="285"/>
    </row>
    <row r="51" spans="3:11" ht="15.5" x14ac:dyDescent="0.25">
      <c r="C51" s="282"/>
      <c r="D51" s="1184" t="s">
        <v>650</v>
      </c>
      <c r="E51" s="1184"/>
      <c r="F51" s="1184"/>
      <c r="G51" s="1184"/>
      <c r="H51" s="1184"/>
      <c r="I51" s="1184"/>
      <c r="J51" s="1184"/>
      <c r="K51" s="1184"/>
    </row>
    <row r="52" spans="3:11" ht="15.5" x14ac:dyDescent="0.25">
      <c r="C52" s="282"/>
      <c r="D52" s="285"/>
      <c r="E52" s="285"/>
      <c r="F52" s="285"/>
      <c r="G52" s="285"/>
      <c r="H52" s="285"/>
      <c r="I52" s="285"/>
      <c r="J52" s="285"/>
      <c r="K52" s="285"/>
    </row>
    <row r="53" spans="3:11" ht="15.5" x14ac:dyDescent="0.25">
      <c r="C53" s="121"/>
      <c r="D53" s="123" t="s">
        <v>397</v>
      </c>
      <c r="E53" s="121"/>
      <c r="F53" s="122"/>
      <c r="G53" s="122"/>
      <c r="H53" s="122"/>
      <c r="I53" s="122"/>
      <c r="J53" s="122"/>
      <c r="K53" s="122"/>
    </row>
    <row r="54" spans="3:11" ht="15.5" x14ac:dyDescent="0.25">
      <c r="C54" s="63" t="s">
        <v>64</v>
      </c>
      <c r="D54" s="1179" t="s">
        <v>398</v>
      </c>
      <c r="E54" s="1179"/>
      <c r="F54" s="1179"/>
      <c r="G54" s="1179"/>
      <c r="H54" s="1179"/>
      <c r="I54" s="1179"/>
      <c r="J54" s="1179"/>
      <c r="K54" s="1179"/>
    </row>
    <row r="55" spans="3:11" ht="30.75" customHeight="1" x14ac:dyDescent="0.25">
      <c r="C55" s="63" t="s">
        <v>65</v>
      </c>
      <c r="D55" s="1180" t="s">
        <v>399</v>
      </c>
      <c r="E55" s="1180"/>
      <c r="F55" s="1180"/>
      <c r="G55" s="1180"/>
      <c r="H55" s="1180"/>
      <c r="I55" s="1180"/>
      <c r="J55" s="1180"/>
      <c r="K55" s="1180"/>
    </row>
    <row r="56" spans="3:11" ht="15.5" x14ac:dyDescent="0.25">
      <c r="C56" s="63"/>
      <c r="D56" s="287"/>
      <c r="E56" s="287"/>
      <c r="F56" s="287"/>
      <c r="G56" s="287"/>
      <c r="H56" s="287"/>
      <c r="I56" s="287"/>
      <c r="J56" s="287"/>
      <c r="K56" s="287"/>
    </row>
    <row r="57" spans="3:11" ht="15.5" x14ac:dyDescent="0.25">
      <c r="C57" s="282"/>
      <c r="D57" s="1181" t="s">
        <v>403</v>
      </c>
      <c r="E57" s="1181"/>
      <c r="F57" s="1181"/>
      <c r="G57" s="1181"/>
      <c r="H57" s="1181"/>
      <c r="I57" s="1181"/>
      <c r="J57" s="1181"/>
      <c r="K57" s="1181"/>
    </row>
    <row r="58" spans="3:11" ht="15.5" x14ac:dyDescent="0.25">
      <c r="C58" s="282"/>
      <c r="D58" s="1181"/>
      <c r="E58" s="1181"/>
      <c r="F58" s="1181"/>
      <c r="G58" s="1181"/>
      <c r="H58" s="1181"/>
      <c r="I58" s="1181"/>
      <c r="J58" s="1181"/>
      <c r="K58" s="1181"/>
    </row>
    <row r="59" spans="3:11" ht="15.5" x14ac:dyDescent="0.25">
      <c r="C59" s="282"/>
      <c r="D59" s="285"/>
      <c r="E59" s="285"/>
      <c r="F59" s="285"/>
      <c r="G59" s="285"/>
      <c r="H59" s="285"/>
      <c r="I59" s="285"/>
      <c r="J59" s="285"/>
    </row>
    <row r="60" spans="3:11" ht="15.5" x14ac:dyDescent="0.25">
      <c r="C60" s="63"/>
      <c r="D60" s="125" t="s">
        <v>198</v>
      </c>
      <c r="E60" s="121"/>
      <c r="F60" s="122"/>
      <c r="G60" s="122"/>
      <c r="H60" s="122"/>
      <c r="I60" s="122"/>
      <c r="J60" s="122"/>
    </row>
    <row r="61" spans="3:11" ht="15.5" x14ac:dyDescent="0.25">
      <c r="C61" s="63" t="s">
        <v>64</v>
      </c>
      <c r="D61" s="1182" t="s">
        <v>385</v>
      </c>
      <c r="E61" s="1182"/>
      <c r="F61" s="1182"/>
      <c r="G61" s="1182"/>
      <c r="H61" s="1182"/>
      <c r="I61" s="1182"/>
      <c r="J61" s="1182"/>
      <c r="K61" s="1182"/>
    </row>
    <row r="62" spans="3:11" ht="15.5" x14ac:dyDescent="0.25">
      <c r="C62" s="63" t="s">
        <v>65</v>
      </c>
      <c r="D62" s="1179" t="s">
        <v>396</v>
      </c>
      <c r="E62" s="1179"/>
      <c r="F62" s="1179"/>
      <c r="G62" s="1179"/>
      <c r="H62" s="1179"/>
      <c r="I62" s="1179"/>
      <c r="J62" s="1179"/>
      <c r="K62" s="1179"/>
    </row>
    <row r="63" spans="3:11" ht="15.5" x14ac:dyDescent="0.25">
      <c r="C63" s="63"/>
      <c r="D63" s="124"/>
      <c r="E63" s="121"/>
      <c r="F63" s="122"/>
      <c r="G63" s="122"/>
      <c r="H63" s="122"/>
      <c r="I63" s="122"/>
      <c r="J63" s="122"/>
      <c r="K63" s="122"/>
    </row>
    <row r="64" spans="3:11" ht="15.5" x14ac:dyDescent="0.25">
      <c r="C64" s="63"/>
      <c r="D64" s="1170" t="s">
        <v>404</v>
      </c>
      <c r="E64" s="1170"/>
      <c r="F64" s="1170"/>
      <c r="G64" s="1170"/>
      <c r="H64" s="1170"/>
      <c r="I64" s="1170"/>
      <c r="J64" s="1170"/>
      <c r="K64" s="1170"/>
    </row>
    <row r="65" spans="1:12" ht="15.5" x14ac:dyDescent="0.25">
      <c r="C65" s="63"/>
      <c r="D65" s="124"/>
      <c r="E65" s="121"/>
      <c r="F65" s="122"/>
      <c r="G65" s="122"/>
      <c r="H65" s="122"/>
      <c r="I65" s="122"/>
      <c r="J65" s="122"/>
      <c r="K65" s="122"/>
    </row>
    <row r="66" spans="1:12" ht="15.5" x14ac:dyDescent="0.35">
      <c r="A66" s="47" t="s">
        <v>111</v>
      </c>
      <c r="B66" s="47"/>
      <c r="C66" s="47"/>
      <c r="D66" s="47"/>
      <c r="E66" s="47"/>
      <c r="F66" s="47"/>
      <c r="G66" s="47"/>
      <c r="H66" s="47"/>
      <c r="I66" s="47"/>
      <c r="J66" s="47"/>
      <c r="K66" s="47"/>
      <c r="L66" s="47"/>
    </row>
  </sheetData>
  <mergeCells count="17">
    <mergeCell ref="D15:K15"/>
    <mergeCell ref="C6:D6"/>
    <mergeCell ref="D10:K10"/>
    <mergeCell ref="D12:J12"/>
    <mergeCell ref="D13:K13"/>
    <mergeCell ref="D14:K14"/>
    <mergeCell ref="D61:K61"/>
    <mergeCell ref="D62:K62"/>
    <mergeCell ref="D64:K64"/>
    <mergeCell ref="D16:K16"/>
    <mergeCell ref="D18:K18"/>
    <mergeCell ref="D51:K51"/>
    <mergeCell ref="D54:K54"/>
    <mergeCell ref="D55:K55"/>
    <mergeCell ref="D57:K58"/>
    <mergeCell ref="D43:K43"/>
    <mergeCell ref="D47:K47"/>
  </mergeCells>
  <conditionalFormatting sqref="C5">
    <cfRule type="expression" dxfId="198" priority="1">
      <formula>IF(AND(sysChk=0,sysWarn=0),1,0)</formula>
    </cfRule>
    <cfRule type="expression" dxfId="197" priority="2">
      <formula>IF(AND(sysChk=0,sysWarn&lt;&gt;0),1,0)</formula>
    </cfRule>
    <cfRule type="expression" dxfId="196" priority="3">
      <formula>IF(sysChk&lt;&gt;0,1,0)</formula>
    </cfRule>
  </conditionalFormatting>
  <dataValidations count="2">
    <dataValidation allowBlank="1" showInputMessage="1" showErrorMessage="1" prompt="This is a note; these provide guidance." sqref="E38" xr:uid="{15CDF8FB-9C0E-0C41-8B5C-20CC67E83095}"/>
    <dataValidation type="list" allowBlank="1" showInputMessage="1" showErrorMessage="1" sqref="F38" xr:uid="{C29D8C34-DE4C-374F-8896-99801C0CC653}">
      <formula1>"Dropdown cell"</formula1>
    </dataValidation>
  </dataValidations>
  <hyperlinks>
    <hyperlink ref="D64" location="Contents!K11" display="Link back to Contents Locked table" xr:uid="{3F16059C-7E5E-C54E-9A07-0CE126BC6787}"/>
    <hyperlink ref="D64:K64" location="'Contents FVRA Lite'!K11" display="Link to Contents table" xr:uid="{5A6F2DE6-24EB-644F-9F12-13469A0DF286}"/>
    <hyperlink ref="K12" r:id="rId1" location="monitoring-the-economic-and-financial-standing-of-suppliers-following-contract-award" xr:uid="{CDA04338-3426-40E2-970E-82F796620E08}"/>
  </hyperlinks>
  <pageMargins left="0.70866141732283472" right="0.70866141732283472" top="0.74803149606299213" bottom="0.74803149606299213" header="0.31496062992125984" footer="0.31496062992125984"/>
  <pageSetup paperSize="9" scale="61" orientation="landscape" r:id="rId2"/>
  <colBreaks count="1" manualBreakCount="1">
    <brk id="21" max="1048575" man="1"/>
  </colBreaks>
  <ignoredErrors>
    <ignoredError sqref="C54:C55 C61:C62 C43:C47" numberStoredAsText="1"/>
  </ignoredError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CC"/>
    <outlinePr summaryBelow="0"/>
    <pageSetUpPr autoPageBreaks="0" fitToPage="1"/>
  </sheetPr>
  <dimension ref="A1:XFC73"/>
  <sheetViews>
    <sheetView showGridLines="0" topLeftCell="A3" zoomScale="75" zoomScaleNormal="75" workbookViewId="0">
      <selection activeCell="G27" sqref="G27"/>
    </sheetView>
  </sheetViews>
  <sheetFormatPr defaultColWidth="0" defaultRowHeight="15" customHeight="1" zeroHeight="1" x14ac:dyDescent="0.25"/>
  <cols>
    <col min="1" max="2" width="3" customWidth="1"/>
    <col min="3" max="3" width="16.3984375" customWidth="1"/>
    <col min="4" max="4" width="42.796875" customWidth="1"/>
    <col min="5" max="5" width="16.3984375" customWidth="1"/>
    <col min="6" max="6" width="23.3984375" customWidth="1"/>
    <col min="7" max="7" width="45.59765625" customWidth="1"/>
    <col min="8" max="8" width="16.3984375" customWidth="1"/>
    <col min="9" max="9" width="18.3984375" customWidth="1"/>
    <col min="10" max="10" width="22.59765625" customWidth="1"/>
    <col min="11" max="11" width="22" customWidth="1"/>
    <col min="12" max="12" width="2.3984375" customWidth="1"/>
    <col min="13" max="16383" width="9" hidden="1"/>
    <col min="16384" max="16384" width="0.3984375" hidden="1" customWidth="1"/>
  </cols>
  <sheetData>
    <row r="1" spans="1:12" ht="11.5" x14ac:dyDescent="0.25">
      <c r="A1" s="39"/>
      <c r="B1" s="39"/>
      <c r="C1" s="40"/>
      <c r="D1" s="39"/>
      <c r="E1" s="39"/>
      <c r="F1" s="39"/>
      <c r="G1" s="39"/>
      <c r="H1" s="39"/>
      <c r="I1" s="39"/>
      <c r="J1" s="39"/>
      <c r="K1" s="39"/>
      <c r="L1" s="39"/>
    </row>
    <row r="2" spans="1:12" ht="13" x14ac:dyDescent="0.25">
      <c r="A2" s="39"/>
      <c r="B2" s="39"/>
      <c r="C2" s="41" t="str">
        <f>cstProjectName</f>
        <v>[Financial Viability Risk Assessment Template]</v>
      </c>
      <c r="D2" s="39"/>
      <c r="E2" s="39"/>
      <c r="F2" s="39"/>
      <c r="G2" s="39"/>
      <c r="H2" s="39"/>
      <c r="I2" s="39"/>
      <c r="J2" s="39"/>
      <c r="K2" s="39"/>
      <c r="L2" s="39"/>
    </row>
    <row r="3" spans="1:12" ht="12.5" x14ac:dyDescent="0.25">
      <c r="A3" s="39"/>
      <c r="B3" s="39"/>
      <c r="C3" s="42" t="str">
        <f ca="1">MID(CELL("filename",A1),FIND("]",CELL("filename",A1))+1,256)</f>
        <v>Bidder Instructions</v>
      </c>
      <c r="D3" s="39"/>
      <c r="E3" s="39"/>
      <c r="F3" s="39"/>
      <c r="G3" s="39"/>
      <c r="H3" s="39"/>
      <c r="I3" s="39"/>
      <c r="J3" s="39"/>
      <c r="K3" s="39"/>
      <c r="L3" s="39"/>
    </row>
    <row r="4" spans="1:12" ht="11.5" x14ac:dyDescent="0.25">
      <c r="A4" s="39"/>
      <c r="B4" s="39"/>
      <c r="C4" s="40" t="str">
        <f>IF(ISBLANK(cstProtectiveMarking),"",cstProtectiveMarking)</f>
        <v>[OFFICIAL]</v>
      </c>
      <c r="D4" s="39"/>
      <c r="E4" s="39"/>
      <c r="F4" s="39"/>
      <c r="G4" s="39"/>
      <c r="H4" s="39"/>
      <c r="I4" s="39"/>
      <c r="J4" s="39"/>
      <c r="K4" s="39"/>
      <c r="L4" s="39"/>
    </row>
    <row r="5" spans="1:12" ht="11.5" x14ac:dyDescent="0.25">
      <c r="A5" s="39"/>
      <c r="B5" s="39"/>
      <c r="C5" s="43" t="str">
        <f>HYPERLINK("#'Contents'!A1",sysChkWord)</f>
        <v>All Checks OK</v>
      </c>
      <c r="D5" s="39"/>
      <c r="E5" s="39"/>
      <c r="F5" s="39"/>
      <c r="G5" s="39"/>
      <c r="H5" s="39"/>
      <c r="I5" s="39"/>
      <c r="J5" s="39"/>
      <c r="K5" s="39"/>
      <c r="L5" s="39"/>
    </row>
    <row r="6" spans="1:12" ht="12.5" x14ac:dyDescent="0.25">
      <c r="A6" s="39"/>
      <c r="B6" s="153"/>
      <c r="C6" s="1167" t="str">
        <f>HYPERLINK("#'Contents'!A1","Contents")</f>
        <v>Contents</v>
      </c>
      <c r="D6" s="1161"/>
      <c r="E6" s="43"/>
      <c r="F6" s="43"/>
      <c r="G6" s="39"/>
      <c r="H6" s="39"/>
      <c r="I6" s="39"/>
      <c r="J6" s="39"/>
      <c r="K6" s="39"/>
      <c r="L6" s="39"/>
    </row>
    <row r="7" spans="1:12" ht="11.5" x14ac:dyDescent="0.25">
      <c r="A7" s="39"/>
      <c r="B7" s="39"/>
      <c r="C7" s="39"/>
      <c r="D7" s="39"/>
      <c r="E7" s="39"/>
      <c r="F7" s="39"/>
      <c r="G7" s="39"/>
      <c r="H7" s="39"/>
      <c r="I7" s="39"/>
      <c r="J7" s="39"/>
      <c r="K7" s="39"/>
      <c r="L7" s="39"/>
    </row>
    <row r="8" spans="1:12" ht="11.5" x14ac:dyDescent="0.25">
      <c r="A8" s="64">
        <f>SUM(A9:A70)</f>
        <v>0</v>
      </c>
      <c r="B8" s="64">
        <f>SUM(B9:B70)</f>
        <v>0</v>
      </c>
      <c r="C8" s="46"/>
      <c r="D8" s="46"/>
      <c r="E8" s="46"/>
      <c r="F8" s="46"/>
      <c r="G8" s="46"/>
      <c r="H8" s="46"/>
      <c r="I8" s="39"/>
      <c r="J8" s="39"/>
      <c r="K8" s="39"/>
      <c r="L8" s="39"/>
    </row>
    <row r="9" spans="1:12" ht="15.5" x14ac:dyDescent="0.35">
      <c r="C9" s="281"/>
      <c r="D9" s="289" t="s">
        <v>305</v>
      </c>
      <c r="E9" s="281"/>
      <c r="F9" s="281"/>
      <c r="G9" s="281"/>
      <c r="H9" s="281"/>
      <c r="I9" s="281"/>
      <c r="J9" s="281"/>
      <c r="K9" s="281"/>
    </row>
    <row r="10" spans="1:12" ht="15.5" x14ac:dyDescent="0.35">
      <c r="C10" s="30"/>
      <c r="D10" s="1185" t="s">
        <v>408</v>
      </c>
      <c r="E10" s="1185"/>
      <c r="F10" s="1185"/>
      <c r="G10" s="1185"/>
      <c r="H10" s="1185"/>
      <c r="I10" s="1185"/>
      <c r="J10" s="1185"/>
      <c r="K10" s="1185"/>
    </row>
    <row r="11" spans="1:12" s="28" customFormat="1" ht="11.5" x14ac:dyDescent="0.25"/>
    <row r="12" spans="1:12" s="28" customFormat="1" ht="20.5" customHeight="1" x14ac:dyDescent="0.25">
      <c r="D12" s="1187" t="s">
        <v>406</v>
      </c>
      <c r="E12" s="1187"/>
      <c r="F12" s="1187"/>
      <c r="G12" s="1187"/>
      <c r="H12" s="1187"/>
      <c r="I12" s="1187"/>
      <c r="J12" s="1187"/>
      <c r="K12" s="127" t="s">
        <v>392</v>
      </c>
    </row>
    <row r="13" spans="1:12" s="28" customFormat="1" ht="2.5" customHeight="1" x14ac:dyDescent="0.25">
      <c r="D13" s="1186"/>
      <c r="E13" s="1186"/>
      <c r="F13" s="1186"/>
      <c r="G13" s="1186"/>
      <c r="H13" s="1186"/>
      <c r="I13" s="1186"/>
      <c r="J13" s="1186"/>
      <c r="K13" s="127"/>
    </row>
    <row r="14" spans="1:12" ht="36" customHeight="1" x14ac:dyDescent="0.35">
      <c r="C14" s="62"/>
      <c r="D14" s="1198" t="s">
        <v>342</v>
      </c>
      <c r="E14" s="1202"/>
      <c r="F14" s="1202"/>
      <c r="G14" s="1202"/>
      <c r="H14" s="1202"/>
      <c r="I14" s="1202"/>
      <c r="J14" s="1202"/>
      <c r="K14" s="1202"/>
    </row>
    <row r="15" spans="1:12" ht="40.5" customHeight="1" x14ac:dyDescent="0.35">
      <c r="C15" s="62"/>
      <c r="D15" s="1198" t="s">
        <v>407</v>
      </c>
      <c r="E15" s="1198"/>
      <c r="F15" s="1198"/>
      <c r="G15" s="1198"/>
      <c r="H15" s="1198"/>
      <c r="I15" s="1198"/>
      <c r="J15" s="1198"/>
      <c r="K15" s="1198"/>
    </row>
    <row r="16" spans="1:12" ht="40.5" hidden="1" customHeight="1" x14ac:dyDescent="0.35">
      <c r="C16" s="62"/>
      <c r="D16" s="1187"/>
      <c r="E16" s="1187"/>
      <c r="F16" s="1187"/>
      <c r="G16" s="1187"/>
      <c r="H16" s="1187"/>
      <c r="I16" s="1187"/>
      <c r="J16" s="1187"/>
      <c r="K16" s="1187"/>
    </row>
    <row r="17" spans="3:11" ht="35.25" customHeight="1" x14ac:dyDescent="0.35">
      <c r="C17" s="62"/>
      <c r="D17" s="1187" t="s">
        <v>334</v>
      </c>
      <c r="E17" s="1187"/>
      <c r="F17" s="1187"/>
      <c r="G17" s="1187"/>
      <c r="H17" s="1187"/>
      <c r="I17" s="1187"/>
      <c r="J17" s="1187"/>
      <c r="K17" s="1187"/>
    </row>
    <row r="18" spans="3:11" ht="15.5" x14ac:dyDescent="0.35">
      <c r="C18" s="62"/>
      <c r="D18" s="1198" t="s">
        <v>341</v>
      </c>
      <c r="E18" s="1199"/>
      <c r="F18" s="1199"/>
      <c r="G18" s="1199"/>
      <c r="H18" s="1199"/>
      <c r="I18" s="1199"/>
      <c r="J18" s="1199"/>
      <c r="K18" s="1199"/>
    </row>
    <row r="19" spans="3:11" ht="15.5" x14ac:dyDescent="0.35">
      <c r="C19" s="62"/>
      <c r="D19" s="168"/>
      <c r="E19" s="169"/>
      <c r="F19" s="169"/>
      <c r="G19" s="169"/>
      <c r="H19" s="169"/>
      <c r="I19" s="169"/>
      <c r="J19" s="169"/>
      <c r="K19" s="169"/>
    </row>
    <row r="20" spans="3:11" ht="15.5" x14ac:dyDescent="0.35">
      <c r="C20" s="30"/>
      <c r="D20" s="1185" t="s">
        <v>405</v>
      </c>
      <c r="E20" s="1185"/>
      <c r="F20" s="1185"/>
      <c r="G20" s="1185"/>
      <c r="H20" s="1185"/>
      <c r="I20" s="1185"/>
      <c r="J20" s="1185"/>
      <c r="K20" s="1185"/>
    </row>
    <row r="21" spans="3:11" ht="3.75" customHeight="1" x14ac:dyDescent="0.25"/>
    <row r="22" spans="3:11" ht="3.75" customHeight="1" x14ac:dyDescent="0.25">
      <c r="C22" s="290"/>
      <c r="D22" s="290"/>
      <c r="E22" s="290"/>
      <c r="F22" s="290"/>
      <c r="G22" s="290"/>
      <c r="H22" s="290"/>
      <c r="I22" s="290"/>
      <c r="J22" s="290"/>
      <c r="K22" s="290"/>
    </row>
    <row r="23" spans="3:11" ht="3.75" customHeight="1" x14ac:dyDescent="0.35">
      <c r="C23" s="62"/>
      <c r="F23" s="15"/>
      <c r="G23" s="15"/>
      <c r="H23" s="15"/>
      <c r="I23" s="15"/>
      <c r="J23" s="15"/>
      <c r="K23" s="15"/>
    </row>
    <row r="24" spans="3:11" ht="15" customHeight="1" x14ac:dyDescent="0.35">
      <c r="C24" s="62"/>
      <c r="D24" s="1200" t="s">
        <v>339</v>
      </c>
      <c r="E24" s="1200"/>
      <c r="F24" s="1200"/>
      <c r="G24" s="1200"/>
      <c r="H24" s="1200"/>
      <c r="I24" s="1201" t="s">
        <v>390</v>
      </c>
      <c r="J24" s="1201"/>
      <c r="K24" s="1201"/>
    </row>
    <row r="25" spans="3:11" ht="9.75" customHeight="1" x14ac:dyDescent="0.35">
      <c r="C25" s="62"/>
      <c r="D25" s="168"/>
      <c r="E25" s="169"/>
      <c r="F25" s="169"/>
      <c r="G25" s="169"/>
      <c r="H25" s="169"/>
      <c r="I25" s="169"/>
      <c r="J25" s="169"/>
      <c r="K25" s="169"/>
    </row>
    <row r="26" spans="3:11" ht="19.5" customHeight="1" x14ac:dyDescent="0.35">
      <c r="C26" s="62"/>
      <c r="D26" s="172" t="s">
        <v>337</v>
      </c>
      <c r="E26" s="169"/>
      <c r="F26" s="169"/>
      <c r="G26" s="173" t="s">
        <v>346</v>
      </c>
      <c r="H26" s="169"/>
      <c r="I26" s="174" t="s">
        <v>267</v>
      </c>
      <c r="J26" s="175" t="s">
        <v>268</v>
      </c>
      <c r="K26" s="176" t="s">
        <v>273</v>
      </c>
    </row>
    <row r="27" spans="3:11" ht="15.5" x14ac:dyDescent="0.35">
      <c r="C27" s="62"/>
      <c r="D27" s="15" t="s">
        <v>340</v>
      </c>
      <c r="G27" s="34" t="s">
        <v>569</v>
      </c>
      <c r="H27" s="156">
        <f>MATCH($G$27,'SysConfig HIDE BEFORE SHARING'!$F$32:$F$33,0)</f>
        <v>2</v>
      </c>
      <c r="I27" s="177" t="str">
        <f>IF(H27=1,"1.1b","1.1a")</f>
        <v>1.1a</v>
      </c>
      <c r="J27" s="178">
        <v>2.1</v>
      </c>
      <c r="K27" s="179" t="s">
        <v>338</v>
      </c>
    </row>
    <row r="28" spans="3:11" ht="15.5" x14ac:dyDescent="0.35">
      <c r="C28" s="62"/>
      <c r="D28" s="15" t="s">
        <v>336</v>
      </c>
      <c r="E28" s="15"/>
      <c r="F28" s="15"/>
      <c r="G28" s="34" t="s">
        <v>569</v>
      </c>
      <c r="H28" s="157">
        <f>MATCH($G$28,'SysConfig HIDE BEFORE SHARING'!$F$36:$F$38,0)</f>
        <v>2</v>
      </c>
      <c r="I28" s="177" t="str">
        <f>IF(H28=1,"1.2b",IF(H28=2,"1.2a","None"))</f>
        <v>1.2a</v>
      </c>
      <c r="J28" s="178" t="str">
        <f>IF(H28=3,"None","2.2")</f>
        <v>2.2</v>
      </c>
      <c r="K28" s="179" t="str">
        <f>IF(H28=3,"None","4.2a-c")</f>
        <v>4.2a-c</v>
      </c>
    </row>
    <row r="29" spans="3:11" ht="15.5" x14ac:dyDescent="0.35">
      <c r="C29" s="62"/>
      <c r="D29" s="15"/>
      <c r="E29" s="15"/>
      <c r="F29" s="15"/>
      <c r="G29" s="37" t="s">
        <v>410</v>
      </c>
      <c r="H29" s="15"/>
      <c r="I29" s="15"/>
      <c r="J29" s="15"/>
      <c r="K29" s="15"/>
    </row>
    <row r="30" spans="3:11" ht="15.5" x14ac:dyDescent="0.35">
      <c r="C30" s="62"/>
      <c r="D30" s="15"/>
      <c r="E30" s="15"/>
      <c r="F30" s="15"/>
      <c r="G30" s="15"/>
      <c r="H30" s="15"/>
      <c r="I30" s="15"/>
      <c r="J30" s="15"/>
      <c r="K30" s="15"/>
    </row>
    <row r="31" spans="3:11" ht="15.5" x14ac:dyDescent="0.35">
      <c r="C31" s="62"/>
      <c r="D31" s="15"/>
      <c r="E31" s="15"/>
      <c r="F31" s="15"/>
      <c r="G31" s="15"/>
      <c r="H31" s="15"/>
      <c r="I31" s="15"/>
      <c r="J31" s="15"/>
      <c r="K31" s="15"/>
    </row>
    <row r="32" spans="3:11" ht="15.5" x14ac:dyDescent="0.35">
      <c r="C32" s="62"/>
      <c r="D32" s="15"/>
      <c r="E32" s="15"/>
      <c r="F32" s="15"/>
      <c r="G32" s="15"/>
      <c r="H32" s="15"/>
      <c r="I32" s="15"/>
      <c r="J32" s="15"/>
      <c r="K32" s="15"/>
    </row>
    <row r="33" spans="3:11" ht="15.5" x14ac:dyDescent="0.35">
      <c r="C33" s="62"/>
      <c r="D33" s="15"/>
      <c r="E33" s="15"/>
      <c r="F33" s="15"/>
      <c r="G33" s="15"/>
      <c r="H33" s="15"/>
      <c r="I33" s="15"/>
      <c r="J33" s="15"/>
      <c r="K33" s="15"/>
    </row>
    <row r="34" spans="3:11" ht="15.5" x14ac:dyDescent="0.35">
      <c r="C34" s="62"/>
      <c r="D34" s="15"/>
      <c r="E34" s="15"/>
      <c r="F34" s="15"/>
      <c r="G34" s="15"/>
      <c r="H34" s="15"/>
      <c r="I34" s="15"/>
      <c r="J34" s="15"/>
      <c r="K34" s="15"/>
    </row>
    <row r="35" spans="3:11" ht="15.5" x14ac:dyDescent="0.35">
      <c r="C35" s="62"/>
      <c r="D35" s="15"/>
      <c r="E35" s="15"/>
      <c r="F35" s="15"/>
      <c r="G35" s="15"/>
      <c r="H35" s="15"/>
      <c r="I35" s="15"/>
      <c r="J35" s="15"/>
      <c r="K35" s="15"/>
    </row>
    <row r="36" spans="3:11" ht="15.5" x14ac:dyDescent="0.35">
      <c r="C36" s="62"/>
      <c r="D36" s="15"/>
      <c r="E36" s="15"/>
      <c r="F36" s="15"/>
      <c r="G36" s="15"/>
      <c r="H36" s="15"/>
      <c r="I36" s="15"/>
      <c r="J36" s="15"/>
      <c r="K36" s="15"/>
    </row>
    <row r="37" spans="3:11" ht="15.5" x14ac:dyDescent="0.35">
      <c r="C37" s="62"/>
      <c r="D37" s="15"/>
      <c r="E37" s="15"/>
      <c r="F37" s="15"/>
      <c r="G37" s="15"/>
      <c r="H37" s="15"/>
      <c r="I37" s="15"/>
      <c r="J37" s="15"/>
      <c r="K37" s="15"/>
    </row>
    <row r="38" spans="3:11" ht="15.5" x14ac:dyDescent="0.35">
      <c r="C38" s="62"/>
      <c r="D38" s="15"/>
      <c r="E38" s="15"/>
      <c r="F38" s="15"/>
      <c r="G38" s="15"/>
      <c r="H38" s="15"/>
      <c r="I38" s="15"/>
      <c r="J38" s="15"/>
      <c r="K38" s="15"/>
    </row>
    <row r="39" spans="3:11" ht="15.5" x14ac:dyDescent="0.35">
      <c r="C39" s="62"/>
      <c r="D39" s="15"/>
      <c r="E39" s="15"/>
      <c r="F39" s="15"/>
      <c r="G39" s="15"/>
      <c r="H39" s="15"/>
      <c r="I39" s="15"/>
      <c r="J39" s="15"/>
      <c r="K39" s="15"/>
    </row>
    <row r="40" spans="3:11" ht="15.5" x14ac:dyDescent="0.35">
      <c r="C40" s="62"/>
      <c r="D40" s="15"/>
      <c r="E40" s="15"/>
      <c r="F40" s="15"/>
      <c r="G40" s="15"/>
      <c r="H40" s="15"/>
      <c r="I40" s="15"/>
      <c r="J40" s="15"/>
      <c r="K40" s="15"/>
    </row>
    <row r="41" spans="3:11" ht="15.5" x14ac:dyDescent="0.35">
      <c r="C41" s="62"/>
      <c r="D41" s="15"/>
      <c r="E41" s="15"/>
      <c r="F41" s="15"/>
      <c r="G41" s="15"/>
      <c r="H41" s="15"/>
      <c r="I41" s="15"/>
      <c r="J41" s="15"/>
      <c r="K41" s="15"/>
    </row>
    <row r="42" spans="3:11" ht="15.5" x14ac:dyDescent="0.35">
      <c r="C42" s="62"/>
      <c r="D42" s="15"/>
      <c r="E42" s="15"/>
      <c r="F42" s="15"/>
      <c r="G42" s="15"/>
      <c r="H42" s="15"/>
      <c r="I42" s="15"/>
      <c r="J42" s="15"/>
      <c r="K42" s="15"/>
    </row>
    <row r="43" spans="3:11" ht="15.5" x14ac:dyDescent="0.35">
      <c r="C43" s="62"/>
      <c r="D43" s="15"/>
      <c r="E43" s="15"/>
      <c r="F43" s="15"/>
      <c r="G43" s="15"/>
      <c r="H43" s="15"/>
      <c r="I43" s="15"/>
      <c r="J43" s="15"/>
      <c r="K43" s="15"/>
    </row>
    <row r="44" spans="3:11" ht="13.5" thickBot="1" x14ac:dyDescent="0.3">
      <c r="C44" s="154"/>
      <c r="D44" s="154" t="s">
        <v>335</v>
      </c>
      <c r="E44" s="154"/>
      <c r="F44" s="154"/>
      <c r="G44" s="154"/>
      <c r="H44" s="154"/>
      <c r="I44" s="154"/>
      <c r="J44" s="154"/>
      <c r="K44" s="154"/>
    </row>
    <row r="45" spans="3:11" ht="11.25" customHeight="1" thickBot="1" x14ac:dyDescent="0.4">
      <c r="C45" s="155"/>
      <c r="D45" s="15"/>
      <c r="E45" s="15"/>
      <c r="F45" s="15"/>
      <c r="G45" s="15"/>
      <c r="H45" s="15"/>
      <c r="I45" s="15"/>
      <c r="K45" s="15"/>
    </row>
    <row r="46" spans="3:11" ht="6.75" customHeight="1" x14ac:dyDescent="0.35">
      <c r="C46" s="62"/>
      <c r="D46" s="184"/>
      <c r="E46" s="185"/>
      <c r="F46" s="186"/>
      <c r="H46" s="15"/>
      <c r="I46" s="15"/>
      <c r="J46" s="15"/>
      <c r="K46" s="15"/>
    </row>
    <row r="47" spans="3:11" ht="14.25" customHeight="1" x14ac:dyDescent="0.35">
      <c r="C47" s="62"/>
      <c r="D47" s="187" t="s">
        <v>366</v>
      </c>
      <c r="E47" s="291" t="s">
        <v>344</v>
      </c>
      <c r="F47" s="292" t="s">
        <v>343</v>
      </c>
      <c r="H47" s="288"/>
      <c r="I47" s="15"/>
      <c r="K47" s="15"/>
    </row>
    <row r="48" spans="3:11" ht="5.25" customHeight="1" thickBot="1" x14ac:dyDescent="0.4">
      <c r="C48" s="62"/>
      <c r="D48" s="188"/>
      <c r="E48" s="73"/>
      <c r="F48" s="189"/>
      <c r="H48" s="15"/>
      <c r="I48" s="15"/>
      <c r="J48" s="15"/>
      <c r="K48" s="15"/>
    </row>
    <row r="49" spans="3:11" ht="9.75" customHeight="1" x14ac:dyDescent="0.35">
      <c r="C49" s="62"/>
      <c r="D49" s="15"/>
      <c r="E49" s="15"/>
      <c r="F49" s="15"/>
      <c r="G49" s="15"/>
      <c r="H49" s="15"/>
      <c r="I49" s="15"/>
      <c r="J49" s="15"/>
      <c r="K49" s="15"/>
    </row>
    <row r="50" spans="3:11" ht="15.5" x14ac:dyDescent="0.25">
      <c r="C50" s="120"/>
      <c r="D50" s="120" t="s">
        <v>882</v>
      </c>
      <c r="E50" s="120"/>
      <c r="F50" s="120"/>
      <c r="G50" s="120"/>
      <c r="H50" s="120"/>
      <c r="I50" s="120"/>
      <c r="J50" s="120"/>
      <c r="K50" s="120"/>
    </row>
    <row r="51" spans="3:11" ht="9.75" customHeight="1" x14ac:dyDescent="0.35">
      <c r="C51" s="62"/>
      <c r="D51" s="15"/>
      <c r="E51" s="15"/>
      <c r="F51" s="15"/>
      <c r="G51" s="15"/>
      <c r="H51" s="15"/>
      <c r="I51" s="15"/>
      <c r="J51" s="15"/>
      <c r="K51" s="15"/>
    </row>
    <row r="52" spans="3:11" ht="15.5" x14ac:dyDescent="0.25">
      <c r="C52" s="63" t="s">
        <v>64</v>
      </c>
      <c r="D52" s="1192" t="s">
        <v>883</v>
      </c>
      <c r="E52" s="1193"/>
      <c r="F52" s="1193"/>
      <c r="G52" s="1193"/>
      <c r="H52" s="1193"/>
      <c r="I52" s="1193"/>
      <c r="J52" s="1193"/>
      <c r="K52" s="1193"/>
    </row>
    <row r="53" spans="3:11" ht="33" customHeight="1" x14ac:dyDescent="0.25">
      <c r="C53" s="63" t="s">
        <v>65</v>
      </c>
      <c r="D53" s="1189" t="s">
        <v>884</v>
      </c>
      <c r="E53" s="1189"/>
      <c r="F53" s="1189"/>
      <c r="G53" s="1189"/>
      <c r="H53" s="1189"/>
      <c r="I53" s="1189"/>
      <c r="J53" s="1189"/>
      <c r="K53" s="1189"/>
    </row>
    <row r="54" spans="3:11" ht="15.5" x14ac:dyDescent="0.25">
      <c r="C54" s="63" t="s">
        <v>885</v>
      </c>
      <c r="D54" s="1192" t="s">
        <v>347</v>
      </c>
      <c r="E54" s="1193"/>
      <c r="F54" s="1193"/>
      <c r="G54" s="1193"/>
      <c r="H54" s="1193"/>
      <c r="I54" s="1193"/>
      <c r="J54" s="1193"/>
      <c r="K54" s="1193"/>
    </row>
    <row r="55" spans="3:11" ht="8.25" customHeight="1" x14ac:dyDescent="0.25">
      <c r="C55" s="63"/>
      <c r="D55" s="170"/>
      <c r="E55" s="171"/>
      <c r="F55" s="171"/>
      <c r="G55" s="171"/>
      <c r="H55" s="171"/>
      <c r="I55" s="171"/>
      <c r="J55" s="171"/>
      <c r="K55" s="171"/>
    </row>
    <row r="56" spans="3:11" ht="15.5" x14ac:dyDescent="0.25">
      <c r="C56" s="63" t="s">
        <v>886</v>
      </c>
      <c r="D56" s="1154" t="s">
        <v>367</v>
      </c>
      <c r="E56" s="1194" t="s">
        <v>302</v>
      </c>
      <c r="F56" s="1195"/>
      <c r="G56" s="1195"/>
      <c r="H56" s="1195"/>
      <c r="I56" s="1195"/>
      <c r="J56" s="1195"/>
      <c r="K56" s="1195"/>
    </row>
    <row r="57" spans="3:11" ht="6.75" customHeight="1" x14ac:dyDescent="0.35">
      <c r="C57" s="63"/>
      <c r="D57" s="122"/>
      <c r="E57" s="158"/>
      <c r="F57" s="158"/>
      <c r="G57" s="158"/>
      <c r="H57" s="158"/>
      <c r="I57" s="158"/>
      <c r="J57" s="158"/>
      <c r="K57" s="158"/>
    </row>
    <row r="58" spans="3:11" ht="15.5" x14ac:dyDescent="0.25">
      <c r="C58" s="63" t="s">
        <v>887</v>
      </c>
      <c r="D58" s="1154" t="s">
        <v>368</v>
      </c>
      <c r="E58" s="1194" t="s">
        <v>303</v>
      </c>
      <c r="F58" s="1195"/>
      <c r="G58" s="1195"/>
      <c r="H58" s="1195"/>
      <c r="I58" s="1195"/>
      <c r="J58" s="1195"/>
      <c r="K58" s="1195"/>
    </row>
    <row r="59" spans="3:11" ht="7.5" customHeight="1" x14ac:dyDescent="0.35">
      <c r="C59" s="63"/>
      <c r="D59" s="159"/>
      <c r="E59" s="158"/>
      <c r="F59" s="158"/>
      <c r="G59" s="158"/>
      <c r="H59" s="158"/>
      <c r="I59" s="158"/>
      <c r="J59" s="158"/>
      <c r="K59" s="158"/>
    </row>
    <row r="60" spans="3:11" ht="30.75" customHeight="1" x14ac:dyDescent="0.25">
      <c r="C60" s="63" t="s">
        <v>888</v>
      </c>
      <c r="D60" s="1196" t="s">
        <v>210</v>
      </c>
      <c r="E60" s="1194" t="s">
        <v>348</v>
      </c>
      <c r="F60" s="1195"/>
      <c r="G60" s="1195"/>
      <c r="H60" s="1195"/>
      <c r="I60" s="1195"/>
      <c r="J60" s="1195"/>
      <c r="K60" s="1195"/>
    </row>
    <row r="61" spans="3:11" ht="15.5" x14ac:dyDescent="0.25">
      <c r="C61" s="63"/>
      <c r="D61" s="1197"/>
      <c r="E61" s="1194" t="s">
        <v>304</v>
      </c>
      <c r="F61" s="1195"/>
      <c r="G61" s="1195"/>
      <c r="H61" s="1195"/>
      <c r="I61" s="1195"/>
      <c r="J61" s="1195"/>
      <c r="K61" s="1195"/>
    </row>
    <row r="62" spans="3:11" ht="6" customHeight="1" x14ac:dyDescent="0.35">
      <c r="C62" s="180"/>
      <c r="D62" s="181"/>
      <c r="E62" s="182"/>
      <c r="F62" s="183"/>
      <c r="G62" s="183"/>
      <c r="H62" s="183"/>
      <c r="I62" s="183"/>
      <c r="J62" s="183"/>
      <c r="K62" s="183"/>
    </row>
    <row r="63" spans="3:11" ht="6" customHeight="1" x14ac:dyDescent="0.35">
      <c r="C63" s="180"/>
      <c r="D63" s="181"/>
      <c r="E63" s="182"/>
      <c r="F63" s="183"/>
      <c r="G63" s="183"/>
      <c r="H63" s="183"/>
      <c r="I63" s="183"/>
      <c r="J63" s="183"/>
      <c r="K63" s="183"/>
    </row>
    <row r="64" spans="3:11" ht="15.5" x14ac:dyDescent="0.35">
      <c r="C64" s="62"/>
      <c r="D64" s="1190" t="s">
        <v>889</v>
      </c>
      <c r="E64" s="1191"/>
      <c r="F64" s="1191"/>
      <c r="G64" s="1191"/>
      <c r="H64" s="1191"/>
      <c r="I64" s="1191"/>
      <c r="J64" s="1191"/>
      <c r="K64" s="1191"/>
    </row>
    <row r="65" spans="1:12" ht="48" customHeight="1" x14ac:dyDescent="0.35">
      <c r="C65" s="62"/>
      <c r="D65" s="1189" t="s">
        <v>890</v>
      </c>
      <c r="E65" s="1189"/>
      <c r="F65" s="1189"/>
      <c r="G65" s="1189"/>
      <c r="H65" s="1189"/>
      <c r="I65" s="1189"/>
      <c r="J65" s="1189"/>
      <c r="K65" s="1189"/>
    </row>
    <row r="66" spans="1:12" ht="9" customHeight="1" x14ac:dyDescent="0.35">
      <c r="C66" s="62"/>
      <c r="D66" s="170"/>
      <c r="E66" s="171"/>
      <c r="F66" s="171"/>
      <c r="G66" s="171"/>
      <c r="H66" s="171"/>
      <c r="I66" s="171"/>
      <c r="J66" s="171"/>
      <c r="K66" s="171"/>
    </row>
    <row r="67" spans="1:12" ht="15.5" x14ac:dyDescent="0.35">
      <c r="C67" s="62"/>
      <c r="D67" s="1190" t="s">
        <v>892</v>
      </c>
      <c r="E67" s="1191"/>
      <c r="F67" s="1191"/>
      <c r="G67" s="1191"/>
      <c r="H67" s="1191"/>
      <c r="I67" s="1191"/>
      <c r="J67" s="1191"/>
      <c r="K67" s="1191"/>
    </row>
    <row r="68" spans="1:12" s="1189" customFormat="1" ht="29.75" customHeight="1" x14ac:dyDescent="0.35">
      <c r="A68"/>
      <c r="B68"/>
      <c r="C68" s="62"/>
      <c r="D68" s="1189" t="s">
        <v>891</v>
      </c>
    </row>
    <row r="69" spans="1:12" ht="16.5" customHeight="1" x14ac:dyDescent="0.35">
      <c r="C69" s="62"/>
      <c r="D69" s="160"/>
      <c r="E69" s="161"/>
      <c r="F69" s="161"/>
      <c r="G69" s="161"/>
      <c r="H69" s="161"/>
      <c r="I69" s="161"/>
      <c r="J69" s="161"/>
      <c r="K69" s="161"/>
    </row>
    <row r="70" spans="1:12" ht="15.5" x14ac:dyDescent="0.35">
      <c r="A70" s="47" t="s">
        <v>111</v>
      </c>
      <c r="B70" s="47"/>
      <c r="C70" s="47"/>
      <c r="D70" s="47"/>
      <c r="E70" s="47"/>
      <c r="F70" s="47"/>
      <c r="G70" s="47"/>
      <c r="H70" s="47"/>
      <c r="I70" s="47"/>
      <c r="J70" s="47"/>
      <c r="K70" s="47"/>
      <c r="L70" s="47"/>
    </row>
    <row r="71" spans="1:12" ht="15" customHeight="1" x14ac:dyDescent="0.25"/>
    <row r="72" spans="1:12" ht="15" customHeight="1" x14ac:dyDescent="0.25"/>
    <row r="73" spans="1:12" ht="15" customHeight="1" x14ac:dyDescent="0.25"/>
  </sheetData>
  <sheetProtection algorithmName="SHA-512" hashValue="Y+BSn0YPRarjhohRQ6ecVw0GkqbtF8cqye2+ErrnSdZ5TZakjoL2Q9UzLZWCNHoRR5XPNP97s6+juFSH+DTePw==" saltValue="aJysbjBUkBg4xn1El6R5UQ==" spinCount="100000" sheet="1" objects="1" scenarios="1"/>
  <mergeCells count="24">
    <mergeCell ref="D13:J13"/>
    <mergeCell ref="D53:K53"/>
    <mergeCell ref="D64:K64"/>
    <mergeCell ref="D54:K54"/>
    <mergeCell ref="D16:K16"/>
    <mergeCell ref="E61:K61"/>
    <mergeCell ref="D15:K15"/>
    <mergeCell ref="E60:K60"/>
    <mergeCell ref="D65:K65"/>
    <mergeCell ref="D68:XFD68"/>
    <mergeCell ref="D67:K67"/>
    <mergeCell ref="C6:D6"/>
    <mergeCell ref="D17:K17"/>
    <mergeCell ref="D52:K52"/>
    <mergeCell ref="E56:K56"/>
    <mergeCell ref="D60:D61"/>
    <mergeCell ref="E58:K58"/>
    <mergeCell ref="D18:K18"/>
    <mergeCell ref="D24:H24"/>
    <mergeCell ref="I24:K24"/>
    <mergeCell ref="D12:J12"/>
    <mergeCell ref="D10:K10"/>
    <mergeCell ref="D20:K20"/>
    <mergeCell ref="D14:K14"/>
  </mergeCells>
  <conditionalFormatting sqref="C5">
    <cfRule type="expression" dxfId="195" priority="1">
      <formula>IF(AND(sysChk=0,sysWarn=0),1,0)</formula>
    </cfRule>
    <cfRule type="expression" dxfId="194" priority="2">
      <formula>IF(AND(sysChk=0,sysWarn&lt;&gt;0),1,0)</formula>
    </cfRule>
    <cfRule type="expression" dxfId="193" priority="3">
      <formula>IF(sysChk&lt;&gt;0,1,0)</formula>
    </cfRule>
  </conditionalFormatting>
  <dataValidations count="3">
    <dataValidation allowBlank="1" showInputMessage="1" showErrorMessage="1" prompt="This is a note." sqref="E48" xr:uid="{00000000-0002-0000-0300-000000000000}"/>
    <dataValidation type="list" allowBlank="1" showInputMessage="1" showErrorMessage="1" sqref="F47" xr:uid="{00000000-0002-0000-0300-000001000000}">
      <formula1>"Dropdown cell"</formula1>
    </dataValidation>
    <dataValidation allowBlank="1" showInputMessage="1" showErrorMessage="1" prompt="This is a note; these provide guidance." sqref="E47" xr:uid="{00000000-0002-0000-0300-000002000000}"/>
  </dataValidations>
  <hyperlinks>
    <hyperlink ref="K12" r:id="rId1" display="Link" xr:uid="{00000000-0004-0000-0300-000000000000}"/>
  </hyperlinks>
  <pageMargins left="0.70866141732283472" right="0.70866141732283472" top="0.74803149606299213" bottom="0.74803149606299213" header="0.31496062992125984" footer="0.31496062992125984"/>
  <pageSetup paperSize="9" scale="31" orientation="landscape" r:id="rId2"/>
  <colBreaks count="1" manualBreakCount="1">
    <brk id="21" max="1048575" man="1"/>
  </colBreaks>
  <ignoredErrors>
    <ignoredError sqref="C52:C54 C56 C58 C60" numberStoredAsText="1"/>
  </ignoredErrors>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3000000}">
          <x14:formula1>
            <xm:f>'SysConfig HIDE BEFORE SHARING'!$F$36:$F$38</xm:f>
          </x14:formula1>
          <xm:sqref>G28</xm:sqref>
        </x14:dataValidation>
        <x14:dataValidation type="list" allowBlank="1" showInputMessage="1" showErrorMessage="1" xr:uid="{00000000-0002-0000-0300-000004000000}">
          <x14:formula1>
            <xm:f>'SysConfig HIDE BEFORE SHARING'!$F$32:$F$33</xm:f>
          </x14:formula1>
          <xm:sqref>G27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B71EB-E580-7742-A204-DCFF9490CC79}">
  <sheetPr codeName="Sheet11">
    <tabColor rgb="FFFFFFCC"/>
    <outlinePr summaryBelow="0"/>
    <pageSetUpPr autoPageBreaks="0" fitToPage="1"/>
  </sheetPr>
  <dimension ref="A1:XFC68"/>
  <sheetViews>
    <sheetView showGridLines="0" zoomScale="75" zoomScaleNormal="75" workbookViewId="0">
      <selection activeCell="G18" sqref="G18"/>
    </sheetView>
  </sheetViews>
  <sheetFormatPr defaultColWidth="0" defaultRowHeight="15" customHeight="1" zeroHeight="1" x14ac:dyDescent="0.25"/>
  <cols>
    <col min="1" max="2" width="3" customWidth="1"/>
    <col min="3" max="3" width="16.3984375" customWidth="1"/>
    <col min="4" max="4" width="42.796875" customWidth="1"/>
    <col min="5" max="5" width="16.3984375" customWidth="1"/>
    <col min="6" max="6" width="30.3984375" customWidth="1"/>
    <col min="7" max="7" width="45.59765625" customWidth="1"/>
    <col min="8" max="8" width="16.3984375" customWidth="1"/>
    <col min="9" max="9" width="18.3984375" customWidth="1"/>
    <col min="10" max="10" width="22.59765625" customWidth="1"/>
    <col min="11" max="11" width="22" customWidth="1"/>
    <col min="12" max="12" width="2.3984375" customWidth="1"/>
    <col min="13" max="16383" width="9" hidden="1"/>
    <col min="16384" max="16384" width="0.3984375" hidden="1" customWidth="1"/>
  </cols>
  <sheetData>
    <row r="1" spans="1:12" ht="11.5" x14ac:dyDescent="0.25">
      <c r="A1" s="39"/>
      <c r="B1" s="39"/>
      <c r="C1" s="40"/>
      <c r="D1" s="39"/>
      <c r="E1" s="39"/>
      <c r="F1" s="39"/>
      <c r="G1" s="39"/>
      <c r="H1" s="39"/>
      <c r="I1" s="39"/>
      <c r="J1" s="39"/>
      <c r="K1" s="39"/>
      <c r="L1" s="39"/>
    </row>
    <row r="2" spans="1:12" ht="13" x14ac:dyDescent="0.25">
      <c r="A2" s="39"/>
      <c r="B2" s="39"/>
      <c r="C2" s="41" t="str">
        <f>cstProjectName</f>
        <v>[Financial Viability Risk Assessment Template]</v>
      </c>
      <c r="D2" s="39"/>
      <c r="E2" s="39"/>
      <c r="F2" s="39"/>
      <c r="G2" s="39"/>
      <c r="H2" s="39"/>
      <c r="I2" s="39"/>
      <c r="J2" s="39"/>
      <c r="K2" s="39"/>
      <c r="L2" s="39"/>
    </row>
    <row r="3" spans="1:12" ht="12.5" x14ac:dyDescent="0.25">
      <c r="A3" s="39"/>
      <c r="B3" s="39"/>
      <c r="C3" s="42" t="str">
        <f ca="1">MID(CELL("filename",A1),FIND("]",CELL("filename",A1))+1,256)</f>
        <v>Bidder Instructions Lite</v>
      </c>
      <c r="D3" s="39"/>
      <c r="E3" s="39"/>
      <c r="F3" s="39"/>
      <c r="G3" s="39"/>
      <c r="H3" s="39"/>
      <c r="I3" s="39"/>
      <c r="J3" s="39"/>
      <c r="K3" s="39"/>
      <c r="L3" s="39"/>
    </row>
    <row r="4" spans="1:12" ht="11.5" x14ac:dyDescent="0.25">
      <c r="A4" s="39"/>
      <c r="B4" s="39"/>
      <c r="C4" s="40" t="str">
        <f>IF(ISBLANK(cstProtectiveMarking),"",cstProtectiveMarking)</f>
        <v>[OFFICIAL]</v>
      </c>
      <c r="D4" s="39"/>
      <c r="E4" s="39"/>
      <c r="F4" s="39"/>
      <c r="G4" s="39"/>
      <c r="H4" s="39"/>
      <c r="I4" s="39"/>
      <c r="J4" s="39"/>
      <c r="K4" s="39"/>
      <c r="L4" s="39"/>
    </row>
    <row r="5" spans="1:12" ht="11.5" x14ac:dyDescent="0.25">
      <c r="A5" s="39"/>
      <c r="B5" s="39"/>
      <c r="C5" s="43" t="str">
        <f>HYPERLINK("#'Contents'!A1",sysChkWord)</f>
        <v>All Checks OK</v>
      </c>
      <c r="D5" s="39"/>
      <c r="E5" s="39"/>
      <c r="F5" s="39"/>
      <c r="G5" s="39"/>
      <c r="H5" s="39"/>
      <c r="I5" s="39"/>
      <c r="J5" s="39"/>
      <c r="K5" s="39"/>
      <c r="L5" s="39"/>
    </row>
    <row r="6" spans="1:12" ht="12.5" x14ac:dyDescent="0.25">
      <c r="A6" s="39"/>
      <c r="B6" s="153"/>
      <c r="C6" s="1167" t="str">
        <f>HYPERLINK("#'Contents FVRA Lite'!A1","Contents")</f>
        <v>Contents</v>
      </c>
      <c r="D6" s="1161"/>
      <c r="E6" s="43"/>
      <c r="F6" s="43"/>
      <c r="G6" s="39"/>
      <c r="H6" s="39"/>
      <c r="I6" s="39"/>
      <c r="J6" s="39"/>
      <c r="K6" s="39"/>
      <c r="L6" s="39"/>
    </row>
    <row r="7" spans="1:12" ht="11.5" x14ac:dyDescent="0.25">
      <c r="A7" s="39"/>
      <c r="B7" s="39"/>
      <c r="C7" s="39"/>
      <c r="D7" s="39"/>
      <c r="E7" s="39"/>
      <c r="F7" s="39"/>
      <c r="G7" s="39"/>
      <c r="H7" s="39"/>
      <c r="I7" s="39"/>
      <c r="J7" s="39"/>
      <c r="K7" s="39"/>
      <c r="L7" s="39"/>
    </row>
    <row r="8" spans="1:12" ht="11.5" x14ac:dyDescent="0.25">
      <c r="A8" s="64">
        <f>SUM(A9:A61)</f>
        <v>0</v>
      </c>
      <c r="B8" s="64">
        <f>SUM(B9:B61)</f>
        <v>0</v>
      </c>
      <c r="C8" s="46"/>
      <c r="D8" s="46"/>
      <c r="E8" s="46"/>
      <c r="F8" s="46"/>
      <c r="G8" s="46"/>
      <c r="H8" s="46"/>
      <c r="I8" s="39"/>
      <c r="J8" s="39"/>
      <c r="K8" s="39"/>
      <c r="L8" s="39"/>
    </row>
    <row r="9" spans="1:12" ht="15.5" x14ac:dyDescent="0.35">
      <c r="C9" s="281"/>
      <c r="D9" s="289" t="s">
        <v>305</v>
      </c>
      <c r="E9" s="281"/>
      <c r="F9" s="281"/>
      <c r="G9" s="281"/>
      <c r="H9" s="281"/>
      <c r="I9" s="281"/>
      <c r="J9" s="281"/>
      <c r="K9" s="281"/>
    </row>
    <row r="10" spans="1:12" ht="15.5" x14ac:dyDescent="0.35">
      <c r="C10" s="30"/>
      <c r="D10" s="1185" t="s">
        <v>408</v>
      </c>
      <c r="E10" s="1185"/>
      <c r="F10" s="1185"/>
      <c r="G10" s="1185"/>
      <c r="H10" s="1185"/>
      <c r="I10" s="1185"/>
      <c r="J10" s="1185"/>
      <c r="K10" s="1185"/>
    </row>
    <row r="11" spans="1:12" s="28" customFormat="1" ht="11.5" x14ac:dyDescent="0.25"/>
    <row r="12" spans="1:12" s="28" customFormat="1" ht="20.5" customHeight="1" x14ac:dyDescent="0.25">
      <c r="D12" s="1187" t="s">
        <v>406</v>
      </c>
      <c r="E12" s="1187"/>
      <c r="F12" s="1187"/>
      <c r="G12" s="1187"/>
      <c r="H12" s="1187"/>
      <c r="I12" s="1187"/>
      <c r="J12" s="1187"/>
      <c r="K12" s="127" t="s">
        <v>392</v>
      </c>
    </row>
    <row r="13" spans="1:12" s="28" customFormat="1" ht="2.5" customHeight="1" x14ac:dyDescent="0.25">
      <c r="D13" s="1186"/>
      <c r="E13" s="1186"/>
      <c r="F13" s="1186"/>
      <c r="G13" s="1186"/>
      <c r="H13" s="1186"/>
      <c r="I13" s="1186"/>
      <c r="J13" s="1186"/>
      <c r="K13" s="127"/>
    </row>
    <row r="14" spans="1:12" ht="36" customHeight="1" x14ac:dyDescent="0.35">
      <c r="C14" s="62"/>
      <c r="D14" s="1198" t="s">
        <v>636</v>
      </c>
      <c r="E14" s="1202"/>
      <c r="F14" s="1202"/>
      <c r="G14" s="1202"/>
      <c r="H14" s="1202"/>
      <c r="I14" s="1202"/>
      <c r="J14" s="1202"/>
      <c r="K14" s="1202"/>
    </row>
    <row r="15" spans="1:12" ht="40.5" customHeight="1" x14ac:dyDescent="0.35">
      <c r="C15" s="62"/>
      <c r="D15" s="1198" t="s">
        <v>407</v>
      </c>
      <c r="E15" s="1198"/>
      <c r="F15" s="1198"/>
      <c r="G15" s="1198"/>
      <c r="H15" s="1198"/>
      <c r="I15" s="1198"/>
      <c r="J15" s="1198"/>
      <c r="K15" s="1198"/>
    </row>
    <row r="16" spans="1:12" ht="40.5" hidden="1" customHeight="1" x14ac:dyDescent="0.35">
      <c r="C16" s="62"/>
      <c r="D16" s="1187"/>
      <c r="E16" s="1187"/>
      <c r="F16" s="1187"/>
      <c r="G16" s="1187"/>
      <c r="H16" s="1187"/>
      <c r="I16" s="1187"/>
      <c r="J16" s="1187"/>
      <c r="K16" s="1187"/>
    </row>
    <row r="17" spans="3:11" ht="35.25" customHeight="1" x14ac:dyDescent="0.35">
      <c r="C17" s="62"/>
      <c r="D17" s="1198" t="s">
        <v>637</v>
      </c>
      <c r="E17" s="1199"/>
      <c r="F17" s="1199"/>
      <c r="G17" s="1199"/>
      <c r="H17" s="1199"/>
      <c r="I17" s="1199"/>
      <c r="J17" s="1199"/>
      <c r="K17" s="1199"/>
    </row>
    <row r="18" spans="3:11" ht="15.5" x14ac:dyDescent="0.35">
      <c r="C18" s="30"/>
      <c r="D18" s="1185" t="s">
        <v>405</v>
      </c>
      <c r="E18" s="1185"/>
      <c r="F18" s="1185"/>
      <c r="G18" s="1185"/>
      <c r="H18" s="1185"/>
      <c r="I18" s="1185"/>
      <c r="J18" s="1185"/>
      <c r="K18" s="1185"/>
    </row>
    <row r="19" spans="3:11" ht="3.75" customHeight="1" x14ac:dyDescent="0.25"/>
    <row r="20" spans="3:11" ht="3.75" customHeight="1" x14ac:dyDescent="0.25">
      <c r="C20" s="290"/>
      <c r="D20" s="290"/>
      <c r="E20" s="290"/>
      <c r="F20" s="290"/>
      <c r="G20" s="290"/>
      <c r="H20" s="290"/>
      <c r="I20" s="290"/>
      <c r="J20" s="290"/>
      <c r="K20" s="290"/>
    </row>
    <row r="21" spans="3:11" ht="3.75" customHeight="1" x14ac:dyDescent="0.35">
      <c r="C21" s="62"/>
      <c r="F21" s="15"/>
      <c r="G21" s="15"/>
      <c r="H21" s="15"/>
      <c r="I21" s="15"/>
      <c r="J21" s="15"/>
      <c r="K21" s="15"/>
    </row>
    <row r="22" spans="3:11" ht="15" customHeight="1" x14ac:dyDescent="0.35">
      <c r="C22" s="62"/>
      <c r="D22" s="1200" t="s">
        <v>339</v>
      </c>
      <c r="E22" s="1200"/>
      <c r="F22" s="1200"/>
      <c r="G22" s="1200"/>
      <c r="H22" s="1200"/>
      <c r="I22" s="1201" t="s">
        <v>390</v>
      </c>
      <c r="J22" s="1201"/>
      <c r="K22" s="1201"/>
    </row>
    <row r="23" spans="3:11" ht="9.75" customHeight="1" x14ac:dyDescent="0.35">
      <c r="C23" s="62"/>
      <c r="D23" s="168"/>
      <c r="E23" s="169"/>
      <c r="F23" s="169"/>
      <c r="G23" s="169"/>
      <c r="H23" s="169"/>
      <c r="I23" s="169"/>
      <c r="J23" s="169"/>
      <c r="K23" s="169"/>
    </row>
    <row r="24" spans="3:11" ht="19.5" customHeight="1" x14ac:dyDescent="0.35">
      <c r="C24" s="62"/>
      <c r="D24" s="172"/>
      <c r="E24" s="172" t="s">
        <v>337</v>
      </c>
      <c r="F24" s="173" t="s">
        <v>346</v>
      </c>
      <c r="G24" s="173"/>
      <c r="I24" s="174" t="s">
        <v>267</v>
      </c>
      <c r="J24" s="175" t="s">
        <v>268</v>
      </c>
      <c r="K24" s="176" t="s">
        <v>273</v>
      </c>
    </row>
    <row r="25" spans="3:11" ht="15.5" x14ac:dyDescent="0.35">
      <c r="C25" s="62"/>
      <c r="D25" s="281"/>
      <c r="E25" s="281" t="s">
        <v>38</v>
      </c>
      <c r="F25" s="535" t="s">
        <v>199</v>
      </c>
      <c r="G25" s="156">
        <f>MATCH($F$25,'SysConfig HIDE BEFORE SHARING'!$F$32:$F$33,0)</f>
        <v>1</v>
      </c>
      <c r="I25" s="177" t="str">
        <f>IF(G25=1,"1.3b","1.3a")</f>
        <v>1.3b</v>
      </c>
      <c r="J25" s="178">
        <v>2.1</v>
      </c>
      <c r="K25" s="179" t="s">
        <v>338</v>
      </c>
    </row>
    <row r="26" spans="3:11" ht="15.5" x14ac:dyDescent="0.35">
      <c r="C26" s="180"/>
      <c r="F26" s="37" t="s">
        <v>410</v>
      </c>
      <c r="G26" s="37"/>
    </row>
    <row r="27" spans="3:11" ht="15.5" x14ac:dyDescent="0.35">
      <c r="C27" s="180"/>
      <c r="F27" s="37"/>
      <c r="G27" s="37"/>
    </row>
    <row r="28" spans="3:11" ht="15.5" x14ac:dyDescent="0.35">
      <c r="C28" s="62"/>
      <c r="D28" s="15"/>
      <c r="E28" s="15"/>
      <c r="G28" s="37"/>
      <c r="H28" s="15"/>
      <c r="I28" s="15"/>
      <c r="J28" s="15"/>
      <c r="K28" s="15"/>
    </row>
    <row r="29" spans="3:11" ht="15.5" x14ac:dyDescent="0.35">
      <c r="C29" s="62"/>
      <c r="D29" s="15"/>
      <c r="E29" s="15"/>
      <c r="F29" s="15"/>
      <c r="G29" s="15"/>
      <c r="H29" s="15"/>
      <c r="I29" s="15"/>
      <c r="J29" s="15"/>
      <c r="K29" s="15"/>
    </row>
    <row r="30" spans="3:11" ht="15.5" x14ac:dyDescent="0.35">
      <c r="C30" s="62"/>
      <c r="D30" s="15"/>
      <c r="E30" s="15"/>
      <c r="F30" s="15"/>
      <c r="G30" s="15"/>
      <c r="H30" s="15"/>
      <c r="I30" s="15"/>
      <c r="J30" s="15"/>
      <c r="K30" s="15"/>
    </row>
    <row r="31" spans="3:11" ht="15.5" x14ac:dyDescent="0.35">
      <c r="C31" s="62"/>
      <c r="D31" s="15"/>
      <c r="E31" s="15"/>
      <c r="F31" s="15"/>
      <c r="G31" s="15"/>
      <c r="H31" s="15"/>
      <c r="I31" s="15"/>
      <c r="J31" s="15"/>
      <c r="K31" s="15"/>
    </row>
    <row r="32" spans="3:11" ht="15.5" x14ac:dyDescent="0.35">
      <c r="C32" s="62"/>
      <c r="D32" s="15"/>
      <c r="E32" s="15"/>
      <c r="F32" s="15"/>
      <c r="G32" s="15"/>
      <c r="H32" s="15"/>
      <c r="I32" s="15"/>
      <c r="J32" s="15"/>
      <c r="K32" s="15"/>
    </row>
    <row r="33" spans="3:11" ht="15.5" x14ac:dyDescent="0.35">
      <c r="C33" s="62"/>
      <c r="D33" s="15"/>
      <c r="E33" s="15"/>
      <c r="F33" s="15"/>
      <c r="G33" s="15"/>
      <c r="H33" s="15"/>
      <c r="I33" s="15"/>
      <c r="J33" s="15"/>
      <c r="K33" s="15"/>
    </row>
    <row r="34" spans="3:11" ht="15.5" x14ac:dyDescent="0.35">
      <c r="C34" s="62"/>
      <c r="D34" s="15"/>
      <c r="E34" s="15"/>
      <c r="F34" s="15"/>
      <c r="G34" s="15"/>
      <c r="H34" s="15"/>
      <c r="I34" s="15"/>
      <c r="J34" s="15"/>
      <c r="K34" s="15"/>
    </row>
    <row r="35" spans="3:11" ht="15.5" x14ac:dyDescent="0.35">
      <c r="C35" s="62"/>
      <c r="D35" s="15"/>
      <c r="E35" s="15"/>
      <c r="F35" s="15"/>
      <c r="G35" s="15"/>
      <c r="H35" s="15"/>
      <c r="I35" s="15"/>
      <c r="J35" s="15"/>
      <c r="K35" s="15"/>
    </row>
    <row r="36" spans="3:11" ht="15.5" x14ac:dyDescent="0.35">
      <c r="C36" s="62"/>
      <c r="D36" s="15"/>
      <c r="E36" s="15"/>
      <c r="F36" s="15"/>
      <c r="G36" s="15"/>
      <c r="H36" s="15"/>
      <c r="I36" s="15"/>
      <c r="J36" s="15"/>
      <c r="K36" s="15"/>
    </row>
    <row r="37" spans="3:11" ht="15.5" x14ac:dyDescent="0.35">
      <c r="C37" s="62"/>
      <c r="D37" s="15"/>
      <c r="E37" s="15"/>
      <c r="F37" s="15"/>
      <c r="G37" s="15"/>
      <c r="H37" s="15"/>
      <c r="I37" s="15"/>
      <c r="J37" s="15"/>
      <c r="K37" s="15"/>
    </row>
    <row r="38" spans="3:11" ht="15.5" x14ac:dyDescent="0.35">
      <c r="C38" s="62"/>
      <c r="D38" s="15"/>
      <c r="E38" s="15"/>
      <c r="F38" s="15"/>
      <c r="G38" s="15"/>
      <c r="H38" s="15"/>
      <c r="I38" s="15"/>
      <c r="J38" s="15"/>
      <c r="K38" s="15"/>
    </row>
    <row r="39" spans="3:11" ht="15.5" x14ac:dyDescent="0.35">
      <c r="C39" s="62"/>
      <c r="D39" s="15"/>
      <c r="E39" s="15"/>
      <c r="F39" s="15"/>
      <c r="G39" s="15"/>
      <c r="H39" s="15"/>
      <c r="I39" s="15"/>
      <c r="J39" s="15"/>
      <c r="K39" s="15"/>
    </row>
    <row r="40" spans="3:11" ht="15.5" x14ac:dyDescent="0.35">
      <c r="C40" s="62"/>
      <c r="D40" s="15"/>
      <c r="E40" s="15"/>
      <c r="F40" s="15"/>
      <c r="G40" s="15"/>
      <c r="H40" s="15"/>
      <c r="I40" s="15"/>
      <c r="J40" s="15"/>
      <c r="K40" s="15"/>
    </row>
    <row r="41" spans="3:11" ht="13.5" thickBot="1" x14ac:dyDescent="0.3">
      <c r="C41" s="154"/>
      <c r="D41" s="154" t="s">
        <v>335</v>
      </c>
      <c r="E41" s="154"/>
      <c r="F41" s="154"/>
      <c r="G41" s="154"/>
      <c r="H41" s="154"/>
      <c r="I41" s="154"/>
      <c r="J41" s="154"/>
      <c r="K41" s="154"/>
    </row>
    <row r="42" spans="3:11" ht="11.25" customHeight="1" thickBot="1" x14ac:dyDescent="0.4">
      <c r="C42" s="155"/>
      <c r="D42" s="15"/>
      <c r="E42" s="15"/>
      <c r="F42" s="15"/>
      <c r="G42" s="15"/>
      <c r="H42" s="15"/>
      <c r="I42" s="15"/>
      <c r="K42" s="15"/>
    </row>
    <row r="43" spans="3:11" ht="6.75" customHeight="1" x14ac:dyDescent="0.35">
      <c r="C43" s="62"/>
      <c r="D43" s="184"/>
      <c r="E43" s="185"/>
      <c r="F43" s="186"/>
      <c r="H43" s="15"/>
      <c r="I43" s="15"/>
      <c r="J43" s="15"/>
      <c r="K43" s="15"/>
    </row>
    <row r="44" spans="3:11" ht="14.25" customHeight="1" x14ac:dyDescent="0.35">
      <c r="C44" s="62"/>
      <c r="D44" s="187" t="s">
        <v>366</v>
      </c>
      <c r="E44" s="291" t="s">
        <v>344</v>
      </c>
      <c r="F44" s="292" t="s">
        <v>343</v>
      </c>
      <c r="H44" s="288"/>
      <c r="I44" s="15"/>
      <c r="K44" s="15"/>
    </row>
    <row r="45" spans="3:11" ht="5.25" customHeight="1" thickBot="1" x14ac:dyDescent="0.4">
      <c r="C45" s="62"/>
      <c r="D45" s="188"/>
      <c r="E45" s="73"/>
      <c r="F45" s="189"/>
      <c r="H45" s="15"/>
      <c r="I45" s="15"/>
      <c r="J45" s="15"/>
      <c r="K45" s="15"/>
    </row>
    <row r="46" spans="3:11" ht="9.75" customHeight="1" x14ac:dyDescent="0.35">
      <c r="C46" s="62"/>
      <c r="D46" s="15"/>
      <c r="E46" s="15"/>
      <c r="F46" s="15"/>
      <c r="G46" s="15"/>
      <c r="H46" s="15"/>
      <c r="I46" s="15"/>
      <c r="J46" s="15"/>
      <c r="K46" s="15"/>
    </row>
    <row r="47" spans="3:11" ht="15.5" x14ac:dyDescent="0.25">
      <c r="C47" s="120"/>
      <c r="D47" s="120" t="s">
        <v>882</v>
      </c>
      <c r="E47" s="120"/>
      <c r="F47" s="120"/>
      <c r="G47" s="120"/>
      <c r="H47" s="120"/>
      <c r="I47" s="120"/>
      <c r="J47" s="120"/>
      <c r="K47" s="120"/>
    </row>
    <row r="48" spans="3:11" ht="9.75" customHeight="1" x14ac:dyDescent="0.35">
      <c r="C48" s="62"/>
      <c r="D48" s="15"/>
      <c r="E48" s="15"/>
      <c r="F48" s="15"/>
      <c r="G48" s="15"/>
      <c r="H48" s="15"/>
      <c r="I48" s="15"/>
      <c r="J48" s="15"/>
      <c r="K48" s="15"/>
    </row>
    <row r="49" spans="3:11" ht="15.5" x14ac:dyDescent="0.25">
      <c r="C49" s="63" t="s">
        <v>64</v>
      </c>
      <c r="D49" s="1192" t="s">
        <v>883</v>
      </c>
      <c r="E49" s="1193"/>
      <c r="F49" s="1193"/>
      <c r="G49" s="1193"/>
      <c r="H49" s="1193"/>
      <c r="I49" s="1193"/>
      <c r="J49" s="1193"/>
      <c r="K49" s="1193"/>
    </row>
    <row r="50" spans="3:11" ht="33" customHeight="1" x14ac:dyDescent="0.25">
      <c r="C50" s="63" t="s">
        <v>65</v>
      </c>
      <c r="D50" s="1189" t="s">
        <v>884</v>
      </c>
      <c r="E50" s="1189"/>
      <c r="F50" s="1189"/>
      <c r="G50" s="1189"/>
      <c r="H50" s="1189"/>
      <c r="I50" s="1189"/>
      <c r="J50" s="1189"/>
      <c r="K50" s="1189"/>
    </row>
    <row r="51" spans="3:11" ht="15.5" x14ac:dyDescent="0.25">
      <c r="C51" s="63" t="s">
        <v>885</v>
      </c>
      <c r="D51" s="1192" t="s">
        <v>347</v>
      </c>
      <c r="E51" s="1193"/>
      <c r="F51" s="1193"/>
      <c r="G51" s="1193"/>
      <c r="H51" s="1193"/>
      <c r="I51" s="1193"/>
      <c r="J51" s="1193"/>
      <c r="K51" s="1193"/>
    </row>
    <row r="52" spans="3:11" ht="8.25" customHeight="1" x14ac:dyDescent="0.25">
      <c r="C52" s="63"/>
      <c r="D52" s="170"/>
      <c r="E52" s="171"/>
      <c r="F52" s="171"/>
      <c r="G52" s="171"/>
      <c r="H52" s="171"/>
      <c r="I52" s="171"/>
      <c r="J52" s="171"/>
      <c r="K52" s="171"/>
    </row>
    <row r="53" spans="3:11" ht="15.5" x14ac:dyDescent="0.25">
      <c r="C53" s="63" t="s">
        <v>886</v>
      </c>
      <c r="D53" s="1154" t="s">
        <v>367</v>
      </c>
      <c r="E53" s="1194" t="s">
        <v>302</v>
      </c>
      <c r="F53" s="1195"/>
      <c r="G53" s="1195"/>
      <c r="H53" s="1195"/>
      <c r="I53" s="1195"/>
      <c r="J53" s="1195"/>
      <c r="K53" s="1195"/>
    </row>
    <row r="54" spans="3:11" ht="6.75" customHeight="1" x14ac:dyDescent="0.35">
      <c r="C54" s="63"/>
      <c r="D54" s="122"/>
      <c r="E54" s="158"/>
      <c r="F54" s="158"/>
      <c r="G54" s="158"/>
      <c r="H54" s="158"/>
      <c r="I54" s="158"/>
      <c r="J54" s="158"/>
      <c r="K54" s="158"/>
    </row>
    <row r="55" spans="3:11" ht="15.5" x14ac:dyDescent="0.25">
      <c r="C55" s="63" t="s">
        <v>887</v>
      </c>
      <c r="D55" s="1154" t="s">
        <v>368</v>
      </c>
      <c r="E55" s="1194" t="s">
        <v>303</v>
      </c>
      <c r="F55" s="1195"/>
      <c r="G55" s="1195"/>
      <c r="H55" s="1195"/>
      <c r="I55" s="1195"/>
      <c r="J55" s="1195"/>
      <c r="K55" s="1195"/>
    </row>
    <row r="56" spans="3:11" ht="7.5" customHeight="1" x14ac:dyDescent="0.35">
      <c r="C56" s="63"/>
      <c r="D56" s="159"/>
      <c r="E56" s="158"/>
      <c r="F56" s="158"/>
      <c r="G56" s="158"/>
      <c r="H56" s="158"/>
      <c r="I56" s="158"/>
      <c r="J56" s="158"/>
      <c r="K56" s="158"/>
    </row>
    <row r="57" spans="3:11" ht="30.75" customHeight="1" x14ac:dyDescent="0.25">
      <c r="C57" s="63" t="s">
        <v>888</v>
      </c>
      <c r="D57" s="1196" t="s">
        <v>210</v>
      </c>
      <c r="E57" s="1194" t="s">
        <v>348</v>
      </c>
      <c r="F57" s="1195"/>
      <c r="G57" s="1195"/>
      <c r="H57" s="1195"/>
      <c r="I57" s="1195"/>
      <c r="J57" s="1195"/>
      <c r="K57" s="1195"/>
    </row>
    <row r="58" spans="3:11" ht="15.5" x14ac:dyDescent="0.25">
      <c r="C58" s="63"/>
      <c r="D58" s="1197"/>
      <c r="E58" s="1194" t="s">
        <v>304</v>
      </c>
      <c r="F58" s="1195"/>
      <c r="G58" s="1195"/>
      <c r="H58" s="1195"/>
      <c r="I58" s="1195"/>
      <c r="J58" s="1195"/>
      <c r="K58" s="1195"/>
    </row>
    <row r="59" spans="3:11" ht="6" customHeight="1" x14ac:dyDescent="0.35">
      <c r="C59" s="180"/>
      <c r="D59" s="181"/>
      <c r="E59" s="182"/>
      <c r="F59" s="183"/>
      <c r="G59" s="183"/>
      <c r="H59" s="183"/>
      <c r="I59" s="183"/>
      <c r="J59" s="183"/>
      <c r="K59" s="183"/>
    </row>
    <row r="60" spans="3:11" ht="6" customHeight="1" x14ac:dyDescent="0.35">
      <c r="C60" s="180"/>
      <c r="D60" s="181"/>
      <c r="E60" s="182"/>
      <c r="F60" s="183"/>
      <c r="G60" s="183"/>
      <c r="H60" s="183"/>
      <c r="I60" s="183"/>
      <c r="J60" s="183"/>
      <c r="K60" s="183"/>
    </row>
    <row r="61" spans="3:11" ht="15.5" x14ac:dyDescent="0.35">
      <c r="C61" s="62"/>
      <c r="D61" s="1190" t="s">
        <v>889</v>
      </c>
      <c r="E61" s="1191"/>
      <c r="F61" s="1191"/>
      <c r="G61" s="1191"/>
      <c r="H61" s="1191"/>
      <c r="I61" s="1191"/>
      <c r="J61" s="1191"/>
      <c r="K61" s="1191"/>
    </row>
    <row r="62" spans="3:11" ht="48" customHeight="1" x14ac:dyDescent="0.35">
      <c r="C62" s="62"/>
      <c r="D62" s="1189" t="s">
        <v>890</v>
      </c>
      <c r="E62" s="1189"/>
      <c r="F62" s="1189"/>
      <c r="G62" s="1189"/>
      <c r="H62" s="1189"/>
      <c r="I62" s="1189"/>
      <c r="J62" s="1189"/>
      <c r="K62" s="1189"/>
    </row>
    <row r="63" spans="3:11" ht="9" customHeight="1" x14ac:dyDescent="0.35">
      <c r="C63" s="62"/>
      <c r="D63" s="170"/>
      <c r="E63" s="171"/>
      <c r="F63" s="171"/>
      <c r="G63" s="171"/>
      <c r="H63" s="171"/>
      <c r="I63" s="171"/>
      <c r="J63" s="171"/>
      <c r="K63" s="171"/>
    </row>
    <row r="64" spans="3:11" ht="15.5" x14ac:dyDescent="0.35">
      <c r="C64" s="62"/>
      <c r="D64" s="1190" t="s">
        <v>892</v>
      </c>
      <c r="E64" s="1191"/>
      <c r="F64" s="1191"/>
      <c r="G64" s="1191"/>
      <c r="H64" s="1191"/>
      <c r="I64" s="1191"/>
      <c r="J64" s="1191"/>
      <c r="K64" s="1191"/>
    </row>
    <row r="65" spans="1:12" s="1189" customFormat="1" ht="29.75" customHeight="1" x14ac:dyDescent="0.35">
      <c r="A65"/>
      <c r="B65"/>
      <c r="C65" s="62"/>
      <c r="D65" s="1189" t="s">
        <v>891</v>
      </c>
    </row>
    <row r="66" spans="1:12" ht="16.5" customHeight="1" x14ac:dyDescent="0.35">
      <c r="C66" s="62"/>
      <c r="D66" s="160"/>
      <c r="E66" s="161"/>
      <c r="F66" s="161"/>
      <c r="G66" s="161"/>
      <c r="H66" s="161"/>
      <c r="I66" s="161"/>
      <c r="J66" s="161"/>
      <c r="K66" s="161"/>
    </row>
    <row r="67" spans="1:12" ht="15.5" x14ac:dyDescent="0.35">
      <c r="A67" s="47" t="s">
        <v>111</v>
      </c>
      <c r="B67" s="47"/>
      <c r="C67" s="47"/>
      <c r="D67" s="47"/>
      <c r="E67" s="47"/>
      <c r="F67" s="47"/>
      <c r="G67" s="47"/>
      <c r="H67" s="47"/>
      <c r="I67" s="47"/>
      <c r="J67" s="47"/>
      <c r="K67" s="47"/>
      <c r="L67" s="47"/>
    </row>
    <row r="68" spans="1:12" ht="15" customHeight="1" x14ac:dyDescent="0.25"/>
  </sheetData>
  <mergeCells count="23">
    <mergeCell ref="D15:K15"/>
    <mergeCell ref="C6:D6"/>
    <mergeCell ref="D10:K10"/>
    <mergeCell ref="D12:J12"/>
    <mergeCell ref="D13:J13"/>
    <mergeCell ref="D14:K14"/>
    <mergeCell ref="D16:K16"/>
    <mergeCell ref="D17:K17"/>
    <mergeCell ref="D18:K18"/>
    <mergeCell ref="D22:H22"/>
    <mergeCell ref="I22:K22"/>
    <mergeCell ref="D61:K61"/>
    <mergeCell ref="D62:K62"/>
    <mergeCell ref="D64:K64"/>
    <mergeCell ref="D65:XFD65"/>
    <mergeCell ref="D49:K49"/>
    <mergeCell ref="D50:K50"/>
    <mergeCell ref="E57:K57"/>
    <mergeCell ref="D51:K51"/>
    <mergeCell ref="E53:K53"/>
    <mergeCell ref="E55:K55"/>
    <mergeCell ref="D57:D58"/>
    <mergeCell ref="E58:K58"/>
  </mergeCells>
  <conditionalFormatting sqref="C5">
    <cfRule type="expression" dxfId="192" priority="1">
      <formula>IF(AND(sysChk=0,sysWarn=0),1,0)</formula>
    </cfRule>
    <cfRule type="expression" dxfId="191" priority="2">
      <formula>IF(AND(sysChk=0,sysWarn&lt;&gt;0),1,0)</formula>
    </cfRule>
    <cfRule type="expression" dxfId="190" priority="3">
      <formula>IF(sysChk&lt;&gt;0,1,0)</formula>
    </cfRule>
  </conditionalFormatting>
  <dataValidations count="3">
    <dataValidation allowBlank="1" showInputMessage="1" showErrorMessage="1" prompt="This is a note; these provide guidance." sqref="E44" xr:uid="{71B9D8A9-7C32-5241-A1BE-7D83C7D0811E}"/>
    <dataValidation type="list" allowBlank="1" showInputMessage="1" showErrorMessage="1" sqref="F44" xr:uid="{CC69749E-D78C-664D-9EDC-B47FB48EF24D}">
      <formula1>"Dropdown cell"</formula1>
    </dataValidation>
    <dataValidation allowBlank="1" showInputMessage="1" showErrorMessage="1" prompt="This is a note." sqref="E45" xr:uid="{04490D94-FAFE-104B-B7F2-57F484EA67F7}"/>
  </dataValidations>
  <hyperlinks>
    <hyperlink ref="K12" r:id="rId1" display="Link" xr:uid="{D3293B47-30FE-5048-B07C-A6B787698D0C}"/>
  </hyperlinks>
  <pageMargins left="0.70866141732283472" right="0.70866141732283472" top="0.74803149606299213" bottom="0.74803149606299213" header="0.31496062992125984" footer="0.31496062992125984"/>
  <pageSetup paperSize="9" scale="31" orientation="landscape" r:id="rId2"/>
  <colBreaks count="1" manualBreakCount="1">
    <brk id="21" max="1048575" man="1"/>
  </colBreaks>
  <ignoredErrors>
    <ignoredError sqref="C49:C57" numberStoredAsText="1"/>
  </ignoredError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A2E917A-50A4-4403-9A89-2491E3D15D63}">
          <x14:formula1>
            <xm:f>'SysConfig HIDE BEFORE SHARING'!$F$32:$F$33</xm:f>
          </x14:formula1>
          <xm:sqref>F25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CC"/>
  </sheetPr>
  <dimension ref="A1:XEZ76"/>
  <sheetViews>
    <sheetView showGridLines="0" topLeftCell="A25" zoomScale="75" zoomScaleNormal="75" workbookViewId="0">
      <selection activeCell="D16" sqref="D16"/>
    </sheetView>
  </sheetViews>
  <sheetFormatPr defaultColWidth="9" defaultRowHeight="0" customHeight="1" zeroHeight="1" x14ac:dyDescent="0.25"/>
  <cols>
    <col min="1" max="1" width="3" customWidth="1"/>
    <col min="2" max="2" width="3.796875" customWidth="1"/>
    <col min="3" max="3" width="1.796875" customWidth="1"/>
    <col min="4" max="4" width="27.3984375" customWidth="1"/>
    <col min="5" max="5" width="19" customWidth="1"/>
    <col min="6" max="6" width="42.59765625" customWidth="1"/>
    <col min="7" max="9" width="11" customWidth="1"/>
    <col min="10" max="10" width="14" bestFit="1" customWidth="1"/>
    <col min="11" max="11" width="1.796875" customWidth="1"/>
    <col min="12" max="13" width="7.19921875" bestFit="1" customWidth="1"/>
    <col min="14" max="16" width="6.796875" bestFit="1" customWidth="1"/>
    <col min="17" max="18" width="6.796875" style="14" bestFit="1" customWidth="1"/>
    <col min="19" max="19" width="7.59765625" style="14" bestFit="1" customWidth="1"/>
    <col min="20" max="22" width="7.796875" style="14" bestFit="1" customWidth="1"/>
    <col min="23" max="23" width="2.59765625" style="14" customWidth="1"/>
    <col min="24" max="24" width="55.59765625" style="14" customWidth="1"/>
    <col min="25" max="25" width="2.796875" style="14" customWidth="1"/>
    <col min="26" max="26" width="9" style="14" customWidth="1"/>
    <col min="27" max="27" width="8.796875" style="14" hidden="1" customWidth="1"/>
    <col min="28" max="30" width="9" style="14" hidden="1" customWidth="1"/>
    <col min="31" max="16372" width="9" style="14" customWidth="1"/>
    <col min="16373" max="16373" width="1.59765625" style="14" customWidth="1"/>
    <col min="16374" max="16374" width="30" style="14" hidden="1" customWidth="1"/>
    <col min="16375" max="16375" width="32.3984375" style="14" hidden="1" customWidth="1"/>
    <col min="16376" max="16376" width="22.796875" style="14" hidden="1" customWidth="1"/>
    <col min="16377" max="16377" width="25.3984375" style="14" hidden="1" customWidth="1"/>
    <col min="16378" max="16378" width="23.796875" style="14" hidden="1" customWidth="1"/>
    <col min="16379" max="16379" width="26" style="14" hidden="1" customWidth="1"/>
    <col min="16380" max="16380" width="38" style="14" hidden="1" customWidth="1"/>
    <col min="16381" max="16384" width="0" style="14" hidden="1" customWidth="1"/>
  </cols>
  <sheetData>
    <row r="1" spans="1:25" ht="11.5" x14ac:dyDescent="0.25">
      <c r="A1" s="39" t="s">
        <v>66</v>
      </c>
      <c r="B1" s="39"/>
      <c r="C1" s="40"/>
      <c r="D1" s="39"/>
      <c r="E1" s="39"/>
      <c r="F1" s="39"/>
      <c r="G1" s="39"/>
      <c r="H1" s="39"/>
      <c r="I1" s="39"/>
      <c r="J1" s="39"/>
      <c r="K1" s="39"/>
      <c r="L1" s="39"/>
      <c r="M1" s="39"/>
      <c r="N1" s="39"/>
      <c r="O1" s="39"/>
      <c r="P1" s="39"/>
      <c r="Q1" s="39"/>
      <c r="R1" s="39"/>
      <c r="S1" s="39"/>
      <c r="T1" s="39"/>
      <c r="U1" s="39"/>
      <c r="V1" s="39"/>
      <c r="W1" s="39"/>
      <c r="X1" s="39"/>
      <c r="Y1" s="39"/>
    </row>
    <row r="2" spans="1:25" ht="13" x14ac:dyDescent="0.25">
      <c r="A2" s="39"/>
      <c r="B2" s="39"/>
      <c r="C2" s="41" t="str">
        <f>cstProjectName</f>
        <v>[Financial Viability Risk Assessment Template]</v>
      </c>
      <c r="D2" s="39"/>
      <c r="E2" s="39"/>
      <c r="F2" s="39"/>
      <c r="G2" s="39"/>
      <c r="H2" s="39"/>
      <c r="I2" s="39"/>
      <c r="J2" s="39"/>
      <c r="K2" s="39"/>
      <c r="L2" s="39"/>
      <c r="M2" s="39"/>
      <c r="N2" s="39"/>
      <c r="O2" s="39"/>
      <c r="P2" s="39"/>
      <c r="Q2" s="39"/>
      <c r="R2" s="39"/>
      <c r="S2" s="39"/>
      <c r="T2" s="39"/>
      <c r="U2" s="39"/>
      <c r="V2" s="39"/>
      <c r="W2" s="39"/>
      <c r="X2" s="39"/>
      <c r="Y2" s="39"/>
    </row>
    <row r="3" spans="1:25" ht="12.5" x14ac:dyDescent="0.25">
      <c r="A3" s="39"/>
      <c r="B3" s="39"/>
      <c r="C3" s="42" t="str">
        <f ca="1">MID(CELL("filename",A1),FIND("]",CELL("filename",A1))+1,256)</f>
        <v>Authority Input</v>
      </c>
      <c r="D3" s="39"/>
      <c r="E3" s="39"/>
      <c r="F3" s="39"/>
      <c r="G3" s="39"/>
      <c r="H3" s="39"/>
      <c r="I3" s="39"/>
      <c r="J3" s="39"/>
      <c r="K3" s="39"/>
      <c r="L3" s="39"/>
      <c r="M3" s="39"/>
      <c r="N3" s="39"/>
      <c r="O3" s="39"/>
      <c r="P3" s="39"/>
      <c r="Q3" s="39"/>
      <c r="R3" s="39"/>
      <c r="S3" s="39"/>
      <c r="T3" s="39"/>
      <c r="U3" s="39"/>
      <c r="V3" s="39"/>
      <c r="W3" s="39"/>
      <c r="X3" s="39"/>
      <c r="Y3" s="39"/>
    </row>
    <row r="4" spans="1:25" ht="11.5" x14ac:dyDescent="0.25">
      <c r="A4" s="39"/>
      <c r="B4" s="39"/>
      <c r="C4" s="40" t="str">
        <f>IF(ISBLANK(cstProtectiveMarking),"",cstProtectiveMarking)</f>
        <v>[OFFICIAL]</v>
      </c>
      <c r="D4" s="39"/>
      <c r="E4" s="39"/>
      <c r="F4" s="39"/>
      <c r="G4" s="39"/>
      <c r="H4" s="39"/>
      <c r="I4" s="39"/>
      <c r="J4" s="39"/>
      <c r="K4" s="39"/>
      <c r="L4" s="39"/>
      <c r="M4" s="39"/>
      <c r="N4" s="39"/>
      <c r="O4" s="39"/>
      <c r="P4" s="39"/>
      <c r="Q4" s="39"/>
      <c r="R4" s="39"/>
      <c r="S4" s="39"/>
      <c r="T4" s="39"/>
      <c r="U4" s="39"/>
      <c r="V4" s="39"/>
      <c r="W4" s="39"/>
      <c r="X4" s="39"/>
      <c r="Y4" s="39"/>
    </row>
    <row r="5" spans="1:25" ht="11.5" x14ac:dyDescent="0.25">
      <c r="A5" s="39"/>
      <c r="B5" s="39"/>
      <c r="C5" s="43" t="str">
        <f>HYPERLINK("#'Contents'!A1",sysChkWord)</f>
        <v>All Checks OK</v>
      </c>
      <c r="D5" s="43"/>
      <c r="E5" s="39"/>
      <c r="F5" s="39"/>
      <c r="G5" s="39"/>
      <c r="H5" s="39"/>
      <c r="I5" s="39"/>
      <c r="J5" s="39"/>
      <c r="K5" s="39"/>
      <c r="L5" s="39"/>
      <c r="M5" s="39"/>
      <c r="N5" s="39"/>
      <c r="O5" s="39"/>
      <c r="P5" s="39"/>
      <c r="Q5" s="39"/>
      <c r="R5" s="39"/>
      <c r="S5" s="39"/>
      <c r="T5" s="39"/>
      <c r="U5" s="39"/>
      <c r="V5" s="39"/>
      <c r="W5" s="39"/>
      <c r="X5" s="39"/>
      <c r="Y5" s="39"/>
    </row>
    <row r="6" spans="1:25" ht="12.5" x14ac:dyDescent="0.25">
      <c r="A6" s="39"/>
      <c r="B6" s="44"/>
      <c r="C6" s="1167" t="str">
        <f>HYPERLINK("#'Contents'!A1","Contents")</f>
        <v>Contents</v>
      </c>
      <c r="D6" s="1161"/>
      <c r="E6" s="43"/>
      <c r="F6" s="43"/>
      <c r="G6" s="39"/>
      <c r="H6" s="39"/>
      <c r="I6" s="39"/>
      <c r="J6" s="39"/>
      <c r="K6" s="39"/>
      <c r="L6" s="39"/>
      <c r="M6" s="39"/>
      <c r="N6" s="39"/>
      <c r="O6" s="39"/>
      <c r="P6" s="39"/>
      <c r="Q6" s="39"/>
      <c r="R6" s="39"/>
      <c r="S6" s="39"/>
      <c r="T6" s="39"/>
      <c r="U6" s="39"/>
      <c r="V6" s="39"/>
      <c r="W6" s="39"/>
      <c r="X6" s="39"/>
      <c r="Y6" s="39"/>
    </row>
    <row r="7" spans="1:25" ht="11.5" x14ac:dyDescent="0.25">
      <c r="A7" s="39"/>
      <c r="B7" s="39"/>
      <c r="C7" s="39"/>
      <c r="D7" s="39"/>
      <c r="E7" s="39"/>
      <c r="F7" s="39"/>
      <c r="G7" s="39"/>
      <c r="H7" s="39"/>
      <c r="I7" s="39"/>
      <c r="J7" s="39"/>
      <c r="K7" s="39"/>
      <c r="L7" s="39"/>
      <c r="M7" s="39"/>
      <c r="N7" s="39"/>
      <c r="O7" s="39"/>
      <c r="P7" s="39"/>
      <c r="Q7" s="39"/>
      <c r="R7" s="39"/>
      <c r="S7" s="39"/>
      <c r="T7" s="39"/>
      <c r="U7" s="39"/>
      <c r="V7" s="39"/>
      <c r="W7" s="39"/>
      <c r="X7" s="39"/>
      <c r="Y7" s="39"/>
    </row>
    <row r="8" spans="1:25" ht="11.5" x14ac:dyDescent="0.25">
      <c r="A8" s="64">
        <f>SUM(A9:A64)</f>
        <v>0</v>
      </c>
      <c r="B8" s="64">
        <f>SUM(B9:B64)</f>
        <v>0</v>
      </c>
      <c r="C8" s="46"/>
      <c r="D8" s="46"/>
      <c r="E8" s="46"/>
      <c r="F8" s="46"/>
      <c r="G8" s="46"/>
      <c r="H8" s="46"/>
      <c r="I8" s="39"/>
      <c r="J8" s="39"/>
      <c r="K8" s="39"/>
      <c r="L8" s="39"/>
      <c r="M8" s="39"/>
      <c r="N8" s="39"/>
      <c r="O8" s="39"/>
      <c r="P8" s="39"/>
      <c r="Q8" s="39"/>
      <c r="R8" s="39"/>
      <c r="S8" s="39"/>
      <c r="T8" s="39"/>
      <c r="U8" s="39"/>
      <c r="V8" s="39"/>
      <c r="W8" s="39"/>
      <c r="X8" s="39"/>
      <c r="Y8" s="39"/>
    </row>
    <row r="9" spans="1:25" ht="53.25" customHeight="1" x14ac:dyDescent="0.35">
      <c r="A9" s="15"/>
      <c r="B9" s="15"/>
      <c r="C9" s="15"/>
      <c r="D9" s="15"/>
      <c r="E9" s="1216" t="s">
        <v>401</v>
      </c>
      <c r="F9" s="1216"/>
      <c r="G9" s="1216"/>
      <c r="H9" s="1216"/>
      <c r="I9" s="1216"/>
      <c r="J9" s="1216"/>
      <c r="K9" s="1216"/>
      <c r="L9" s="1216"/>
      <c r="M9" s="1216"/>
      <c r="N9" s="1216"/>
      <c r="O9" s="1216"/>
      <c r="P9" s="1216"/>
      <c r="Q9" s="1216"/>
      <c r="R9" s="1216"/>
      <c r="S9" s="1216"/>
      <c r="T9" s="1216"/>
      <c r="U9" s="1216"/>
      <c r="V9" s="1216"/>
      <c r="W9" s="1216"/>
      <c r="X9" s="1216"/>
    </row>
    <row r="10" spans="1:25" ht="15.5" x14ac:dyDescent="0.35">
      <c r="A10" s="47"/>
      <c r="B10" s="47"/>
      <c r="C10" s="47"/>
      <c r="D10" s="47"/>
      <c r="E10" s="1207" t="str">
        <f>"Tool Setup (v"&amp;'SysConfig HIDE BEFORE SHARING'!G91&amp;")"</f>
        <v>Tool Setup (v6.0.0)</v>
      </c>
      <c r="F10" s="1207"/>
      <c r="G10" s="1207"/>
      <c r="H10" s="1207"/>
      <c r="I10" s="1207"/>
      <c r="J10" s="1207"/>
      <c r="K10" s="47"/>
      <c r="L10" s="47"/>
      <c r="M10" s="47"/>
      <c r="N10" s="47"/>
      <c r="O10" s="47"/>
      <c r="P10" s="47"/>
      <c r="Q10" s="47"/>
      <c r="R10" s="47"/>
      <c r="S10" s="47"/>
      <c r="T10" s="47"/>
      <c r="U10" s="47"/>
      <c r="V10" s="47"/>
      <c r="W10" s="47"/>
      <c r="X10" s="47"/>
      <c r="Y10" s="47"/>
    </row>
    <row r="11" spans="1:25" ht="15.5" x14ac:dyDescent="0.35">
      <c r="A11" s="15"/>
      <c r="B11" s="15"/>
      <c r="C11" s="15"/>
      <c r="D11" s="15"/>
      <c r="E11" s="15"/>
      <c r="F11" s="15"/>
      <c r="G11" s="15"/>
      <c r="H11" s="15"/>
      <c r="I11" s="15"/>
      <c r="J11" s="15"/>
      <c r="K11" s="15"/>
      <c r="L11" s="15"/>
      <c r="M11" s="15"/>
      <c r="N11" s="15"/>
      <c r="O11" s="15"/>
      <c r="P11" s="15"/>
    </row>
    <row r="12" spans="1:25" ht="17.25" customHeight="1" x14ac:dyDescent="0.35">
      <c r="A12" s="15"/>
      <c r="B12" s="15"/>
      <c r="C12" s="15"/>
      <c r="D12" s="15"/>
      <c r="E12" s="31" t="s">
        <v>189</v>
      </c>
      <c r="F12" s="162" t="s">
        <v>332</v>
      </c>
      <c r="G12" s="37" t="s">
        <v>365</v>
      </c>
      <c r="H12" s="15"/>
      <c r="I12" s="15"/>
      <c r="J12" s="15"/>
      <c r="K12" s="15"/>
      <c r="L12" s="15"/>
      <c r="M12" s="15"/>
      <c r="N12" s="15"/>
      <c r="O12" s="15"/>
      <c r="P12" s="15"/>
    </row>
    <row r="13" spans="1:25" ht="17.25" customHeight="1" x14ac:dyDescent="0.35">
      <c r="A13" s="15"/>
      <c r="B13" s="15"/>
      <c r="C13" s="15"/>
      <c r="D13" s="15"/>
      <c r="E13" s="33" t="s">
        <v>154</v>
      </c>
      <c r="F13" s="162" t="s">
        <v>415</v>
      </c>
      <c r="G13" s="37" t="s">
        <v>364</v>
      </c>
      <c r="H13" s="15"/>
      <c r="I13" s="15"/>
      <c r="J13" s="15"/>
      <c r="K13" s="15"/>
      <c r="L13" s="15"/>
      <c r="M13" s="15"/>
      <c r="N13" s="15"/>
      <c r="O13" s="15"/>
      <c r="P13" s="15"/>
    </row>
    <row r="14" spans="1:25" ht="17.25" customHeight="1" x14ac:dyDescent="0.35">
      <c r="A14" s="15"/>
      <c r="B14" s="15"/>
      <c r="C14" s="15"/>
      <c r="D14" s="15"/>
      <c r="E14" s="33" t="s">
        <v>155</v>
      </c>
      <c r="F14" s="162" t="s">
        <v>428</v>
      </c>
      <c r="G14" s="53"/>
      <c r="H14" s="15"/>
      <c r="I14" s="15"/>
      <c r="J14" s="15"/>
      <c r="K14" s="15"/>
      <c r="L14" s="15"/>
      <c r="M14" s="15"/>
      <c r="N14" s="15"/>
      <c r="O14" s="15"/>
      <c r="P14" s="15"/>
    </row>
    <row r="15" spans="1:25" ht="17.25" customHeight="1" x14ac:dyDescent="0.35">
      <c r="A15" s="15"/>
      <c r="B15" s="15"/>
      <c r="C15" s="15"/>
      <c r="D15" s="15"/>
      <c r="E15" s="33" t="s">
        <v>371</v>
      </c>
      <c r="F15" s="278" t="s">
        <v>429</v>
      </c>
      <c r="G15" s="53"/>
      <c r="H15" s="15"/>
      <c r="I15" s="15"/>
      <c r="J15" s="15"/>
      <c r="K15" s="15"/>
      <c r="L15" s="15"/>
      <c r="M15" s="15"/>
      <c r="N15" s="15"/>
      <c r="O15" s="15"/>
      <c r="P15" s="15"/>
    </row>
    <row r="16" spans="1:25" ht="17.25" customHeight="1" x14ac:dyDescent="0.35">
      <c r="A16" s="15"/>
      <c r="B16" s="15"/>
      <c r="C16" s="15"/>
      <c r="D16" s="15"/>
      <c r="E16" s="33" t="s">
        <v>156</v>
      </c>
      <c r="F16" s="162" t="s">
        <v>430</v>
      </c>
      <c r="G16" s="53"/>
      <c r="H16" s="15"/>
      <c r="I16" s="15"/>
      <c r="J16" s="15"/>
      <c r="K16" s="15"/>
      <c r="L16" s="15"/>
      <c r="M16" s="15"/>
      <c r="N16" s="15"/>
      <c r="O16" s="15"/>
      <c r="P16" s="15"/>
    </row>
    <row r="17" spans="1:71" ht="15.5" x14ac:dyDescent="0.35">
      <c r="A17" s="15"/>
      <c r="B17" s="15"/>
      <c r="C17" s="15"/>
      <c r="D17" s="15"/>
      <c r="E17" s="28"/>
      <c r="F17" s="53"/>
      <c r="G17" s="32"/>
      <c r="H17" s="15"/>
      <c r="I17" s="15"/>
      <c r="J17" s="15"/>
      <c r="K17" s="15"/>
      <c r="L17" s="15"/>
      <c r="M17" s="15"/>
      <c r="N17" s="15"/>
      <c r="O17" s="15"/>
      <c r="P17" s="15"/>
    </row>
    <row r="18" spans="1:71" ht="1" customHeight="1" x14ac:dyDescent="0.35">
      <c r="A18" s="15"/>
      <c r="B18" s="15"/>
      <c r="C18" s="15"/>
      <c r="D18" s="15"/>
      <c r="E18" s="15"/>
      <c r="F18" s="15"/>
      <c r="G18" s="15"/>
      <c r="H18" s="15"/>
      <c r="I18" s="15"/>
      <c r="J18" s="15"/>
      <c r="K18" s="15"/>
      <c r="L18" s="15"/>
      <c r="M18" s="15"/>
      <c r="N18" s="15"/>
      <c r="O18" s="15"/>
      <c r="P18" s="15"/>
    </row>
    <row r="19" spans="1:71" ht="15.5" x14ac:dyDescent="0.35">
      <c r="A19" s="47"/>
      <c r="B19" s="47"/>
      <c r="C19" s="47"/>
      <c r="D19" s="47"/>
      <c r="E19" s="1206" t="s">
        <v>668</v>
      </c>
      <c r="F19" s="1206"/>
      <c r="G19" s="47"/>
      <c r="H19" s="47"/>
      <c r="I19" s="47"/>
      <c r="J19" s="47"/>
      <c r="K19" s="47"/>
      <c r="L19" s="47"/>
      <c r="M19" s="47"/>
      <c r="N19" s="47"/>
      <c r="O19" s="47"/>
      <c r="P19" s="47"/>
      <c r="Q19" s="47"/>
      <c r="R19" s="47"/>
      <c r="S19" s="47"/>
      <c r="T19" s="47"/>
      <c r="U19" s="47"/>
      <c r="V19" s="47"/>
      <c r="W19" s="47"/>
      <c r="X19" s="47"/>
      <c r="Y19" s="47"/>
    </row>
    <row r="20" spans="1:71" ht="11.5" x14ac:dyDescent="0.25">
      <c r="A20" s="14"/>
      <c r="B20" s="14"/>
      <c r="C20" s="14"/>
      <c r="D20" s="14"/>
      <c r="E20" s="14"/>
      <c r="F20" s="14"/>
      <c r="G20" s="14"/>
      <c r="H20" s="14"/>
      <c r="I20" s="14"/>
      <c r="J20" s="14"/>
      <c r="K20" s="14"/>
      <c r="L20" s="14"/>
      <c r="M20" s="14"/>
      <c r="N20" s="14"/>
      <c r="O20" s="14"/>
      <c r="P20" s="14"/>
    </row>
    <row r="21" spans="1:71" ht="14" x14ac:dyDescent="0.3">
      <c r="A21" s="14"/>
      <c r="B21" s="14"/>
      <c r="C21" s="14"/>
      <c r="D21" s="14"/>
      <c r="E21" s="112" t="s">
        <v>363</v>
      </c>
      <c r="F21" s="113"/>
      <c r="G21" s="14"/>
      <c r="H21" s="14"/>
      <c r="I21" s="14"/>
      <c r="J21" s="14"/>
      <c r="K21" s="113"/>
      <c r="L21" s="14"/>
      <c r="M21" s="114"/>
      <c r="N21" s="114"/>
      <c r="O21" s="14"/>
      <c r="P21" s="14"/>
    </row>
    <row r="22" spans="1:71" ht="11.5" x14ac:dyDescent="0.25">
      <c r="A22" s="14"/>
      <c r="B22" s="14"/>
      <c r="C22" s="14"/>
      <c r="D22" s="14"/>
      <c r="E22" s="190"/>
      <c r="F22" s="191"/>
      <c r="G22" s="191"/>
      <c r="H22" s="191"/>
      <c r="I22" s="191"/>
      <c r="J22" s="191"/>
      <c r="K22" s="191"/>
      <c r="O22" s="191"/>
      <c r="P22" s="191"/>
      <c r="BH22"/>
      <c r="BI22"/>
      <c r="BJ22"/>
      <c r="BK22"/>
      <c r="BL22"/>
      <c r="BM22"/>
      <c r="BN22"/>
      <c r="BO22"/>
      <c r="BP22"/>
      <c r="BQ22"/>
      <c r="BR22"/>
      <c r="BS22"/>
    </row>
    <row r="23" spans="1:71" ht="13" thickBot="1" x14ac:dyDescent="0.3">
      <c r="A23" s="14"/>
      <c r="B23" s="14"/>
      <c r="C23" s="14"/>
      <c r="D23" s="14"/>
      <c r="E23" s="192" t="s">
        <v>362</v>
      </c>
      <c r="F23" s="192" t="s">
        <v>96</v>
      </c>
      <c r="G23" s="193" t="s">
        <v>369</v>
      </c>
      <c r="H23" s="193"/>
      <c r="I23" s="193" t="s">
        <v>370</v>
      </c>
      <c r="J23" s="194" t="s">
        <v>177</v>
      </c>
      <c r="K23" s="194"/>
      <c r="L23" s="1217" t="s">
        <v>677</v>
      </c>
      <c r="M23" s="1217"/>
      <c r="N23" s="1217"/>
      <c r="O23" s="1217"/>
      <c r="P23" s="1217"/>
      <c r="Q23" s="1217"/>
      <c r="R23" s="1217"/>
      <c r="S23" s="1217"/>
      <c r="T23" s="1217"/>
      <c r="U23" s="1217"/>
      <c r="V23" s="1217"/>
      <c r="W23"/>
      <c r="X23" s="195" t="s">
        <v>678</v>
      </c>
      <c r="Y23" s="346"/>
      <c r="Z23" s="346"/>
      <c r="AA23" s="346"/>
      <c r="AB23" s="346"/>
      <c r="AC23" s="346"/>
      <c r="AD23" s="346"/>
      <c r="AE23" s="346"/>
      <c r="AF23" s="346"/>
      <c r="AG23" s="346"/>
      <c r="AH23" s="346"/>
      <c r="AI23" s="346"/>
      <c r="BH23"/>
    </row>
    <row r="24" spans="1:71" ht="11.5" x14ac:dyDescent="0.25">
      <c r="A24" s="14"/>
      <c r="B24" s="14"/>
      <c r="C24" s="14"/>
      <c r="D24" s="14"/>
      <c r="E24" s="196">
        <v>1</v>
      </c>
      <c r="F24" s="197" t="s">
        <v>113</v>
      </c>
      <c r="G24" s="198">
        <v>3</v>
      </c>
      <c r="H24" s="199"/>
      <c r="I24" s="198">
        <v>5</v>
      </c>
      <c r="J24" s="200" t="s">
        <v>43</v>
      </c>
      <c r="K24" s="191"/>
      <c r="L24" s="541">
        <f>IF($G24+((($I24-$G24)/5)*(COLUMN(L2)-15))&lt;0,0,$G24+((($I24-$G24)/5)*(COLUMN(L2)-15)))</f>
        <v>1.7999999999999998</v>
      </c>
      <c r="M24" s="541">
        <f t="shared" ref="M24:V24" si="0">IF($G24+((($I24-$G24)/5)*(COLUMN(M2)-15))&lt;0,0,$G24+((($I24-$G24)/5)*(COLUMN(M2)-15)))</f>
        <v>2.2000000000000002</v>
      </c>
      <c r="N24" s="541">
        <f t="shared" si="0"/>
        <v>2.6</v>
      </c>
      <c r="O24" s="541">
        <f t="shared" si="0"/>
        <v>3</v>
      </c>
      <c r="P24" s="541">
        <f t="shared" si="0"/>
        <v>3.4</v>
      </c>
      <c r="Q24" s="541">
        <f t="shared" si="0"/>
        <v>3.8</v>
      </c>
      <c r="R24" s="541">
        <f t="shared" si="0"/>
        <v>4.2</v>
      </c>
      <c r="S24" s="541">
        <f t="shared" si="0"/>
        <v>4.5999999999999996</v>
      </c>
      <c r="T24" s="541">
        <f t="shared" si="0"/>
        <v>5</v>
      </c>
      <c r="U24" s="541">
        <f t="shared" si="0"/>
        <v>5.4</v>
      </c>
      <c r="V24" s="541">
        <f t="shared" si="0"/>
        <v>5.8000000000000007</v>
      </c>
      <c r="W24"/>
      <c r="X24" s="162"/>
      <c r="BH24"/>
    </row>
    <row r="25" spans="1:71" ht="11.5" x14ac:dyDescent="0.25">
      <c r="A25" s="14"/>
      <c r="B25" s="14"/>
      <c r="C25" s="14"/>
      <c r="D25" s="14"/>
      <c r="E25" s="196">
        <v>2</v>
      </c>
      <c r="F25" s="197" t="s">
        <v>48</v>
      </c>
      <c r="G25" s="593">
        <v>0.03</v>
      </c>
      <c r="H25" s="594"/>
      <c r="I25" s="593">
        <v>0.05</v>
      </c>
      <c r="J25" s="200" t="s">
        <v>43</v>
      </c>
      <c r="K25" s="191"/>
      <c r="L25" s="522">
        <f t="shared" ref="L25:V25" si="1">IF($G25+((($I25-$G25)/5)*(COLUMN(L3)-15))&lt;0,0,$G25+((($I25-$G25)/5)*(COLUMN(L3)-15)))</f>
        <v>1.7999999999999995E-2</v>
      </c>
      <c r="M25" s="522">
        <f t="shared" si="1"/>
        <v>2.1999999999999999E-2</v>
      </c>
      <c r="N25" s="522">
        <f t="shared" si="1"/>
        <v>2.5999999999999999E-2</v>
      </c>
      <c r="O25" s="522">
        <f t="shared" si="1"/>
        <v>0.03</v>
      </c>
      <c r="P25" s="522">
        <f t="shared" si="1"/>
        <v>3.4000000000000002E-2</v>
      </c>
      <c r="Q25" s="522">
        <f t="shared" si="1"/>
        <v>3.7999999999999999E-2</v>
      </c>
      <c r="R25" s="522">
        <f t="shared" si="1"/>
        <v>4.2000000000000003E-2</v>
      </c>
      <c r="S25" s="522">
        <f t="shared" si="1"/>
        <v>4.5999999999999999E-2</v>
      </c>
      <c r="T25" s="522">
        <f t="shared" si="1"/>
        <v>0.05</v>
      </c>
      <c r="U25" s="522">
        <f t="shared" si="1"/>
        <v>5.4000000000000006E-2</v>
      </c>
      <c r="V25" s="522">
        <f t="shared" si="1"/>
        <v>5.800000000000001E-2</v>
      </c>
      <c r="W25"/>
      <c r="X25" s="162"/>
      <c r="BH25"/>
    </row>
    <row r="26" spans="1:71" ht="11.5" x14ac:dyDescent="0.25">
      <c r="A26" s="14"/>
      <c r="B26" s="14"/>
      <c r="C26" s="14"/>
      <c r="D26" s="14"/>
      <c r="E26" s="196" t="s">
        <v>49</v>
      </c>
      <c r="F26" s="197" t="s">
        <v>202</v>
      </c>
      <c r="G26" s="593">
        <v>0.04</v>
      </c>
      <c r="H26" s="594"/>
      <c r="I26" s="593">
        <v>0.1</v>
      </c>
      <c r="J26" s="200" t="s">
        <v>43</v>
      </c>
      <c r="K26" s="191"/>
      <c r="L26" s="522">
        <f t="shared" ref="L26:V26" si="2">IF($G26+((($I26-$G26)/5)*(COLUMN(L4)-15))&lt;0,0,$G26+((($I26-$G26)/5)*(COLUMN(L4)-15)))</f>
        <v>3.9999999999999966E-3</v>
      </c>
      <c r="M26" s="522">
        <f t="shared" si="2"/>
        <v>1.6E-2</v>
      </c>
      <c r="N26" s="522">
        <f t="shared" si="2"/>
        <v>2.8000000000000001E-2</v>
      </c>
      <c r="O26" s="522">
        <f t="shared" si="2"/>
        <v>0.04</v>
      </c>
      <c r="P26" s="522">
        <f t="shared" si="2"/>
        <v>5.2000000000000005E-2</v>
      </c>
      <c r="Q26" s="522">
        <f t="shared" si="2"/>
        <v>6.4000000000000001E-2</v>
      </c>
      <c r="R26" s="522">
        <f t="shared" si="2"/>
        <v>7.6000000000000012E-2</v>
      </c>
      <c r="S26" s="522">
        <f t="shared" si="2"/>
        <v>8.7999999999999995E-2</v>
      </c>
      <c r="T26" s="522">
        <f t="shared" si="2"/>
        <v>0.1</v>
      </c>
      <c r="U26" s="522">
        <f t="shared" si="2"/>
        <v>0.11200000000000002</v>
      </c>
      <c r="V26" s="522">
        <f t="shared" si="2"/>
        <v>0.124</v>
      </c>
      <c r="W26"/>
      <c r="X26" s="162"/>
      <c r="BH26"/>
    </row>
    <row r="27" spans="1:71" ht="11.5" x14ac:dyDescent="0.25">
      <c r="A27" s="14"/>
      <c r="B27" s="14"/>
      <c r="C27" s="14"/>
      <c r="D27" s="14"/>
      <c r="E27" s="196" t="s">
        <v>52</v>
      </c>
      <c r="F27" s="197" t="s">
        <v>54</v>
      </c>
      <c r="G27" s="198">
        <v>2</v>
      </c>
      <c r="H27" s="199"/>
      <c r="I27" s="198">
        <v>1</v>
      </c>
      <c r="J27" s="200" t="s">
        <v>44</v>
      </c>
      <c r="K27" s="191"/>
      <c r="L27" s="590">
        <f t="shared" ref="L27:V27" si="3">IF($G27+((($I27-$G27)/5)*(COLUMN(L5)-15))&lt;0,0,$G27+((($I27-$G27)/5)*(COLUMN(L5)-15)))</f>
        <v>2.6</v>
      </c>
      <c r="M27" s="590">
        <f t="shared" si="3"/>
        <v>2.4</v>
      </c>
      <c r="N27" s="590">
        <f t="shared" si="3"/>
        <v>2.2000000000000002</v>
      </c>
      <c r="O27" s="590">
        <f t="shared" si="3"/>
        <v>2</v>
      </c>
      <c r="P27" s="590">
        <f t="shared" si="3"/>
        <v>1.8</v>
      </c>
      <c r="Q27" s="590">
        <f t="shared" si="3"/>
        <v>1.6</v>
      </c>
      <c r="R27" s="590">
        <f t="shared" si="3"/>
        <v>1.4</v>
      </c>
      <c r="S27" s="590">
        <f t="shared" si="3"/>
        <v>1.2</v>
      </c>
      <c r="T27" s="590">
        <f t="shared" si="3"/>
        <v>1</v>
      </c>
      <c r="U27" s="590">
        <f t="shared" si="3"/>
        <v>0.79999999999999982</v>
      </c>
      <c r="V27" s="590">
        <f t="shared" si="3"/>
        <v>0.59999999999999987</v>
      </c>
      <c r="W27"/>
      <c r="X27" s="162"/>
      <c r="BH27"/>
    </row>
    <row r="28" spans="1:71" ht="11.5" x14ac:dyDescent="0.25">
      <c r="A28" s="14"/>
      <c r="B28" s="14"/>
      <c r="C28" s="14"/>
      <c r="D28" s="14"/>
      <c r="E28" s="196">
        <v>4</v>
      </c>
      <c r="F28" s="197" t="s">
        <v>58</v>
      </c>
      <c r="G28" s="198">
        <v>2</v>
      </c>
      <c r="H28" s="199"/>
      <c r="I28" s="198">
        <v>1</v>
      </c>
      <c r="J28" s="200" t="s">
        <v>44</v>
      </c>
      <c r="K28" s="191"/>
      <c r="L28" s="590">
        <f t="shared" ref="L28:V28" si="4">IF($G28+((($I28-$G28)/5)*(COLUMN(L6)-15))&lt;0,0,$G28+((($I28-$G28)/5)*(COLUMN(L6)-15)))</f>
        <v>2.6</v>
      </c>
      <c r="M28" s="590">
        <f t="shared" si="4"/>
        <v>2.4</v>
      </c>
      <c r="N28" s="590">
        <f t="shared" si="4"/>
        <v>2.2000000000000002</v>
      </c>
      <c r="O28" s="590">
        <f t="shared" si="4"/>
        <v>2</v>
      </c>
      <c r="P28" s="590">
        <f t="shared" si="4"/>
        <v>1.8</v>
      </c>
      <c r="Q28" s="590">
        <f t="shared" si="4"/>
        <v>1.6</v>
      </c>
      <c r="R28" s="590">
        <f t="shared" si="4"/>
        <v>1.4</v>
      </c>
      <c r="S28" s="590">
        <f t="shared" si="4"/>
        <v>1.2</v>
      </c>
      <c r="T28" s="590">
        <f t="shared" si="4"/>
        <v>1</v>
      </c>
      <c r="U28" s="590">
        <f t="shared" si="4"/>
        <v>0.79999999999999982</v>
      </c>
      <c r="V28" s="590">
        <f t="shared" si="4"/>
        <v>0.59999999999999987</v>
      </c>
      <c r="W28"/>
      <c r="X28" s="162"/>
      <c r="BH28"/>
    </row>
    <row r="29" spans="1:71" ht="11.5" x14ac:dyDescent="0.25">
      <c r="A29" s="14"/>
      <c r="B29" s="14"/>
      <c r="C29" s="14"/>
      <c r="D29" s="14"/>
      <c r="E29" s="196">
        <v>5</v>
      </c>
      <c r="F29" s="197" t="s">
        <v>664</v>
      </c>
      <c r="G29" s="198">
        <v>1</v>
      </c>
      <c r="H29" s="199"/>
      <c r="I29" s="198">
        <v>2</v>
      </c>
      <c r="J29" s="200" t="s">
        <v>43</v>
      </c>
      <c r="K29" s="191"/>
      <c r="L29" s="541">
        <f t="shared" ref="L29:V29" si="5">IF($G29+((($I29-$G29)/5)*(COLUMN(L7)-15))&lt;0,0,$G29+((($I29-$G29)/5)*(COLUMN(L7)-15)))</f>
        <v>0.39999999999999991</v>
      </c>
      <c r="M29" s="541">
        <f t="shared" si="5"/>
        <v>0.6</v>
      </c>
      <c r="N29" s="541">
        <f t="shared" si="5"/>
        <v>0.8</v>
      </c>
      <c r="O29" s="541">
        <f t="shared" si="5"/>
        <v>1</v>
      </c>
      <c r="P29" s="541">
        <f t="shared" si="5"/>
        <v>1.2</v>
      </c>
      <c r="Q29" s="541">
        <f t="shared" si="5"/>
        <v>1.4</v>
      </c>
      <c r="R29" s="541">
        <f t="shared" si="5"/>
        <v>1.6</v>
      </c>
      <c r="S29" s="541">
        <f t="shared" si="5"/>
        <v>1.8</v>
      </c>
      <c r="T29" s="541">
        <f t="shared" si="5"/>
        <v>2</v>
      </c>
      <c r="U29" s="541">
        <f t="shared" si="5"/>
        <v>2.2000000000000002</v>
      </c>
      <c r="V29" s="541">
        <f t="shared" si="5"/>
        <v>2.4000000000000004</v>
      </c>
      <c r="W29"/>
      <c r="X29" s="162"/>
      <c r="BH29"/>
    </row>
    <row r="30" spans="1:71" ht="11.5" x14ac:dyDescent="0.25">
      <c r="A30" s="14"/>
      <c r="B30" s="14"/>
      <c r="C30" s="14"/>
      <c r="D30" s="14"/>
      <c r="E30" s="196">
        <v>6</v>
      </c>
      <c r="F30" s="197" t="s">
        <v>55</v>
      </c>
      <c r="G30" s="198">
        <v>0.8</v>
      </c>
      <c r="H30" s="199"/>
      <c r="I30" s="198">
        <v>1</v>
      </c>
      <c r="J30" s="200" t="s">
        <v>43</v>
      </c>
      <c r="K30" s="191"/>
      <c r="L30" s="541">
        <f t="shared" ref="L30:V30" si="6">IF($G30+((($I30-$G30)/5)*(COLUMN(L8)-15))&lt;0,0,$G30+((($I30-$G30)/5)*(COLUMN(L8)-15)))</f>
        <v>0.68</v>
      </c>
      <c r="M30" s="541">
        <f t="shared" si="6"/>
        <v>0.72000000000000008</v>
      </c>
      <c r="N30" s="541">
        <f t="shared" si="6"/>
        <v>0.76</v>
      </c>
      <c r="O30" s="541">
        <f t="shared" si="6"/>
        <v>0.8</v>
      </c>
      <c r="P30" s="541">
        <f t="shared" si="6"/>
        <v>0.84000000000000008</v>
      </c>
      <c r="Q30" s="541">
        <f t="shared" si="6"/>
        <v>0.88</v>
      </c>
      <c r="R30" s="541">
        <f t="shared" si="6"/>
        <v>0.92</v>
      </c>
      <c r="S30" s="541">
        <f t="shared" si="6"/>
        <v>0.96</v>
      </c>
      <c r="T30" s="541">
        <f t="shared" si="6"/>
        <v>1</v>
      </c>
      <c r="U30" s="541">
        <f t="shared" si="6"/>
        <v>1.04</v>
      </c>
      <c r="V30" s="541">
        <f t="shared" si="6"/>
        <v>1.08</v>
      </c>
      <c r="W30"/>
      <c r="X30" s="162"/>
      <c r="BH30"/>
    </row>
    <row r="31" spans="1:71" ht="11.5" x14ac:dyDescent="0.25">
      <c r="A31" s="14"/>
      <c r="B31" s="14"/>
      <c r="C31" s="14"/>
      <c r="D31" s="14"/>
      <c r="E31" s="196">
        <v>7</v>
      </c>
      <c r="F31" s="197" t="s">
        <v>683</v>
      </c>
      <c r="G31" s="198">
        <v>0</v>
      </c>
      <c r="H31" s="199"/>
      <c r="I31" s="198">
        <v>0</v>
      </c>
      <c r="J31" s="200" t="s">
        <v>43</v>
      </c>
      <c r="K31" s="191"/>
      <c r="L31" s="681">
        <f t="shared" ref="L31:V31" si="7">IF($G31+((($I31-$G31)/5)*(COLUMN(L9)-15))&lt;0,0,$G31+((($I31-$G31)/5)*(COLUMN(L9)-15)))</f>
        <v>0</v>
      </c>
      <c r="M31" s="681">
        <f t="shared" si="7"/>
        <v>0</v>
      </c>
      <c r="N31" s="681">
        <f t="shared" si="7"/>
        <v>0</v>
      </c>
      <c r="O31" s="681">
        <f t="shared" si="7"/>
        <v>0</v>
      </c>
      <c r="P31" s="681">
        <f t="shared" si="7"/>
        <v>0</v>
      </c>
      <c r="Q31" s="681">
        <f t="shared" si="7"/>
        <v>0</v>
      </c>
      <c r="R31" s="681">
        <f t="shared" si="7"/>
        <v>0</v>
      </c>
      <c r="S31" s="681">
        <f t="shared" si="7"/>
        <v>0</v>
      </c>
      <c r="T31" s="681">
        <f t="shared" si="7"/>
        <v>0</v>
      </c>
      <c r="U31" s="681">
        <f t="shared" si="7"/>
        <v>0</v>
      </c>
      <c r="V31" s="681">
        <f t="shared" si="7"/>
        <v>0</v>
      </c>
      <c r="W31"/>
      <c r="X31" s="162"/>
    </row>
    <row r="32" spans="1:71" ht="11.5" x14ac:dyDescent="0.25">
      <c r="A32" s="14"/>
      <c r="B32" s="14"/>
      <c r="C32" s="14"/>
      <c r="D32" s="14"/>
      <c r="E32" s="196">
        <v>8</v>
      </c>
      <c r="F32" s="197" t="s">
        <v>57</v>
      </c>
      <c r="G32" s="593">
        <v>0.5</v>
      </c>
      <c r="H32" s="594"/>
      <c r="I32" s="593">
        <v>0.25</v>
      </c>
      <c r="J32" s="200" t="s">
        <v>44</v>
      </c>
      <c r="K32" s="191"/>
      <c r="L32" s="592">
        <f t="shared" ref="L32:V32" si="8">IF($G32+((($I32-$G32)/5)*(COLUMN(L10)-15))&lt;0,0,$G32+((($I32-$G32)/5)*(COLUMN(L10)-15)))</f>
        <v>0.65</v>
      </c>
      <c r="M32" s="592">
        <f t="shared" si="8"/>
        <v>0.6</v>
      </c>
      <c r="N32" s="592">
        <f t="shared" si="8"/>
        <v>0.55000000000000004</v>
      </c>
      <c r="O32" s="592">
        <f t="shared" si="8"/>
        <v>0.5</v>
      </c>
      <c r="P32" s="592">
        <f t="shared" si="8"/>
        <v>0.45</v>
      </c>
      <c r="Q32" s="592">
        <f t="shared" si="8"/>
        <v>0.4</v>
      </c>
      <c r="R32" s="592">
        <f t="shared" si="8"/>
        <v>0.35</v>
      </c>
      <c r="S32" s="592">
        <f t="shared" si="8"/>
        <v>0.3</v>
      </c>
      <c r="T32" s="592">
        <f t="shared" si="8"/>
        <v>0.25</v>
      </c>
      <c r="U32" s="592">
        <f t="shared" si="8"/>
        <v>0.19999999999999996</v>
      </c>
      <c r="V32" s="592">
        <f t="shared" si="8"/>
        <v>0.14999999999999997</v>
      </c>
      <c r="W32"/>
      <c r="X32" s="162"/>
    </row>
    <row r="33" spans="1:25" ht="11.5" x14ac:dyDescent="0.25">
      <c r="A33" s="14"/>
      <c r="B33" s="14"/>
      <c r="C33" s="14"/>
      <c r="D33" s="14"/>
      <c r="E33" s="506" t="s">
        <v>795</v>
      </c>
      <c r="F33" s="507" t="s">
        <v>799</v>
      </c>
      <c r="G33" s="198">
        <v>2</v>
      </c>
      <c r="H33" s="199"/>
      <c r="I33" s="198">
        <v>4</v>
      </c>
      <c r="J33" s="111" t="s">
        <v>43</v>
      </c>
      <c r="K33" s="191"/>
      <c r="L33" s="590">
        <f t="shared" ref="L33:V33" si="9">IF($G33+((($I33-$G33)/5)*(COLUMN(L11)-15))&lt;0,0,$G33+((($I33-$G33)/5)*(COLUMN(L11)-15)))</f>
        <v>0.79999999999999982</v>
      </c>
      <c r="M33" s="590">
        <f t="shared" si="9"/>
        <v>1.2</v>
      </c>
      <c r="N33" s="590">
        <f t="shared" si="9"/>
        <v>1.6</v>
      </c>
      <c r="O33" s="590">
        <f t="shared" si="9"/>
        <v>2</v>
      </c>
      <c r="P33" s="590">
        <f t="shared" si="9"/>
        <v>2.4</v>
      </c>
      <c r="Q33" s="590">
        <f t="shared" si="9"/>
        <v>2.8</v>
      </c>
      <c r="R33" s="590">
        <f t="shared" si="9"/>
        <v>3.2</v>
      </c>
      <c r="S33" s="590">
        <f t="shared" si="9"/>
        <v>3.6</v>
      </c>
      <c r="T33" s="590">
        <f t="shared" si="9"/>
        <v>4</v>
      </c>
      <c r="U33" s="590">
        <f t="shared" si="9"/>
        <v>4.4000000000000004</v>
      </c>
      <c r="V33" s="590">
        <f t="shared" si="9"/>
        <v>4.8000000000000007</v>
      </c>
      <c r="W33"/>
      <c r="X33" s="162"/>
    </row>
    <row r="34" spans="1:25" ht="11.5" x14ac:dyDescent="0.25">
      <c r="A34" s="14"/>
      <c r="B34" s="14"/>
      <c r="C34" s="14"/>
      <c r="D34" s="14"/>
      <c r="E34" s="506" t="s">
        <v>796</v>
      </c>
      <c r="F34" s="507" t="s">
        <v>800</v>
      </c>
      <c r="G34" s="198">
        <v>0.5</v>
      </c>
      <c r="H34" s="199"/>
      <c r="I34" s="198">
        <v>1</v>
      </c>
      <c r="J34" s="111" t="s">
        <v>43</v>
      </c>
      <c r="K34" s="191"/>
      <c r="L34" s="590">
        <f t="shared" ref="L34:V34" si="10">IF($G34+((($I34-$G34)/5)*(COLUMN(L12)-15))&lt;0,0,$G34+((($I34-$G34)/5)*(COLUMN(L12)-15)))</f>
        <v>0.19999999999999996</v>
      </c>
      <c r="M34" s="590">
        <f t="shared" si="10"/>
        <v>0.3</v>
      </c>
      <c r="N34" s="590">
        <f t="shared" si="10"/>
        <v>0.4</v>
      </c>
      <c r="O34" s="590">
        <f t="shared" si="10"/>
        <v>0.5</v>
      </c>
      <c r="P34" s="590">
        <f t="shared" si="10"/>
        <v>0.6</v>
      </c>
      <c r="Q34" s="590">
        <f t="shared" si="10"/>
        <v>0.7</v>
      </c>
      <c r="R34" s="590">
        <f t="shared" si="10"/>
        <v>0.8</v>
      </c>
      <c r="S34" s="590">
        <f t="shared" si="10"/>
        <v>0.9</v>
      </c>
      <c r="T34" s="590">
        <f t="shared" si="10"/>
        <v>1</v>
      </c>
      <c r="U34" s="590">
        <f t="shared" si="10"/>
        <v>1.1000000000000001</v>
      </c>
      <c r="V34" s="590">
        <f t="shared" si="10"/>
        <v>1.2000000000000002</v>
      </c>
      <c r="W34"/>
      <c r="X34" s="162"/>
    </row>
    <row r="35" spans="1:25" ht="11.5" x14ac:dyDescent="0.25">
      <c r="A35" s="14"/>
      <c r="B35" s="14"/>
      <c r="C35" s="14"/>
      <c r="D35" s="14"/>
      <c r="E35" s="506" t="s">
        <v>797</v>
      </c>
      <c r="F35" s="507" t="s">
        <v>801</v>
      </c>
      <c r="G35" s="593">
        <v>0.5</v>
      </c>
      <c r="H35" s="594"/>
      <c r="I35" s="593">
        <v>0.3</v>
      </c>
      <c r="J35" s="200" t="s">
        <v>44</v>
      </c>
      <c r="K35" s="191"/>
      <c r="L35" s="592">
        <f t="shared" ref="L35:V35" si="11">IF($G35+((($I35-$G35)/5)*(COLUMN(L13)-15))&lt;0,0,$G35+((($I35-$G35)/5)*(COLUMN(L13)-15)))</f>
        <v>0.62</v>
      </c>
      <c r="M35" s="592">
        <f t="shared" si="11"/>
        <v>0.57999999999999996</v>
      </c>
      <c r="N35" s="592">
        <f t="shared" si="11"/>
        <v>0.54</v>
      </c>
      <c r="O35" s="592">
        <f t="shared" si="11"/>
        <v>0.5</v>
      </c>
      <c r="P35" s="592">
        <f t="shared" si="11"/>
        <v>0.46</v>
      </c>
      <c r="Q35" s="592">
        <f t="shared" si="11"/>
        <v>0.42</v>
      </c>
      <c r="R35" s="592">
        <f t="shared" si="11"/>
        <v>0.38</v>
      </c>
      <c r="S35" s="592">
        <f t="shared" si="11"/>
        <v>0.33999999999999997</v>
      </c>
      <c r="T35" s="592">
        <f t="shared" si="11"/>
        <v>0.3</v>
      </c>
      <c r="U35" s="592">
        <f t="shared" si="11"/>
        <v>0.26</v>
      </c>
      <c r="V35" s="592">
        <f t="shared" si="11"/>
        <v>0.21999999999999997</v>
      </c>
      <c r="W35"/>
      <c r="X35" s="162"/>
    </row>
    <row r="36" spans="1:25" ht="11.5" x14ac:dyDescent="0.25">
      <c r="A36" s="14"/>
      <c r="B36" s="14"/>
      <c r="C36" s="14"/>
      <c r="D36" s="14"/>
      <c r="E36" s="506" t="s">
        <v>798</v>
      </c>
      <c r="F36" s="507" t="s">
        <v>802</v>
      </c>
      <c r="G36" s="198">
        <v>0.5</v>
      </c>
      <c r="H36" s="199"/>
      <c r="I36" s="198">
        <v>1</v>
      </c>
      <c r="J36" s="111" t="s">
        <v>43</v>
      </c>
      <c r="K36" s="191"/>
      <c r="L36" s="590">
        <f t="shared" ref="L36:V36" si="12">IF($G36+((($I36-$G36)/5)*(COLUMN(L14)-15))&lt;0,0,$G36+((($I36-$G36)/5)*(COLUMN(L14)-15)))</f>
        <v>0.19999999999999996</v>
      </c>
      <c r="M36" s="590">
        <f t="shared" si="12"/>
        <v>0.3</v>
      </c>
      <c r="N36" s="590">
        <f t="shared" si="12"/>
        <v>0.4</v>
      </c>
      <c r="O36" s="590">
        <f t="shared" si="12"/>
        <v>0.5</v>
      </c>
      <c r="P36" s="590">
        <f t="shared" si="12"/>
        <v>0.6</v>
      </c>
      <c r="Q36" s="590">
        <f t="shared" si="12"/>
        <v>0.7</v>
      </c>
      <c r="R36" s="590">
        <f t="shared" si="12"/>
        <v>0.8</v>
      </c>
      <c r="S36" s="590">
        <f t="shared" si="12"/>
        <v>0.9</v>
      </c>
      <c r="T36" s="590">
        <f t="shared" si="12"/>
        <v>1</v>
      </c>
      <c r="U36" s="590">
        <f t="shared" si="12"/>
        <v>1.1000000000000001</v>
      </c>
      <c r="V36" s="590">
        <f t="shared" si="12"/>
        <v>1.2000000000000002</v>
      </c>
      <c r="W36"/>
      <c r="X36" s="162"/>
    </row>
    <row r="37" spans="1:25" ht="11.5" x14ac:dyDescent="0.25">
      <c r="E37" s="200"/>
      <c r="F37" s="191"/>
      <c r="G37" s="191"/>
      <c r="H37" s="191"/>
      <c r="I37" s="191"/>
      <c r="J37" s="191"/>
      <c r="K37" s="191"/>
      <c r="L37" s="1218" t="s">
        <v>861</v>
      </c>
      <c r="M37" s="1218"/>
      <c r="N37" s="1218"/>
      <c r="O37" s="1218"/>
      <c r="P37" s="1218" t="s">
        <v>859</v>
      </c>
      <c r="Q37" s="1218"/>
      <c r="R37" s="1218"/>
      <c r="S37" s="1218" t="s">
        <v>860</v>
      </c>
      <c r="T37" s="1218"/>
      <c r="U37" s="1218"/>
      <c r="V37" s="1218"/>
      <c r="W37"/>
      <c r="X37" s="191"/>
    </row>
    <row r="38" spans="1:25" ht="11.5" x14ac:dyDescent="0.25">
      <c r="E38" s="200"/>
      <c r="F38" s="191"/>
      <c r="G38" s="191"/>
      <c r="H38" s="191"/>
      <c r="I38" s="191"/>
      <c r="J38" s="191"/>
      <c r="K38" s="191"/>
      <c r="L38" s="1218"/>
      <c r="M38" s="1218"/>
      <c r="N38" s="1218"/>
      <c r="O38" s="1218"/>
      <c r="P38" s="1218"/>
      <c r="Q38" s="1218"/>
      <c r="R38" s="1218"/>
      <c r="S38" s="1218"/>
      <c r="T38" s="1218"/>
      <c r="U38" s="1218"/>
      <c r="V38" s="1218"/>
      <c r="W38"/>
      <c r="X38" s="191"/>
    </row>
    <row r="39" spans="1:25" ht="12" thickBot="1" x14ac:dyDescent="0.3">
      <c r="A39" s="14"/>
      <c r="B39" s="14"/>
      <c r="C39" s="14"/>
      <c r="D39" s="14"/>
      <c r="E39" s="200"/>
      <c r="F39" s="191"/>
      <c r="G39" s="191"/>
      <c r="H39" s="191"/>
      <c r="I39" s="191"/>
      <c r="J39" s="191"/>
      <c r="K39" s="191"/>
      <c r="L39" s="191"/>
      <c r="M39" s="191"/>
      <c r="N39" s="191"/>
      <c r="O39" s="191"/>
      <c r="T39"/>
      <c r="W39"/>
      <c r="X39" s="195" t="s">
        <v>602</v>
      </c>
    </row>
    <row r="40" spans="1:25" ht="34.75" customHeight="1" x14ac:dyDescent="0.25">
      <c r="A40" s="14"/>
      <c r="B40" s="14"/>
      <c r="C40" s="14"/>
      <c r="D40" s="14"/>
      <c r="E40" s="294" t="s">
        <v>411</v>
      </c>
      <c r="F40" s="201"/>
      <c r="G40" s="1208" t="s">
        <v>606</v>
      </c>
      <c r="H40" s="1209"/>
      <c r="I40" s="1209"/>
      <c r="J40" s="1209"/>
      <c r="K40" s="1209"/>
      <c r="L40" s="1209"/>
      <c r="M40" s="207"/>
      <c r="N40" s="207"/>
      <c r="O40" s="207"/>
      <c r="T40"/>
      <c r="W40"/>
      <c r="X40" s="162"/>
    </row>
    <row r="41" spans="1:25" ht="24" x14ac:dyDescent="0.25">
      <c r="A41" s="14"/>
      <c r="B41" s="14"/>
      <c r="C41" s="14"/>
      <c r="D41" s="14"/>
      <c r="E41" s="111"/>
      <c r="F41" s="14"/>
      <c r="G41" s="14"/>
      <c r="H41" s="14"/>
      <c r="I41" s="14"/>
      <c r="J41" s="14"/>
      <c r="K41" s="14"/>
      <c r="L41" s="14"/>
      <c r="M41" s="14"/>
      <c r="N41" s="14"/>
      <c r="O41" s="14"/>
      <c r="T41"/>
      <c r="W41"/>
      <c r="X41" s="397" t="s">
        <v>608</v>
      </c>
    </row>
    <row r="42" spans="1:25" ht="15" customHeight="1" x14ac:dyDescent="0.35">
      <c r="A42" s="47"/>
      <c r="B42" s="47"/>
      <c r="C42" s="47"/>
      <c r="D42" s="47"/>
      <c r="E42" s="47" t="s">
        <v>877</v>
      </c>
      <c r="F42" s="47"/>
      <c r="G42" s="47"/>
      <c r="H42" s="47"/>
      <c r="I42" s="47"/>
      <c r="J42" s="47"/>
      <c r="K42" s="47"/>
      <c r="L42" s="47"/>
      <c r="M42" s="47"/>
      <c r="N42" s="47"/>
      <c r="O42" s="47"/>
      <c r="P42" s="47"/>
      <c r="Q42" s="47"/>
      <c r="R42" s="47"/>
      <c r="S42" s="47"/>
      <c r="T42" s="47"/>
      <c r="U42" s="47"/>
      <c r="V42" s="47"/>
      <c r="W42" s="47"/>
      <c r="X42" s="47"/>
      <c r="Y42" s="47"/>
    </row>
    <row r="43" spans="1:25" ht="62" customHeight="1" x14ac:dyDescent="0.25">
      <c r="A43" s="14"/>
      <c r="B43" s="14"/>
      <c r="C43" s="14"/>
      <c r="D43" s="14"/>
      <c r="E43" s="1211" t="s">
        <v>876</v>
      </c>
      <c r="F43" s="1211"/>
      <c r="G43" s="1211"/>
      <c r="H43" s="1211"/>
      <c r="I43" s="1211"/>
      <c r="J43" s="110"/>
      <c r="K43" s="110"/>
      <c r="L43" s="110"/>
      <c r="M43" s="110"/>
      <c r="N43" s="110"/>
      <c r="O43" s="14"/>
      <c r="P43" s="14"/>
    </row>
    <row r="44" spans="1:25" ht="12" x14ac:dyDescent="0.25">
      <c r="A44" s="14"/>
      <c r="B44" s="14"/>
      <c r="C44" s="14"/>
      <c r="D44" s="14"/>
      <c r="E44" s="110"/>
      <c r="F44" s="109" t="s">
        <v>291</v>
      </c>
      <c r="G44" s="191"/>
      <c r="H44" s="191"/>
      <c r="I44" s="110"/>
      <c r="J44" s="110"/>
      <c r="K44" s="110"/>
      <c r="L44" s="110"/>
      <c r="M44" s="110"/>
      <c r="N44" s="110"/>
      <c r="O44" s="14"/>
      <c r="P44" s="14"/>
    </row>
    <row r="45" spans="1:25" ht="12" x14ac:dyDescent="0.25">
      <c r="A45" s="14"/>
      <c r="B45" s="14"/>
      <c r="C45" s="14"/>
      <c r="D45" s="14"/>
      <c r="E45" s="110"/>
      <c r="F45" s="202" t="s">
        <v>293</v>
      </c>
      <c r="G45" s="1203" t="s">
        <v>372</v>
      </c>
      <c r="H45" s="1204"/>
      <c r="I45" s="1205"/>
      <c r="J45" s="110"/>
      <c r="K45" s="110"/>
      <c r="L45" s="1211" t="s">
        <v>607</v>
      </c>
      <c r="M45" s="1211"/>
      <c r="N45" s="1211"/>
      <c r="O45" s="1211"/>
      <c r="P45" s="1211"/>
      <c r="Q45" s="1211"/>
      <c r="R45" s="1211"/>
      <c r="S45" s="1211"/>
      <c r="T45" s="1211"/>
      <c r="U45" s="1211"/>
      <c r="V45" s="1211"/>
    </row>
    <row r="46" spans="1:25" ht="13" customHeight="1" x14ac:dyDescent="0.25">
      <c r="A46" s="14"/>
      <c r="B46" s="14"/>
      <c r="C46" s="14"/>
      <c r="D46" s="14"/>
      <c r="E46" s="110"/>
      <c r="F46" s="202" t="s">
        <v>292</v>
      </c>
      <c r="G46" s="1203" t="s">
        <v>373</v>
      </c>
      <c r="H46" s="1204"/>
      <c r="I46" s="1204"/>
      <c r="J46" s="1205"/>
      <c r="K46" s="110"/>
      <c r="L46" s="1211"/>
      <c r="M46" s="1211"/>
      <c r="N46" s="1211"/>
      <c r="O46" s="1211"/>
      <c r="P46" s="1211"/>
      <c r="Q46" s="1211"/>
      <c r="R46" s="1211"/>
      <c r="S46" s="1211"/>
      <c r="T46" s="1211"/>
      <c r="U46" s="1211"/>
      <c r="V46" s="1211"/>
    </row>
    <row r="47" spans="1:25" ht="12" x14ac:dyDescent="0.25">
      <c r="A47" s="14"/>
      <c r="B47" s="14"/>
      <c r="C47" s="14"/>
      <c r="D47" s="14"/>
      <c r="E47" s="110"/>
      <c r="F47" s="396" t="s">
        <v>604</v>
      </c>
      <c r="G47" s="1212" t="s">
        <v>605</v>
      </c>
      <c r="H47" s="1213"/>
      <c r="I47" s="1213"/>
      <c r="J47" s="1214"/>
      <c r="K47" s="110"/>
      <c r="L47" s="1211"/>
      <c r="M47" s="1211"/>
      <c r="N47" s="1211"/>
      <c r="O47" s="1211"/>
      <c r="P47" s="1211"/>
      <c r="Q47" s="1211"/>
      <c r="R47" s="1211"/>
      <c r="S47" s="1211"/>
      <c r="T47" s="1211"/>
      <c r="U47" s="1211"/>
      <c r="V47" s="1211"/>
    </row>
    <row r="48" spans="1:25" ht="21.5" customHeight="1" x14ac:dyDescent="0.25">
      <c r="A48" s="14"/>
      <c r="B48" s="14"/>
      <c r="C48" s="14"/>
      <c r="D48" s="14"/>
      <c r="E48" s="110"/>
      <c r="F48" s="14"/>
      <c r="G48" s="110"/>
      <c r="H48" s="110"/>
      <c r="I48" s="110"/>
      <c r="J48" s="110"/>
      <c r="K48" s="110"/>
      <c r="L48" s="1211"/>
      <c r="M48" s="1211"/>
      <c r="N48" s="1211"/>
      <c r="O48" s="1211"/>
      <c r="P48" s="1211"/>
      <c r="Q48" s="1211"/>
      <c r="R48" s="1211"/>
      <c r="S48" s="1211"/>
      <c r="T48" s="1211"/>
      <c r="U48" s="1211"/>
      <c r="V48" s="1211"/>
    </row>
    <row r="49" spans="1:30" ht="69.5" thickBot="1" x14ac:dyDescent="0.3">
      <c r="A49" s="14"/>
      <c r="B49" s="14"/>
      <c r="C49" s="14"/>
      <c r="D49" s="14"/>
      <c r="E49" s="110"/>
      <c r="F49" s="203" t="s">
        <v>243</v>
      </c>
      <c r="G49" s="204" t="s">
        <v>345</v>
      </c>
      <c r="H49" s="205" t="s">
        <v>244</v>
      </c>
      <c r="I49" s="110"/>
      <c r="N49" s="110"/>
      <c r="O49" s="14"/>
      <c r="AA49" s="152" t="s">
        <v>203</v>
      </c>
      <c r="AB49" s="110"/>
      <c r="AD49" s="110"/>
    </row>
    <row r="50" spans="1:30" ht="15" customHeight="1" x14ac:dyDescent="0.25">
      <c r="A50" s="14"/>
      <c r="B50" s="14"/>
      <c r="C50" s="14"/>
      <c r="D50" s="14"/>
      <c r="E50" s="110"/>
      <c r="F50" s="148" t="s">
        <v>245</v>
      </c>
      <c r="G50" s="115" t="str">
        <f>IF('2.1 Lead &amp; Parents'!J16=TRUE,"YES","")</f>
        <v>YES</v>
      </c>
      <c r="H50" s="201"/>
      <c r="I50" s="110"/>
      <c r="N50" s="394"/>
      <c r="O50" s="14"/>
      <c r="P50" s="14"/>
      <c r="AA50" s="395" cm="1">
        <f t="array" ref="AA50">IF(G47='SysConfig HIDE BEFORE SHARING'!F44,SUMIF(G50:G61,"YES",H50:H61),IF(G47='SysConfig HIDE BEFORE SHARING'!F42,F40,MAX(IF(G50:G61="YES",H50:H61))))</f>
        <v>0</v>
      </c>
      <c r="AB50" s="110"/>
      <c r="AC50" s="1215" t="str">
        <f>IF(G47='SysConfig HIDE BEFORE SHARING'!F44,"Based on "&amp;'SysConfig HIDE BEFORE SHARING'!F44&amp; " of selected lots.",IF(G47='SysConfig HIDE BEFORE SHARING'!F42,"Based on "&amp;'SysConfig HIDE BEFORE SHARING'!F42&amp; " in cell F35.","Based on "&amp;'SysConfig HIDE BEFORE SHARING'!F43&amp; " of selected lots."))</f>
        <v>Based on Annual Contract Value (no lotting) in cell F35.</v>
      </c>
      <c r="AD50" s="1215"/>
    </row>
    <row r="51" spans="1:30" ht="15" customHeight="1" x14ac:dyDescent="0.25">
      <c r="A51" s="14"/>
      <c r="B51" s="14"/>
      <c r="C51" s="14"/>
      <c r="D51" s="14"/>
      <c r="E51" s="110"/>
      <c r="F51" s="148" t="s">
        <v>246</v>
      </c>
      <c r="G51" s="115" t="str">
        <f>IF('2.1 Lead &amp; Parents'!J17=TRUE,"YES","")</f>
        <v>YES</v>
      </c>
      <c r="H51" s="201"/>
      <c r="I51" s="110"/>
      <c r="N51" s="394"/>
      <c r="O51" s="14"/>
      <c r="P51" s="14"/>
      <c r="AA51" s="277"/>
      <c r="AB51" s="110"/>
      <c r="AC51" s="1215"/>
      <c r="AD51" s="1215"/>
    </row>
    <row r="52" spans="1:30" ht="15" customHeight="1" x14ac:dyDescent="0.25">
      <c r="A52" s="14"/>
      <c r="B52" s="14"/>
      <c r="C52" s="14"/>
      <c r="D52" s="14"/>
      <c r="E52" s="110"/>
      <c r="F52" s="148" t="s">
        <v>247</v>
      </c>
      <c r="G52" s="115" t="str">
        <f>IF('2.1 Lead &amp; Parents'!J18=TRUE,"YES","")</f>
        <v>YES</v>
      </c>
      <c r="H52" s="201"/>
      <c r="I52" s="110"/>
      <c r="N52" s="394"/>
      <c r="O52" s="14"/>
      <c r="P52" s="14"/>
      <c r="AA52" s="277"/>
      <c r="AB52" s="110"/>
      <c r="AC52" s="1215"/>
      <c r="AD52" s="1215"/>
    </row>
    <row r="53" spans="1:30" ht="15" customHeight="1" x14ac:dyDescent="0.25">
      <c r="A53" s="14"/>
      <c r="B53" s="14"/>
      <c r="C53" s="14"/>
      <c r="D53" s="14"/>
      <c r="E53" s="110"/>
      <c r="F53" s="148" t="s">
        <v>248</v>
      </c>
      <c r="G53" s="115" t="str">
        <f>IF('2.1 Lead &amp; Parents'!J19=TRUE,"YES","")</f>
        <v>YES</v>
      </c>
      <c r="H53" s="201"/>
      <c r="I53" s="110"/>
      <c r="J53" s="110"/>
      <c r="K53" s="110"/>
      <c r="L53" s="110"/>
      <c r="M53" s="110"/>
      <c r="N53" s="110"/>
      <c r="O53" s="14"/>
      <c r="P53" s="14"/>
    </row>
    <row r="54" spans="1:30" ht="15" customHeight="1" x14ac:dyDescent="0.25">
      <c r="A54" s="14"/>
      <c r="B54" s="14"/>
      <c r="C54" s="14"/>
      <c r="D54" s="14"/>
      <c r="E54" s="110"/>
      <c r="F54" s="148" t="s">
        <v>249</v>
      </c>
      <c r="G54" s="115" t="str">
        <f>IF('2.1 Lead &amp; Parents'!J20=TRUE,"YES","")</f>
        <v>YES</v>
      </c>
      <c r="H54" s="201"/>
      <c r="I54" s="110"/>
      <c r="J54" s="1210"/>
      <c r="K54" s="1210"/>
      <c r="L54" s="1210"/>
      <c r="M54" s="1210"/>
      <c r="N54" s="110"/>
      <c r="O54" s="14"/>
      <c r="P54" s="14"/>
    </row>
    <row r="55" spans="1:30" ht="15" customHeight="1" x14ac:dyDescent="0.25">
      <c r="A55" s="14"/>
      <c r="B55" s="14"/>
      <c r="C55" s="14"/>
      <c r="D55" s="14"/>
      <c r="E55" s="110"/>
      <c r="F55" s="148" t="s">
        <v>250</v>
      </c>
      <c r="G55" s="115" t="str">
        <f>IF('2.1 Lead &amp; Parents'!J21=TRUE,"YES","")</f>
        <v>YES</v>
      </c>
      <c r="H55" s="201"/>
      <c r="I55" s="110"/>
      <c r="J55" s="1210"/>
      <c r="K55" s="1210"/>
      <c r="L55" s="1210"/>
      <c r="M55" s="1210"/>
      <c r="N55" s="110"/>
      <c r="O55" s="14"/>
      <c r="P55" s="14"/>
    </row>
    <row r="56" spans="1:30" ht="15" customHeight="1" x14ac:dyDescent="0.25">
      <c r="A56" s="14"/>
      <c r="B56" s="14"/>
      <c r="C56" s="14"/>
      <c r="D56" s="14"/>
      <c r="E56" s="110"/>
      <c r="F56" s="148" t="s">
        <v>251</v>
      </c>
      <c r="G56" s="115" t="str">
        <f>IF('2.1 Lead &amp; Parents'!J22=TRUE,"YES","")</f>
        <v>YES</v>
      </c>
      <c r="H56" s="201"/>
      <c r="I56" s="110"/>
      <c r="J56" s="1210"/>
      <c r="K56" s="1210"/>
      <c r="L56" s="1210"/>
      <c r="M56" s="1210"/>
      <c r="N56" s="110"/>
      <c r="O56" s="14"/>
      <c r="P56" s="14"/>
    </row>
    <row r="57" spans="1:30" ht="15" customHeight="1" x14ac:dyDescent="0.25">
      <c r="A57" s="14"/>
      <c r="B57" s="14"/>
      <c r="C57" s="14"/>
      <c r="D57" s="14"/>
      <c r="E57" s="110"/>
      <c r="F57" s="148" t="s">
        <v>252</v>
      </c>
      <c r="G57" s="115" t="str">
        <f>IF('2.1 Lead &amp; Parents'!J23=TRUE,"YES","")</f>
        <v>YES</v>
      </c>
      <c r="H57" s="201"/>
      <c r="I57" s="110"/>
      <c r="J57" s="1210"/>
      <c r="K57" s="1210"/>
      <c r="L57" s="1210"/>
      <c r="M57" s="1210"/>
      <c r="N57" s="110"/>
      <c r="O57" s="14"/>
      <c r="P57" s="14"/>
    </row>
    <row r="58" spans="1:30" ht="15" customHeight="1" x14ac:dyDescent="0.25">
      <c r="A58" s="14"/>
      <c r="B58" s="14"/>
      <c r="C58" s="14"/>
      <c r="D58" s="14"/>
      <c r="E58" s="110"/>
      <c r="F58" s="148" t="s">
        <v>253</v>
      </c>
      <c r="G58" s="115" t="str">
        <f>IF('2.1 Lead &amp; Parents'!J24=TRUE,"YES","")</f>
        <v>YES</v>
      </c>
      <c r="H58" s="201"/>
      <c r="I58" s="110"/>
      <c r="J58" s="110"/>
      <c r="K58" s="110"/>
      <c r="L58" s="110"/>
      <c r="M58" s="110"/>
      <c r="N58" s="110"/>
      <c r="O58" s="14"/>
      <c r="P58" s="14"/>
    </row>
    <row r="59" spans="1:30" ht="15" customHeight="1" x14ac:dyDescent="0.25">
      <c r="A59" s="14"/>
      <c r="B59" s="14"/>
      <c r="C59" s="14"/>
      <c r="D59" s="14"/>
      <c r="E59" s="110"/>
      <c r="F59" s="148" t="s">
        <v>254</v>
      </c>
      <c r="G59" s="115" t="str">
        <f>IF('2.1 Lead &amp; Parents'!J25=TRUE,"YES","")</f>
        <v>YES</v>
      </c>
      <c r="H59" s="201"/>
      <c r="I59" s="110"/>
      <c r="J59" s="110"/>
      <c r="K59" s="110"/>
      <c r="L59" s="110"/>
      <c r="M59" s="110"/>
      <c r="N59" s="110"/>
      <c r="O59" s="14"/>
      <c r="P59" s="14"/>
    </row>
    <row r="60" spans="1:30" ht="12" x14ac:dyDescent="0.25">
      <c r="A60" s="14"/>
      <c r="B60" s="14"/>
      <c r="C60" s="14"/>
      <c r="D60" s="14"/>
      <c r="E60" s="110"/>
      <c r="F60" s="148" t="s">
        <v>255</v>
      </c>
      <c r="G60" s="115" t="str">
        <f>IF('2.1 Lead &amp; Parents'!J26=TRUE,"YES","")</f>
        <v>YES</v>
      </c>
      <c r="H60" s="201"/>
      <c r="I60" s="110"/>
      <c r="J60" s="110"/>
      <c r="K60" s="110"/>
      <c r="L60" s="110"/>
      <c r="M60" s="110"/>
      <c r="N60" s="110"/>
      <c r="O60" s="14"/>
      <c r="P60" s="14"/>
    </row>
    <row r="61" spans="1:30" ht="12" x14ac:dyDescent="0.25">
      <c r="E61" s="110"/>
      <c r="F61" s="148" t="s">
        <v>256</v>
      </c>
      <c r="G61" s="115" t="str">
        <f>IF('2.1 Lead &amp; Parents'!J27=TRUE,"YES","")</f>
        <v>YES</v>
      </c>
      <c r="H61" s="201"/>
      <c r="I61" s="110"/>
      <c r="J61" s="110"/>
      <c r="K61" s="110"/>
      <c r="L61" s="110"/>
      <c r="M61" s="110"/>
      <c r="N61" s="110"/>
      <c r="O61" s="14"/>
      <c r="P61" s="14"/>
    </row>
    <row r="62" spans="1:30" ht="12" x14ac:dyDescent="0.25">
      <c r="E62" s="110"/>
      <c r="I62" s="110"/>
      <c r="J62" s="110"/>
      <c r="K62" s="110"/>
      <c r="L62" s="110"/>
      <c r="M62" s="110"/>
      <c r="N62" s="110"/>
      <c r="O62" s="14"/>
      <c r="P62" s="14"/>
    </row>
    <row r="63" spans="1:30" ht="12" x14ac:dyDescent="0.25">
      <c r="E63" s="110"/>
      <c r="I63" s="110"/>
      <c r="J63" s="110"/>
      <c r="K63" s="110"/>
      <c r="L63" s="110"/>
      <c r="M63" s="110"/>
      <c r="N63" s="110"/>
      <c r="O63" s="14"/>
      <c r="P63" s="14"/>
    </row>
    <row r="64" spans="1:30" ht="15" customHeight="1" x14ac:dyDescent="0.35">
      <c r="A64" s="47" t="s">
        <v>111</v>
      </c>
      <c r="B64" s="47"/>
      <c r="C64" s="47"/>
      <c r="D64" s="47"/>
      <c r="E64" s="47"/>
      <c r="F64" s="47"/>
      <c r="G64" s="47"/>
      <c r="H64" s="47"/>
      <c r="I64" s="47"/>
      <c r="J64" s="47"/>
      <c r="K64" s="47"/>
      <c r="L64" s="47"/>
      <c r="M64" s="47"/>
      <c r="N64" s="47"/>
      <c r="O64" s="47"/>
      <c r="P64" s="47"/>
      <c r="Q64" s="47"/>
      <c r="R64" s="47"/>
      <c r="S64" s="47"/>
      <c r="T64" s="47"/>
      <c r="U64" s="47"/>
      <c r="V64" s="47"/>
      <c r="W64" s="47"/>
      <c r="X64" s="47"/>
      <c r="Y64" s="47"/>
    </row>
    <row r="65" spans="5:24" ht="15" hidden="1" customHeight="1" x14ac:dyDescent="0.25">
      <c r="E65" s="110"/>
      <c r="F65" s="110"/>
      <c r="G65" s="110"/>
      <c r="H65" s="110"/>
      <c r="I65" s="110"/>
      <c r="J65" s="110"/>
      <c r="K65" s="110"/>
      <c r="L65" s="110"/>
      <c r="M65" s="110"/>
      <c r="N65" s="110"/>
      <c r="O65" s="14"/>
      <c r="P65" s="14"/>
    </row>
    <row r="66" spans="5:24" ht="15" hidden="1" customHeight="1" x14ac:dyDescent="0.25">
      <c r="E66" s="111"/>
      <c r="F66" s="112"/>
      <c r="G66" s="14"/>
      <c r="H66" s="14"/>
      <c r="I66" s="14"/>
      <c r="J66" s="14"/>
      <c r="K66" s="14"/>
      <c r="L66" s="14"/>
      <c r="M66" s="14"/>
      <c r="N66" s="14"/>
      <c r="O66" s="14"/>
      <c r="P66" s="14"/>
    </row>
    <row r="67" spans="5:24" ht="15" hidden="1" customHeight="1" x14ac:dyDescent="0.35">
      <c r="E67" s="47"/>
      <c r="F67" s="47"/>
      <c r="G67" s="47"/>
      <c r="H67" s="47"/>
      <c r="I67" s="47"/>
      <c r="J67" s="47"/>
      <c r="K67" s="47"/>
      <c r="L67" s="47"/>
      <c r="M67" s="47"/>
      <c r="N67" s="47"/>
      <c r="O67" s="47"/>
      <c r="P67" s="47"/>
      <c r="Q67" s="47"/>
      <c r="R67" s="47"/>
      <c r="S67" s="47"/>
      <c r="T67" s="47"/>
      <c r="U67" s="47"/>
      <c r="V67" s="47"/>
      <c r="W67" s="47"/>
      <c r="X67" s="47"/>
    </row>
    <row r="68" spans="5:24" ht="15" hidden="1" customHeight="1" x14ac:dyDescent="0.25"/>
    <row r="69" spans="5:24" ht="15" hidden="1" customHeight="1" x14ac:dyDescent="0.25"/>
    <row r="70" spans="5:24" ht="15" hidden="1" customHeight="1" x14ac:dyDescent="0.25"/>
    <row r="71" spans="5:24" ht="15" hidden="1" customHeight="1" x14ac:dyDescent="0.25"/>
    <row r="72" spans="5:24" ht="15" hidden="1" customHeight="1" x14ac:dyDescent="0.25"/>
    <row r="73" spans="5:24" ht="15" hidden="1" customHeight="1" x14ac:dyDescent="0.25"/>
    <row r="74" spans="5:24" ht="15" hidden="1" customHeight="1" x14ac:dyDescent="0.25"/>
    <row r="75" spans="5:24" ht="15" hidden="1" customHeight="1" x14ac:dyDescent="0.25"/>
    <row r="76" spans="5:24" ht="15" hidden="1" customHeight="1" x14ac:dyDescent="0.25"/>
  </sheetData>
  <protectedRanges>
    <protectedRange sqref="G46:H47 G45" name="Ancillary Inputs_1_1_3_1"/>
  </protectedRanges>
  <mergeCells count="16">
    <mergeCell ref="J54:M57"/>
    <mergeCell ref="E43:I43"/>
    <mergeCell ref="G47:J47"/>
    <mergeCell ref="AC50:AD52"/>
    <mergeCell ref="E9:X9"/>
    <mergeCell ref="L23:V23"/>
    <mergeCell ref="P37:R38"/>
    <mergeCell ref="L37:O38"/>
    <mergeCell ref="S37:V38"/>
    <mergeCell ref="L45:V48"/>
    <mergeCell ref="C6:D6"/>
    <mergeCell ref="G46:J46"/>
    <mergeCell ref="G45:I45"/>
    <mergeCell ref="E19:F19"/>
    <mergeCell ref="E10:J10"/>
    <mergeCell ref="G40:L40"/>
  </mergeCells>
  <conditionalFormatting sqref="C5:D5">
    <cfRule type="expression" dxfId="189" priority="28">
      <formula>IF(AND(sysChk=0,sysWarn=0),1,0)</formula>
    </cfRule>
    <cfRule type="expression" dxfId="188" priority="29">
      <formula>IF(AND(sysChk=0,sysWarn&lt;&gt;0),1,0)</formula>
    </cfRule>
    <cfRule type="expression" dxfId="187" priority="30">
      <formula>IF(sysChk&lt;&gt;0,1,0)</formula>
    </cfRule>
  </conditionalFormatting>
  <conditionalFormatting sqref="L24:V24">
    <cfRule type="colorScale" priority="18">
      <colorScale>
        <cfvo type="num" val="$L$24"/>
        <cfvo type="percentile" val="50"/>
        <cfvo type="num" val="$V$24"/>
        <color rgb="FFFF0000"/>
        <color rgb="FFFFC000"/>
        <color rgb="FF00B050"/>
      </colorScale>
    </cfRule>
  </conditionalFormatting>
  <conditionalFormatting sqref="L25:V25">
    <cfRule type="colorScale" priority="25">
      <colorScale>
        <cfvo type="num" val="$L$25"/>
        <cfvo type="percentile" val="50"/>
        <cfvo type="num" val="$V$25"/>
        <color rgb="FFFF0000"/>
        <color rgb="FFFFC000"/>
        <color rgb="FF00B050"/>
      </colorScale>
    </cfRule>
  </conditionalFormatting>
  <conditionalFormatting sqref="L26:V26">
    <cfRule type="colorScale" priority="23">
      <colorScale>
        <cfvo type="num" val="$L$26"/>
        <cfvo type="percentile" val="50"/>
        <cfvo type="num" val="$V$26"/>
        <color rgb="FFFF0000"/>
        <color rgb="FFFFC000"/>
        <color rgb="FF00B050"/>
      </colorScale>
    </cfRule>
  </conditionalFormatting>
  <conditionalFormatting sqref="L27:V27">
    <cfRule type="colorScale" priority="19">
      <colorScale>
        <cfvo type="num" val="$L$27"/>
        <cfvo type="percentile" val="50"/>
        <cfvo type="num" val="$V$27"/>
        <color rgb="FF00B050"/>
        <color rgb="FFFFC000"/>
        <color rgb="FFFF0000"/>
      </colorScale>
    </cfRule>
  </conditionalFormatting>
  <conditionalFormatting sqref="L28:V28">
    <cfRule type="colorScale" priority="14">
      <colorScale>
        <cfvo type="num" val="$L$28"/>
        <cfvo type="percentile" val="50"/>
        <cfvo type="num" val="$V$28"/>
        <color rgb="FF00B050"/>
        <color rgb="FFFFC000"/>
        <color rgb="FFFF0000"/>
      </colorScale>
    </cfRule>
  </conditionalFormatting>
  <conditionalFormatting sqref="L29:V29">
    <cfRule type="colorScale" priority="21">
      <colorScale>
        <cfvo type="num" val="$L$29"/>
        <cfvo type="percentile" val="50"/>
        <cfvo type="num" val="$V$29"/>
        <color rgb="FFFF0000"/>
        <color rgb="FFFFC000"/>
        <color rgb="FF00B050"/>
      </colorScale>
    </cfRule>
  </conditionalFormatting>
  <conditionalFormatting sqref="L30:V30">
    <cfRule type="colorScale" priority="20">
      <colorScale>
        <cfvo type="num" val="$L$30"/>
        <cfvo type="percentile" val="50"/>
        <cfvo type="num" val="$V$30"/>
        <color rgb="FFFF0000"/>
        <color rgb="FFFFC000"/>
        <color rgb="FF00B050"/>
      </colorScale>
    </cfRule>
  </conditionalFormatting>
  <conditionalFormatting sqref="L31:V31">
    <cfRule type="colorScale" priority="15">
      <colorScale>
        <cfvo type="num" val="$G$31"/>
        <cfvo type="percentile" val="50"/>
        <cfvo type="num" val="$I$31"/>
        <color rgb="FFFF0000"/>
        <color rgb="FFFFC000"/>
        <color rgb="FF00B050"/>
      </colorScale>
    </cfRule>
  </conditionalFormatting>
  <conditionalFormatting sqref="L32:V32">
    <cfRule type="colorScale" priority="1">
      <colorScale>
        <cfvo type="min"/>
        <cfvo type="percentile" val="50"/>
        <cfvo type="max"/>
        <color rgb="FF00B050"/>
        <color rgb="FFFFC000"/>
        <color rgb="FFFF0000"/>
      </colorScale>
    </cfRule>
    <cfRule type="colorScale" priority="10">
      <colorScale>
        <cfvo type="min"/>
        <cfvo type="percentile" val="50"/>
        <cfvo type="max"/>
        <color rgb="FFFF0000"/>
        <color rgb="FFFFC000"/>
        <color rgb="FF00B050"/>
      </colorScale>
    </cfRule>
  </conditionalFormatting>
  <conditionalFormatting sqref="L33:V33">
    <cfRule type="colorScale" priority="5">
      <colorScale>
        <cfvo type="min"/>
        <cfvo type="percentile" val="50"/>
        <cfvo type="max"/>
        <color rgb="FFFF0000"/>
        <color rgb="FFFFC000"/>
        <color rgb="FF00B050"/>
      </colorScale>
    </cfRule>
  </conditionalFormatting>
  <conditionalFormatting sqref="L34:V34">
    <cfRule type="colorScale" priority="4">
      <colorScale>
        <cfvo type="min"/>
        <cfvo type="percentile" val="50"/>
        <cfvo type="max"/>
        <color rgb="FFFF0000"/>
        <color rgb="FFFFC000"/>
        <color rgb="FF00B050"/>
      </colorScale>
    </cfRule>
  </conditionalFormatting>
  <conditionalFormatting sqref="L35:V35">
    <cfRule type="colorScale" priority="3">
      <colorScale>
        <cfvo type="min"/>
        <cfvo type="percentile" val="50"/>
        <cfvo type="max"/>
        <color rgb="FF00B050"/>
        <color rgb="FFFFC000"/>
        <color rgb="FFFF0000"/>
      </colorScale>
    </cfRule>
  </conditionalFormatting>
  <conditionalFormatting sqref="L36:V36">
    <cfRule type="colorScale" priority="2">
      <colorScale>
        <cfvo type="min"/>
        <cfvo type="percentile" val="50"/>
        <cfvo type="max"/>
        <color rgb="FFFF0000"/>
        <color rgb="FFFFC000"/>
        <color rgb="FF00B050"/>
      </colorScale>
    </cfRule>
    <cfRule type="colorScale" priority="6">
      <colorScale>
        <cfvo type="num" val="$L$32"/>
        <cfvo type="percentile" val="50"/>
        <cfvo type="num" val="$V$32"/>
        <color rgb="FF00B050"/>
        <color rgb="FFFFC000"/>
        <color rgb="FFFF0000"/>
      </colorScale>
    </cfRule>
  </conditionalFormatting>
  <dataValidations count="1">
    <dataValidation allowBlank="1" showInputMessage="1" showErrorMessage="1" prompt="Authority to confirm value" sqref="F40" xr:uid="{00000000-0002-0000-0400-000000000000}"/>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'SysConfig HIDE BEFORE SHARING'!$F$42:$F$44</xm:f>
          </x14:formula1>
          <xm:sqref>G47:J47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3E1D3-553D-1B43-9599-DB513DE106E6}">
  <sheetPr codeName="Sheet12">
    <tabColor rgb="FFFFFFCC"/>
  </sheetPr>
  <dimension ref="A1:DL70"/>
  <sheetViews>
    <sheetView showGridLines="0" topLeftCell="A10" zoomScale="75" zoomScaleNormal="75" workbookViewId="0">
      <selection activeCell="G18" sqref="G18"/>
    </sheetView>
  </sheetViews>
  <sheetFormatPr defaultColWidth="4.796875" defaultRowHeight="0" customHeight="1" zeroHeight="1" x14ac:dyDescent="0.25"/>
  <cols>
    <col min="1" max="1" width="3.3984375" customWidth="1"/>
    <col min="2" max="2" width="3.796875" customWidth="1"/>
    <col min="3" max="3" width="1.796875" customWidth="1"/>
    <col min="4" max="4" width="27.3984375" customWidth="1"/>
    <col min="5" max="5" width="19" customWidth="1"/>
    <col min="6" max="6" width="42.59765625" customWidth="1"/>
    <col min="7" max="9" width="11" customWidth="1"/>
    <col min="10" max="10" width="14" bestFit="1" customWidth="1"/>
    <col min="11" max="11" width="1.796875" customWidth="1"/>
    <col min="12" max="19" width="6.796875" bestFit="1" customWidth="1"/>
    <col min="20" max="21" width="7" bestFit="1" customWidth="1"/>
    <col min="22" max="22" width="7.796875" bestFit="1" customWidth="1"/>
    <col min="23" max="23" width="3" customWidth="1"/>
    <col min="24" max="24" width="55.59765625" customWidth="1"/>
    <col min="25" max="25" width="5.3984375" customWidth="1"/>
    <col min="26" max="26" width="5.59765625" customWidth="1"/>
    <col min="27" max="27" width="11.796875" style="5" customWidth="1"/>
    <col min="28" max="28" width="5.3984375" style="5" bestFit="1" customWidth="1"/>
    <col min="29" max="31" width="3" style="5" bestFit="1" customWidth="1"/>
    <col min="32" max="32" width="2.3984375" style="5" bestFit="1" customWidth="1"/>
    <col min="33" max="33" width="11.796875" style="5" customWidth="1"/>
    <col min="34" max="38" width="2.3984375" style="5" bestFit="1" customWidth="1"/>
    <col min="39" max="39" width="11.796875" style="5" customWidth="1"/>
    <col min="40" max="40" width="2.3984375" style="5" bestFit="1" customWidth="1"/>
    <col min="41" max="41" width="4.796875" style="5" customWidth="1"/>
    <col min="42" max="116" width="4.796875" style="5"/>
    <col min="117" max="16384" width="4.796875" style="14"/>
  </cols>
  <sheetData>
    <row r="1" spans="1:26" ht="11.5" x14ac:dyDescent="0.25">
      <c r="A1" s="39" t="s">
        <v>66</v>
      </c>
      <c r="B1" s="39"/>
      <c r="C1" s="40"/>
      <c r="D1" s="39"/>
      <c r="E1" s="39"/>
      <c r="F1" s="39"/>
      <c r="G1" s="39"/>
      <c r="H1" s="39"/>
      <c r="I1" s="39"/>
      <c r="J1" s="39"/>
      <c r="K1" s="39"/>
      <c r="L1" s="39"/>
      <c r="M1" s="39"/>
      <c r="N1" s="39"/>
      <c r="O1" s="39"/>
      <c r="P1" s="39"/>
      <c r="Q1" s="39"/>
      <c r="R1" s="39"/>
      <c r="S1" s="39"/>
      <c r="T1" s="39"/>
      <c r="U1" s="39"/>
      <c r="V1" s="39"/>
      <c r="W1" s="39"/>
      <c r="X1" s="39"/>
      <c r="Y1" s="39"/>
      <c r="Z1" s="39"/>
    </row>
    <row r="2" spans="1:26" ht="13" x14ac:dyDescent="0.25">
      <c r="A2" s="39"/>
      <c r="B2" s="39"/>
      <c r="C2" s="41" t="str">
        <f>cstProjectName</f>
        <v>[Financial Viability Risk Assessment Template]</v>
      </c>
      <c r="D2" s="39"/>
      <c r="E2" s="39"/>
      <c r="F2" s="39"/>
      <c r="G2" s="39"/>
      <c r="H2" s="39"/>
      <c r="I2" s="39"/>
      <c r="J2" s="39"/>
      <c r="K2" s="39"/>
      <c r="L2" s="39"/>
      <c r="M2" s="39"/>
      <c r="N2" s="39"/>
      <c r="O2" s="39"/>
      <c r="P2" s="39"/>
      <c r="Q2" s="39"/>
      <c r="R2" s="39"/>
      <c r="S2" s="39"/>
      <c r="T2" s="39"/>
      <c r="U2" s="39"/>
      <c r="V2" s="39"/>
      <c r="W2" s="39"/>
      <c r="X2" s="39"/>
      <c r="Y2" s="39"/>
      <c r="Z2" s="39"/>
    </row>
    <row r="3" spans="1:26" ht="12.5" x14ac:dyDescent="0.25">
      <c r="A3" s="39"/>
      <c r="B3" s="39"/>
      <c r="C3" s="42" t="str">
        <f ca="1">MID(CELL("filename",A1),FIND("]",CELL("filename",A1))+1,256)</f>
        <v>Authority Input Lite</v>
      </c>
      <c r="D3" s="39"/>
      <c r="E3" s="39"/>
      <c r="F3" s="39"/>
      <c r="G3" s="39"/>
      <c r="H3" s="39"/>
      <c r="I3" s="39"/>
      <c r="J3" s="39"/>
      <c r="K3" s="39"/>
      <c r="L3" s="39"/>
      <c r="M3" s="39"/>
      <c r="N3" s="39"/>
      <c r="O3" s="39"/>
      <c r="P3" s="39"/>
      <c r="Q3" s="39"/>
      <c r="R3" s="39"/>
      <c r="S3" s="39"/>
      <c r="T3" s="39"/>
      <c r="U3" s="39"/>
      <c r="V3" s="39"/>
      <c r="W3" s="39"/>
      <c r="X3" s="39"/>
      <c r="Y3" s="39"/>
      <c r="Z3" s="39"/>
    </row>
    <row r="4" spans="1:26" ht="11.5" x14ac:dyDescent="0.25">
      <c r="A4" s="39"/>
      <c r="B4" s="39"/>
      <c r="C4" s="40" t="str">
        <f>IF(ISBLANK(cstProtectiveMarking),"",cstProtectiveMarking)</f>
        <v>[OFFICIAL]</v>
      </c>
      <c r="D4" s="39"/>
      <c r="E4" s="39"/>
      <c r="F4" s="39"/>
      <c r="G4" s="39"/>
      <c r="H4" s="39"/>
      <c r="I4" s="39"/>
      <c r="J4" s="39"/>
      <c r="K4" s="39"/>
      <c r="L4" s="39"/>
      <c r="M4" s="39"/>
      <c r="N4" s="39"/>
      <c r="O4" s="39"/>
      <c r="P4" s="39"/>
      <c r="Q4" s="39"/>
      <c r="R4" s="39"/>
      <c r="S4" s="39"/>
      <c r="T4" s="39"/>
      <c r="U4" s="39"/>
      <c r="V4" s="39"/>
      <c r="W4" s="39"/>
      <c r="X4" s="39"/>
      <c r="Y4" s="39"/>
      <c r="Z4" s="39"/>
    </row>
    <row r="5" spans="1:26" ht="11.5" x14ac:dyDescent="0.25">
      <c r="A5" s="39"/>
      <c r="B5" s="39"/>
      <c r="C5" s="43" t="str">
        <f>HYPERLINK("#'Contents'!A1",sysChkWord)</f>
        <v>All Checks OK</v>
      </c>
      <c r="D5" s="43"/>
      <c r="E5" s="39"/>
      <c r="F5" s="39"/>
      <c r="G5" s="39"/>
      <c r="H5" s="39"/>
      <c r="I5" s="39"/>
      <c r="J5" s="39"/>
      <c r="K5" s="39"/>
      <c r="L5" s="39"/>
      <c r="M5" s="39"/>
      <c r="N5" s="39"/>
      <c r="O5" s="39"/>
      <c r="P5" s="39"/>
      <c r="Q5" s="39"/>
      <c r="R5" s="39"/>
      <c r="S5" s="39"/>
      <c r="T5" s="39"/>
      <c r="U5" s="39"/>
      <c r="V5" s="39"/>
      <c r="W5" s="39"/>
      <c r="X5" s="39"/>
      <c r="Y5" s="39"/>
      <c r="Z5" s="39"/>
    </row>
    <row r="6" spans="1:26" ht="12.5" x14ac:dyDescent="0.25">
      <c r="A6" s="39"/>
      <c r="B6" s="44"/>
      <c r="C6" s="1167" t="str">
        <f>HYPERLINK("#'Contents FVRA Lite'!A1","Contents")</f>
        <v>Contents</v>
      </c>
      <c r="D6" s="1161"/>
      <c r="E6" s="43"/>
      <c r="F6" s="43"/>
      <c r="G6" s="39"/>
      <c r="H6" s="39"/>
      <c r="I6" s="39"/>
      <c r="J6" s="39"/>
      <c r="K6" s="39"/>
      <c r="L6" s="39"/>
      <c r="M6" s="39"/>
      <c r="N6" s="39"/>
      <c r="O6" s="39"/>
      <c r="P6" s="39"/>
      <c r="Q6" s="39"/>
      <c r="R6" s="39"/>
      <c r="S6" s="39"/>
      <c r="T6" s="39"/>
      <c r="U6" s="39"/>
      <c r="V6" s="39"/>
      <c r="W6" s="39"/>
      <c r="X6" s="39"/>
      <c r="Y6" s="39"/>
      <c r="Z6" s="39"/>
    </row>
    <row r="7" spans="1:26" ht="11.5" x14ac:dyDescent="0.25">
      <c r="A7" s="39"/>
      <c r="B7" s="39"/>
      <c r="C7" s="39"/>
      <c r="D7" s="39"/>
      <c r="E7" s="39"/>
      <c r="F7" s="39"/>
      <c r="G7" s="39"/>
      <c r="H7" s="39"/>
      <c r="I7" s="39"/>
      <c r="J7" s="39"/>
      <c r="K7" s="39"/>
      <c r="L7" s="39"/>
      <c r="M7" s="39"/>
      <c r="N7" s="39"/>
      <c r="O7" s="39"/>
      <c r="P7" s="39"/>
      <c r="Q7" s="39"/>
      <c r="R7" s="39"/>
      <c r="S7" s="39"/>
      <c r="T7" s="39"/>
      <c r="U7" s="39"/>
      <c r="V7" s="39"/>
      <c r="W7" s="39"/>
      <c r="X7" s="39"/>
      <c r="Y7" s="39"/>
      <c r="Z7" s="39"/>
    </row>
    <row r="8" spans="1:26" ht="11.5" x14ac:dyDescent="0.25">
      <c r="A8" s="64">
        <f>SUM(A9:A38)</f>
        <v>0</v>
      </c>
      <c r="B8" s="64">
        <f>SUM(B9:B57)</f>
        <v>0</v>
      </c>
      <c r="C8" s="46"/>
      <c r="D8" s="46"/>
      <c r="E8" s="46"/>
      <c r="F8" s="46"/>
      <c r="G8" s="46"/>
      <c r="H8" s="46"/>
      <c r="I8" s="39"/>
      <c r="J8" s="39"/>
      <c r="K8" s="39"/>
      <c r="L8" s="39"/>
      <c r="M8" s="39"/>
      <c r="N8" s="39"/>
      <c r="O8" s="39"/>
      <c r="P8" s="39"/>
      <c r="Q8" s="39"/>
      <c r="R8" s="39"/>
      <c r="S8" s="39"/>
      <c r="T8" s="39"/>
      <c r="U8" s="39"/>
      <c r="V8" s="39"/>
      <c r="W8" s="39"/>
      <c r="X8" s="39"/>
      <c r="Y8" s="39"/>
      <c r="Z8" s="39"/>
    </row>
    <row r="9" spans="1:26" ht="53.25" customHeight="1" x14ac:dyDescent="0.35">
      <c r="A9" s="15"/>
      <c r="B9" s="15"/>
      <c r="C9" s="15"/>
      <c r="D9" s="15"/>
      <c r="E9" s="1216" t="s">
        <v>401</v>
      </c>
      <c r="F9" s="1216"/>
      <c r="G9" s="1216"/>
      <c r="H9" s="1216"/>
      <c r="I9" s="1216"/>
      <c r="J9" s="1216"/>
      <c r="K9" s="1216"/>
      <c r="L9" s="1216"/>
      <c r="M9" s="1216"/>
      <c r="N9" s="1216"/>
      <c r="O9" s="1216"/>
      <c r="P9" s="1216"/>
      <c r="Q9" s="1216"/>
      <c r="R9" s="1216"/>
      <c r="S9" s="1216"/>
      <c r="T9" s="1216"/>
      <c r="U9" s="1216"/>
      <c r="V9" s="1216"/>
      <c r="W9" s="1216"/>
      <c r="X9" s="1216"/>
      <c r="Y9" s="443"/>
    </row>
    <row r="10" spans="1:26" ht="17.25" customHeight="1" x14ac:dyDescent="0.35">
      <c r="A10" s="47"/>
      <c r="B10" s="47"/>
      <c r="C10" s="47"/>
      <c r="D10" s="47"/>
      <c r="E10" s="1207" t="str">
        <f>"Tool Setup (v"&amp;'SysConfig HIDE BEFORE SHARING'!G76&amp;")"</f>
        <v>Tool Setup (v5.7.1)</v>
      </c>
      <c r="F10" s="1207"/>
      <c r="G10" s="1207"/>
      <c r="H10" s="1207"/>
      <c r="I10" s="1207"/>
      <c r="J10" s="1207"/>
      <c r="K10" s="47"/>
      <c r="L10" s="47"/>
      <c r="M10" s="47"/>
      <c r="N10" s="47"/>
      <c r="O10" s="47"/>
      <c r="P10" s="47"/>
      <c r="Q10" s="47"/>
      <c r="R10" s="47"/>
      <c r="S10" s="47"/>
      <c r="T10" s="47"/>
      <c r="U10" s="47"/>
      <c r="V10" s="47"/>
      <c r="W10" s="47"/>
      <c r="X10" s="47"/>
      <c r="Y10" s="47"/>
      <c r="Z10" s="47"/>
    </row>
    <row r="11" spans="1:26" ht="6" customHeight="1" x14ac:dyDescent="0.35">
      <c r="A11" s="15"/>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spans="1:26" ht="17.25" customHeight="1" x14ac:dyDescent="0.35">
      <c r="A12" s="15"/>
      <c r="B12" s="15"/>
      <c r="C12" s="15"/>
      <c r="D12" s="15"/>
      <c r="E12" s="31" t="s">
        <v>189</v>
      </c>
      <c r="F12" s="162" t="s">
        <v>332</v>
      </c>
      <c r="G12" s="37" t="s">
        <v>365</v>
      </c>
      <c r="H12" s="15"/>
      <c r="I12" s="15"/>
      <c r="J12" s="15"/>
      <c r="K12" s="15"/>
      <c r="L12" s="15"/>
      <c r="M12" s="15"/>
      <c r="N12" s="15"/>
      <c r="O12" s="15"/>
      <c r="P12" s="15"/>
      <c r="Q12" s="15"/>
      <c r="R12" s="15"/>
      <c r="S12" s="15"/>
      <c r="T12" s="15"/>
      <c r="U12" s="15"/>
      <c r="V12" s="15"/>
      <c r="W12" s="15"/>
      <c r="X12" s="15"/>
      <c r="Y12" s="15"/>
      <c r="Z12" s="15"/>
    </row>
    <row r="13" spans="1:26" ht="17.25" customHeight="1" x14ac:dyDescent="0.35">
      <c r="A13" s="15"/>
      <c r="B13" s="15"/>
      <c r="C13" s="15"/>
      <c r="D13" s="15"/>
      <c r="E13" s="33" t="s">
        <v>154</v>
      </c>
      <c r="F13" s="162" t="s">
        <v>415</v>
      </c>
      <c r="G13" s="37" t="s">
        <v>364</v>
      </c>
      <c r="H13" s="15"/>
      <c r="I13" s="15"/>
      <c r="J13" s="15"/>
      <c r="K13" s="15"/>
      <c r="L13" s="15"/>
      <c r="M13" s="15"/>
      <c r="N13" s="15"/>
      <c r="O13" s="15"/>
      <c r="P13" s="15"/>
      <c r="Q13" s="15"/>
      <c r="R13" s="15"/>
      <c r="S13" s="15"/>
      <c r="T13" s="15"/>
      <c r="U13" s="15"/>
      <c r="V13" s="15"/>
      <c r="W13" s="15"/>
      <c r="X13" s="15"/>
      <c r="Y13" s="15"/>
      <c r="Z13" s="15"/>
    </row>
    <row r="14" spans="1:26" ht="17.25" customHeight="1" x14ac:dyDescent="0.35">
      <c r="A14" s="15"/>
      <c r="B14" s="15"/>
      <c r="C14" s="15"/>
      <c r="D14" s="15"/>
      <c r="E14" s="33" t="s">
        <v>155</v>
      </c>
      <c r="F14" s="162" t="s">
        <v>428</v>
      </c>
      <c r="G14" s="53"/>
      <c r="H14" s="15"/>
      <c r="I14" s="15"/>
      <c r="J14" s="15"/>
      <c r="K14" s="15"/>
      <c r="L14" s="15"/>
      <c r="M14" s="15"/>
      <c r="N14" s="15"/>
      <c r="O14" s="15"/>
      <c r="P14" s="15"/>
      <c r="Q14" s="15"/>
      <c r="R14" s="15"/>
      <c r="S14" s="15"/>
      <c r="T14" s="15"/>
      <c r="U14" s="15"/>
      <c r="V14" s="15"/>
      <c r="W14" s="15"/>
      <c r="X14" s="15"/>
      <c r="Y14" s="15"/>
      <c r="Z14" s="15"/>
    </row>
    <row r="15" spans="1:26" ht="17.25" customHeight="1" x14ac:dyDescent="0.35">
      <c r="A15" s="15"/>
      <c r="B15" s="15"/>
      <c r="C15" s="15"/>
      <c r="D15" s="15"/>
      <c r="E15" s="33" t="s">
        <v>371</v>
      </c>
      <c r="F15" s="278" t="s">
        <v>429</v>
      </c>
      <c r="G15" s="53"/>
      <c r="H15" s="15"/>
      <c r="I15" s="15"/>
      <c r="J15" s="15"/>
      <c r="K15" s="15"/>
      <c r="L15" s="15"/>
      <c r="M15" s="15"/>
      <c r="N15" s="15"/>
      <c r="O15" s="15"/>
      <c r="P15" s="15"/>
      <c r="Q15" s="15"/>
      <c r="R15" s="15"/>
      <c r="S15" s="15"/>
      <c r="T15" s="15"/>
      <c r="U15" s="15"/>
      <c r="V15" s="15"/>
      <c r="W15" s="15"/>
      <c r="X15" s="15"/>
      <c r="Y15" s="15"/>
      <c r="Z15" s="15"/>
    </row>
    <row r="16" spans="1:26" ht="17.25" customHeight="1" x14ac:dyDescent="0.35">
      <c r="A16" s="15" t="s">
        <v>66</v>
      </c>
      <c r="B16" s="15"/>
      <c r="C16" s="15"/>
      <c r="D16" s="15"/>
      <c r="E16" s="33" t="s">
        <v>156</v>
      </c>
      <c r="F16" s="162" t="s">
        <v>430</v>
      </c>
      <c r="G16" s="53"/>
      <c r="H16" s="15"/>
      <c r="I16" s="15"/>
      <c r="J16" s="15"/>
      <c r="K16" s="15"/>
      <c r="L16" s="15"/>
      <c r="M16" s="15"/>
      <c r="N16" s="15"/>
      <c r="O16" s="15"/>
      <c r="P16" s="15"/>
      <c r="Q16" s="15"/>
      <c r="R16" s="15"/>
      <c r="S16" s="15"/>
      <c r="T16" s="15"/>
      <c r="U16" s="15"/>
      <c r="V16" s="15"/>
      <c r="W16" s="15"/>
      <c r="X16" s="15"/>
      <c r="Y16" s="15"/>
      <c r="Z16" s="15"/>
    </row>
    <row r="17" spans="1:116" ht="17.25" customHeight="1" x14ac:dyDescent="0.35">
      <c r="A17" s="15"/>
      <c r="B17" s="15"/>
      <c r="C17" s="15"/>
      <c r="D17" s="15"/>
      <c r="E17" s="28"/>
      <c r="F17" s="53"/>
      <c r="G17" s="32"/>
      <c r="H17" s="15"/>
      <c r="I17" s="15"/>
      <c r="J17" s="15"/>
      <c r="K17" s="15"/>
      <c r="L17" s="15"/>
      <c r="M17" s="15"/>
      <c r="N17" s="15"/>
      <c r="O17" s="15"/>
      <c r="P17" s="15"/>
      <c r="Q17" s="15"/>
      <c r="R17" s="15"/>
      <c r="S17" s="15"/>
      <c r="T17" s="15"/>
      <c r="U17" s="15"/>
      <c r="V17" s="15"/>
      <c r="W17" s="15"/>
      <c r="X17" s="15"/>
      <c r="Y17" s="15"/>
      <c r="Z17" s="15"/>
    </row>
    <row r="18" spans="1:116" ht="4.5" customHeight="1" x14ac:dyDescent="0.3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spans="1:116" ht="15.5" x14ac:dyDescent="0.35">
      <c r="A19" s="47"/>
      <c r="B19" s="47"/>
      <c r="C19" s="47"/>
      <c r="D19" s="47"/>
      <c r="E19" s="1206" t="s">
        <v>668</v>
      </c>
      <c r="F19" s="1206"/>
      <c r="G19" s="47"/>
      <c r="H19" s="47"/>
      <c r="I19" s="47"/>
      <c r="J19" s="47"/>
      <c r="K19" s="47"/>
      <c r="L19" s="47"/>
      <c r="M19" s="47"/>
      <c r="N19" s="47"/>
      <c r="O19" s="47"/>
      <c r="P19" s="47"/>
      <c r="Q19" s="47"/>
      <c r="R19" s="47"/>
      <c r="S19" s="47"/>
      <c r="T19" s="47"/>
      <c r="U19" s="47"/>
      <c r="V19" s="47"/>
      <c r="W19" s="47"/>
      <c r="X19" s="47"/>
      <c r="Y19" s="47"/>
      <c r="Z19" s="47"/>
    </row>
    <row r="20" spans="1:116" ht="0.75" customHeight="1" x14ac:dyDescent="0.25">
      <c r="A20" s="14"/>
      <c r="B20" s="14"/>
      <c r="C20" s="14"/>
      <c r="D20" s="14"/>
      <c r="E20" s="14"/>
      <c r="F20" s="14"/>
      <c r="G20" s="14"/>
      <c r="H20" s="14"/>
      <c r="I20" s="14"/>
      <c r="J20" s="14"/>
      <c r="K20" s="14"/>
      <c r="L20" s="14"/>
      <c r="M20" s="14"/>
      <c r="N20" s="14"/>
      <c r="O20" s="14"/>
      <c r="P20" s="14"/>
      <c r="Q20" s="14"/>
      <c r="R20" s="14"/>
      <c r="S20" s="14"/>
      <c r="T20" s="14"/>
      <c r="U20" s="14"/>
      <c r="V20" s="14"/>
      <c r="W20" s="14"/>
      <c r="X20" s="14"/>
      <c r="Y20" s="14"/>
      <c r="Z20" s="14"/>
    </row>
    <row r="21" spans="1:116" ht="14" x14ac:dyDescent="0.3">
      <c r="A21" s="14"/>
      <c r="B21" s="14"/>
      <c r="C21" s="14"/>
      <c r="D21" s="14"/>
      <c r="E21" s="112" t="s">
        <v>363</v>
      </c>
      <c r="F21" s="113"/>
      <c r="G21" s="14"/>
      <c r="H21" s="14"/>
      <c r="I21" s="14"/>
      <c r="J21" s="14"/>
      <c r="K21" s="113"/>
      <c r="L21" s="14"/>
      <c r="M21" s="114"/>
      <c r="N21" s="114"/>
      <c r="O21" s="14"/>
      <c r="P21" s="14"/>
      <c r="Q21" s="14"/>
      <c r="R21" s="14"/>
      <c r="S21" s="14"/>
      <c r="T21" s="14"/>
      <c r="U21" s="14"/>
      <c r="V21" s="14"/>
      <c r="W21" s="14"/>
      <c r="X21" s="14"/>
      <c r="Y21" s="14"/>
      <c r="Z21" s="14"/>
    </row>
    <row r="22" spans="1:116" ht="11.5" x14ac:dyDescent="0.25">
      <c r="A22" s="14"/>
      <c r="B22" s="14"/>
      <c r="C22" s="14"/>
      <c r="D22" s="14"/>
      <c r="E22" s="190"/>
      <c r="F22" s="191"/>
      <c r="G22" s="191"/>
      <c r="H22" s="191"/>
      <c r="I22" s="191"/>
      <c r="J22" s="191"/>
      <c r="K22" s="191"/>
      <c r="O22" s="191"/>
      <c r="P22" s="191"/>
      <c r="Q22" s="191"/>
      <c r="R22" s="191"/>
      <c r="S22" s="191"/>
      <c r="T22" s="191"/>
      <c r="U22" s="191"/>
      <c r="V22" s="191"/>
      <c r="W22" s="191"/>
      <c r="X22" s="191"/>
      <c r="Y22" s="191"/>
      <c r="Z22" s="191"/>
    </row>
    <row r="23" spans="1:116" ht="12" thickBot="1" x14ac:dyDescent="0.3">
      <c r="A23" s="14"/>
      <c r="B23" s="14"/>
      <c r="C23" s="14"/>
      <c r="D23" s="14"/>
      <c r="E23" s="192" t="s">
        <v>362</v>
      </c>
      <c r="F23" s="192" t="s">
        <v>96</v>
      </c>
      <c r="G23" s="193" t="s">
        <v>369</v>
      </c>
      <c r="H23" s="193"/>
      <c r="I23" s="193" t="s">
        <v>370</v>
      </c>
      <c r="J23" s="194" t="s">
        <v>177</v>
      </c>
      <c r="K23" s="191"/>
      <c r="L23" s="1217" t="s">
        <v>677</v>
      </c>
      <c r="M23" s="1217"/>
      <c r="N23" s="1217"/>
      <c r="O23" s="1217"/>
      <c r="P23" s="1217"/>
      <c r="Q23" s="1217"/>
      <c r="R23" s="1217"/>
      <c r="S23" s="1217"/>
      <c r="T23" s="1217"/>
      <c r="U23" s="1217"/>
      <c r="V23" s="1217"/>
      <c r="X23" s="195" t="s">
        <v>678</v>
      </c>
    </row>
    <row r="24" spans="1:116" ht="11.5" x14ac:dyDescent="0.25">
      <c r="A24" s="14"/>
      <c r="B24" s="14"/>
      <c r="C24" s="14"/>
      <c r="D24" s="14"/>
      <c r="E24" s="196">
        <v>1</v>
      </c>
      <c r="F24" s="197" t="s">
        <v>113</v>
      </c>
      <c r="G24" s="198">
        <v>1.5</v>
      </c>
      <c r="H24" s="199"/>
      <c r="I24" s="198">
        <v>2</v>
      </c>
      <c r="J24" s="200" t="s">
        <v>43</v>
      </c>
      <c r="K24" s="191"/>
      <c r="L24" s="541">
        <f>IF($G24+((($I24-$G24)/5)*(COLUMN(L2)-15))&lt;0,0,$G24+((($I24-$G24)/5)*(COLUMN(L2)-15)))</f>
        <v>1.2</v>
      </c>
      <c r="M24" s="541">
        <f t="shared" ref="M24:V24" si="0">IF($G24+((($I24-$G24)/5)*(COLUMN(M2)-15))&lt;0,0,$G24+((($I24-$G24)/5)*(COLUMN(M2)-15)))</f>
        <v>1.3</v>
      </c>
      <c r="N24" s="541">
        <f t="shared" si="0"/>
        <v>1.4</v>
      </c>
      <c r="O24" s="541">
        <f t="shared" si="0"/>
        <v>1.5</v>
      </c>
      <c r="P24" s="541">
        <f t="shared" si="0"/>
        <v>1.6</v>
      </c>
      <c r="Q24" s="541">
        <f t="shared" si="0"/>
        <v>1.7</v>
      </c>
      <c r="R24" s="541">
        <f t="shared" si="0"/>
        <v>1.8</v>
      </c>
      <c r="S24" s="541">
        <f t="shared" si="0"/>
        <v>1.9</v>
      </c>
      <c r="T24" s="541">
        <f t="shared" si="0"/>
        <v>2</v>
      </c>
      <c r="U24" s="541">
        <f t="shared" si="0"/>
        <v>2.1</v>
      </c>
      <c r="V24" s="541">
        <f t="shared" si="0"/>
        <v>2.2000000000000002</v>
      </c>
      <c r="X24" s="162"/>
    </row>
    <row r="25" spans="1:116" ht="11.5" x14ac:dyDescent="0.25">
      <c r="A25" s="14"/>
      <c r="B25" s="14"/>
      <c r="C25" s="14"/>
      <c r="D25" s="14"/>
      <c r="E25" s="196">
        <v>2</v>
      </c>
      <c r="F25" s="197" t="s">
        <v>48</v>
      </c>
      <c r="G25" s="593">
        <v>0.04</v>
      </c>
      <c r="H25" s="594"/>
      <c r="I25" s="593">
        <v>0.08</v>
      </c>
      <c r="J25" s="200" t="s">
        <v>43</v>
      </c>
      <c r="K25" s="191"/>
      <c r="L25" s="522">
        <f t="shared" ref="L25:V25" si="1">IF($G25+((($I25-$G25)/5)*(COLUMN(L3)-15))&lt;0,0,$G25+((($I25-$G25)/5)*(COLUMN(L3)-15)))</f>
        <v>1.6E-2</v>
      </c>
      <c r="M25" s="522">
        <f t="shared" si="1"/>
        <v>2.4E-2</v>
      </c>
      <c r="N25" s="522">
        <f t="shared" si="1"/>
        <v>3.2000000000000001E-2</v>
      </c>
      <c r="O25" s="522">
        <f t="shared" si="1"/>
        <v>0.04</v>
      </c>
      <c r="P25" s="522">
        <f t="shared" si="1"/>
        <v>4.8000000000000001E-2</v>
      </c>
      <c r="Q25" s="522">
        <f t="shared" si="1"/>
        <v>5.6000000000000001E-2</v>
      </c>
      <c r="R25" s="522">
        <f t="shared" si="1"/>
        <v>6.4000000000000001E-2</v>
      </c>
      <c r="S25" s="522">
        <f t="shared" si="1"/>
        <v>7.2000000000000008E-2</v>
      </c>
      <c r="T25" s="522">
        <f t="shared" si="1"/>
        <v>0.08</v>
      </c>
      <c r="U25" s="522">
        <f t="shared" si="1"/>
        <v>8.7999999999999995E-2</v>
      </c>
      <c r="V25" s="522">
        <f t="shared" si="1"/>
        <v>9.6000000000000002E-2</v>
      </c>
      <c r="X25" s="162"/>
    </row>
    <row r="26" spans="1:116" ht="11.5" x14ac:dyDescent="0.25">
      <c r="A26" s="14"/>
      <c r="B26" s="14"/>
      <c r="C26" s="14"/>
      <c r="D26" s="14"/>
      <c r="E26" s="196">
        <v>3</v>
      </c>
      <c r="F26" s="197" t="s">
        <v>54</v>
      </c>
      <c r="G26" s="198">
        <v>2</v>
      </c>
      <c r="H26" s="199"/>
      <c r="I26" s="198">
        <v>1</v>
      </c>
      <c r="J26" s="200" t="s">
        <v>44</v>
      </c>
      <c r="K26" s="191"/>
      <c r="L26" s="591">
        <f t="shared" ref="L26:V26" si="2">IF($G26+((($I26-$G26)/5)*(COLUMN(L4)-15))&lt;0,0,$G26+((($I26-$G26)/5)*(COLUMN(L4)-15)))</f>
        <v>2.6</v>
      </c>
      <c r="M26" s="591">
        <f t="shared" si="2"/>
        <v>2.4</v>
      </c>
      <c r="N26" s="591">
        <f t="shared" si="2"/>
        <v>2.2000000000000002</v>
      </c>
      <c r="O26" s="591">
        <f t="shared" si="2"/>
        <v>2</v>
      </c>
      <c r="P26" s="591">
        <f t="shared" si="2"/>
        <v>1.8</v>
      </c>
      <c r="Q26" s="591">
        <f t="shared" si="2"/>
        <v>1.6</v>
      </c>
      <c r="R26" s="591">
        <f t="shared" si="2"/>
        <v>1.4</v>
      </c>
      <c r="S26" s="591">
        <f t="shared" si="2"/>
        <v>1.2</v>
      </c>
      <c r="T26" s="591">
        <f t="shared" si="2"/>
        <v>1</v>
      </c>
      <c r="U26" s="591">
        <f t="shared" si="2"/>
        <v>0.79999999999999982</v>
      </c>
      <c r="V26" s="591">
        <f t="shared" si="2"/>
        <v>0.59999999999999987</v>
      </c>
      <c r="X26" s="162"/>
    </row>
    <row r="27" spans="1:116" ht="11.5" x14ac:dyDescent="0.25">
      <c r="A27" s="14"/>
      <c r="B27" s="14"/>
      <c r="C27" s="14"/>
      <c r="D27" s="14"/>
      <c r="E27" s="196">
        <v>4</v>
      </c>
      <c r="F27" s="197" t="s">
        <v>664</v>
      </c>
      <c r="G27" s="198">
        <v>1</v>
      </c>
      <c r="H27" s="199"/>
      <c r="I27" s="198">
        <v>3</v>
      </c>
      <c r="J27" s="200" t="s">
        <v>43</v>
      </c>
      <c r="K27" s="191"/>
      <c r="L27" s="541">
        <f t="shared" ref="L27:V27" si="3">IF($G27+((($I27-$G27)/5)*(COLUMN(L5)-15))&lt;0,0,$G27+((($I27-$G27)/5)*(COLUMN(L5)-15)))</f>
        <v>0</v>
      </c>
      <c r="M27" s="541">
        <f t="shared" si="3"/>
        <v>0.19999999999999996</v>
      </c>
      <c r="N27" s="541">
        <f t="shared" si="3"/>
        <v>0.6</v>
      </c>
      <c r="O27" s="541">
        <f t="shared" si="3"/>
        <v>1</v>
      </c>
      <c r="P27" s="541">
        <f t="shared" si="3"/>
        <v>1.4</v>
      </c>
      <c r="Q27" s="541">
        <f t="shared" si="3"/>
        <v>1.8</v>
      </c>
      <c r="R27" s="541">
        <f t="shared" si="3"/>
        <v>2.2000000000000002</v>
      </c>
      <c r="S27" s="541">
        <f t="shared" si="3"/>
        <v>2.6</v>
      </c>
      <c r="T27" s="541">
        <f t="shared" si="3"/>
        <v>3</v>
      </c>
      <c r="U27" s="541">
        <f t="shared" si="3"/>
        <v>3.4000000000000004</v>
      </c>
      <c r="V27" s="541">
        <f t="shared" si="3"/>
        <v>3.8000000000000003</v>
      </c>
      <c r="X27" s="162"/>
    </row>
    <row r="28" spans="1:116" ht="11.5" x14ac:dyDescent="0.25">
      <c r="A28" s="14"/>
      <c r="B28" s="14"/>
      <c r="C28" s="14"/>
      <c r="D28" s="14"/>
      <c r="E28" s="196">
        <v>5</v>
      </c>
      <c r="F28" s="197" t="s">
        <v>55</v>
      </c>
      <c r="G28" s="198">
        <v>0.8</v>
      </c>
      <c r="H28" s="199"/>
      <c r="I28" s="198">
        <v>1</v>
      </c>
      <c r="J28" s="200" t="s">
        <v>43</v>
      </c>
      <c r="K28" s="191"/>
      <c r="L28" s="541">
        <f t="shared" ref="L28:V28" si="4">IF($G28+((($I28-$G28)/5)*(COLUMN(L6)-15))&lt;0,0,$G28+((($I28-$G28)/5)*(COLUMN(L6)-15)))</f>
        <v>0.68</v>
      </c>
      <c r="M28" s="541">
        <f t="shared" si="4"/>
        <v>0.72000000000000008</v>
      </c>
      <c r="N28" s="541">
        <f t="shared" si="4"/>
        <v>0.76</v>
      </c>
      <c r="O28" s="541">
        <f t="shared" si="4"/>
        <v>0.8</v>
      </c>
      <c r="P28" s="541">
        <f t="shared" si="4"/>
        <v>0.84000000000000008</v>
      </c>
      <c r="Q28" s="541">
        <f t="shared" si="4"/>
        <v>0.88</v>
      </c>
      <c r="R28" s="541">
        <f t="shared" si="4"/>
        <v>0.92</v>
      </c>
      <c r="S28" s="541">
        <f t="shared" si="4"/>
        <v>0.96</v>
      </c>
      <c r="T28" s="541">
        <f t="shared" si="4"/>
        <v>1</v>
      </c>
      <c r="U28" s="541">
        <f t="shared" si="4"/>
        <v>1.04</v>
      </c>
      <c r="V28" s="541">
        <f t="shared" si="4"/>
        <v>1.08</v>
      </c>
      <c r="X28" s="162"/>
    </row>
    <row r="29" spans="1:116" ht="11.5" x14ac:dyDescent="0.25">
      <c r="A29" s="14"/>
      <c r="B29" s="14"/>
      <c r="C29" s="14"/>
      <c r="D29" s="14"/>
      <c r="E29" s="196">
        <v>6</v>
      </c>
      <c r="F29" s="197" t="s">
        <v>56</v>
      </c>
      <c r="G29" s="198">
        <v>0</v>
      </c>
      <c r="H29" s="199"/>
      <c r="I29" s="198">
        <v>0</v>
      </c>
      <c r="J29" s="200" t="s">
        <v>43</v>
      </c>
      <c r="K29" s="191"/>
      <c r="L29" s="681">
        <f t="shared" ref="L29:V29" si="5">IF($G29+((($I29-$G29)/5)*(COLUMN(L7)-15))&lt;0,0,$G29+((($I29-$G29)/5)*(COLUMN(L7)-15)))</f>
        <v>0</v>
      </c>
      <c r="M29" s="681">
        <f t="shared" si="5"/>
        <v>0</v>
      </c>
      <c r="N29" s="681">
        <f t="shared" si="5"/>
        <v>0</v>
      </c>
      <c r="O29" s="681">
        <f t="shared" si="5"/>
        <v>0</v>
      </c>
      <c r="P29" s="681">
        <f t="shared" si="5"/>
        <v>0</v>
      </c>
      <c r="Q29" s="681">
        <f t="shared" si="5"/>
        <v>0</v>
      </c>
      <c r="R29" s="681">
        <f t="shared" si="5"/>
        <v>0</v>
      </c>
      <c r="S29" s="681">
        <f t="shared" si="5"/>
        <v>0</v>
      </c>
      <c r="T29" s="681">
        <f t="shared" si="5"/>
        <v>0</v>
      </c>
      <c r="U29" s="681">
        <f t="shared" si="5"/>
        <v>0</v>
      </c>
      <c r="V29" s="681">
        <f t="shared" si="5"/>
        <v>0</v>
      </c>
      <c r="X29" s="162"/>
    </row>
    <row r="30" spans="1:116" customFormat="1" ht="11.5" x14ac:dyDescent="0.25">
      <c r="A30" s="14"/>
      <c r="B30" s="14"/>
      <c r="C30" s="14"/>
      <c r="D30" s="14"/>
      <c r="E30" s="470" t="s">
        <v>795</v>
      </c>
      <c r="F30" s="507" t="s">
        <v>799</v>
      </c>
      <c r="G30" s="198">
        <v>2</v>
      </c>
      <c r="H30" s="199"/>
      <c r="I30" s="198">
        <v>4</v>
      </c>
      <c r="J30" s="111" t="s">
        <v>43</v>
      </c>
      <c r="K30" s="191"/>
      <c r="L30" s="590">
        <f t="shared" ref="L30:V30" si="6">IF($G30+((($I30-$G30)/5)*(COLUMN(L8)-15))&lt;0,0,$G30+((($I30-$G30)/5)*(COLUMN(L8)-15)))</f>
        <v>0.79999999999999982</v>
      </c>
      <c r="M30" s="590">
        <f t="shared" si="6"/>
        <v>1.2</v>
      </c>
      <c r="N30" s="590">
        <f t="shared" si="6"/>
        <v>1.6</v>
      </c>
      <c r="O30" s="590">
        <f t="shared" si="6"/>
        <v>2</v>
      </c>
      <c r="P30" s="590">
        <f t="shared" si="6"/>
        <v>2.4</v>
      </c>
      <c r="Q30" s="590">
        <f t="shared" si="6"/>
        <v>2.8</v>
      </c>
      <c r="R30" s="590">
        <f t="shared" si="6"/>
        <v>3.2</v>
      </c>
      <c r="S30" s="590">
        <f t="shared" si="6"/>
        <v>3.6</v>
      </c>
      <c r="T30" s="590">
        <f t="shared" si="6"/>
        <v>4</v>
      </c>
      <c r="U30" s="590">
        <f t="shared" si="6"/>
        <v>4.4000000000000004</v>
      </c>
      <c r="V30" s="590">
        <f t="shared" si="6"/>
        <v>4.8000000000000007</v>
      </c>
      <c r="X30" s="162"/>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c r="CD30" s="5"/>
      <c r="CE30" s="5"/>
      <c r="CF30" s="5"/>
      <c r="CG30" s="5"/>
      <c r="CH30" s="5"/>
      <c r="CI30" s="5"/>
      <c r="CJ30" s="5"/>
      <c r="CK30" s="5"/>
      <c r="CL30" s="5"/>
      <c r="CM30" s="5"/>
      <c r="CN30" s="5"/>
      <c r="CO30" s="5"/>
      <c r="CP30" s="5"/>
      <c r="CQ30" s="5"/>
      <c r="CR30" s="5"/>
      <c r="CS30" s="5"/>
      <c r="CT30" s="5"/>
      <c r="CU30" s="5"/>
      <c r="CV30" s="5"/>
      <c r="CW30" s="5"/>
      <c r="CX30" s="5"/>
      <c r="CY30" s="5"/>
      <c r="CZ30" s="5"/>
      <c r="DA30" s="5"/>
      <c r="DB30" s="5"/>
      <c r="DC30" s="5"/>
      <c r="DD30" s="5"/>
      <c r="DE30" s="5"/>
      <c r="DF30" s="5"/>
      <c r="DG30" s="5"/>
      <c r="DH30" s="5"/>
      <c r="DI30" s="5"/>
      <c r="DJ30" s="5"/>
      <c r="DK30" s="5"/>
      <c r="DL30" s="5"/>
    </row>
    <row r="31" spans="1:116" customFormat="1" ht="11.5" x14ac:dyDescent="0.25">
      <c r="A31" s="14"/>
      <c r="B31" s="14"/>
      <c r="C31" s="14"/>
      <c r="D31" s="14"/>
      <c r="E31" s="470" t="s">
        <v>796</v>
      </c>
      <c r="F31" s="507" t="s">
        <v>800</v>
      </c>
      <c r="G31" s="198">
        <v>0.5</v>
      </c>
      <c r="H31" s="199"/>
      <c r="I31" s="198">
        <v>1</v>
      </c>
      <c r="J31" s="111" t="s">
        <v>43</v>
      </c>
      <c r="K31" s="191"/>
      <c r="L31" s="590">
        <f t="shared" ref="L31:V31" si="7">IF($G31+((($I31-$G31)/5)*(COLUMN(L9)-15))&lt;0,0,$G31+((($I31-$G31)/5)*(COLUMN(L9)-15)))</f>
        <v>0.19999999999999996</v>
      </c>
      <c r="M31" s="590">
        <f t="shared" si="7"/>
        <v>0.3</v>
      </c>
      <c r="N31" s="590">
        <f t="shared" si="7"/>
        <v>0.4</v>
      </c>
      <c r="O31" s="590">
        <f t="shared" si="7"/>
        <v>0.5</v>
      </c>
      <c r="P31" s="590">
        <f t="shared" si="7"/>
        <v>0.6</v>
      </c>
      <c r="Q31" s="590">
        <f t="shared" si="7"/>
        <v>0.7</v>
      </c>
      <c r="R31" s="590">
        <f t="shared" si="7"/>
        <v>0.8</v>
      </c>
      <c r="S31" s="590">
        <f t="shared" si="7"/>
        <v>0.9</v>
      </c>
      <c r="T31" s="590">
        <f t="shared" si="7"/>
        <v>1</v>
      </c>
      <c r="U31" s="590">
        <f t="shared" si="7"/>
        <v>1.1000000000000001</v>
      </c>
      <c r="V31" s="590">
        <f t="shared" si="7"/>
        <v>1.2000000000000002</v>
      </c>
      <c r="X31" s="162"/>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c r="CD31" s="5"/>
      <c r="CE31" s="5"/>
      <c r="CF31" s="5"/>
      <c r="CG31" s="5"/>
      <c r="CH31" s="5"/>
      <c r="CI31" s="5"/>
      <c r="CJ31" s="5"/>
      <c r="CK31" s="5"/>
      <c r="CL31" s="5"/>
      <c r="CM31" s="5"/>
      <c r="CN31" s="5"/>
      <c r="CO31" s="5"/>
      <c r="CP31" s="5"/>
      <c r="CQ31" s="5"/>
      <c r="CR31" s="5"/>
      <c r="CS31" s="5"/>
      <c r="CT31" s="5"/>
      <c r="CU31" s="5"/>
      <c r="CV31" s="5"/>
      <c r="CW31" s="5"/>
      <c r="CX31" s="5"/>
      <c r="CY31" s="5"/>
      <c r="CZ31" s="5"/>
      <c r="DA31" s="5"/>
      <c r="DB31" s="5"/>
      <c r="DC31" s="5"/>
      <c r="DD31" s="5"/>
      <c r="DE31" s="5"/>
      <c r="DF31" s="5"/>
      <c r="DG31" s="5"/>
      <c r="DH31" s="5"/>
      <c r="DI31" s="5"/>
      <c r="DJ31" s="5"/>
      <c r="DK31" s="5"/>
      <c r="DL31" s="5"/>
    </row>
    <row r="32" spans="1:116" customFormat="1" ht="11.5" x14ac:dyDescent="0.25">
      <c r="A32" s="14"/>
      <c r="B32" s="14"/>
      <c r="C32" s="14"/>
      <c r="D32" s="14"/>
      <c r="E32" s="470" t="s">
        <v>797</v>
      </c>
      <c r="F32" s="507" t="s">
        <v>801</v>
      </c>
      <c r="G32" s="593">
        <v>0.5</v>
      </c>
      <c r="H32" s="594"/>
      <c r="I32" s="593">
        <v>0.3</v>
      </c>
      <c r="J32" s="200" t="s">
        <v>44</v>
      </c>
      <c r="K32" s="191"/>
      <c r="L32" s="592">
        <f t="shared" ref="L32:V32" si="8">IF($G32+((($I32-$G32)/5)*(COLUMN(L10)-15))&lt;0,0,$G32+((($I32-$G32)/5)*(COLUMN(L10)-15)))</f>
        <v>0.62</v>
      </c>
      <c r="M32" s="592">
        <f t="shared" si="8"/>
        <v>0.57999999999999996</v>
      </c>
      <c r="N32" s="592">
        <f t="shared" si="8"/>
        <v>0.54</v>
      </c>
      <c r="O32" s="592">
        <f t="shared" si="8"/>
        <v>0.5</v>
      </c>
      <c r="P32" s="592">
        <f t="shared" si="8"/>
        <v>0.46</v>
      </c>
      <c r="Q32" s="592">
        <f t="shared" si="8"/>
        <v>0.42</v>
      </c>
      <c r="R32" s="592">
        <f t="shared" si="8"/>
        <v>0.38</v>
      </c>
      <c r="S32" s="592">
        <f t="shared" si="8"/>
        <v>0.33999999999999997</v>
      </c>
      <c r="T32" s="592">
        <f t="shared" si="8"/>
        <v>0.3</v>
      </c>
      <c r="U32" s="592">
        <f t="shared" si="8"/>
        <v>0.26</v>
      </c>
      <c r="V32" s="592">
        <f t="shared" si="8"/>
        <v>0.21999999999999997</v>
      </c>
      <c r="X32" s="162"/>
      <c r="AA32" s="5"/>
      <c r="AB32" s="5"/>
      <c r="AC32" s="5"/>
      <c r="AD32" s="5"/>
      <c r="AE32" s="5"/>
      <c r="AF32" s="5"/>
      <c r="AG32" s="5"/>
      <c r="AH32" s="5"/>
      <c r="AI32" s="5"/>
      <c r="AJ32" s="5"/>
      <c r="AK32" s="5"/>
      <c r="AL32" s="5"/>
      <c r="AM32" s="5"/>
      <c r="AN32" s="5"/>
      <c r="AO32" s="5"/>
      <c r="AP32" s="5"/>
      <c r="AQ32" s="5"/>
      <c r="AR32" s="5"/>
      <c r="AS32" s="5"/>
      <c r="AT32" s="5"/>
      <c r="AU32" s="5"/>
      <c r="AV32" s="5"/>
      <c r="AW32" s="5"/>
      <c r="AX32" s="5"/>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c r="CD32" s="5"/>
      <c r="CE32" s="5"/>
      <c r="CF32" s="5"/>
      <c r="CG32" s="5"/>
      <c r="CH32" s="5"/>
      <c r="CI32" s="5"/>
      <c r="CJ32" s="5"/>
      <c r="CK32" s="5"/>
      <c r="CL32" s="5"/>
      <c r="CM32" s="5"/>
      <c r="CN32" s="5"/>
      <c r="CO32" s="5"/>
      <c r="CP32" s="5"/>
      <c r="CQ32" s="5"/>
      <c r="CR32" s="5"/>
      <c r="CS32" s="5"/>
      <c r="CT32" s="5"/>
      <c r="CU32" s="5"/>
      <c r="CV32" s="5"/>
      <c r="CW32" s="5"/>
      <c r="CX32" s="5"/>
      <c r="CY32" s="5"/>
      <c r="CZ32" s="5"/>
      <c r="DA32" s="5"/>
      <c r="DB32" s="5"/>
      <c r="DC32" s="5"/>
      <c r="DD32" s="5"/>
      <c r="DE32" s="5"/>
      <c r="DF32" s="5"/>
      <c r="DG32" s="5"/>
      <c r="DH32" s="5"/>
      <c r="DI32" s="5"/>
      <c r="DJ32" s="5"/>
      <c r="DK32" s="5"/>
      <c r="DL32" s="5"/>
    </row>
    <row r="33" spans="1:26" ht="11.5" x14ac:dyDescent="0.25">
      <c r="A33" s="14"/>
      <c r="B33" s="14"/>
      <c r="C33" s="14"/>
      <c r="D33" s="14"/>
      <c r="E33" s="470" t="s">
        <v>798</v>
      </c>
      <c r="F33" s="507" t="s">
        <v>802</v>
      </c>
      <c r="G33" s="198">
        <v>0.5</v>
      </c>
      <c r="H33" s="199"/>
      <c r="I33" s="198">
        <v>1</v>
      </c>
      <c r="J33" s="111" t="s">
        <v>43</v>
      </c>
      <c r="K33" s="191"/>
      <c r="L33" s="590">
        <f t="shared" ref="L33:V33" si="9">IF($G33+((($I33-$G33)/5)*(COLUMN(L11)-15))&lt;0,0,$G33+((($I33-$G33)/5)*(COLUMN(L11)-15)))</f>
        <v>0.19999999999999996</v>
      </c>
      <c r="M33" s="590">
        <f t="shared" si="9"/>
        <v>0.3</v>
      </c>
      <c r="N33" s="590">
        <f t="shared" si="9"/>
        <v>0.4</v>
      </c>
      <c r="O33" s="590">
        <f t="shared" si="9"/>
        <v>0.5</v>
      </c>
      <c r="P33" s="590">
        <f t="shared" si="9"/>
        <v>0.6</v>
      </c>
      <c r="Q33" s="590">
        <f t="shared" si="9"/>
        <v>0.7</v>
      </c>
      <c r="R33" s="590">
        <f t="shared" si="9"/>
        <v>0.8</v>
      </c>
      <c r="S33" s="590">
        <f t="shared" si="9"/>
        <v>0.9</v>
      </c>
      <c r="T33" s="590">
        <f t="shared" si="9"/>
        <v>1</v>
      </c>
      <c r="U33" s="590">
        <f t="shared" si="9"/>
        <v>1.1000000000000001</v>
      </c>
      <c r="V33" s="590">
        <f t="shared" si="9"/>
        <v>1.2000000000000002</v>
      </c>
      <c r="X33" s="162"/>
    </row>
    <row r="34" spans="1:26" ht="11.5" x14ac:dyDescent="0.25">
      <c r="O34" s="191"/>
      <c r="X34" s="191"/>
    </row>
    <row r="35" spans="1:26" ht="12" thickBot="1" x14ac:dyDescent="0.3">
      <c r="E35" s="200"/>
      <c r="F35" s="191"/>
      <c r="G35" s="191"/>
      <c r="H35" s="191"/>
      <c r="I35" s="191"/>
      <c r="J35" s="191"/>
      <c r="K35" s="191"/>
      <c r="L35" s="191"/>
      <c r="M35" s="191"/>
      <c r="N35" s="191"/>
      <c r="O35" s="191"/>
      <c r="X35" s="195" t="s">
        <v>602</v>
      </c>
    </row>
    <row r="36" spans="1:26" ht="34.5" x14ac:dyDescent="0.25">
      <c r="E36" s="294" t="s">
        <v>411</v>
      </c>
      <c r="F36" s="201">
        <v>2000</v>
      </c>
      <c r="G36" s="1219"/>
      <c r="H36" s="1220"/>
      <c r="I36" s="1220"/>
      <c r="J36" s="432"/>
      <c r="K36" s="207"/>
      <c r="L36" s="207"/>
      <c r="M36" s="207"/>
      <c r="N36" s="207"/>
      <c r="O36" s="207"/>
      <c r="X36" s="162"/>
    </row>
    <row r="37" spans="1:26" ht="1" hidden="1" customHeight="1" x14ac:dyDescent="0.25">
      <c r="E37" s="111"/>
      <c r="F37" s="14"/>
      <c r="G37" s="14"/>
      <c r="H37" s="14"/>
      <c r="I37" s="14"/>
      <c r="J37" s="14"/>
      <c r="K37" s="14"/>
      <c r="L37" s="14"/>
      <c r="M37" s="14"/>
      <c r="N37" s="14"/>
      <c r="O37" s="14"/>
      <c r="X37" s="397" t="s">
        <v>635</v>
      </c>
    </row>
    <row r="38" spans="1:26" ht="15.5" x14ac:dyDescent="0.35">
      <c r="A38" s="47" t="s">
        <v>111</v>
      </c>
      <c r="B38" s="47"/>
      <c r="C38" s="47"/>
      <c r="D38" s="47"/>
      <c r="E38" s="47"/>
      <c r="F38" s="47"/>
      <c r="G38" s="47"/>
      <c r="H38" s="47"/>
      <c r="I38" s="47"/>
      <c r="J38" s="47"/>
      <c r="K38" s="47"/>
      <c r="L38" s="47"/>
      <c r="M38" s="47"/>
      <c r="N38" s="47"/>
      <c r="O38" s="47"/>
      <c r="P38" s="47"/>
      <c r="Q38" s="47"/>
      <c r="R38" s="47"/>
      <c r="S38" s="47"/>
      <c r="T38" s="47"/>
      <c r="U38" s="47"/>
      <c r="V38" s="47"/>
      <c r="W38" s="47"/>
      <c r="X38" s="47"/>
      <c r="Y38" s="47"/>
      <c r="Z38" s="47"/>
    </row>
    <row r="39" spans="1:26" ht="11.5" x14ac:dyDescent="0.25"/>
    <row r="40" spans="1:26" ht="11.5" x14ac:dyDescent="0.25"/>
    <row r="41" spans="1:26" ht="11.5" x14ac:dyDescent="0.25"/>
    <row r="42" spans="1:26" ht="11.5" x14ac:dyDescent="0.25"/>
    <row r="43" spans="1:26" ht="11.5" x14ac:dyDescent="0.25"/>
    <row r="44" spans="1:26" ht="15" hidden="1" customHeight="1" x14ac:dyDescent="0.25"/>
    <row r="45" spans="1:26" ht="11.5" x14ac:dyDescent="0.25"/>
    <row r="46" spans="1:26" ht="11.5" hidden="1" customHeight="1" x14ac:dyDescent="0.25"/>
    <row r="47" spans="1:26" ht="9" hidden="1" customHeight="1" x14ac:dyDescent="0.25"/>
    <row r="48" spans="1:26" ht="13" hidden="1" customHeight="1" x14ac:dyDescent="0.25"/>
    <row r="49" ht="1" hidden="1" customHeight="1" x14ac:dyDescent="0.25"/>
    <row r="50" ht="15" hidden="1" customHeight="1" x14ac:dyDescent="0.25"/>
    <row r="51" ht="9" hidden="1" customHeight="1" x14ac:dyDescent="0.25"/>
    <row r="52" ht="1" hidden="1" customHeight="1" x14ac:dyDescent="0.25"/>
    <row r="53" ht="1" hidden="1" customHeight="1" x14ac:dyDescent="0.25"/>
    <row r="54" ht="7" hidden="1" customHeight="1" x14ac:dyDescent="0.25"/>
    <row r="55" ht="1" hidden="1" customHeight="1" x14ac:dyDescent="0.25"/>
    <row r="56" ht="11.5" hidden="1" x14ac:dyDescent="0.25"/>
    <row r="57" ht="11.5" hidden="1" x14ac:dyDescent="0.25"/>
    <row r="58" ht="1"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sheetData>
  <protectedRanges>
    <protectedRange sqref="G42:H43 G41" name="Ancillary Inputs_1_1_3_1"/>
  </protectedRanges>
  <mergeCells count="6">
    <mergeCell ref="C6:D6"/>
    <mergeCell ref="E10:J10"/>
    <mergeCell ref="E19:F19"/>
    <mergeCell ref="G36:I36"/>
    <mergeCell ref="L23:V23"/>
    <mergeCell ref="E9:X9"/>
  </mergeCells>
  <conditionalFormatting sqref="C5:D5">
    <cfRule type="expression" dxfId="186" priority="15">
      <formula>IF(AND(sysChk=0,sysWarn=0),1,0)</formula>
    </cfRule>
    <cfRule type="expression" dxfId="185" priority="16">
      <formula>IF(AND(sysChk=0,sysWarn&lt;&gt;0),1,0)</formula>
    </cfRule>
    <cfRule type="expression" dxfId="184" priority="17">
      <formula>IF(sysChk&lt;&gt;0,1,0)</formula>
    </cfRule>
  </conditionalFormatting>
  <conditionalFormatting sqref="M24:V24">
    <cfRule type="colorScale" priority="14">
      <colorScale>
        <cfvo type="num" val="$L$24"/>
        <cfvo type="percentile" val="50"/>
        <cfvo type="num" val="$V$24"/>
        <color rgb="FFFF0000"/>
        <color rgb="FFFFC000"/>
        <color rgb="FF00B050"/>
      </colorScale>
    </cfRule>
  </conditionalFormatting>
  <conditionalFormatting sqref="L25:V25">
    <cfRule type="colorScale" priority="13">
      <colorScale>
        <cfvo type="num" val="$L$25"/>
        <cfvo type="percentile" val="50"/>
        <cfvo type="num" val="$V$25"/>
        <color rgb="FFFF0000"/>
        <color rgb="FFFFC000"/>
        <color rgb="FF00B050"/>
      </colorScale>
    </cfRule>
  </conditionalFormatting>
  <conditionalFormatting sqref="L26:V26">
    <cfRule type="colorScale" priority="12">
      <colorScale>
        <cfvo type="num" val="$L$26"/>
        <cfvo type="percentile" val="50"/>
        <cfvo type="num" val="$V$26"/>
        <color rgb="FF00B050"/>
        <color rgb="FFFFC000"/>
        <color rgb="FFFF0000"/>
      </colorScale>
    </cfRule>
  </conditionalFormatting>
  <conditionalFormatting sqref="L27:V27">
    <cfRule type="colorScale" priority="11">
      <colorScale>
        <cfvo type="num" val="$L$27"/>
        <cfvo type="percentile" val="50"/>
        <cfvo type="num" val="$V$27"/>
        <color rgb="FFFF0000"/>
        <color rgb="FFFFC000"/>
        <color rgb="FF00B050"/>
      </colorScale>
    </cfRule>
  </conditionalFormatting>
  <conditionalFormatting sqref="L28:V28">
    <cfRule type="colorScale" priority="10">
      <colorScale>
        <cfvo type="num" val="$L$28"/>
        <cfvo type="percentile" val="50"/>
        <cfvo type="num" val="$V$28"/>
        <color rgb="FFFF0000"/>
        <color rgb="FFFFC000"/>
        <color rgb="FF00B050"/>
      </colorScale>
    </cfRule>
  </conditionalFormatting>
  <conditionalFormatting sqref="L29:V29">
    <cfRule type="colorScale" priority="9">
      <colorScale>
        <cfvo type="num" val="$G$29"/>
        <cfvo type="percentile" val="50"/>
        <cfvo type="num" val="$I$29"/>
        <color rgb="FFFF0000"/>
        <color rgb="FFFFC000"/>
        <color rgb="FF00B050"/>
      </colorScale>
    </cfRule>
  </conditionalFormatting>
  <conditionalFormatting sqref="L30:V30">
    <cfRule type="colorScale" priority="7">
      <colorScale>
        <cfvo type="min"/>
        <cfvo type="percentile" val="50"/>
        <cfvo type="max"/>
        <color rgb="FFFF0000"/>
        <color rgb="FFFFC000"/>
        <color rgb="FF00B050"/>
      </colorScale>
    </cfRule>
  </conditionalFormatting>
  <conditionalFormatting sqref="L31:V31">
    <cfRule type="colorScale" priority="6">
      <colorScale>
        <cfvo type="min"/>
        <cfvo type="percentile" val="50"/>
        <cfvo type="max"/>
        <color rgb="FFFF0000"/>
        <color rgb="FFFFC000"/>
        <color rgb="FF00B050"/>
      </colorScale>
    </cfRule>
  </conditionalFormatting>
  <conditionalFormatting sqref="L32:V32">
    <cfRule type="colorScale" priority="5">
      <colorScale>
        <cfvo type="min"/>
        <cfvo type="percentile" val="50"/>
        <cfvo type="max"/>
        <color rgb="FF00B050"/>
        <color rgb="FFFFC000"/>
        <color rgb="FFFF0000"/>
      </colorScale>
    </cfRule>
  </conditionalFormatting>
  <conditionalFormatting sqref="L33:V33">
    <cfRule type="colorScale" priority="3">
      <colorScale>
        <cfvo type="min"/>
        <cfvo type="percentile" val="50"/>
        <cfvo type="max"/>
        <color rgb="FFFF0000"/>
        <color rgb="FFFFC000"/>
        <color rgb="FF00B050"/>
      </colorScale>
    </cfRule>
    <cfRule type="colorScale" priority="8">
      <colorScale>
        <cfvo type="num" val="$L$32"/>
        <cfvo type="percentile" val="50"/>
        <cfvo type="num" val="$V$32"/>
        <color rgb="FF00B050"/>
        <color rgb="FFFFC000"/>
        <color rgb="FFFF0000"/>
      </colorScale>
    </cfRule>
  </conditionalFormatting>
  <conditionalFormatting sqref="L24">
    <cfRule type="colorScale" priority="1">
      <colorScale>
        <cfvo type="num" val="$L$24"/>
        <cfvo type="percentile" val="50"/>
        <cfvo type="num" val="$V$24"/>
        <color rgb="FFFF0000"/>
        <color rgb="FFFFC000"/>
        <color rgb="FF00B050"/>
      </colorScale>
    </cfRule>
  </conditionalFormatting>
  <dataValidations count="1">
    <dataValidation allowBlank="1" showInputMessage="1" showErrorMessage="1" prompt="Authority to confirm value" sqref="F36" xr:uid="{60C74EC2-163B-304D-BD8F-C9B9B6A143C3}"/>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rgb="FF0070C0"/>
  </sheetPr>
  <dimension ref="B2"/>
  <sheetViews>
    <sheetView zoomScale="75" zoomScaleNormal="75" workbookViewId="0">
      <selection activeCell="G18" sqref="G18"/>
    </sheetView>
  </sheetViews>
  <sheetFormatPr defaultColWidth="9" defaultRowHeight="11.5" x14ac:dyDescent="0.25"/>
  <cols>
    <col min="1" max="16384" width="9" style="117"/>
  </cols>
  <sheetData>
    <row r="2" spans="2:2" ht="25" x14ac:dyDescent="0.5">
      <c r="B2" s="1132" t="s">
        <v>850</v>
      </c>
    </row>
  </sheetData>
  <sheetProtection selectLockedCells="1" selectUnlockedCell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0070C0"/>
    <pageSetUpPr autoPageBreaks="0"/>
  </sheetPr>
  <dimension ref="A1:Y157"/>
  <sheetViews>
    <sheetView showGridLines="0" zoomScale="75" zoomScaleNormal="75" workbookViewId="0">
      <pane xSplit="5" topLeftCell="F1" activePane="topRight" state="frozen"/>
      <selection activeCell="G18" sqref="G18"/>
      <selection pane="topRight" activeCell="F22" sqref="F22"/>
    </sheetView>
  </sheetViews>
  <sheetFormatPr defaultColWidth="8.796875" defaultRowHeight="0" customHeight="1" zeroHeight="1" x14ac:dyDescent="0.25"/>
  <cols>
    <col min="1" max="1" width="5.59765625" bestFit="1" customWidth="1"/>
    <col min="2" max="2" width="3.19921875" bestFit="1" customWidth="1"/>
    <col min="3" max="3" width="9.3984375" customWidth="1"/>
    <col min="4" max="4" width="1.796875" customWidth="1"/>
    <col min="5" max="5" width="55.796875" customWidth="1"/>
    <col min="6" max="6" width="13" bestFit="1" customWidth="1"/>
    <col min="7" max="8" width="15.59765625" customWidth="1"/>
    <col min="9" max="9" width="1.796875" style="312" customWidth="1"/>
    <col min="10" max="12" width="15.59765625" customWidth="1"/>
    <col min="13" max="13" width="1.796875" customWidth="1"/>
    <col min="14" max="16" width="15.59765625" customWidth="1"/>
    <col min="17" max="17" width="1.796875" style="312" customWidth="1"/>
    <col min="18" max="20" width="15.59765625" customWidth="1"/>
    <col min="21" max="21" width="1.796875" customWidth="1"/>
    <col min="22" max="24" width="15.59765625" customWidth="1"/>
    <col min="25" max="25" width="2" customWidth="1"/>
    <col min="26" max="50" width="8.796875" customWidth="1"/>
  </cols>
  <sheetData>
    <row r="1" spans="1:25" ht="11.5" x14ac:dyDescent="0.25">
      <c r="A1" s="39" t="s">
        <v>66</v>
      </c>
      <c r="B1" s="39"/>
      <c r="C1" s="40"/>
      <c r="D1" s="39"/>
      <c r="E1" s="39"/>
      <c r="F1" s="39"/>
      <c r="G1" s="39"/>
      <c r="H1" s="39"/>
      <c r="I1" s="308"/>
      <c r="J1" s="39"/>
      <c r="K1" s="39"/>
      <c r="L1" s="39"/>
      <c r="M1" s="39"/>
      <c r="N1" s="39"/>
      <c r="O1" s="39"/>
      <c r="P1" s="39"/>
      <c r="Q1" s="308"/>
      <c r="R1" s="39"/>
      <c r="S1" s="39"/>
      <c r="T1" s="39"/>
      <c r="U1" s="39"/>
      <c r="V1" s="39"/>
      <c r="W1" s="39"/>
      <c r="X1" s="39"/>
      <c r="Y1" s="39"/>
    </row>
    <row r="2" spans="1:25" ht="13" x14ac:dyDescent="0.25">
      <c r="A2" s="39"/>
      <c r="B2" s="39"/>
      <c r="C2" s="41" t="str">
        <f>cstProjectName</f>
        <v>[Financial Viability Risk Assessment Template]</v>
      </c>
      <c r="D2" s="39"/>
      <c r="E2" s="39"/>
      <c r="F2" s="39"/>
      <c r="G2" s="39"/>
      <c r="H2" s="39"/>
      <c r="I2" s="308"/>
      <c r="J2" s="39"/>
      <c r="K2" s="39"/>
      <c r="L2" s="39"/>
      <c r="M2" s="39"/>
      <c r="N2" s="39"/>
      <c r="O2" s="39"/>
      <c r="P2" s="39"/>
      <c r="Q2" s="308"/>
      <c r="R2" s="39"/>
      <c r="S2" s="39"/>
      <c r="T2" s="39"/>
      <c r="U2" s="39"/>
      <c r="V2" s="39"/>
      <c r="W2" s="39"/>
      <c r="X2" s="39"/>
      <c r="Y2" s="39"/>
    </row>
    <row r="3" spans="1:25" ht="12.5" x14ac:dyDescent="0.25">
      <c r="A3" s="39"/>
      <c r="B3" s="39"/>
      <c r="C3" s="42" t="str">
        <f ca="1">MID(CELL("filename",A1),FIND("]",CELL("filename",A1))+1,256)</f>
        <v>1.1a Lead &amp; Parents</v>
      </c>
      <c r="D3" s="39"/>
      <c r="E3" s="39"/>
      <c r="F3" s="39"/>
      <c r="G3" s="39"/>
      <c r="H3" s="39"/>
      <c r="I3" s="308"/>
      <c r="J3" s="39"/>
      <c r="K3" s="39"/>
      <c r="L3" s="39"/>
      <c r="M3" s="39"/>
      <c r="N3" s="39"/>
      <c r="O3" s="39"/>
      <c r="P3" s="39"/>
      <c r="Q3" s="308"/>
      <c r="R3" s="39"/>
      <c r="S3" s="39"/>
      <c r="T3" s="39"/>
      <c r="U3" s="39"/>
      <c r="V3" s="39"/>
      <c r="W3" s="39"/>
      <c r="X3" s="39"/>
      <c r="Y3" s="39"/>
    </row>
    <row r="4" spans="1:25" ht="11.5" x14ac:dyDescent="0.25">
      <c r="A4" s="39"/>
      <c r="B4" s="39"/>
      <c r="C4" s="40" t="str">
        <f>IF(ISBLANK(cstProtectiveMarking),"",cstProtectiveMarking)</f>
        <v>[OFFICIAL]</v>
      </c>
      <c r="D4" s="39"/>
      <c r="E4" s="39"/>
      <c r="F4" s="39"/>
      <c r="G4" s="39"/>
      <c r="H4" s="39"/>
      <c r="I4" s="308"/>
      <c r="J4" s="39"/>
      <c r="K4" s="39"/>
      <c r="L4" s="39"/>
      <c r="M4" s="39"/>
      <c r="N4" s="39"/>
      <c r="O4" s="39"/>
      <c r="P4" s="39"/>
      <c r="Q4" s="308"/>
      <c r="R4" s="39"/>
      <c r="S4" s="39"/>
      <c r="T4" s="39"/>
      <c r="U4" s="39"/>
      <c r="V4" s="39"/>
      <c r="W4" s="39"/>
      <c r="X4" s="39"/>
      <c r="Y4" s="39"/>
    </row>
    <row r="5" spans="1:25" ht="11.5" x14ac:dyDescent="0.25">
      <c r="A5" s="39"/>
      <c r="B5" s="39"/>
      <c r="C5" s="43" t="str">
        <f>HYPERLINK("#'Contents'!A1",sysChkWord)</f>
        <v>All Checks OK</v>
      </c>
      <c r="D5" s="43"/>
      <c r="E5" s="43"/>
      <c r="F5" s="39"/>
      <c r="G5" s="39"/>
      <c r="H5" s="39"/>
      <c r="I5" s="308"/>
      <c r="J5" s="39"/>
      <c r="K5" s="39"/>
      <c r="L5" s="39"/>
      <c r="M5" s="39"/>
      <c r="N5" s="39"/>
      <c r="O5" s="39"/>
      <c r="P5" s="39"/>
      <c r="Q5" s="308"/>
      <c r="R5" s="39"/>
      <c r="S5" s="39"/>
      <c r="T5" s="39"/>
      <c r="U5" s="39"/>
      <c r="V5" s="39"/>
      <c r="W5" s="39"/>
      <c r="X5" s="39"/>
      <c r="Y5" s="39"/>
    </row>
    <row r="6" spans="1:25" ht="12.5" x14ac:dyDescent="0.25">
      <c r="A6" s="39"/>
      <c r="B6" s="44"/>
      <c r="C6" s="1167" t="str">
        <f>HYPERLINK("#'Contents'!A1","Contents")</f>
        <v>Contents</v>
      </c>
      <c r="D6" s="1161"/>
      <c r="E6" s="43"/>
      <c r="F6" s="43"/>
      <c r="G6" s="39"/>
      <c r="H6" s="39"/>
      <c r="I6" s="308"/>
      <c r="J6" s="39"/>
      <c r="K6" s="39"/>
      <c r="L6" s="39"/>
      <c r="M6" s="39"/>
      <c r="N6" s="39"/>
      <c r="O6" s="39"/>
      <c r="P6" s="39"/>
      <c r="Q6" s="308"/>
      <c r="R6" s="39"/>
      <c r="S6" s="39"/>
      <c r="T6" s="39"/>
      <c r="U6" s="39"/>
      <c r="V6" s="39"/>
      <c r="W6" s="39"/>
      <c r="X6" s="39"/>
      <c r="Y6" s="39"/>
    </row>
    <row r="7" spans="1:25" ht="11.5" x14ac:dyDescent="0.25">
      <c r="A7" s="39"/>
      <c r="B7" s="39"/>
      <c r="C7" s="39"/>
      <c r="D7" s="39"/>
      <c r="E7" s="39"/>
      <c r="F7" s="39"/>
      <c r="G7" s="39"/>
      <c r="H7" s="39"/>
      <c r="I7" s="308"/>
      <c r="J7" s="39"/>
      <c r="K7" s="39"/>
      <c r="L7" s="39"/>
      <c r="M7" s="39"/>
      <c r="N7" s="39"/>
      <c r="O7" s="39"/>
      <c r="P7" s="39"/>
      <c r="Q7" s="308"/>
      <c r="R7" s="39"/>
      <c r="S7" s="39"/>
      <c r="T7" s="39"/>
      <c r="U7" s="39"/>
      <c r="V7" s="39"/>
      <c r="W7" s="39"/>
      <c r="X7" s="39"/>
      <c r="Y7" s="39"/>
    </row>
    <row r="8" spans="1:25" ht="11.5" x14ac:dyDescent="0.25">
      <c r="A8" s="64">
        <f>SUM(A9:A152)</f>
        <v>0</v>
      </c>
      <c r="B8" s="64">
        <f>SUM(B9:B152)</f>
        <v>0</v>
      </c>
      <c r="C8" s="46"/>
      <c r="D8" s="46"/>
      <c r="E8" s="43"/>
      <c r="F8" s="46"/>
      <c r="G8" s="46"/>
      <c r="H8" s="46"/>
      <c r="I8" s="308"/>
      <c r="J8" s="39"/>
      <c r="K8" s="39"/>
      <c r="L8" s="39"/>
      <c r="M8" s="39"/>
      <c r="N8" s="39"/>
      <c r="O8" s="39"/>
      <c r="P8" s="39"/>
      <c r="Q8" s="308"/>
      <c r="R8" s="39"/>
      <c r="S8" s="39"/>
      <c r="T8" s="39"/>
      <c r="U8" s="39"/>
      <c r="V8" s="39"/>
      <c r="W8" s="39"/>
      <c r="X8" s="39"/>
      <c r="Y8" s="39"/>
    </row>
    <row r="9" spans="1:25" ht="14.5" x14ac:dyDescent="0.35">
      <c r="B9" s="24"/>
      <c r="C9" s="24">
        <v>1</v>
      </c>
      <c r="D9" s="24"/>
      <c r="E9" s="289" t="str">
        <f>IF('Bidder Instructions'!$H$27=2,"FOR BIDDER COMPLETION","DO NOT COMPLETE - NFP SELECTED - COMPLETE 1.1b")</f>
        <v>FOR BIDDER COMPLETION</v>
      </c>
      <c r="F9" s="347" t="s">
        <v>546</v>
      </c>
      <c r="G9" s="347" t="s">
        <v>547</v>
      </c>
      <c r="H9" s="347" t="s">
        <v>548</v>
      </c>
      <c r="I9" s="311"/>
      <c r="J9" s="347"/>
      <c r="K9" s="347"/>
      <c r="L9" s="347"/>
      <c r="M9" s="348"/>
      <c r="N9" s="347" t="s">
        <v>549</v>
      </c>
      <c r="O9" s="347" t="s">
        <v>550</v>
      </c>
      <c r="P9" s="347" t="s">
        <v>551</v>
      </c>
      <c r="Q9" s="311"/>
      <c r="R9" s="347"/>
      <c r="S9" s="347"/>
      <c r="T9" s="347"/>
      <c r="U9" s="347"/>
      <c r="V9" s="347" t="s">
        <v>552</v>
      </c>
      <c r="W9" s="347" t="s">
        <v>553</v>
      </c>
      <c r="X9" s="347" t="s">
        <v>554</v>
      </c>
      <c r="Y9" s="347"/>
    </row>
    <row r="10" spans="1:25" ht="21" x14ac:dyDescent="0.5">
      <c r="B10" s="12"/>
      <c r="D10" s="12"/>
      <c r="E10" s="25" t="s">
        <v>569</v>
      </c>
      <c r="F10" s="12"/>
      <c r="G10" s="12"/>
      <c r="H10" s="12"/>
      <c r="I10" s="309"/>
      <c r="J10" s="12"/>
      <c r="K10" s="12"/>
      <c r="L10" s="12"/>
      <c r="M10" s="299"/>
      <c r="N10" s="12"/>
      <c r="O10" s="12"/>
      <c r="P10" s="12"/>
      <c r="Q10" s="309"/>
      <c r="R10" s="12"/>
      <c r="S10" s="12"/>
      <c r="T10" s="12"/>
      <c r="U10" s="12"/>
      <c r="V10" s="12"/>
      <c r="W10" s="12"/>
      <c r="X10" s="12"/>
      <c r="Y10" s="12"/>
    </row>
    <row r="11" spans="1:25" ht="12" x14ac:dyDescent="0.3">
      <c r="B11" s="299"/>
      <c r="D11" s="299"/>
      <c r="F11" s="302" t="s">
        <v>38</v>
      </c>
      <c r="I11" s="309"/>
      <c r="J11" s="302" t="s">
        <v>36</v>
      </c>
      <c r="M11" s="299"/>
      <c r="N11" s="302" t="s">
        <v>561</v>
      </c>
      <c r="Q11" s="309"/>
      <c r="R11" s="302" t="s">
        <v>37</v>
      </c>
      <c r="U11" s="299"/>
      <c r="V11" s="302" t="s">
        <v>108</v>
      </c>
      <c r="Y11" s="299"/>
    </row>
    <row r="12" spans="1:25" ht="12" x14ac:dyDescent="0.3">
      <c r="B12" s="299"/>
      <c r="D12" s="302"/>
      <c r="E12" s="303"/>
      <c r="F12" s="1223"/>
      <c r="G12" s="1224"/>
      <c r="H12" s="1225"/>
      <c r="I12" s="310"/>
      <c r="J12" s="1223"/>
      <c r="K12" s="1224"/>
      <c r="L12" s="1225"/>
      <c r="M12" s="302"/>
      <c r="N12" s="1226">
        <f>J12</f>
        <v>0</v>
      </c>
      <c r="O12" s="1226"/>
      <c r="P12" s="1226"/>
      <c r="Q12" s="310"/>
      <c r="R12" s="1223"/>
      <c r="S12" s="1224"/>
      <c r="T12" s="1225"/>
      <c r="U12" s="302"/>
      <c r="V12" s="1221">
        <f>R12</f>
        <v>0</v>
      </c>
      <c r="W12" s="1221"/>
      <c r="X12" s="1221"/>
      <c r="Y12" s="302"/>
    </row>
    <row r="13" spans="1:25" ht="12" x14ac:dyDescent="0.3">
      <c r="B13" s="299"/>
      <c r="D13" s="302"/>
      <c r="E13" s="304" t="s">
        <v>573</v>
      </c>
      <c r="F13" s="306" t="s">
        <v>564</v>
      </c>
      <c r="G13" s="306" t="s">
        <v>564</v>
      </c>
      <c r="H13" s="306" t="s">
        <v>564</v>
      </c>
      <c r="I13" s="310"/>
      <c r="J13" s="35"/>
      <c r="K13" s="35"/>
      <c r="L13" s="35"/>
      <c r="M13" s="302"/>
      <c r="N13" s="306" t="s">
        <v>564</v>
      </c>
      <c r="O13" s="306" t="s">
        <v>564</v>
      </c>
      <c r="P13" s="306" t="s">
        <v>564</v>
      </c>
      <c r="Q13" s="310"/>
      <c r="R13" s="35"/>
      <c r="S13" s="35"/>
      <c r="T13" s="35"/>
      <c r="U13" s="302"/>
      <c r="V13" s="306" t="s">
        <v>564</v>
      </c>
      <c r="W13" s="306" t="s">
        <v>564</v>
      </c>
      <c r="X13" s="306" t="s">
        <v>564</v>
      </c>
      <c r="Y13" s="302"/>
    </row>
    <row r="14" spans="1:25" s="301" customFormat="1" ht="12" x14ac:dyDescent="0.3">
      <c r="A14" s="300"/>
      <c r="B14" s="300"/>
      <c r="D14" s="299"/>
      <c r="E14" s="305" t="s">
        <v>562</v>
      </c>
      <c r="F14" s="299"/>
      <c r="G14" s="299"/>
      <c r="H14" s="299"/>
      <c r="I14" s="309"/>
      <c r="J14" s="55">
        <v>1</v>
      </c>
      <c r="K14" s="55">
        <v>1</v>
      </c>
      <c r="L14" s="55">
        <v>1</v>
      </c>
      <c r="M14" s="299"/>
      <c r="N14" s="299"/>
      <c r="O14" s="299"/>
      <c r="P14" s="299"/>
      <c r="Q14" s="309"/>
      <c r="R14" s="55">
        <v>1</v>
      </c>
      <c r="S14" s="55">
        <v>1</v>
      </c>
      <c r="T14" s="55">
        <v>1</v>
      </c>
      <c r="U14" s="299"/>
      <c r="V14" s="299"/>
      <c r="W14" s="299"/>
      <c r="X14" s="299"/>
      <c r="Y14" s="299"/>
    </row>
    <row r="15" spans="1:25" s="301" customFormat="1" ht="12" x14ac:dyDescent="0.3">
      <c r="A15" s="300"/>
      <c r="B15" s="300"/>
      <c r="D15" s="299"/>
      <c r="E15" s="305" t="s">
        <v>563</v>
      </c>
      <c r="F15" s="299"/>
      <c r="G15" s="299"/>
      <c r="H15" s="299"/>
      <c r="I15" s="309"/>
      <c r="J15" s="55">
        <v>1</v>
      </c>
      <c r="K15" s="55">
        <v>1</v>
      </c>
      <c r="L15" s="55">
        <v>1</v>
      </c>
      <c r="M15" s="299"/>
      <c r="N15" s="299"/>
      <c r="O15" s="299"/>
      <c r="P15" s="299"/>
      <c r="Q15" s="309"/>
      <c r="R15" s="55">
        <v>1</v>
      </c>
      <c r="S15" s="55">
        <v>1</v>
      </c>
      <c r="T15" s="55">
        <v>1</v>
      </c>
      <c r="U15" s="299"/>
      <c r="V15" s="299"/>
      <c r="W15" s="299"/>
      <c r="X15" s="299"/>
      <c r="Y15" s="299"/>
    </row>
    <row r="16" spans="1:25" ht="18" x14ac:dyDescent="0.4">
      <c r="A16" s="56"/>
      <c r="B16" s="56"/>
      <c r="D16" s="12"/>
      <c r="E16" s="1" t="s">
        <v>4</v>
      </c>
      <c r="F16" s="69" t="s">
        <v>5</v>
      </c>
      <c r="G16" s="12"/>
      <c r="I16" s="309"/>
      <c r="J16" s="69" t="s">
        <v>5</v>
      </c>
      <c r="K16" s="12"/>
      <c r="M16" s="299"/>
      <c r="N16" s="69" t="s">
        <v>5</v>
      </c>
      <c r="O16" s="12"/>
      <c r="Q16" s="309"/>
      <c r="R16" s="69" t="s">
        <v>5</v>
      </c>
      <c r="S16" s="12"/>
      <c r="U16" s="12"/>
      <c r="V16" s="69" t="s">
        <v>5</v>
      </c>
      <c r="W16" s="12"/>
      <c r="Y16" s="12"/>
    </row>
    <row r="17" spans="1:25" ht="13" x14ac:dyDescent="0.3">
      <c r="A17" s="56"/>
      <c r="B17" s="56"/>
      <c r="C17" s="315" t="s">
        <v>281</v>
      </c>
      <c r="E17" s="13" t="s">
        <v>565</v>
      </c>
      <c r="F17" s="70" t="s">
        <v>6</v>
      </c>
      <c r="G17" s="70" t="s">
        <v>6</v>
      </c>
      <c r="H17" s="70" t="s">
        <v>6</v>
      </c>
      <c r="J17" s="70" t="s">
        <v>6</v>
      </c>
      <c r="K17" s="70" t="s">
        <v>6</v>
      </c>
      <c r="L17" s="70" t="s">
        <v>6</v>
      </c>
      <c r="N17" s="59" t="str">
        <f t="shared" ref="N17:P21" si="0">J17</f>
        <v>31/XX/20XX</v>
      </c>
      <c r="O17" s="59" t="str">
        <f t="shared" si="0"/>
        <v>31/XX/20XX</v>
      </c>
      <c r="P17" s="59" t="str">
        <f t="shared" si="0"/>
        <v>31/XX/20XX</v>
      </c>
      <c r="R17" s="70" t="s">
        <v>6</v>
      </c>
      <c r="S17" s="70" t="s">
        <v>6</v>
      </c>
      <c r="T17" s="70" t="s">
        <v>6</v>
      </c>
      <c r="V17" s="59" t="str">
        <f t="shared" ref="V17:X21" si="1">R17</f>
        <v>31/XX/20XX</v>
      </c>
      <c r="W17" s="59" t="str">
        <f t="shared" si="1"/>
        <v>31/XX/20XX</v>
      </c>
      <c r="X17" s="59" t="str">
        <f t="shared" si="1"/>
        <v>31/XX/20XX</v>
      </c>
    </row>
    <row r="18" spans="1:25" ht="11.5" x14ac:dyDescent="0.25">
      <c r="A18" s="56"/>
      <c r="B18" s="56"/>
      <c r="E18" s="54" t="s">
        <v>7</v>
      </c>
      <c r="F18" s="35">
        <v>12</v>
      </c>
      <c r="G18" s="35">
        <v>12</v>
      </c>
      <c r="H18" s="35">
        <v>12</v>
      </c>
      <c r="J18" s="35">
        <v>12</v>
      </c>
      <c r="K18" s="35">
        <v>12</v>
      </c>
      <c r="L18" s="35">
        <v>12</v>
      </c>
      <c r="N18" s="60">
        <f t="shared" si="0"/>
        <v>12</v>
      </c>
      <c r="O18" s="60">
        <f t="shared" si="0"/>
        <v>12</v>
      </c>
      <c r="P18" s="60">
        <f t="shared" si="0"/>
        <v>12</v>
      </c>
      <c r="R18" s="35">
        <v>12</v>
      </c>
      <c r="S18" s="35">
        <v>12</v>
      </c>
      <c r="T18" s="35">
        <v>12</v>
      </c>
      <c r="V18" s="60">
        <f t="shared" si="1"/>
        <v>12</v>
      </c>
      <c r="W18" s="60">
        <f t="shared" si="1"/>
        <v>12</v>
      </c>
      <c r="X18" s="60">
        <f t="shared" si="1"/>
        <v>12</v>
      </c>
    </row>
    <row r="19" spans="1:25" ht="11.5" x14ac:dyDescent="0.25">
      <c r="A19" s="56"/>
      <c r="B19" s="56"/>
      <c r="E19" s="54" t="s">
        <v>8</v>
      </c>
      <c r="F19" s="35" t="s">
        <v>9</v>
      </c>
      <c r="G19" s="35" t="s">
        <v>9</v>
      </c>
      <c r="H19" s="35" t="s">
        <v>9</v>
      </c>
      <c r="J19" s="35" t="s">
        <v>9</v>
      </c>
      <c r="K19" s="35" t="s">
        <v>9</v>
      </c>
      <c r="L19" s="35" t="s">
        <v>9</v>
      </c>
      <c r="N19" s="60" t="str">
        <f t="shared" si="0"/>
        <v>N</v>
      </c>
      <c r="O19" s="60" t="str">
        <f t="shared" si="0"/>
        <v>N</v>
      </c>
      <c r="P19" s="60" t="str">
        <f t="shared" si="0"/>
        <v>N</v>
      </c>
      <c r="R19" s="35" t="s">
        <v>47</v>
      </c>
      <c r="S19" s="35" t="s">
        <v>47</v>
      </c>
      <c r="T19" s="35" t="s">
        <v>47</v>
      </c>
      <c r="V19" s="60" t="str">
        <f t="shared" si="1"/>
        <v>Y</v>
      </c>
      <c r="W19" s="60" t="str">
        <f t="shared" si="1"/>
        <v>Y</v>
      </c>
      <c r="X19" s="60" t="str">
        <f t="shared" si="1"/>
        <v>Y</v>
      </c>
    </row>
    <row r="20" spans="1:25" ht="11.5" x14ac:dyDescent="0.25">
      <c r="A20" s="56"/>
      <c r="B20" s="56"/>
      <c r="E20" s="54" t="s">
        <v>106</v>
      </c>
      <c r="F20" s="34" t="s">
        <v>42</v>
      </c>
      <c r="G20" s="34" t="s">
        <v>42</v>
      </c>
      <c r="H20" s="34" t="s">
        <v>42</v>
      </c>
      <c r="J20" s="34" t="s">
        <v>42</v>
      </c>
      <c r="K20" s="34" t="s">
        <v>42</v>
      </c>
      <c r="L20" s="34" t="s">
        <v>42</v>
      </c>
      <c r="N20" s="60" t="str">
        <f t="shared" si="0"/>
        <v>N/A</v>
      </c>
      <c r="O20" s="60" t="str">
        <f t="shared" si="0"/>
        <v>N/A</v>
      </c>
      <c r="P20" s="60" t="str">
        <f t="shared" si="0"/>
        <v>N/A</v>
      </c>
      <c r="R20" s="34" t="s">
        <v>42</v>
      </c>
      <c r="S20" s="34" t="s">
        <v>42</v>
      </c>
      <c r="T20" s="34" t="s">
        <v>42</v>
      </c>
      <c r="V20" s="60" t="str">
        <f t="shared" si="1"/>
        <v>N/A</v>
      </c>
      <c r="W20" s="60" t="str">
        <f t="shared" si="1"/>
        <v>N/A</v>
      </c>
      <c r="X20" s="60" t="str">
        <f t="shared" si="1"/>
        <v>N/A</v>
      </c>
    </row>
    <row r="21" spans="1:25" ht="11.5" x14ac:dyDescent="0.25">
      <c r="A21" s="56"/>
      <c r="B21" s="56"/>
      <c r="E21" s="54" t="s">
        <v>194</v>
      </c>
      <c r="F21" s="35" t="s">
        <v>10</v>
      </c>
      <c r="G21" s="35" t="s">
        <v>10</v>
      </c>
      <c r="H21" s="35" t="s">
        <v>10</v>
      </c>
      <c r="J21" s="35" t="s">
        <v>10</v>
      </c>
      <c r="K21" s="35" t="s">
        <v>10</v>
      </c>
      <c r="L21" s="35" t="s">
        <v>10</v>
      </c>
      <c r="N21" s="60" t="str">
        <f t="shared" si="0"/>
        <v>Annual</v>
      </c>
      <c r="O21" s="60" t="str">
        <f t="shared" si="0"/>
        <v>Annual</v>
      </c>
      <c r="P21" s="60" t="str">
        <f t="shared" si="0"/>
        <v>Annual</v>
      </c>
      <c r="R21" s="35" t="s">
        <v>10</v>
      </c>
      <c r="S21" s="35" t="s">
        <v>10</v>
      </c>
      <c r="T21" s="35" t="s">
        <v>10</v>
      </c>
      <c r="V21" s="60" t="str">
        <f t="shared" si="1"/>
        <v>Annual</v>
      </c>
      <c r="W21" s="60" t="str">
        <f t="shared" si="1"/>
        <v>Annual</v>
      </c>
      <c r="X21" s="60" t="str">
        <f t="shared" si="1"/>
        <v>Annual</v>
      </c>
    </row>
    <row r="22" spans="1:25" ht="11.5" x14ac:dyDescent="0.25">
      <c r="A22" s="56">
        <f>IF(OR(F22&lt;0,G22&lt;0,H22&lt;0,N22&lt;0,O22&lt;0,P22&lt;0,V22&lt;0,W22&lt;0,X22&lt;0),1,0)</f>
        <v>0</v>
      </c>
      <c r="B22" s="56"/>
      <c r="C22" s="315" t="s">
        <v>432</v>
      </c>
      <c r="D22" s="316" t="s">
        <v>416</v>
      </c>
      <c r="E22" s="2" t="s">
        <v>3</v>
      </c>
      <c r="F22" s="555"/>
      <c r="G22" s="555"/>
      <c r="H22" s="555"/>
      <c r="J22" s="555"/>
      <c r="K22" s="555"/>
      <c r="L22" s="555"/>
      <c r="M22" s="556"/>
      <c r="N22" s="557">
        <f t="shared" ref="N22:P23" si="2">J22/J$14</f>
        <v>0</v>
      </c>
      <c r="O22" s="557">
        <f t="shared" si="2"/>
        <v>0</v>
      </c>
      <c r="P22" s="557">
        <f t="shared" si="2"/>
        <v>0</v>
      </c>
      <c r="R22" s="555"/>
      <c r="S22" s="555"/>
      <c r="T22" s="555"/>
      <c r="U22" s="556"/>
      <c r="V22" s="557">
        <f t="shared" ref="V22:X23" si="3">R22/R$14</f>
        <v>0</v>
      </c>
      <c r="W22" s="557">
        <f t="shared" si="3"/>
        <v>0</v>
      </c>
      <c r="X22" s="557">
        <f t="shared" si="3"/>
        <v>0</v>
      </c>
      <c r="Y22" s="556"/>
    </row>
    <row r="23" spans="1:25" ht="11.5" x14ac:dyDescent="0.25">
      <c r="A23" s="56">
        <f>IF(OR(F23&gt;0,G23&gt;0,H23&gt;0,N23&gt;0,O23&gt;0,P23&gt;0,V23&gt;0,W23&gt;0,X23&gt;0),1,0)</f>
        <v>0</v>
      </c>
      <c r="B23" s="56"/>
      <c r="C23" s="315" t="s">
        <v>433</v>
      </c>
      <c r="D23" s="316"/>
      <c r="E23" s="2" t="s">
        <v>11</v>
      </c>
      <c r="F23" s="555"/>
      <c r="G23" s="555"/>
      <c r="H23" s="555"/>
      <c r="J23" s="555"/>
      <c r="K23" s="555"/>
      <c r="L23" s="555"/>
      <c r="M23" s="556"/>
      <c r="N23" s="557">
        <f t="shared" si="2"/>
        <v>0</v>
      </c>
      <c r="O23" s="557">
        <f t="shared" si="2"/>
        <v>0</v>
      </c>
      <c r="P23" s="557">
        <f t="shared" si="2"/>
        <v>0</v>
      </c>
      <c r="R23" s="555"/>
      <c r="S23" s="555"/>
      <c r="T23" s="555"/>
      <c r="U23" s="556"/>
      <c r="V23" s="557">
        <f t="shared" si="3"/>
        <v>0</v>
      </c>
      <c r="W23" s="557">
        <f t="shared" si="3"/>
        <v>0</v>
      </c>
      <c r="X23" s="557">
        <f t="shared" si="3"/>
        <v>0</v>
      </c>
      <c r="Y23" s="556"/>
    </row>
    <row r="24" spans="1:25" ht="11.5" x14ac:dyDescent="0.25">
      <c r="A24" s="56"/>
      <c r="B24" s="56"/>
      <c r="C24" s="315" t="s">
        <v>434</v>
      </c>
      <c r="D24" s="316"/>
      <c r="E24" s="3" t="s">
        <v>12</v>
      </c>
      <c r="F24" s="558">
        <f>F22+F23</f>
        <v>0</v>
      </c>
      <c r="G24" s="558">
        <f>G22+G23</f>
        <v>0</v>
      </c>
      <c r="H24" s="558">
        <f>H22+H23</f>
        <v>0</v>
      </c>
      <c r="J24" s="558">
        <f>J22+J23</f>
        <v>0</v>
      </c>
      <c r="K24" s="558">
        <f>K22+K23</f>
        <v>0</v>
      </c>
      <c r="L24" s="558">
        <f>L22+L23</f>
        <v>0</v>
      </c>
      <c r="M24" s="556"/>
      <c r="N24" s="558">
        <f>N22+N23</f>
        <v>0</v>
      </c>
      <c r="O24" s="558">
        <f>O22+O23</f>
        <v>0</v>
      </c>
      <c r="P24" s="558">
        <f>P22+P23</f>
        <v>0</v>
      </c>
      <c r="R24" s="558">
        <f>R22+R23</f>
        <v>0</v>
      </c>
      <c r="S24" s="558">
        <f>S22+S23</f>
        <v>0</v>
      </c>
      <c r="T24" s="558">
        <f>T22+T23</f>
        <v>0</v>
      </c>
      <c r="U24" s="556"/>
      <c r="V24" s="558">
        <f>V22+V23</f>
        <v>0</v>
      </c>
      <c r="W24" s="558">
        <f>W22+W23</f>
        <v>0</v>
      </c>
      <c r="X24" s="558">
        <f>X22+X23</f>
        <v>0</v>
      </c>
      <c r="Y24" s="556"/>
    </row>
    <row r="25" spans="1:25" ht="11.5" x14ac:dyDescent="0.25">
      <c r="A25" s="56"/>
      <c r="B25" s="56"/>
      <c r="C25" s="315" t="s">
        <v>456</v>
      </c>
      <c r="D25" s="316"/>
      <c r="E25" s="2" t="s">
        <v>116</v>
      </c>
      <c r="F25" s="555"/>
      <c r="G25" s="555"/>
      <c r="H25" s="555"/>
      <c r="J25" s="555"/>
      <c r="K25" s="555"/>
      <c r="L25" s="555"/>
      <c r="M25" s="556"/>
      <c r="N25" s="557">
        <f t="shared" ref="N25:P29" si="4">J25/J$14</f>
        <v>0</v>
      </c>
      <c r="O25" s="557">
        <f t="shared" si="4"/>
        <v>0</v>
      </c>
      <c r="P25" s="557">
        <f t="shared" si="4"/>
        <v>0</v>
      </c>
      <c r="R25" s="555"/>
      <c r="S25" s="555"/>
      <c r="T25" s="555"/>
      <c r="U25" s="556"/>
      <c r="V25" s="557">
        <f t="shared" ref="V25:X29" si="5">R25/R$14</f>
        <v>0</v>
      </c>
      <c r="W25" s="557">
        <f t="shared" si="5"/>
        <v>0</v>
      </c>
      <c r="X25" s="557">
        <f t="shared" si="5"/>
        <v>0</v>
      </c>
      <c r="Y25" s="556"/>
    </row>
    <row r="26" spans="1:25" ht="11.5" x14ac:dyDescent="0.25">
      <c r="A26" s="56"/>
      <c r="B26" s="56"/>
      <c r="C26" s="315" t="s">
        <v>457</v>
      </c>
      <c r="D26" s="316"/>
      <c r="E26" s="2" t="s">
        <v>117</v>
      </c>
      <c r="F26" s="555"/>
      <c r="G26" s="555"/>
      <c r="H26" s="555"/>
      <c r="J26" s="555"/>
      <c r="K26" s="555"/>
      <c r="L26" s="555"/>
      <c r="M26" s="556"/>
      <c r="N26" s="557">
        <f t="shared" si="4"/>
        <v>0</v>
      </c>
      <c r="O26" s="557">
        <f t="shared" si="4"/>
        <v>0</v>
      </c>
      <c r="P26" s="557">
        <f t="shared" si="4"/>
        <v>0</v>
      </c>
      <c r="R26" s="555"/>
      <c r="S26" s="555"/>
      <c r="T26" s="555"/>
      <c r="U26" s="556"/>
      <c r="V26" s="557">
        <f t="shared" si="5"/>
        <v>0</v>
      </c>
      <c r="W26" s="557">
        <f t="shared" si="5"/>
        <v>0</v>
      </c>
      <c r="X26" s="557">
        <f t="shared" si="5"/>
        <v>0</v>
      </c>
      <c r="Y26" s="556"/>
    </row>
    <row r="27" spans="1:25" ht="11.5" x14ac:dyDescent="0.25">
      <c r="A27" s="56">
        <f>IF(OR(F27&lt;0,G27&lt;0,H27&lt;0,N27&lt;0,O27&lt;0,P27&lt;0,V27&lt;0,W27&lt;0,X27&lt;0),1,0)</f>
        <v>0</v>
      </c>
      <c r="B27" s="56"/>
      <c r="C27" s="315" t="s">
        <v>458</v>
      </c>
      <c r="D27" s="316"/>
      <c r="E27" s="2" t="s">
        <v>153</v>
      </c>
      <c r="F27" s="555"/>
      <c r="G27" s="555"/>
      <c r="H27" s="555"/>
      <c r="J27" s="555"/>
      <c r="K27" s="555"/>
      <c r="L27" s="555"/>
      <c r="M27" s="556"/>
      <c r="N27" s="557">
        <f t="shared" si="4"/>
        <v>0</v>
      </c>
      <c r="O27" s="557">
        <f t="shared" si="4"/>
        <v>0</v>
      </c>
      <c r="P27" s="557">
        <f t="shared" si="4"/>
        <v>0</v>
      </c>
      <c r="R27" s="555"/>
      <c r="S27" s="555"/>
      <c r="T27" s="555"/>
      <c r="U27" s="556"/>
      <c r="V27" s="557">
        <f t="shared" si="5"/>
        <v>0</v>
      </c>
      <c r="W27" s="557">
        <f t="shared" si="5"/>
        <v>0</v>
      </c>
      <c r="X27" s="557">
        <f t="shared" si="5"/>
        <v>0</v>
      </c>
      <c r="Y27" s="556"/>
    </row>
    <row r="28" spans="1:25" ht="11.5" x14ac:dyDescent="0.25">
      <c r="A28" s="56"/>
      <c r="B28" s="56"/>
      <c r="C28" s="315" t="s">
        <v>459</v>
      </c>
      <c r="D28" s="316"/>
      <c r="E28" s="2" t="s">
        <v>139</v>
      </c>
      <c r="F28" s="555"/>
      <c r="G28" s="555"/>
      <c r="H28" s="555"/>
      <c r="J28" s="555"/>
      <c r="K28" s="555"/>
      <c r="L28" s="555"/>
      <c r="M28" s="556"/>
      <c r="N28" s="557">
        <f t="shared" si="4"/>
        <v>0</v>
      </c>
      <c r="O28" s="557">
        <f t="shared" si="4"/>
        <v>0</v>
      </c>
      <c r="P28" s="557">
        <f t="shared" si="4"/>
        <v>0</v>
      </c>
      <c r="R28" s="555"/>
      <c r="S28" s="555"/>
      <c r="T28" s="555"/>
      <c r="U28" s="556"/>
      <c r="V28" s="557">
        <f t="shared" si="5"/>
        <v>0</v>
      </c>
      <c r="W28" s="557">
        <f t="shared" si="5"/>
        <v>0</v>
      </c>
      <c r="X28" s="557">
        <f t="shared" si="5"/>
        <v>0</v>
      </c>
      <c r="Y28" s="556"/>
    </row>
    <row r="29" spans="1:25" ht="11.5" x14ac:dyDescent="0.25">
      <c r="A29" s="56">
        <f>IF(OR(F29&gt;0,G29&gt;0,H29&gt;0,N29&gt;0,O29&gt;0,P29&gt;0,V29&gt;0,W29&gt;0,X29&gt;0),1,0)</f>
        <v>0</v>
      </c>
      <c r="B29" s="56"/>
      <c r="C29" s="315" t="s">
        <v>460</v>
      </c>
      <c r="D29" s="316"/>
      <c r="E29" s="2" t="s">
        <v>118</v>
      </c>
      <c r="F29" s="555"/>
      <c r="G29" s="555"/>
      <c r="H29" s="555"/>
      <c r="J29" s="555"/>
      <c r="K29" s="555"/>
      <c r="L29" s="555"/>
      <c r="M29" s="556"/>
      <c r="N29" s="557">
        <f t="shared" si="4"/>
        <v>0</v>
      </c>
      <c r="O29" s="557">
        <f t="shared" si="4"/>
        <v>0</v>
      </c>
      <c r="P29" s="557">
        <f t="shared" si="4"/>
        <v>0</v>
      </c>
      <c r="R29" s="555"/>
      <c r="S29" s="555"/>
      <c r="T29" s="555"/>
      <c r="U29" s="556"/>
      <c r="V29" s="557">
        <f t="shared" si="5"/>
        <v>0</v>
      </c>
      <c r="W29" s="557">
        <f t="shared" si="5"/>
        <v>0</v>
      </c>
      <c r="X29" s="557">
        <f t="shared" si="5"/>
        <v>0</v>
      </c>
      <c r="Y29" s="556"/>
    </row>
    <row r="30" spans="1:25" ht="11.5" x14ac:dyDescent="0.25">
      <c r="A30" s="56"/>
      <c r="B30" s="56"/>
      <c r="C30" s="315" t="s">
        <v>476</v>
      </c>
      <c r="D30" s="316" t="s">
        <v>416</v>
      </c>
      <c r="E30" s="3" t="s">
        <v>13</v>
      </c>
      <c r="F30" s="558">
        <f>F24+F25+F26+F27+F28+F29</f>
        <v>0</v>
      </c>
      <c r="G30" s="558">
        <f>G24+G25+G26+G27+G28+G29</f>
        <v>0</v>
      </c>
      <c r="H30" s="558">
        <f>H24+H25+H26+H27+H28+H29</f>
        <v>0</v>
      </c>
      <c r="J30" s="558">
        <f>J24+J25+J26+J27+J28+J29</f>
        <v>0</v>
      </c>
      <c r="K30" s="558">
        <f>K24+K25+K26+K27+K28+K29</f>
        <v>0</v>
      </c>
      <c r="L30" s="558">
        <f>L24+L25+L26+L27+L28+L29</f>
        <v>0</v>
      </c>
      <c r="M30" s="556"/>
      <c r="N30" s="558">
        <f>N24+N25+N26+N27+N28+N29</f>
        <v>0</v>
      </c>
      <c r="O30" s="558">
        <f>O24+O25+O26+O27+O28+O29</f>
        <v>0</v>
      </c>
      <c r="P30" s="558">
        <f>P24+P25+P26+P27+P28+P29</f>
        <v>0</v>
      </c>
      <c r="R30" s="558">
        <f>R24+R25+R26+R27+R28+R29</f>
        <v>0</v>
      </c>
      <c r="S30" s="558">
        <f>S24+S25+S26+S27+S28+S29</f>
        <v>0</v>
      </c>
      <c r="T30" s="558">
        <f>T24+T25+T26+T27+T28+T29</f>
        <v>0</v>
      </c>
      <c r="U30" s="556"/>
      <c r="V30" s="558">
        <f>V24+V25+V26+V27+V28+V29</f>
        <v>0</v>
      </c>
      <c r="W30" s="558">
        <f>W24+W25+W26+W27+W28+W29</f>
        <v>0</v>
      </c>
      <c r="X30" s="558">
        <f>X24+X25+X26+X27+X28+X29</f>
        <v>0</v>
      </c>
      <c r="Y30" s="556"/>
    </row>
    <row r="31" spans="1:25" ht="11.5" x14ac:dyDescent="0.25">
      <c r="A31" s="56"/>
      <c r="B31" s="56"/>
      <c r="C31" s="315" t="s">
        <v>477</v>
      </c>
      <c r="D31" s="316"/>
      <c r="F31" s="559"/>
      <c r="G31" s="559"/>
      <c r="H31" s="559"/>
      <c r="J31" s="559"/>
      <c r="K31" s="559"/>
      <c r="L31" s="559"/>
      <c r="M31" s="556"/>
      <c r="N31" s="559"/>
      <c r="O31" s="559"/>
      <c r="P31" s="559"/>
      <c r="R31" s="559"/>
      <c r="S31" s="559"/>
      <c r="T31" s="559"/>
      <c r="U31" s="556"/>
      <c r="V31" s="559"/>
      <c r="W31" s="559"/>
      <c r="X31" s="559"/>
      <c r="Y31" s="556"/>
    </row>
    <row r="32" spans="1:25" ht="11.5" x14ac:dyDescent="0.25">
      <c r="A32" s="56"/>
      <c r="B32" s="56"/>
      <c r="C32" s="315" t="s">
        <v>478</v>
      </c>
      <c r="D32" s="316" t="s">
        <v>416</v>
      </c>
      <c r="E32" s="2" t="s">
        <v>201</v>
      </c>
      <c r="F32" s="555"/>
      <c r="G32" s="555"/>
      <c r="H32" s="555"/>
      <c r="J32" s="555"/>
      <c r="K32" s="555"/>
      <c r="L32" s="555"/>
      <c r="M32" s="556"/>
      <c r="N32" s="557">
        <f t="shared" ref="N32:P38" si="6">J32/J$14</f>
        <v>0</v>
      </c>
      <c r="O32" s="557">
        <f t="shared" si="6"/>
        <v>0</v>
      </c>
      <c r="P32" s="557">
        <f t="shared" si="6"/>
        <v>0</v>
      </c>
      <c r="R32" s="555"/>
      <c r="S32" s="555"/>
      <c r="T32" s="555"/>
      <c r="U32" s="556"/>
      <c r="V32" s="557">
        <f t="shared" ref="V32:X38" si="7">R32/R$14</f>
        <v>0</v>
      </c>
      <c r="W32" s="557">
        <f t="shared" si="7"/>
        <v>0</v>
      </c>
      <c r="X32" s="557">
        <f t="shared" si="7"/>
        <v>0</v>
      </c>
      <c r="Y32" s="556"/>
    </row>
    <row r="33" spans="1:25" ht="11.5" x14ac:dyDescent="0.25">
      <c r="A33" s="56">
        <f>IF(OR(F33&lt;0,G33&lt;0,H33&lt;0,N33&lt;0,O33&lt;0,P33&lt;0,V33&lt;0,W33&lt;0,X33&lt;0),1,0)</f>
        <v>0</v>
      </c>
      <c r="B33" s="56"/>
      <c r="C33" s="315" t="s">
        <v>479</v>
      </c>
      <c r="D33" s="316" t="s">
        <v>416</v>
      </c>
      <c r="E33" s="2" t="s">
        <v>53</v>
      </c>
      <c r="F33" s="555"/>
      <c r="G33" s="555"/>
      <c r="H33" s="555"/>
      <c r="J33" s="555"/>
      <c r="K33" s="555"/>
      <c r="L33" s="555"/>
      <c r="M33" s="556"/>
      <c r="N33" s="557">
        <f t="shared" si="6"/>
        <v>0</v>
      </c>
      <c r="O33" s="557">
        <f t="shared" si="6"/>
        <v>0</v>
      </c>
      <c r="P33" s="557">
        <f t="shared" si="6"/>
        <v>0</v>
      </c>
      <c r="R33" s="555"/>
      <c r="S33" s="555"/>
      <c r="T33" s="555"/>
      <c r="U33" s="556"/>
      <c r="V33" s="557">
        <f t="shared" si="7"/>
        <v>0</v>
      </c>
      <c r="W33" s="557">
        <f t="shared" si="7"/>
        <v>0</v>
      </c>
      <c r="X33" s="557">
        <f t="shared" si="7"/>
        <v>0</v>
      </c>
      <c r="Y33" s="556"/>
    </row>
    <row r="34" spans="1:25" ht="11.5" x14ac:dyDescent="0.25">
      <c r="A34" s="56">
        <f>IF(OR(F34&gt;0,G34&gt;0,H34&gt;0,N34&gt;0,O34&gt;0,P34&gt;0,V34&gt;0,W34&gt;0,X34&gt;0),1,0)</f>
        <v>0</v>
      </c>
      <c r="B34" s="56"/>
      <c r="C34" s="315" t="s">
        <v>480</v>
      </c>
      <c r="D34" s="316" t="s">
        <v>416</v>
      </c>
      <c r="E34" s="2" t="s">
        <v>14</v>
      </c>
      <c r="F34" s="555"/>
      <c r="G34" s="555"/>
      <c r="H34" s="555"/>
      <c r="J34" s="555"/>
      <c r="K34" s="555"/>
      <c r="L34" s="555"/>
      <c r="M34" s="556"/>
      <c r="N34" s="557">
        <f t="shared" si="6"/>
        <v>0</v>
      </c>
      <c r="O34" s="557">
        <f t="shared" si="6"/>
        <v>0</v>
      </c>
      <c r="P34" s="557">
        <f t="shared" si="6"/>
        <v>0</v>
      </c>
      <c r="R34" s="555"/>
      <c r="S34" s="555"/>
      <c r="T34" s="555"/>
      <c r="U34" s="556"/>
      <c r="V34" s="557">
        <f t="shared" si="7"/>
        <v>0</v>
      </c>
      <c r="W34" s="557">
        <f t="shared" si="7"/>
        <v>0</v>
      </c>
      <c r="X34" s="557">
        <f t="shared" si="7"/>
        <v>0</v>
      </c>
      <c r="Y34" s="556"/>
    </row>
    <row r="35" spans="1:25" ht="11.5" x14ac:dyDescent="0.25">
      <c r="A35" s="56"/>
      <c r="B35" s="56"/>
      <c r="C35" s="315" t="s">
        <v>481</v>
      </c>
      <c r="D35" s="316"/>
      <c r="E35" s="2" t="s">
        <v>119</v>
      </c>
      <c r="F35" s="555"/>
      <c r="G35" s="555"/>
      <c r="H35" s="555"/>
      <c r="J35" s="555"/>
      <c r="K35" s="555"/>
      <c r="L35" s="555"/>
      <c r="M35" s="556"/>
      <c r="N35" s="557">
        <f t="shared" si="6"/>
        <v>0</v>
      </c>
      <c r="O35" s="557">
        <f t="shared" si="6"/>
        <v>0</v>
      </c>
      <c r="P35" s="557">
        <f t="shared" si="6"/>
        <v>0</v>
      </c>
      <c r="R35" s="555"/>
      <c r="S35" s="555"/>
      <c r="T35" s="555"/>
      <c r="U35" s="556"/>
      <c r="V35" s="557">
        <f t="shared" si="7"/>
        <v>0</v>
      </c>
      <c r="W35" s="557">
        <f t="shared" si="7"/>
        <v>0</v>
      </c>
      <c r="X35" s="557">
        <f t="shared" si="7"/>
        <v>0</v>
      </c>
      <c r="Y35" s="556"/>
    </row>
    <row r="36" spans="1:25" ht="11.5" x14ac:dyDescent="0.25">
      <c r="A36" s="56"/>
      <c r="B36" s="56"/>
      <c r="C36" s="315" t="s">
        <v>482</v>
      </c>
      <c r="D36" s="316" t="s">
        <v>416</v>
      </c>
      <c r="E36" s="2" t="s">
        <v>107</v>
      </c>
      <c r="F36" s="555"/>
      <c r="G36" s="555"/>
      <c r="H36" s="555"/>
      <c r="J36" s="555"/>
      <c r="K36" s="555"/>
      <c r="L36" s="555"/>
      <c r="M36" s="556"/>
      <c r="N36" s="557">
        <f t="shared" si="6"/>
        <v>0</v>
      </c>
      <c r="O36" s="557">
        <f t="shared" si="6"/>
        <v>0</v>
      </c>
      <c r="P36" s="557">
        <f t="shared" si="6"/>
        <v>0</v>
      </c>
      <c r="R36" s="555"/>
      <c r="S36" s="555"/>
      <c r="T36" s="555"/>
      <c r="U36" s="556"/>
      <c r="V36" s="557">
        <f t="shared" si="7"/>
        <v>0</v>
      </c>
      <c r="W36" s="557">
        <f t="shared" si="7"/>
        <v>0</v>
      </c>
      <c r="X36" s="557">
        <f t="shared" si="7"/>
        <v>0</v>
      </c>
      <c r="Y36" s="556"/>
    </row>
    <row r="37" spans="1:25" ht="11.5" x14ac:dyDescent="0.25">
      <c r="A37" s="56">
        <f>IF(OR(F37&lt;0,G37&lt;0,H37&lt;0,N37&lt;0,O37&lt;0,P37&lt;0,V37&lt;0,W37&lt;0,X37&lt;0),1,0)</f>
        <v>0</v>
      </c>
      <c r="B37" s="56"/>
      <c r="C37" s="315" t="s">
        <v>483</v>
      </c>
      <c r="D37" s="316"/>
      <c r="E37" s="2" t="s">
        <v>120</v>
      </c>
      <c r="F37" s="555"/>
      <c r="G37" s="555"/>
      <c r="H37" s="555"/>
      <c r="J37" s="555"/>
      <c r="K37" s="555"/>
      <c r="L37" s="555"/>
      <c r="M37" s="556"/>
      <c r="N37" s="557">
        <f t="shared" si="6"/>
        <v>0</v>
      </c>
      <c r="O37" s="557">
        <f t="shared" si="6"/>
        <v>0</v>
      </c>
      <c r="P37" s="557">
        <f t="shared" si="6"/>
        <v>0</v>
      </c>
      <c r="R37" s="555"/>
      <c r="S37" s="555"/>
      <c r="T37" s="555"/>
      <c r="U37" s="556"/>
      <c r="V37" s="557">
        <f t="shared" si="7"/>
        <v>0</v>
      </c>
      <c r="W37" s="557">
        <f t="shared" si="7"/>
        <v>0</v>
      </c>
      <c r="X37" s="557">
        <f t="shared" si="7"/>
        <v>0</v>
      </c>
      <c r="Y37" s="556"/>
    </row>
    <row r="38" spans="1:25" ht="11.5" x14ac:dyDescent="0.25">
      <c r="A38" s="56"/>
      <c r="B38" s="56"/>
      <c r="C38" s="315" t="s">
        <v>484</v>
      </c>
      <c r="D38" s="316"/>
      <c r="E38" s="2" t="s">
        <v>97</v>
      </c>
      <c r="F38" s="555"/>
      <c r="G38" s="555"/>
      <c r="H38" s="555"/>
      <c r="J38" s="555"/>
      <c r="K38" s="555"/>
      <c r="L38" s="555"/>
      <c r="M38" s="556"/>
      <c r="N38" s="557">
        <f t="shared" si="6"/>
        <v>0</v>
      </c>
      <c r="O38" s="557">
        <f t="shared" si="6"/>
        <v>0</v>
      </c>
      <c r="P38" s="557">
        <f t="shared" si="6"/>
        <v>0</v>
      </c>
      <c r="R38" s="555"/>
      <c r="S38" s="555"/>
      <c r="T38" s="555"/>
      <c r="U38" s="556"/>
      <c r="V38" s="557">
        <f t="shared" si="7"/>
        <v>0</v>
      </c>
      <c r="W38" s="557">
        <f t="shared" si="7"/>
        <v>0</v>
      </c>
      <c r="X38" s="557">
        <f t="shared" si="7"/>
        <v>0</v>
      </c>
      <c r="Y38" s="556"/>
    </row>
    <row r="39" spans="1:25" ht="11.5" x14ac:dyDescent="0.25">
      <c r="A39" s="56"/>
      <c r="B39" s="56"/>
      <c r="C39" s="315" t="s">
        <v>485</v>
      </c>
      <c r="D39" s="316"/>
      <c r="E39" s="3" t="s">
        <v>15</v>
      </c>
      <c r="F39" s="558">
        <f>F30+F32+F33+F34+F35+F36+F37+F38</f>
        <v>0</v>
      </c>
      <c r="G39" s="558">
        <f>G30+G32+G33+G34+G35+G36+G37+G38</f>
        <v>0</v>
      </c>
      <c r="H39" s="558">
        <f>H30+H32+H33+H34+H35+H36+H37+H38</f>
        <v>0</v>
      </c>
      <c r="J39" s="558">
        <f>J30+J32+J33+J34+J35+J36+J37+J38</f>
        <v>0</v>
      </c>
      <c r="K39" s="558">
        <f>K30+K32+K33+K34+K35+K36+K37+K38</f>
        <v>0</v>
      </c>
      <c r="L39" s="558">
        <f>L30+L32+L33+L34+L35+L36+L37+L38</f>
        <v>0</v>
      </c>
      <c r="M39" s="556"/>
      <c r="N39" s="558">
        <f>N30+N32+N33+N34+N35+N36+N37+N38</f>
        <v>0</v>
      </c>
      <c r="O39" s="558">
        <f>O30+O32+O33+O34+O35+O36+O37+O38</f>
        <v>0</v>
      </c>
      <c r="P39" s="558">
        <f>P30+P32+P33+P34+P35+P36+P37+P38</f>
        <v>0</v>
      </c>
      <c r="R39" s="558">
        <f>R30+R32+R33+R34+R35+R36+R37+R38</f>
        <v>0</v>
      </c>
      <c r="S39" s="558">
        <f>S30+S32+S33+S34+S35+S36+S37+S38</f>
        <v>0</v>
      </c>
      <c r="T39" s="558">
        <f>T30+T32+T33+T34+T35+T36+T37+T38</f>
        <v>0</v>
      </c>
      <c r="U39" s="556"/>
      <c r="V39" s="558">
        <f>V30+V32+V33+V34+V35+V36+V37+V38</f>
        <v>0</v>
      </c>
      <c r="W39" s="558">
        <f>W30+W32+W33+W34+W35+W36+W37+W38</f>
        <v>0</v>
      </c>
      <c r="X39" s="558">
        <f>X30+X32+X33+X34+X35+X36+X37+X38</f>
        <v>0</v>
      </c>
      <c r="Y39" s="556"/>
    </row>
    <row r="40" spans="1:25" ht="11.5" x14ac:dyDescent="0.25">
      <c r="A40" s="56"/>
      <c r="B40" s="56"/>
      <c r="C40" s="315" t="s">
        <v>486</v>
      </c>
      <c r="D40" s="316"/>
      <c r="F40" s="559"/>
      <c r="G40" s="559"/>
      <c r="H40" s="559"/>
      <c r="J40" s="559"/>
      <c r="K40" s="559"/>
      <c r="L40" s="559"/>
      <c r="M40" s="556"/>
      <c r="N40" s="559"/>
      <c r="O40" s="559"/>
      <c r="P40" s="559"/>
      <c r="R40" s="559"/>
      <c r="S40" s="559"/>
      <c r="T40" s="559"/>
      <c r="U40" s="556"/>
      <c r="V40" s="559"/>
      <c r="W40" s="559"/>
      <c r="X40" s="559"/>
      <c r="Y40" s="556"/>
    </row>
    <row r="41" spans="1:25" ht="11.5" x14ac:dyDescent="0.25">
      <c r="A41" s="56"/>
      <c r="B41" s="56"/>
      <c r="C41" s="315" t="s">
        <v>487</v>
      </c>
      <c r="D41" s="316"/>
      <c r="E41" s="2" t="s">
        <v>121</v>
      </c>
      <c r="F41" s="555"/>
      <c r="G41" s="555"/>
      <c r="H41" s="555"/>
      <c r="J41" s="555"/>
      <c r="K41" s="555"/>
      <c r="L41" s="555"/>
      <c r="M41" s="556"/>
      <c r="N41" s="557">
        <f t="shared" ref="N41:P42" si="8">J41/J$14</f>
        <v>0</v>
      </c>
      <c r="O41" s="557">
        <f t="shared" si="8"/>
        <v>0</v>
      </c>
      <c r="P41" s="557">
        <f t="shared" si="8"/>
        <v>0</v>
      </c>
      <c r="R41" s="555"/>
      <c r="S41" s="555"/>
      <c r="T41" s="555"/>
      <c r="U41" s="556"/>
      <c r="V41" s="557">
        <f t="shared" ref="V41:X42" si="9">R41/R$14</f>
        <v>0</v>
      </c>
      <c r="W41" s="557">
        <f t="shared" si="9"/>
        <v>0</v>
      </c>
      <c r="X41" s="557">
        <f t="shared" si="9"/>
        <v>0</v>
      </c>
      <c r="Y41" s="556"/>
    </row>
    <row r="42" spans="1:25" ht="11.5" x14ac:dyDescent="0.25">
      <c r="A42" s="56"/>
      <c r="B42" s="56"/>
      <c r="C42" s="315" t="s">
        <v>488</v>
      </c>
      <c r="D42" s="316"/>
      <c r="E42" s="2" t="s">
        <v>130</v>
      </c>
      <c r="F42" s="555"/>
      <c r="G42" s="555"/>
      <c r="H42" s="555"/>
      <c r="J42" s="555"/>
      <c r="K42" s="555"/>
      <c r="L42" s="555"/>
      <c r="M42" s="556"/>
      <c r="N42" s="557">
        <f t="shared" si="8"/>
        <v>0</v>
      </c>
      <c r="O42" s="557">
        <f t="shared" si="8"/>
        <v>0</v>
      </c>
      <c r="P42" s="557">
        <f t="shared" si="8"/>
        <v>0</v>
      </c>
      <c r="R42" s="555"/>
      <c r="S42" s="555"/>
      <c r="T42" s="555"/>
      <c r="U42" s="556"/>
      <c r="V42" s="557">
        <f t="shared" si="9"/>
        <v>0</v>
      </c>
      <c r="W42" s="557">
        <f t="shared" si="9"/>
        <v>0</v>
      </c>
      <c r="X42" s="557">
        <f t="shared" si="9"/>
        <v>0</v>
      </c>
      <c r="Y42" s="556"/>
    </row>
    <row r="43" spans="1:25" ht="11.5" x14ac:dyDescent="0.25">
      <c r="A43" s="56"/>
      <c r="B43" s="56"/>
      <c r="C43" s="315" t="s">
        <v>489</v>
      </c>
      <c r="D43" s="316"/>
      <c r="E43" s="3" t="s">
        <v>16</v>
      </c>
      <c r="F43" s="558">
        <f>F39+F41+F42</f>
        <v>0</v>
      </c>
      <c r="G43" s="558">
        <f>G39+G41+G42</f>
        <v>0</v>
      </c>
      <c r="H43" s="558">
        <f>H39+H41+H42</f>
        <v>0</v>
      </c>
      <c r="J43" s="558">
        <f>J39+J41+J42</f>
        <v>0</v>
      </c>
      <c r="K43" s="558">
        <f>K39+K41+K42</f>
        <v>0</v>
      </c>
      <c r="L43" s="558">
        <f>L39+L41+L42</f>
        <v>0</v>
      </c>
      <c r="M43" s="556"/>
      <c r="N43" s="558">
        <f>N39+N41+N42</f>
        <v>0</v>
      </c>
      <c r="O43" s="558">
        <f>O39+O41+O42</f>
        <v>0</v>
      </c>
      <c r="P43" s="558">
        <f>P39+P41+P42</f>
        <v>0</v>
      </c>
      <c r="R43" s="558">
        <f>R39+R41+R42</f>
        <v>0</v>
      </c>
      <c r="S43" s="558">
        <f>S39+S41+S42</f>
        <v>0</v>
      </c>
      <c r="T43" s="558">
        <f>T39+T41+T42</f>
        <v>0</v>
      </c>
      <c r="U43" s="556"/>
      <c r="V43" s="558">
        <f>V39+V41+V42</f>
        <v>0</v>
      </c>
      <c r="W43" s="558">
        <f>W39+W41+W42</f>
        <v>0</v>
      </c>
      <c r="X43" s="558">
        <f>X39+X41+X42</f>
        <v>0</v>
      </c>
      <c r="Y43" s="556"/>
    </row>
    <row r="44" spans="1:25" ht="11.5" x14ac:dyDescent="0.25">
      <c r="A44" s="56"/>
      <c r="B44" s="56"/>
      <c r="C44" s="315" t="s">
        <v>490</v>
      </c>
      <c r="D44" s="316"/>
      <c r="E44" s="2" t="s">
        <v>2</v>
      </c>
      <c r="F44" s="555"/>
      <c r="G44" s="555"/>
      <c r="H44" s="555"/>
      <c r="J44" s="555"/>
      <c r="K44" s="555"/>
      <c r="L44" s="555"/>
      <c r="M44" s="556"/>
      <c r="N44" s="557">
        <f t="shared" ref="N44:P45" si="10">J44/J$14</f>
        <v>0</v>
      </c>
      <c r="O44" s="557">
        <f t="shared" si="10"/>
        <v>0</v>
      </c>
      <c r="P44" s="557">
        <f t="shared" si="10"/>
        <v>0</v>
      </c>
      <c r="R44" s="555"/>
      <c r="S44" s="555"/>
      <c r="T44" s="555"/>
      <c r="U44" s="556"/>
      <c r="V44" s="557">
        <f t="shared" ref="V44:X45" si="11">R44/R$14</f>
        <v>0</v>
      </c>
      <c r="W44" s="557">
        <f t="shared" si="11"/>
        <v>0</v>
      </c>
      <c r="X44" s="557">
        <f t="shared" si="11"/>
        <v>0</v>
      </c>
      <c r="Y44" s="556"/>
    </row>
    <row r="45" spans="1:25" ht="11.5" x14ac:dyDescent="0.25">
      <c r="A45" s="56">
        <f>IF(OR(F45&gt;0,G45&gt;0,H45&gt;0,N45&gt;0,O45&gt;0,P45&gt;0,V45&gt;0,W45&gt;0,X45&gt;0),1,0)</f>
        <v>0</v>
      </c>
      <c r="B45" s="56"/>
      <c r="C45" s="315" t="s">
        <v>491</v>
      </c>
      <c r="D45" s="316"/>
      <c r="E45" s="2" t="s">
        <v>17</v>
      </c>
      <c r="F45" s="555"/>
      <c r="G45" s="555"/>
      <c r="H45" s="555"/>
      <c r="J45" s="555"/>
      <c r="K45" s="555"/>
      <c r="L45" s="555"/>
      <c r="M45" s="556"/>
      <c r="N45" s="557">
        <f t="shared" si="10"/>
        <v>0</v>
      </c>
      <c r="O45" s="557">
        <f t="shared" si="10"/>
        <v>0</v>
      </c>
      <c r="P45" s="557">
        <f t="shared" si="10"/>
        <v>0</v>
      </c>
      <c r="R45" s="555"/>
      <c r="S45" s="555"/>
      <c r="T45" s="555"/>
      <c r="U45" s="556"/>
      <c r="V45" s="557">
        <f t="shared" si="11"/>
        <v>0</v>
      </c>
      <c r="W45" s="557">
        <f t="shared" si="11"/>
        <v>0</v>
      </c>
      <c r="X45" s="557">
        <f t="shared" si="11"/>
        <v>0</v>
      </c>
      <c r="Y45" s="556"/>
    </row>
    <row r="46" spans="1:25" ht="11.5" x14ac:dyDescent="0.25">
      <c r="A46" s="56"/>
      <c r="B46" s="56"/>
      <c r="C46" s="315" t="s">
        <v>492</v>
      </c>
      <c r="D46" s="316"/>
      <c r="E46" s="3" t="s">
        <v>18</v>
      </c>
      <c r="F46" s="558">
        <f>F43+F44+F45</f>
        <v>0</v>
      </c>
      <c r="G46" s="558">
        <f>G43+G44+G45</f>
        <v>0</v>
      </c>
      <c r="H46" s="558">
        <f>H43+H44+H45</f>
        <v>0</v>
      </c>
      <c r="J46" s="558">
        <f>J43+J44+J45</f>
        <v>0</v>
      </c>
      <c r="K46" s="558">
        <f>K43+K44+K45</f>
        <v>0</v>
      </c>
      <c r="L46" s="558">
        <f>L43+L44+L45</f>
        <v>0</v>
      </c>
      <c r="M46" s="556"/>
      <c r="N46" s="558">
        <f>N43+N44+N45</f>
        <v>0</v>
      </c>
      <c r="O46" s="558">
        <f>O43+O44+O45</f>
        <v>0</v>
      </c>
      <c r="P46" s="558">
        <f>P43+P44+P45</f>
        <v>0</v>
      </c>
      <c r="R46" s="558">
        <f>R43+R44+R45</f>
        <v>0</v>
      </c>
      <c r="S46" s="558">
        <f>S43+S44+S45</f>
        <v>0</v>
      </c>
      <c r="T46" s="558">
        <f>T43+T44+T45</f>
        <v>0</v>
      </c>
      <c r="U46" s="556"/>
      <c r="V46" s="558">
        <f>V43+V44+V45</f>
        <v>0</v>
      </c>
      <c r="W46" s="558">
        <f>W43+W44+W45</f>
        <v>0</v>
      </c>
      <c r="X46" s="558">
        <f>X43+X44+X45</f>
        <v>0</v>
      </c>
      <c r="Y46" s="556"/>
    </row>
    <row r="47" spans="1:25" ht="11.5" x14ac:dyDescent="0.25">
      <c r="A47" s="56"/>
      <c r="B47" s="56"/>
      <c r="C47" s="315" t="s">
        <v>493</v>
      </c>
      <c r="D47" s="316"/>
      <c r="F47" s="559"/>
      <c r="G47" s="559"/>
      <c r="H47" s="559"/>
      <c r="J47" s="559"/>
      <c r="K47" s="559"/>
      <c r="L47" s="559"/>
      <c r="M47" s="556"/>
      <c r="N47" s="559"/>
      <c r="O47" s="559"/>
      <c r="P47" s="559"/>
      <c r="R47" s="559"/>
      <c r="S47" s="559"/>
      <c r="T47" s="559"/>
      <c r="U47" s="556"/>
      <c r="V47" s="559"/>
      <c r="W47" s="559"/>
      <c r="X47" s="559"/>
      <c r="Y47" s="556"/>
    </row>
    <row r="48" spans="1:25" ht="14.5" x14ac:dyDescent="0.35">
      <c r="A48" s="56">
        <f>IF(OR(F48&gt;0,G48&gt;0,H48&gt;0,N48&gt;0,O48&gt;0,P48&gt;0,V48&gt;0,W48&gt;0,X48&gt;0),1,0)</f>
        <v>0</v>
      </c>
      <c r="B48" s="56"/>
      <c r="C48" s="315" t="s">
        <v>494</v>
      </c>
      <c r="D48" s="316" t="s">
        <v>416</v>
      </c>
      <c r="E48" s="16" t="s">
        <v>219</v>
      </c>
      <c r="F48" s="555"/>
      <c r="G48" s="555"/>
      <c r="H48" s="555"/>
      <c r="J48" s="555"/>
      <c r="K48" s="555"/>
      <c r="L48" s="555"/>
      <c r="M48" s="560"/>
      <c r="N48" s="557">
        <f t="shared" ref="N48:P49" si="12">J48/J$14</f>
        <v>0</v>
      </c>
      <c r="O48" s="557">
        <f t="shared" si="12"/>
        <v>0</v>
      </c>
      <c r="P48" s="557">
        <f t="shared" si="12"/>
        <v>0</v>
      </c>
      <c r="R48" s="555"/>
      <c r="S48" s="555"/>
      <c r="T48" s="555"/>
      <c r="U48" s="561"/>
      <c r="V48" s="557">
        <f t="shared" ref="V48:X49" si="13">R48/R$14</f>
        <v>0</v>
      </c>
      <c r="W48" s="557">
        <f t="shared" si="13"/>
        <v>0</v>
      </c>
      <c r="X48" s="557">
        <f t="shared" si="13"/>
        <v>0</v>
      </c>
      <c r="Y48" s="561"/>
    </row>
    <row r="49" spans="1:25" ht="14.5" x14ac:dyDescent="0.35">
      <c r="A49" s="56">
        <f>IF(OR(F49&gt;0,G49&gt;0,H49&gt;0,N49&gt;0,O49&gt;0,P49&gt;0,V49&gt;0,W49&gt;0,X49&gt;0),1,0)</f>
        <v>0</v>
      </c>
      <c r="B49" s="56"/>
      <c r="C49" s="315" t="s">
        <v>495</v>
      </c>
      <c r="D49" s="317"/>
      <c r="E49" s="16" t="s">
        <v>577</v>
      </c>
      <c r="F49" s="555"/>
      <c r="G49" s="555"/>
      <c r="H49" s="555"/>
      <c r="J49" s="555"/>
      <c r="K49" s="555"/>
      <c r="L49" s="555"/>
      <c r="M49" s="560"/>
      <c r="N49" s="557">
        <f t="shared" si="12"/>
        <v>0</v>
      </c>
      <c r="O49" s="557">
        <f t="shared" si="12"/>
        <v>0</v>
      </c>
      <c r="P49" s="557">
        <f t="shared" si="12"/>
        <v>0</v>
      </c>
      <c r="R49" s="555"/>
      <c r="S49" s="555"/>
      <c r="T49" s="555"/>
      <c r="U49" s="561"/>
      <c r="V49" s="557">
        <f t="shared" si="13"/>
        <v>0</v>
      </c>
      <c r="W49" s="557">
        <f t="shared" si="13"/>
        <v>0</v>
      </c>
      <c r="X49" s="557">
        <f t="shared" si="13"/>
        <v>0</v>
      </c>
      <c r="Y49" s="561"/>
    </row>
    <row r="50" spans="1:25" ht="11.5" x14ac:dyDescent="0.25">
      <c r="A50" s="56"/>
      <c r="B50" s="56"/>
      <c r="C50" s="315"/>
      <c r="D50" s="316"/>
      <c r="F50" s="4"/>
      <c r="G50" s="4"/>
      <c r="H50" s="4"/>
      <c r="J50" s="4"/>
      <c r="K50" s="4"/>
      <c r="L50" s="4"/>
      <c r="N50" s="4"/>
      <c r="O50" s="4"/>
      <c r="P50" s="4"/>
      <c r="R50" s="4"/>
      <c r="S50" s="4"/>
      <c r="T50" s="4"/>
      <c r="V50" s="4"/>
      <c r="W50" s="4"/>
      <c r="X50" s="4"/>
    </row>
    <row r="51" spans="1:25" ht="13" x14ac:dyDescent="0.3">
      <c r="A51" s="56"/>
      <c r="B51" s="56"/>
      <c r="C51" s="315"/>
      <c r="D51" s="316"/>
      <c r="E51" s="13" t="s">
        <v>567</v>
      </c>
      <c r="F51" s="59" t="str">
        <f>F17</f>
        <v>31/XX/20XX</v>
      </c>
      <c r="G51" s="59" t="str">
        <f>G17</f>
        <v>31/XX/20XX</v>
      </c>
      <c r="H51" s="59" t="str">
        <f>H17</f>
        <v>31/XX/20XX</v>
      </c>
      <c r="J51" s="59" t="str">
        <f>J17</f>
        <v>31/XX/20XX</v>
      </c>
      <c r="K51" s="59" t="str">
        <f>K17</f>
        <v>31/XX/20XX</v>
      </c>
      <c r="L51" s="59" t="str">
        <f>L17</f>
        <v>31/XX/20XX</v>
      </c>
      <c r="N51" s="59" t="str">
        <f>N17</f>
        <v>31/XX/20XX</v>
      </c>
      <c r="O51" s="59" t="str">
        <f>O17</f>
        <v>31/XX/20XX</v>
      </c>
      <c r="P51" s="59" t="str">
        <f>P17</f>
        <v>31/XX/20XX</v>
      </c>
      <c r="R51" s="59" t="str">
        <f>R17</f>
        <v>31/XX/20XX</v>
      </c>
      <c r="S51" s="59" t="str">
        <f>S17</f>
        <v>31/XX/20XX</v>
      </c>
      <c r="T51" s="59" t="str">
        <f>T17</f>
        <v>31/XX/20XX</v>
      </c>
      <c r="V51" s="59" t="str">
        <f>V17</f>
        <v>31/XX/20XX</v>
      </c>
      <c r="W51" s="59" t="str">
        <f>W17</f>
        <v>31/XX/20XX</v>
      </c>
      <c r="X51" s="59" t="str">
        <f>X17</f>
        <v>31/XX/20XX</v>
      </c>
    </row>
    <row r="52" spans="1:25" ht="11.5" x14ac:dyDescent="0.25">
      <c r="A52" s="56"/>
      <c r="B52" s="56"/>
      <c r="C52" s="315" t="s">
        <v>435</v>
      </c>
      <c r="D52" s="316"/>
      <c r="E52" s="2" t="s">
        <v>131</v>
      </c>
      <c r="F52" s="555"/>
      <c r="G52" s="555"/>
      <c r="H52" s="555"/>
      <c r="J52" s="555"/>
      <c r="K52" s="555"/>
      <c r="L52" s="555"/>
      <c r="M52" s="556"/>
      <c r="N52" s="557">
        <f t="shared" ref="N52:P56" si="14">J52/J$15</f>
        <v>0</v>
      </c>
      <c r="O52" s="557">
        <f t="shared" si="14"/>
        <v>0</v>
      </c>
      <c r="P52" s="557">
        <f t="shared" si="14"/>
        <v>0</v>
      </c>
      <c r="R52" s="555"/>
      <c r="S52" s="555"/>
      <c r="T52" s="555"/>
      <c r="U52" s="556"/>
      <c r="V52" s="557">
        <f t="shared" ref="V52:X56" si="15">R52/R$15</f>
        <v>0</v>
      </c>
      <c r="W52" s="557">
        <f t="shared" si="15"/>
        <v>0</v>
      </c>
      <c r="X52" s="557">
        <f t="shared" si="15"/>
        <v>0</v>
      </c>
      <c r="Y52" s="556"/>
    </row>
    <row r="53" spans="1:25" ht="11.5" x14ac:dyDescent="0.25">
      <c r="A53" s="56">
        <f>IF(OR(F53&lt;0,G53&lt;0,H53&lt;0,N53&lt;0,O53&lt;0,P53&lt;0,V53&lt;0,W53&lt;0,X53&lt;0),1,0)</f>
        <v>0</v>
      </c>
      <c r="B53" s="56"/>
      <c r="C53" s="315" t="s">
        <v>436</v>
      </c>
      <c r="D53" s="316" t="s">
        <v>416</v>
      </c>
      <c r="E53" s="2" t="s">
        <v>122</v>
      </c>
      <c r="F53" s="555"/>
      <c r="G53" s="555"/>
      <c r="H53" s="555"/>
      <c r="J53" s="555"/>
      <c r="K53" s="555"/>
      <c r="L53" s="555"/>
      <c r="M53" s="556"/>
      <c r="N53" s="557">
        <f t="shared" si="14"/>
        <v>0</v>
      </c>
      <c r="O53" s="557">
        <f t="shared" si="14"/>
        <v>0</v>
      </c>
      <c r="P53" s="557">
        <f t="shared" si="14"/>
        <v>0</v>
      </c>
      <c r="R53" s="555"/>
      <c r="S53" s="555"/>
      <c r="T53" s="555"/>
      <c r="U53" s="556"/>
      <c r="V53" s="557">
        <f t="shared" si="15"/>
        <v>0</v>
      </c>
      <c r="W53" s="557">
        <f t="shared" si="15"/>
        <v>0</v>
      </c>
      <c r="X53" s="557">
        <f t="shared" si="15"/>
        <v>0</v>
      </c>
      <c r="Y53" s="556"/>
    </row>
    <row r="54" spans="1:25" ht="11.5" x14ac:dyDescent="0.25">
      <c r="A54" s="56">
        <f>IF(OR(F54&lt;0,G54&lt;0,H54&lt;0,N54&lt;0,O54&lt;0,P54&lt;0,V54&lt;0,W54&lt;0,X54&lt;0),1,0)</f>
        <v>0</v>
      </c>
      <c r="B54" s="56"/>
      <c r="C54" s="315" t="s">
        <v>437</v>
      </c>
      <c r="D54" s="316" t="s">
        <v>416</v>
      </c>
      <c r="E54" s="2" t="s">
        <v>20</v>
      </c>
      <c r="F54" s="555"/>
      <c r="G54" s="555"/>
      <c r="H54" s="555"/>
      <c r="J54" s="555"/>
      <c r="K54" s="555"/>
      <c r="L54" s="555"/>
      <c r="M54" s="556"/>
      <c r="N54" s="557">
        <f t="shared" si="14"/>
        <v>0</v>
      </c>
      <c r="O54" s="557">
        <f t="shared" si="14"/>
        <v>0</v>
      </c>
      <c r="P54" s="557">
        <f t="shared" si="14"/>
        <v>0</v>
      </c>
      <c r="R54" s="555"/>
      <c r="S54" s="555"/>
      <c r="T54" s="555"/>
      <c r="U54" s="556"/>
      <c r="V54" s="557">
        <f t="shared" si="15"/>
        <v>0</v>
      </c>
      <c r="W54" s="557">
        <f t="shared" si="15"/>
        <v>0</v>
      </c>
      <c r="X54" s="557">
        <f t="shared" si="15"/>
        <v>0</v>
      </c>
      <c r="Y54" s="556"/>
    </row>
    <row r="55" spans="1:25" ht="23" x14ac:dyDescent="0.25">
      <c r="A55" s="56">
        <f>IF(OR(F55&lt;0,G55&lt;0,H55&lt;0,N55&lt;0,O55&lt;0,P55&lt;0,V55&lt;0,W55&lt;0,X55&lt;0),1,0)</f>
        <v>0</v>
      </c>
      <c r="B55" s="56"/>
      <c r="C55" s="315" t="s">
        <v>438</v>
      </c>
      <c r="D55" s="316" t="s">
        <v>416</v>
      </c>
      <c r="E55" s="8" t="s">
        <v>74</v>
      </c>
      <c r="F55" s="555"/>
      <c r="G55" s="555"/>
      <c r="H55" s="555"/>
      <c r="J55" s="555"/>
      <c r="K55" s="555"/>
      <c r="L55" s="555"/>
      <c r="M55" s="556"/>
      <c r="N55" s="557">
        <f t="shared" si="14"/>
        <v>0</v>
      </c>
      <c r="O55" s="557">
        <f t="shared" si="14"/>
        <v>0</v>
      </c>
      <c r="P55" s="557">
        <f t="shared" si="14"/>
        <v>0</v>
      </c>
      <c r="R55" s="555"/>
      <c r="S55" s="555"/>
      <c r="T55" s="555"/>
      <c r="U55" s="556"/>
      <c r="V55" s="557">
        <f t="shared" si="15"/>
        <v>0</v>
      </c>
      <c r="W55" s="557">
        <f t="shared" si="15"/>
        <v>0</v>
      </c>
      <c r="X55" s="557">
        <f t="shared" si="15"/>
        <v>0</v>
      </c>
      <c r="Y55" s="556"/>
    </row>
    <row r="56" spans="1:25" ht="11.5" x14ac:dyDescent="0.25">
      <c r="A56" s="56">
        <f>IF(OR(F56&lt;0,G56&lt;0,H56&lt;0,N56&lt;0,O56&lt;0,P56&lt;0,V56&lt;0,W56&lt;0,X56&lt;0),1,0)</f>
        <v>0</v>
      </c>
      <c r="B56" s="56"/>
      <c r="C56" s="315" t="s">
        <v>439</v>
      </c>
      <c r="D56" s="316" t="s">
        <v>416</v>
      </c>
      <c r="E56" s="2" t="s">
        <v>75</v>
      </c>
      <c r="F56" s="555"/>
      <c r="G56" s="555"/>
      <c r="H56" s="555"/>
      <c r="J56" s="555"/>
      <c r="K56" s="555"/>
      <c r="L56" s="555"/>
      <c r="M56" s="556"/>
      <c r="N56" s="557">
        <f t="shared" si="14"/>
        <v>0</v>
      </c>
      <c r="O56" s="557">
        <f t="shared" si="14"/>
        <v>0</v>
      </c>
      <c r="P56" s="557">
        <f t="shared" si="14"/>
        <v>0</v>
      </c>
      <c r="R56" s="555"/>
      <c r="S56" s="555"/>
      <c r="T56" s="555"/>
      <c r="U56" s="556"/>
      <c r="V56" s="557">
        <f t="shared" si="15"/>
        <v>0</v>
      </c>
      <c r="W56" s="557">
        <f t="shared" si="15"/>
        <v>0</v>
      </c>
      <c r="X56" s="557">
        <f t="shared" si="15"/>
        <v>0</v>
      </c>
      <c r="Y56" s="556"/>
    </row>
    <row r="57" spans="1:25" ht="11.5" x14ac:dyDescent="0.25">
      <c r="A57" s="56"/>
      <c r="B57" s="56"/>
      <c r="C57" s="315" t="s">
        <v>440</v>
      </c>
      <c r="D57" s="316"/>
      <c r="E57" s="3" t="s">
        <v>21</v>
      </c>
      <c r="F57" s="558">
        <f>SUM(F52:F56)</f>
        <v>0</v>
      </c>
      <c r="G57" s="558">
        <f>SUM(G52:G56)</f>
        <v>0</v>
      </c>
      <c r="H57" s="558">
        <f>SUM(H52:H56)</f>
        <v>0</v>
      </c>
      <c r="J57" s="558">
        <f>SUM(J52:J56)</f>
        <v>0</v>
      </c>
      <c r="K57" s="558">
        <f>SUM(K52:K56)</f>
        <v>0</v>
      </c>
      <c r="L57" s="558">
        <f>SUM(L52:L56)</f>
        <v>0</v>
      </c>
      <c r="M57" s="556"/>
      <c r="N57" s="558">
        <f>SUM(N52:N56)</f>
        <v>0</v>
      </c>
      <c r="O57" s="558">
        <f>SUM(O52:O56)</f>
        <v>0</v>
      </c>
      <c r="P57" s="558">
        <f>SUM(P52:P56)</f>
        <v>0</v>
      </c>
      <c r="R57" s="558">
        <f>SUM(R52:R56)</f>
        <v>0</v>
      </c>
      <c r="S57" s="558">
        <f>SUM(S52:S56)</f>
        <v>0</v>
      </c>
      <c r="T57" s="558">
        <f>SUM(T52:T56)</f>
        <v>0</v>
      </c>
      <c r="U57" s="556"/>
      <c r="V57" s="558">
        <f>SUM(V52:V56)</f>
        <v>0</v>
      </c>
      <c r="W57" s="558">
        <f>SUM(W52:W56)</f>
        <v>0</v>
      </c>
      <c r="X57" s="558">
        <f>SUM(X52:X56)</f>
        <v>0</v>
      </c>
      <c r="Y57" s="556"/>
    </row>
    <row r="58" spans="1:25" ht="11.5" x14ac:dyDescent="0.25">
      <c r="A58" s="56"/>
      <c r="B58" s="56"/>
      <c r="C58" s="315" t="s">
        <v>441</v>
      </c>
      <c r="D58" s="316"/>
      <c r="F58" s="559"/>
      <c r="G58" s="559"/>
      <c r="H58" s="559"/>
      <c r="J58" s="559"/>
      <c r="K58" s="559"/>
      <c r="L58" s="559"/>
      <c r="M58" s="556"/>
      <c r="N58" s="559"/>
      <c r="O58" s="559"/>
      <c r="P58" s="559"/>
      <c r="R58" s="559"/>
      <c r="S58" s="559"/>
      <c r="T58" s="559"/>
      <c r="U58" s="556"/>
      <c r="V58" s="559"/>
      <c r="W58" s="559"/>
      <c r="X58" s="559"/>
      <c r="Y58" s="556"/>
    </row>
    <row r="59" spans="1:25" ht="11.5" x14ac:dyDescent="0.25">
      <c r="A59" s="56">
        <f t="shared" ref="A59:A66" si="16">IF(OR(F59&lt;0,G59&lt;0,H59&lt;0,N59&lt;0,O59&lt;0,P59&lt;0,V59&lt;0,W59&lt;0,X59&lt;0),1,0)</f>
        <v>0</v>
      </c>
      <c r="B59" s="56"/>
      <c r="C59" s="315" t="s">
        <v>442</v>
      </c>
      <c r="D59" s="316"/>
      <c r="E59" s="7" t="s">
        <v>76</v>
      </c>
      <c r="F59" s="555"/>
      <c r="G59" s="555"/>
      <c r="H59" s="555"/>
      <c r="J59" s="555"/>
      <c r="K59" s="555"/>
      <c r="L59" s="555"/>
      <c r="M59" s="556"/>
      <c r="N59" s="557">
        <f t="shared" ref="N59:N68" si="17">J59/J$15</f>
        <v>0</v>
      </c>
      <c r="O59" s="557">
        <f t="shared" ref="O59:O68" si="18">K59/K$15</f>
        <v>0</v>
      </c>
      <c r="P59" s="557">
        <f t="shared" ref="P59:P68" si="19">L59/L$15</f>
        <v>0</v>
      </c>
      <c r="R59" s="555"/>
      <c r="S59" s="555"/>
      <c r="T59" s="555"/>
      <c r="U59" s="556"/>
      <c r="V59" s="557">
        <f t="shared" ref="V59:V68" si="20">R59/R$15</f>
        <v>0</v>
      </c>
      <c r="W59" s="557">
        <f t="shared" ref="W59:W68" si="21">S59/S$15</f>
        <v>0</v>
      </c>
      <c r="X59" s="557">
        <f t="shared" ref="X59:X68" si="22">T59/T$15</f>
        <v>0</v>
      </c>
      <c r="Y59" s="556"/>
    </row>
    <row r="60" spans="1:25" ht="11.5" x14ac:dyDescent="0.25">
      <c r="A60" s="56">
        <f t="shared" si="16"/>
        <v>0</v>
      </c>
      <c r="B60" s="56"/>
      <c r="C60" s="315" t="s">
        <v>443</v>
      </c>
      <c r="D60" s="316"/>
      <c r="E60" s="7" t="s">
        <v>184</v>
      </c>
      <c r="F60" s="555"/>
      <c r="G60" s="555"/>
      <c r="H60" s="555"/>
      <c r="J60" s="555"/>
      <c r="K60" s="555"/>
      <c r="L60" s="555"/>
      <c r="M60" s="556"/>
      <c r="N60" s="557">
        <f t="shared" si="17"/>
        <v>0</v>
      </c>
      <c r="O60" s="557">
        <f t="shared" si="18"/>
        <v>0</v>
      </c>
      <c r="P60" s="557">
        <f t="shared" si="19"/>
        <v>0</v>
      </c>
      <c r="R60" s="555"/>
      <c r="S60" s="555"/>
      <c r="T60" s="555"/>
      <c r="U60" s="556"/>
      <c r="V60" s="557">
        <f t="shared" si="20"/>
        <v>0</v>
      </c>
      <c r="W60" s="557">
        <f t="shared" si="21"/>
        <v>0</v>
      </c>
      <c r="X60" s="557">
        <f t="shared" si="22"/>
        <v>0</v>
      </c>
      <c r="Y60" s="556"/>
    </row>
    <row r="61" spans="1:25" ht="11.5" x14ac:dyDescent="0.25">
      <c r="A61" s="56">
        <f t="shared" si="16"/>
        <v>0</v>
      </c>
      <c r="B61" s="56"/>
      <c r="C61" s="315" t="s">
        <v>444</v>
      </c>
      <c r="D61" s="316"/>
      <c r="E61" s="7" t="s">
        <v>83</v>
      </c>
      <c r="F61" s="555"/>
      <c r="G61" s="555"/>
      <c r="H61" s="555"/>
      <c r="J61" s="555"/>
      <c r="K61" s="555"/>
      <c r="L61" s="555"/>
      <c r="M61" s="556"/>
      <c r="N61" s="557">
        <f t="shared" si="17"/>
        <v>0</v>
      </c>
      <c r="O61" s="557">
        <f t="shared" si="18"/>
        <v>0</v>
      </c>
      <c r="P61" s="557">
        <f t="shared" si="19"/>
        <v>0</v>
      </c>
      <c r="R61" s="555"/>
      <c r="S61" s="555"/>
      <c r="T61" s="555"/>
      <c r="U61" s="556"/>
      <c r="V61" s="557">
        <f t="shared" si="20"/>
        <v>0</v>
      </c>
      <c r="W61" s="557">
        <f t="shared" si="21"/>
        <v>0</v>
      </c>
      <c r="X61" s="557">
        <f t="shared" si="22"/>
        <v>0</v>
      </c>
      <c r="Y61" s="556"/>
    </row>
    <row r="62" spans="1:25" ht="11.5" x14ac:dyDescent="0.25">
      <c r="A62" s="56">
        <f t="shared" si="16"/>
        <v>0</v>
      </c>
      <c r="B62" s="56"/>
      <c r="C62" s="315" t="s">
        <v>445</v>
      </c>
      <c r="D62" s="316" t="s">
        <v>416</v>
      </c>
      <c r="E62" s="7" t="s">
        <v>98</v>
      </c>
      <c r="F62" s="555"/>
      <c r="G62" s="555"/>
      <c r="H62" s="555"/>
      <c r="J62" s="555"/>
      <c r="K62" s="555"/>
      <c r="L62" s="555"/>
      <c r="M62" s="556"/>
      <c r="N62" s="557">
        <f t="shared" si="17"/>
        <v>0</v>
      </c>
      <c r="O62" s="557">
        <f t="shared" si="18"/>
        <v>0</v>
      </c>
      <c r="P62" s="557">
        <f t="shared" si="19"/>
        <v>0</v>
      </c>
      <c r="R62" s="555"/>
      <c r="S62" s="555"/>
      <c r="T62" s="555"/>
      <c r="U62" s="556"/>
      <c r="V62" s="557">
        <f t="shared" si="20"/>
        <v>0</v>
      </c>
      <c r="W62" s="557">
        <f t="shared" si="21"/>
        <v>0</v>
      </c>
      <c r="X62" s="557">
        <f t="shared" si="22"/>
        <v>0</v>
      </c>
      <c r="Y62" s="556"/>
    </row>
    <row r="63" spans="1:25" ht="11.5" x14ac:dyDescent="0.25">
      <c r="A63" s="56">
        <f t="shared" si="16"/>
        <v>0</v>
      </c>
      <c r="B63" s="56"/>
      <c r="C63" s="315" t="s">
        <v>446</v>
      </c>
      <c r="D63" s="316" t="s">
        <v>416</v>
      </c>
      <c r="E63" s="7" t="s">
        <v>99</v>
      </c>
      <c r="F63" s="555"/>
      <c r="G63" s="555"/>
      <c r="H63" s="555"/>
      <c r="J63" s="555"/>
      <c r="K63" s="555"/>
      <c r="L63" s="555"/>
      <c r="M63" s="556"/>
      <c r="N63" s="557">
        <f t="shared" si="17"/>
        <v>0</v>
      </c>
      <c r="O63" s="557">
        <f t="shared" si="18"/>
        <v>0</v>
      </c>
      <c r="P63" s="557">
        <f t="shared" si="19"/>
        <v>0</v>
      </c>
      <c r="R63" s="555"/>
      <c r="S63" s="555"/>
      <c r="T63" s="555"/>
      <c r="U63" s="556"/>
      <c r="V63" s="557">
        <f t="shared" si="20"/>
        <v>0</v>
      </c>
      <c r="W63" s="557">
        <f t="shared" si="21"/>
        <v>0</v>
      </c>
      <c r="X63" s="557">
        <f t="shared" si="22"/>
        <v>0</v>
      </c>
      <c r="Y63" s="556"/>
    </row>
    <row r="64" spans="1:25" ht="11.5" x14ac:dyDescent="0.25">
      <c r="A64" s="56">
        <f t="shared" si="16"/>
        <v>0</v>
      </c>
      <c r="B64" s="56"/>
      <c r="C64" s="315" t="s">
        <v>447</v>
      </c>
      <c r="D64" s="316" t="s">
        <v>416</v>
      </c>
      <c r="E64" s="7" t="s">
        <v>77</v>
      </c>
      <c r="F64" s="555"/>
      <c r="G64" s="555"/>
      <c r="H64" s="555"/>
      <c r="J64" s="555"/>
      <c r="K64" s="555"/>
      <c r="L64" s="555"/>
      <c r="M64" s="556"/>
      <c r="N64" s="557">
        <f t="shared" si="17"/>
        <v>0</v>
      </c>
      <c r="O64" s="557">
        <f t="shared" si="18"/>
        <v>0</v>
      </c>
      <c r="P64" s="557">
        <f t="shared" si="19"/>
        <v>0</v>
      </c>
      <c r="R64" s="555"/>
      <c r="S64" s="555"/>
      <c r="T64" s="555"/>
      <c r="U64" s="556"/>
      <c r="V64" s="557">
        <f t="shared" si="20"/>
        <v>0</v>
      </c>
      <c r="W64" s="557">
        <f t="shared" si="21"/>
        <v>0</v>
      </c>
      <c r="X64" s="557">
        <f t="shared" si="22"/>
        <v>0</v>
      </c>
      <c r="Y64" s="556"/>
    </row>
    <row r="65" spans="1:25" ht="11.5" x14ac:dyDescent="0.25">
      <c r="A65" s="56">
        <f t="shared" si="16"/>
        <v>0</v>
      </c>
      <c r="B65" s="56"/>
      <c r="C65" s="315" t="s">
        <v>448</v>
      </c>
      <c r="D65" s="316"/>
      <c r="E65" s="7" t="s">
        <v>185</v>
      </c>
      <c r="F65" s="555"/>
      <c r="G65" s="555"/>
      <c r="H65" s="555"/>
      <c r="J65" s="555"/>
      <c r="K65" s="555"/>
      <c r="L65" s="555"/>
      <c r="M65" s="556"/>
      <c r="N65" s="557">
        <f t="shared" si="17"/>
        <v>0</v>
      </c>
      <c r="O65" s="557">
        <f t="shared" si="18"/>
        <v>0</v>
      </c>
      <c r="P65" s="557">
        <f t="shared" si="19"/>
        <v>0</v>
      </c>
      <c r="R65" s="555"/>
      <c r="S65" s="555"/>
      <c r="T65" s="555"/>
      <c r="U65" s="556"/>
      <c r="V65" s="557">
        <f t="shared" si="20"/>
        <v>0</v>
      </c>
      <c r="W65" s="557">
        <f t="shared" si="21"/>
        <v>0</v>
      </c>
      <c r="X65" s="557">
        <f t="shared" si="22"/>
        <v>0</v>
      </c>
      <c r="Y65" s="556"/>
    </row>
    <row r="66" spans="1:25" ht="11.5" x14ac:dyDescent="0.25">
      <c r="A66" s="56">
        <f t="shared" si="16"/>
        <v>0</v>
      </c>
      <c r="B66" s="56"/>
      <c r="C66" s="315" t="s">
        <v>449</v>
      </c>
      <c r="D66" s="316" t="s">
        <v>416</v>
      </c>
      <c r="E66" s="7" t="s">
        <v>123</v>
      </c>
      <c r="F66" s="555"/>
      <c r="G66" s="555"/>
      <c r="H66" s="555"/>
      <c r="J66" s="555"/>
      <c r="K66" s="555"/>
      <c r="L66" s="555"/>
      <c r="M66" s="556"/>
      <c r="N66" s="557">
        <f t="shared" si="17"/>
        <v>0</v>
      </c>
      <c r="O66" s="557">
        <f t="shared" si="18"/>
        <v>0</v>
      </c>
      <c r="P66" s="557">
        <f t="shared" si="19"/>
        <v>0</v>
      </c>
      <c r="R66" s="555"/>
      <c r="S66" s="555"/>
      <c r="T66" s="555"/>
      <c r="U66" s="556"/>
      <c r="V66" s="557">
        <f t="shared" si="20"/>
        <v>0</v>
      </c>
      <c r="W66" s="557">
        <f t="shared" si="21"/>
        <v>0</v>
      </c>
      <c r="X66" s="557">
        <f t="shared" si="22"/>
        <v>0</v>
      </c>
      <c r="Y66" s="556"/>
    </row>
    <row r="67" spans="1:25" ht="11.5" x14ac:dyDescent="0.25">
      <c r="A67" s="56">
        <f>IF(OR(F67&lt;0,G67&lt;0,H67&lt;0,N67&lt;0,O67&lt;0,P67&lt;0,V67&lt;0,W67&lt;0,X67&lt;0),1,0)</f>
        <v>0</v>
      </c>
      <c r="B67" s="56"/>
      <c r="C67" s="315" t="s">
        <v>450</v>
      </c>
      <c r="D67" s="316"/>
      <c r="E67" s="7" t="s">
        <v>78</v>
      </c>
      <c r="F67" s="555"/>
      <c r="G67" s="555"/>
      <c r="H67" s="555"/>
      <c r="J67" s="555"/>
      <c r="K67" s="555"/>
      <c r="L67" s="555"/>
      <c r="M67" s="556"/>
      <c r="N67" s="557">
        <f t="shared" si="17"/>
        <v>0</v>
      </c>
      <c r="O67" s="557">
        <f t="shared" si="18"/>
        <v>0</v>
      </c>
      <c r="P67" s="557">
        <f t="shared" si="19"/>
        <v>0</v>
      </c>
      <c r="R67" s="555"/>
      <c r="S67" s="555"/>
      <c r="T67" s="555"/>
      <c r="U67" s="556"/>
      <c r="V67" s="557">
        <f t="shared" si="20"/>
        <v>0</v>
      </c>
      <c r="W67" s="557">
        <f t="shared" si="21"/>
        <v>0</v>
      </c>
      <c r="X67" s="557">
        <f t="shared" si="22"/>
        <v>0</v>
      </c>
      <c r="Y67" s="556"/>
    </row>
    <row r="68" spans="1:25" ht="11.5" x14ac:dyDescent="0.25">
      <c r="A68" s="56">
        <f>IF(OR(F67&lt;0,G67&lt;0,H67&lt;0,N68&lt;0,O68&lt;0,P68&lt;0,V68&lt;0,W68&lt;0,X68&lt;0),1,0)</f>
        <v>0</v>
      </c>
      <c r="B68" s="56"/>
      <c r="C68" s="315" t="s">
        <v>451</v>
      </c>
      <c r="D68" s="316"/>
      <c r="E68" s="7" t="s">
        <v>79</v>
      </c>
      <c r="F68" s="555"/>
      <c r="G68" s="555"/>
      <c r="H68" s="555"/>
      <c r="J68" s="555"/>
      <c r="K68" s="555"/>
      <c r="L68" s="555"/>
      <c r="M68" s="556"/>
      <c r="N68" s="557">
        <f t="shared" si="17"/>
        <v>0</v>
      </c>
      <c r="O68" s="557">
        <f t="shared" si="18"/>
        <v>0</v>
      </c>
      <c r="P68" s="557">
        <f t="shared" si="19"/>
        <v>0</v>
      </c>
      <c r="R68" s="555"/>
      <c r="S68" s="555"/>
      <c r="T68" s="555"/>
      <c r="U68" s="556"/>
      <c r="V68" s="557">
        <f t="shared" si="20"/>
        <v>0</v>
      </c>
      <c r="W68" s="557">
        <f t="shared" si="21"/>
        <v>0</v>
      </c>
      <c r="X68" s="557">
        <f t="shared" si="22"/>
        <v>0</v>
      </c>
      <c r="Y68" s="556"/>
    </row>
    <row r="69" spans="1:25" ht="11.5" x14ac:dyDescent="0.25">
      <c r="A69" s="56"/>
      <c r="B69" s="56"/>
      <c r="C69" s="315" t="s">
        <v>452</v>
      </c>
      <c r="D69" s="316"/>
      <c r="E69" s="3" t="s">
        <v>22</v>
      </c>
      <c r="F69" s="558">
        <f>SUM(F59:F68)</f>
        <v>0</v>
      </c>
      <c r="G69" s="558">
        <f>SUM(G59:G68)</f>
        <v>0</v>
      </c>
      <c r="H69" s="558">
        <f>SUM(H59:H68)</f>
        <v>0</v>
      </c>
      <c r="J69" s="558">
        <f>SUM(J59:J68)</f>
        <v>0</v>
      </c>
      <c r="K69" s="558">
        <f>SUM(K59:K68)</f>
        <v>0</v>
      </c>
      <c r="L69" s="558">
        <f>SUM(L59:L68)</f>
        <v>0</v>
      </c>
      <c r="M69" s="556"/>
      <c r="N69" s="558">
        <f>SUM(N59:N68)</f>
        <v>0</v>
      </c>
      <c r="O69" s="558">
        <f>SUM(O59:O68)</f>
        <v>0</v>
      </c>
      <c r="P69" s="558">
        <f>SUM(P59:P68)</f>
        <v>0</v>
      </c>
      <c r="R69" s="558">
        <f>SUM(R59:R68)</f>
        <v>0</v>
      </c>
      <c r="S69" s="558">
        <f>SUM(S59:S68)</f>
        <v>0</v>
      </c>
      <c r="T69" s="558">
        <f>SUM(T59:T68)</f>
        <v>0</v>
      </c>
      <c r="U69" s="556"/>
      <c r="V69" s="558">
        <f>SUM(V59:V68)</f>
        <v>0</v>
      </c>
      <c r="W69" s="558">
        <f>SUM(W59:W68)</f>
        <v>0</v>
      </c>
      <c r="X69" s="558">
        <f>SUM(X59:X68)</f>
        <v>0</v>
      </c>
      <c r="Y69" s="556"/>
    </row>
    <row r="70" spans="1:25" ht="11.5" x14ac:dyDescent="0.25">
      <c r="A70" s="56"/>
      <c r="B70" s="56"/>
      <c r="C70" s="315" t="s">
        <v>461</v>
      </c>
      <c r="D70" s="316"/>
      <c r="F70" s="6"/>
      <c r="G70" s="6"/>
      <c r="H70" s="6"/>
      <c r="J70" s="559"/>
      <c r="K70" s="559"/>
      <c r="L70" s="559"/>
      <c r="M70" s="556"/>
      <c r="N70" s="559"/>
      <c r="O70" s="559"/>
      <c r="P70" s="559"/>
      <c r="R70" s="559"/>
      <c r="S70" s="559"/>
      <c r="T70" s="559"/>
      <c r="U70" s="556"/>
      <c r="V70" s="559"/>
      <c r="W70" s="559"/>
      <c r="X70" s="559"/>
      <c r="Y70" s="556"/>
    </row>
    <row r="71" spans="1:25" ht="11.5" x14ac:dyDescent="0.25">
      <c r="A71" s="56">
        <f t="shared" ref="A71:A86" si="23">IF(OR(F71&lt;0,G71&lt;0,H71&lt;0,N71&lt;0,O71&lt;0,P71&lt;0,V71&lt;0,W71&lt;0,X71&lt;0),1,0)</f>
        <v>0</v>
      </c>
      <c r="B71" s="56"/>
      <c r="C71" s="315" t="s">
        <v>462</v>
      </c>
      <c r="D71" s="316" t="s">
        <v>416</v>
      </c>
      <c r="E71" s="2" t="s">
        <v>23</v>
      </c>
      <c r="F71" s="555"/>
      <c r="G71" s="555"/>
      <c r="H71" s="555"/>
      <c r="J71" s="555"/>
      <c r="K71" s="555"/>
      <c r="L71" s="555"/>
      <c r="M71" s="556"/>
      <c r="N71" s="557">
        <f t="shared" ref="N71:N86" si="24">J71/J$15</f>
        <v>0</v>
      </c>
      <c r="O71" s="557">
        <f t="shared" ref="O71:O86" si="25">K71/K$15</f>
        <v>0</v>
      </c>
      <c r="P71" s="557">
        <f t="shared" ref="P71:P86" si="26">L71/L$15</f>
        <v>0</v>
      </c>
      <c r="R71" s="555"/>
      <c r="S71" s="555"/>
      <c r="T71" s="555"/>
      <c r="U71" s="556"/>
      <c r="V71" s="557">
        <f t="shared" ref="V71:V86" si="27">R71/R$15</f>
        <v>0</v>
      </c>
      <c r="W71" s="557">
        <f t="shared" ref="W71:W86" si="28">S71/S$15</f>
        <v>0</v>
      </c>
      <c r="X71" s="557">
        <f t="shared" ref="X71:X86" si="29">T71/T$15</f>
        <v>0</v>
      </c>
      <c r="Y71" s="556"/>
    </row>
    <row r="72" spans="1:25" ht="11.5" x14ac:dyDescent="0.25">
      <c r="A72" s="56">
        <f t="shared" si="23"/>
        <v>0</v>
      </c>
      <c r="B72" s="56"/>
      <c r="C72" s="315" t="s">
        <v>463</v>
      </c>
      <c r="D72" s="316"/>
      <c r="E72" s="2" t="s">
        <v>80</v>
      </c>
      <c r="F72" s="555"/>
      <c r="G72" s="555"/>
      <c r="H72" s="555"/>
      <c r="J72" s="555"/>
      <c r="K72" s="555"/>
      <c r="L72" s="555"/>
      <c r="M72" s="556"/>
      <c r="N72" s="557">
        <f t="shared" si="24"/>
        <v>0</v>
      </c>
      <c r="O72" s="557">
        <f t="shared" si="25"/>
        <v>0</v>
      </c>
      <c r="P72" s="557">
        <f t="shared" si="26"/>
        <v>0</v>
      </c>
      <c r="R72" s="555"/>
      <c r="S72" s="555"/>
      <c r="T72" s="555"/>
      <c r="U72" s="556"/>
      <c r="V72" s="557">
        <f t="shared" si="27"/>
        <v>0</v>
      </c>
      <c r="W72" s="557">
        <f t="shared" si="28"/>
        <v>0</v>
      </c>
      <c r="X72" s="557">
        <f t="shared" si="29"/>
        <v>0</v>
      </c>
      <c r="Y72" s="556"/>
    </row>
    <row r="73" spans="1:25" ht="11.5" x14ac:dyDescent="0.25">
      <c r="A73" s="56">
        <f t="shared" si="23"/>
        <v>0</v>
      </c>
      <c r="B73" s="56"/>
      <c r="C73" s="315" t="s">
        <v>464</v>
      </c>
      <c r="D73" s="316"/>
      <c r="E73" s="2" t="s">
        <v>81</v>
      </c>
      <c r="F73" s="555"/>
      <c r="G73" s="555"/>
      <c r="H73" s="555"/>
      <c r="J73" s="555"/>
      <c r="K73" s="555"/>
      <c r="L73" s="555"/>
      <c r="M73" s="556"/>
      <c r="N73" s="557">
        <f t="shared" si="24"/>
        <v>0</v>
      </c>
      <c r="O73" s="557">
        <f t="shared" si="25"/>
        <v>0</v>
      </c>
      <c r="P73" s="557">
        <f t="shared" si="26"/>
        <v>0</v>
      </c>
      <c r="R73" s="555"/>
      <c r="S73" s="555"/>
      <c r="T73" s="555"/>
      <c r="U73" s="556"/>
      <c r="V73" s="557">
        <f t="shared" si="27"/>
        <v>0</v>
      </c>
      <c r="W73" s="557">
        <f t="shared" si="28"/>
        <v>0</v>
      </c>
      <c r="X73" s="557">
        <f t="shared" si="29"/>
        <v>0</v>
      </c>
      <c r="Y73" s="556"/>
    </row>
    <row r="74" spans="1:25" ht="11.5" x14ac:dyDescent="0.25">
      <c r="A74" s="56">
        <f t="shared" si="23"/>
        <v>0</v>
      </c>
      <c r="B74" s="56"/>
      <c r="C74" s="315" t="s">
        <v>465</v>
      </c>
      <c r="D74" s="316"/>
      <c r="E74" s="2" t="s">
        <v>79</v>
      </c>
      <c r="F74" s="555"/>
      <c r="G74" s="555"/>
      <c r="H74" s="555"/>
      <c r="J74" s="555"/>
      <c r="K74" s="555"/>
      <c r="L74" s="555"/>
      <c r="M74" s="556"/>
      <c r="N74" s="557">
        <f t="shared" si="24"/>
        <v>0</v>
      </c>
      <c r="O74" s="557">
        <f t="shared" si="25"/>
        <v>0</v>
      </c>
      <c r="P74" s="557">
        <f t="shared" si="26"/>
        <v>0</v>
      </c>
      <c r="R74" s="555"/>
      <c r="S74" s="555"/>
      <c r="T74" s="555"/>
      <c r="U74" s="556"/>
      <c r="V74" s="557">
        <f t="shared" si="27"/>
        <v>0</v>
      </c>
      <c r="W74" s="557">
        <f t="shared" si="28"/>
        <v>0</v>
      </c>
      <c r="X74" s="557">
        <f t="shared" si="29"/>
        <v>0</v>
      </c>
      <c r="Y74" s="556"/>
    </row>
    <row r="75" spans="1:25" ht="11.5" x14ac:dyDescent="0.25">
      <c r="A75" s="56">
        <f t="shared" si="23"/>
        <v>0</v>
      </c>
      <c r="B75" s="56"/>
      <c r="C75" s="315" t="s">
        <v>466</v>
      </c>
      <c r="D75" s="316"/>
      <c r="E75" s="2" t="s">
        <v>83</v>
      </c>
      <c r="F75" s="555"/>
      <c r="G75" s="555"/>
      <c r="H75" s="555"/>
      <c r="J75" s="555"/>
      <c r="K75" s="555"/>
      <c r="L75" s="555"/>
      <c r="M75" s="556"/>
      <c r="N75" s="557">
        <f t="shared" si="24"/>
        <v>0</v>
      </c>
      <c r="O75" s="557">
        <f t="shared" si="25"/>
        <v>0</v>
      </c>
      <c r="P75" s="557">
        <f t="shared" si="26"/>
        <v>0</v>
      </c>
      <c r="R75" s="555"/>
      <c r="S75" s="555"/>
      <c r="T75" s="555"/>
      <c r="U75" s="556"/>
      <c r="V75" s="557">
        <f t="shared" si="27"/>
        <v>0</v>
      </c>
      <c r="W75" s="557">
        <f t="shared" si="28"/>
        <v>0</v>
      </c>
      <c r="X75" s="557">
        <f t="shared" si="29"/>
        <v>0</v>
      </c>
      <c r="Y75" s="556"/>
    </row>
    <row r="76" spans="1:25" ht="11.5" x14ac:dyDescent="0.25">
      <c r="A76" s="56">
        <f t="shared" si="23"/>
        <v>0</v>
      </c>
      <c r="B76" s="56"/>
      <c r="C76" s="315" t="s">
        <v>467</v>
      </c>
      <c r="D76" s="316"/>
      <c r="E76" s="2" t="s">
        <v>82</v>
      </c>
      <c r="F76" s="555"/>
      <c r="G76" s="555"/>
      <c r="H76" s="555"/>
      <c r="J76" s="555"/>
      <c r="K76" s="555"/>
      <c r="L76" s="555"/>
      <c r="M76" s="556"/>
      <c r="N76" s="557">
        <f t="shared" si="24"/>
        <v>0</v>
      </c>
      <c r="O76" s="557">
        <f t="shared" si="25"/>
        <v>0</v>
      </c>
      <c r="P76" s="557">
        <f t="shared" si="26"/>
        <v>0</v>
      </c>
      <c r="R76" s="555"/>
      <c r="S76" s="555"/>
      <c r="T76" s="555"/>
      <c r="U76" s="556"/>
      <c r="V76" s="557">
        <f t="shared" si="27"/>
        <v>0</v>
      </c>
      <c r="W76" s="557">
        <f t="shared" si="28"/>
        <v>0</v>
      </c>
      <c r="X76" s="557">
        <f t="shared" si="29"/>
        <v>0</v>
      </c>
      <c r="Y76" s="556"/>
    </row>
    <row r="77" spans="1:25" ht="11.5" x14ac:dyDescent="0.25">
      <c r="A77" s="56">
        <f t="shared" si="23"/>
        <v>0</v>
      </c>
      <c r="B77" s="56"/>
      <c r="C77" s="315" t="s">
        <v>468</v>
      </c>
      <c r="D77" s="316" t="s">
        <v>416</v>
      </c>
      <c r="E77" s="9" t="s">
        <v>144</v>
      </c>
      <c r="F77" s="555"/>
      <c r="G77" s="555"/>
      <c r="H77" s="555"/>
      <c r="J77" s="555"/>
      <c r="K77" s="555"/>
      <c r="L77" s="555"/>
      <c r="M77" s="556"/>
      <c r="N77" s="557">
        <f t="shared" si="24"/>
        <v>0</v>
      </c>
      <c r="O77" s="557">
        <f t="shared" si="25"/>
        <v>0</v>
      </c>
      <c r="P77" s="557">
        <f t="shared" si="26"/>
        <v>0</v>
      </c>
      <c r="R77" s="555"/>
      <c r="S77" s="555"/>
      <c r="T77" s="555"/>
      <c r="U77" s="556"/>
      <c r="V77" s="557">
        <f t="shared" si="27"/>
        <v>0</v>
      </c>
      <c r="W77" s="557">
        <f t="shared" si="28"/>
        <v>0</v>
      </c>
      <c r="X77" s="557">
        <f t="shared" si="29"/>
        <v>0</v>
      </c>
      <c r="Y77" s="556"/>
    </row>
    <row r="78" spans="1:25" ht="11.5" x14ac:dyDescent="0.25">
      <c r="A78" s="56">
        <f t="shared" si="23"/>
        <v>0</v>
      </c>
      <c r="B78" s="56"/>
      <c r="C78" s="315" t="s">
        <v>469</v>
      </c>
      <c r="D78" s="316" t="s">
        <v>416</v>
      </c>
      <c r="E78" s="2" t="s">
        <v>99</v>
      </c>
      <c r="F78" s="555"/>
      <c r="G78" s="555"/>
      <c r="H78" s="555"/>
      <c r="J78" s="555"/>
      <c r="K78" s="555"/>
      <c r="L78" s="555"/>
      <c r="M78" s="556"/>
      <c r="N78" s="557">
        <f t="shared" si="24"/>
        <v>0</v>
      </c>
      <c r="O78" s="557">
        <f t="shared" si="25"/>
        <v>0</v>
      </c>
      <c r="P78" s="557">
        <f t="shared" si="26"/>
        <v>0</v>
      </c>
      <c r="R78" s="555"/>
      <c r="S78" s="555"/>
      <c r="T78" s="555"/>
      <c r="U78" s="556"/>
      <c r="V78" s="557">
        <f t="shared" si="27"/>
        <v>0</v>
      </c>
      <c r="W78" s="557">
        <f t="shared" si="28"/>
        <v>0</v>
      </c>
      <c r="X78" s="557">
        <f t="shared" si="29"/>
        <v>0</v>
      </c>
      <c r="Y78" s="556"/>
    </row>
    <row r="79" spans="1:25" ht="11.5" x14ac:dyDescent="0.25">
      <c r="A79" s="56">
        <f t="shared" si="23"/>
        <v>0</v>
      </c>
      <c r="B79" s="56"/>
      <c r="C79" s="315" t="s">
        <v>470</v>
      </c>
      <c r="D79" s="316"/>
      <c r="E79" s="2" t="s">
        <v>27</v>
      </c>
      <c r="F79" s="555"/>
      <c r="G79" s="555"/>
      <c r="H79" s="555"/>
      <c r="J79" s="555"/>
      <c r="K79" s="555"/>
      <c r="L79" s="555"/>
      <c r="M79" s="556"/>
      <c r="N79" s="557">
        <f t="shared" si="24"/>
        <v>0</v>
      </c>
      <c r="O79" s="557">
        <f t="shared" si="25"/>
        <v>0</v>
      </c>
      <c r="P79" s="557">
        <f t="shared" si="26"/>
        <v>0</v>
      </c>
      <c r="R79" s="555"/>
      <c r="S79" s="555"/>
      <c r="T79" s="555"/>
      <c r="U79" s="556"/>
      <c r="V79" s="557">
        <f t="shared" si="27"/>
        <v>0</v>
      </c>
      <c r="W79" s="557">
        <f t="shared" si="28"/>
        <v>0</v>
      </c>
      <c r="X79" s="557">
        <f t="shared" si="29"/>
        <v>0</v>
      </c>
      <c r="Y79" s="556"/>
    </row>
    <row r="80" spans="1:25" ht="11.5" x14ac:dyDescent="0.25">
      <c r="A80" s="56">
        <f t="shared" si="23"/>
        <v>0</v>
      </c>
      <c r="B80" s="56"/>
      <c r="C80" s="315" t="s">
        <v>471</v>
      </c>
      <c r="D80" s="316"/>
      <c r="E80" s="2" t="s">
        <v>24</v>
      </c>
      <c r="F80" s="555"/>
      <c r="G80" s="555"/>
      <c r="H80" s="555"/>
      <c r="J80" s="555"/>
      <c r="K80" s="555"/>
      <c r="L80" s="555"/>
      <c r="M80" s="556"/>
      <c r="N80" s="557">
        <f t="shared" si="24"/>
        <v>0</v>
      </c>
      <c r="O80" s="557">
        <f t="shared" si="25"/>
        <v>0</v>
      </c>
      <c r="P80" s="557">
        <f t="shared" si="26"/>
        <v>0</v>
      </c>
      <c r="R80" s="555"/>
      <c r="S80" s="555"/>
      <c r="T80" s="555"/>
      <c r="U80" s="556"/>
      <c r="V80" s="557">
        <f t="shared" si="27"/>
        <v>0</v>
      </c>
      <c r="W80" s="557">
        <f t="shared" si="28"/>
        <v>0</v>
      </c>
      <c r="X80" s="557">
        <f t="shared" si="29"/>
        <v>0</v>
      </c>
      <c r="Y80" s="556"/>
    </row>
    <row r="81" spans="1:25" ht="11.5" x14ac:dyDescent="0.25">
      <c r="A81" s="56">
        <f t="shared" si="23"/>
        <v>0</v>
      </c>
      <c r="B81" s="56"/>
      <c r="C81" s="315" t="s">
        <v>472</v>
      </c>
      <c r="D81" s="316" t="s">
        <v>416</v>
      </c>
      <c r="E81" s="2" t="s">
        <v>50</v>
      </c>
      <c r="F81" s="555"/>
      <c r="G81" s="555"/>
      <c r="H81" s="555"/>
      <c r="J81" s="555"/>
      <c r="K81" s="555"/>
      <c r="L81" s="555"/>
      <c r="M81" s="556"/>
      <c r="N81" s="557">
        <f t="shared" si="24"/>
        <v>0</v>
      </c>
      <c r="O81" s="557">
        <f t="shared" si="25"/>
        <v>0</v>
      </c>
      <c r="P81" s="557">
        <f t="shared" si="26"/>
        <v>0</v>
      </c>
      <c r="R81" s="555"/>
      <c r="S81" s="555"/>
      <c r="T81" s="555"/>
      <c r="U81" s="556"/>
      <c r="V81" s="557">
        <f t="shared" si="27"/>
        <v>0</v>
      </c>
      <c r="W81" s="557">
        <f t="shared" si="28"/>
        <v>0</v>
      </c>
      <c r="X81" s="557">
        <f t="shared" si="29"/>
        <v>0</v>
      </c>
      <c r="Y81" s="556"/>
    </row>
    <row r="82" spans="1:25" ht="11.5" x14ac:dyDescent="0.25">
      <c r="A82" s="56">
        <f t="shared" si="23"/>
        <v>0</v>
      </c>
      <c r="B82" s="56"/>
      <c r="C82" s="315" t="s">
        <v>473</v>
      </c>
      <c r="D82" s="316"/>
      <c r="E82" s="2" t="s">
        <v>51</v>
      </c>
      <c r="F82" s="555"/>
      <c r="G82" s="555"/>
      <c r="H82" s="555"/>
      <c r="J82" s="555"/>
      <c r="K82" s="555"/>
      <c r="L82" s="555"/>
      <c r="M82" s="556"/>
      <c r="N82" s="557">
        <f t="shared" si="24"/>
        <v>0</v>
      </c>
      <c r="O82" s="557">
        <f t="shared" si="25"/>
        <v>0</v>
      </c>
      <c r="P82" s="557">
        <f t="shared" si="26"/>
        <v>0</v>
      </c>
      <c r="R82" s="555"/>
      <c r="S82" s="555"/>
      <c r="T82" s="555"/>
      <c r="U82" s="556"/>
      <c r="V82" s="557">
        <f t="shared" si="27"/>
        <v>0</v>
      </c>
      <c r="W82" s="557">
        <f t="shared" si="28"/>
        <v>0</v>
      </c>
      <c r="X82" s="557">
        <f t="shared" si="29"/>
        <v>0</v>
      </c>
      <c r="Y82" s="556"/>
    </row>
    <row r="83" spans="1:25" ht="11.5" x14ac:dyDescent="0.25">
      <c r="A83" s="56">
        <f t="shared" si="23"/>
        <v>0</v>
      </c>
      <c r="B83" s="56"/>
      <c r="C83" s="315" t="s">
        <v>474</v>
      </c>
      <c r="D83" s="316" t="s">
        <v>416</v>
      </c>
      <c r="E83" s="2" t="s">
        <v>77</v>
      </c>
      <c r="F83" s="555"/>
      <c r="G83" s="555"/>
      <c r="H83" s="555"/>
      <c r="J83" s="555"/>
      <c r="K83" s="555"/>
      <c r="L83" s="555"/>
      <c r="M83" s="556"/>
      <c r="N83" s="557">
        <f t="shared" si="24"/>
        <v>0</v>
      </c>
      <c r="O83" s="557">
        <f t="shared" si="25"/>
        <v>0</v>
      </c>
      <c r="P83" s="557">
        <f t="shared" si="26"/>
        <v>0</v>
      </c>
      <c r="R83" s="555"/>
      <c r="S83" s="555"/>
      <c r="T83" s="555"/>
      <c r="U83" s="556"/>
      <c r="V83" s="557">
        <f t="shared" si="27"/>
        <v>0</v>
      </c>
      <c r="W83" s="557">
        <f t="shared" si="28"/>
        <v>0</v>
      </c>
      <c r="X83" s="557">
        <f t="shared" si="29"/>
        <v>0</v>
      </c>
      <c r="Y83" s="556"/>
    </row>
    <row r="84" spans="1:25" ht="11.5" x14ac:dyDescent="0.25">
      <c r="A84" s="56">
        <f t="shared" si="23"/>
        <v>0</v>
      </c>
      <c r="B84" s="56"/>
      <c r="C84" s="315" t="s">
        <v>475</v>
      </c>
      <c r="D84" s="316" t="s">
        <v>416</v>
      </c>
      <c r="E84" s="2" t="s">
        <v>84</v>
      </c>
      <c r="F84" s="555"/>
      <c r="G84" s="555"/>
      <c r="H84" s="555"/>
      <c r="J84" s="555"/>
      <c r="K84" s="555"/>
      <c r="L84" s="555"/>
      <c r="M84" s="556"/>
      <c r="N84" s="557">
        <f t="shared" si="24"/>
        <v>0</v>
      </c>
      <c r="O84" s="557">
        <f t="shared" si="25"/>
        <v>0</v>
      </c>
      <c r="P84" s="557">
        <f t="shared" si="26"/>
        <v>0</v>
      </c>
      <c r="R84" s="555"/>
      <c r="S84" s="555"/>
      <c r="T84" s="555"/>
      <c r="U84" s="556"/>
      <c r="V84" s="557">
        <f t="shared" si="27"/>
        <v>0</v>
      </c>
      <c r="W84" s="557">
        <f t="shared" si="28"/>
        <v>0</v>
      </c>
      <c r="X84" s="557">
        <f t="shared" si="29"/>
        <v>0</v>
      </c>
      <c r="Y84" s="556"/>
    </row>
    <row r="85" spans="1:25" ht="11.5" x14ac:dyDescent="0.25">
      <c r="A85" s="56">
        <f t="shared" si="23"/>
        <v>0</v>
      </c>
      <c r="B85" s="56"/>
      <c r="C85" s="315" t="s">
        <v>496</v>
      </c>
      <c r="D85" s="316" t="s">
        <v>416</v>
      </c>
      <c r="E85" s="2" t="s">
        <v>132</v>
      </c>
      <c r="F85" s="555"/>
      <c r="G85" s="555"/>
      <c r="H85" s="555"/>
      <c r="J85" s="555"/>
      <c r="K85" s="555"/>
      <c r="L85" s="555"/>
      <c r="M85" s="556"/>
      <c r="N85" s="557">
        <f t="shared" si="24"/>
        <v>0</v>
      </c>
      <c r="O85" s="557">
        <f t="shared" si="25"/>
        <v>0</v>
      </c>
      <c r="P85" s="557">
        <f t="shared" si="26"/>
        <v>0</v>
      </c>
      <c r="R85" s="555"/>
      <c r="S85" s="555"/>
      <c r="T85" s="555"/>
      <c r="U85" s="556"/>
      <c r="V85" s="557">
        <f t="shared" si="27"/>
        <v>0</v>
      </c>
      <c r="W85" s="557">
        <f t="shared" si="28"/>
        <v>0</v>
      </c>
      <c r="X85" s="557">
        <f t="shared" si="29"/>
        <v>0</v>
      </c>
      <c r="Y85" s="556"/>
    </row>
    <row r="86" spans="1:25" ht="11.5" x14ac:dyDescent="0.25">
      <c r="A86" s="56">
        <f t="shared" si="23"/>
        <v>0</v>
      </c>
      <c r="B86" s="56"/>
      <c r="C86" s="315" t="s">
        <v>497</v>
      </c>
      <c r="D86" s="316"/>
      <c r="E86" s="2" t="s">
        <v>85</v>
      </c>
      <c r="F86" s="555"/>
      <c r="G86" s="555"/>
      <c r="H86" s="555"/>
      <c r="J86" s="555"/>
      <c r="K86" s="555"/>
      <c r="L86" s="555"/>
      <c r="M86" s="556"/>
      <c r="N86" s="557">
        <f t="shared" si="24"/>
        <v>0</v>
      </c>
      <c r="O86" s="557">
        <f t="shared" si="25"/>
        <v>0</v>
      </c>
      <c r="P86" s="557">
        <f t="shared" si="26"/>
        <v>0</v>
      </c>
      <c r="R86" s="555"/>
      <c r="S86" s="555"/>
      <c r="T86" s="555"/>
      <c r="U86" s="556"/>
      <c r="V86" s="557">
        <f t="shared" si="27"/>
        <v>0</v>
      </c>
      <c r="W86" s="557">
        <f t="shared" si="28"/>
        <v>0</v>
      </c>
      <c r="X86" s="557">
        <f t="shared" si="29"/>
        <v>0</v>
      </c>
      <c r="Y86" s="556"/>
    </row>
    <row r="87" spans="1:25" ht="11.5" x14ac:dyDescent="0.25">
      <c r="A87" s="56"/>
      <c r="B87" s="56"/>
      <c r="C87" s="315" t="s">
        <v>498</v>
      </c>
      <c r="D87" s="316" t="s">
        <v>416</v>
      </c>
      <c r="E87" s="3" t="s">
        <v>25</v>
      </c>
      <c r="F87" s="20">
        <f>SUM(F71:F86)</f>
        <v>0</v>
      </c>
      <c r="G87" s="20">
        <f>SUM(G71:G86)</f>
        <v>0</v>
      </c>
      <c r="H87" s="20">
        <f>SUM(H71:H86)</f>
        <v>0</v>
      </c>
      <c r="J87" s="558">
        <f>SUM(J71:J86)</f>
        <v>0</v>
      </c>
      <c r="K87" s="558">
        <f>SUM(K71:K86)</f>
        <v>0</v>
      </c>
      <c r="L87" s="558">
        <f>SUM(L71:L86)</f>
        <v>0</v>
      </c>
      <c r="M87" s="556"/>
      <c r="N87" s="558">
        <f>SUM(N71:N86)</f>
        <v>0</v>
      </c>
      <c r="O87" s="558">
        <f>SUM(O71:O86)</f>
        <v>0</v>
      </c>
      <c r="P87" s="558">
        <f>SUM(P71:P86)</f>
        <v>0</v>
      </c>
      <c r="R87" s="558">
        <f>SUM(R71:R86)</f>
        <v>0</v>
      </c>
      <c r="S87" s="558">
        <f>SUM(S71:S86)</f>
        <v>0</v>
      </c>
      <c r="T87" s="558">
        <f>SUM(T71:T86)</f>
        <v>0</v>
      </c>
      <c r="U87" s="556"/>
      <c r="V87" s="558">
        <f>SUM(V71:V86)</f>
        <v>0</v>
      </c>
      <c r="W87" s="558">
        <f>SUM(W71:W86)</f>
        <v>0</v>
      </c>
      <c r="X87" s="558">
        <f>SUM(X71:X86)</f>
        <v>0</v>
      </c>
      <c r="Y87" s="556"/>
    </row>
    <row r="88" spans="1:25" ht="11.5" x14ac:dyDescent="0.25">
      <c r="A88" s="56"/>
      <c r="B88" s="56"/>
      <c r="C88" s="315" t="s">
        <v>499</v>
      </c>
      <c r="D88" s="316"/>
      <c r="F88" s="6"/>
      <c r="G88" s="6"/>
      <c r="H88" s="6"/>
      <c r="J88" s="559"/>
      <c r="K88" s="559"/>
      <c r="L88" s="559"/>
      <c r="M88" s="556"/>
      <c r="N88" s="559"/>
      <c r="O88" s="559"/>
      <c r="P88" s="559"/>
      <c r="R88" s="559"/>
      <c r="S88" s="559"/>
      <c r="T88" s="559"/>
      <c r="U88" s="556"/>
      <c r="V88" s="559"/>
      <c r="W88" s="559"/>
      <c r="X88" s="559"/>
      <c r="Y88" s="556"/>
    </row>
    <row r="89" spans="1:25" ht="11.5" x14ac:dyDescent="0.25">
      <c r="A89" s="56">
        <f t="shared" ref="A89:A104" si="30">IF(OR(F89&lt;0,G89&lt;0,H89&lt;0,N89&lt;0,O89&lt;0,P89&lt;0,V89&lt;0,W89&lt;0,X89&lt;0),1,0)</f>
        <v>0</v>
      </c>
      <c r="B89" s="56"/>
      <c r="C89" s="315" t="s">
        <v>500</v>
      </c>
      <c r="D89" s="316"/>
      <c r="E89" s="8" t="s">
        <v>86</v>
      </c>
      <c r="F89" s="555"/>
      <c r="G89" s="555"/>
      <c r="H89" s="555"/>
      <c r="J89" s="555"/>
      <c r="K89" s="555"/>
      <c r="L89" s="555"/>
      <c r="M89" s="556"/>
      <c r="N89" s="557">
        <f t="shared" ref="N89:N104" si="31">J89/J$15</f>
        <v>0</v>
      </c>
      <c r="O89" s="557">
        <f t="shared" ref="O89:O104" si="32">K89/K$15</f>
        <v>0</v>
      </c>
      <c r="P89" s="557">
        <f t="shared" ref="P89:P104" si="33">L89/L$15</f>
        <v>0</v>
      </c>
      <c r="R89" s="595"/>
      <c r="S89" s="596"/>
      <c r="T89" s="596"/>
      <c r="U89" s="556"/>
      <c r="V89" s="557">
        <f t="shared" ref="V89:V104" si="34">R89/R$15</f>
        <v>0</v>
      </c>
      <c r="W89" s="557">
        <f t="shared" ref="W89:W104" si="35">S89/S$15</f>
        <v>0</v>
      </c>
      <c r="X89" s="557">
        <f t="shared" ref="X89:X104" si="36">T89/T$15</f>
        <v>0</v>
      </c>
      <c r="Y89" s="556"/>
    </row>
    <row r="90" spans="1:25" ht="11.5" x14ac:dyDescent="0.25">
      <c r="A90" s="56">
        <f t="shared" si="30"/>
        <v>0</v>
      </c>
      <c r="B90" s="56"/>
      <c r="C90" s="315" t="s">
        <v>501</v>
      </c>
      <c r="D90" s="316" t="s">
        <v>416</v>
      </c>
      <c r="E90" s="8" t="s">
        <v>26</v>
      </c>
      <c r="F90" s="555"/>
      <c r="G90" s="555"/>
      <c r="H90" s="555"/>
      <c r="J90" s="555"/>
      <c r="K90" s="555"/>
      <c r="L90" s="555"/>
      <c r="M90" s="556"/>
      <c r="N90" s="557">
        <f t="shared" si="31"/>
        <v>0</v>
      </c>
      <c r="O90" s="557">
        <f t="shared" si="32"/>
        <v>0</v>
      </c>
      <c r="P90" s="557">
        <f t="shared" si="33"/>
        <v>0</v>
      </c>
      <c r="R90" s="597"/>
      <c r="S90" s="598"/>
      <c r="T90" s="598"/>
      <c r="U90" s="556"/>
      <c r="V90" s="557">
        <f t="shared" si="34"/>
        <v>0</v>
      </c>
      <c r="W90" s="557">
        <f t="shared" si="35"/>
        <v>0</v>
      </c>
      <c r="X90" s="557">
        <f t="shared" si="36"/>
        <v>0</v>
      </c>
      <c r="Y90" s="556"/>
    </row>
    <row r="91" spans="1:25" ht="11.5" x14ac:dyDescent="0.25">
      <c r="A91" s="56">
        <f t="shared" si="30"/>
        <v>0</v>
      </c>
      <c r="B91" s="56"/>
      <c r="C91" s="315" t="s">
        <v>502</v>
      </c>
      <c r="D91" s="316"/>
      <c r="E91" s="8" t="s">
        <v>87</v>
      </c>
      <c r="F91" s="555"/>
      <c r="G91" s="555"/>
      <c r="H91" s="555"/>
      <c r="J91" s="555"/>
      <c r="K91" s="555"/>
      <c r="L91" s="555"/>
      <c r="M91" s="556"/>
      <c r="N91" s="557">
        <f t="shared" si="31"/>
        <v>0</v>
      </c>
      <c r="O91" s="557">
        <f t="shared" si="32"/>
        <v>0</v>
      </c>
      <c r="P91" s="557">
        <f t="shared" si="33"/>
        <v>0</v>
      </c>
      <c r="R91" s="597"/>
      <c r="S91" s="598"/>
      <c r="T91" s="598"/>
      <c r="U91" s="556"/>
      <c r="V91" s="557">
        <f t="shared" si="34"/>
        <v>0</v>
      </c>
      <c r="W91" s="557">
        <f t="shared" si="35"/>
        <v>0</v>
      </c>
      <c r="X91" s="557">
        <f t="shared" si="36"/>
        <v>0</v>
      </c>
      <c r="Y91" s="556"/>
    </row>
    <row r="92" spans="1:25" ht="11.5" x14ac:dyDescent="0.25">
      <c r="A92" s="56">
        <f t="shared" si="30"/>
        <v>0</v>
      </c>
      <c r="B92" s="56"/>
      <c r="C92" s="315" t="s">
        <v>503</v>
      </c>
      <c r="D92" s="316" t="s">
        <v>416</v>
      </c>
      <c r="E92" s="8" t="s">
        <v>124</v>
      </c>
      <c r="F92" s="555"/>
      <c r="G92" s="555"/>
      <c r="H92" s="555"/>
      <c r="J92" s="555"/>
      <c r="K92" s="555"/>
      <c r="L92" s="555"/>
      <c r="M92" s="556"/>
      <c r="N92" s="557">
        <f t="shared" si="31"/>
        <v>0</v>
      </c>
      <c r="O92" s="557">
        <f t="shared" si="32"/>
        <v>0</v>
      </c>
      <c r="P92" s="557">
        <f t="shared" si="33"/>
        <v>0</v>
      </c>
      <c r="R92" s="597"/>
      <c r="S92" s="598"/>
      <c r="T92" s="598"/>
      <c r="U92" s="556"/>
      <c r="V92" s="557">
        <f t="shared" si="34"/>
        <v>0</v>
      </c>
      <c r="W92" s="557">
        <f t="shared" si="35"/>
        <v>0</v>
      </c>
      <c r="X92" s="557">
        <f t="shared" si="36"/>
        <v>0</v>
      </c>
      <c r="Y92" s="556"/>
    </row>
    <row r="93" spans="1:25" ht="11.5" x14ac:dyDescent="0.25">
      <c r="A93" s="56">
        <f t="shared" si="30"/>
        <v>0</v>
      </c>
      <c r="B93" s="56"/>
      <c r="C93" s="315" t="s">
        <v>504</v>
      </c>
      <c r="D93" s="316" t="s">
        <v>416</v>
      </c>
      <c r="E93" s="9" t="s">
        <v>93</v>
      </c>
      <c r="F93" s="555"/>
      <c r="G93" s="555"/>
      <c r="H93" s="555"/>
      <c r="J93" s="555"/>
      <c r="K93" s="555"/>
      <c r="L93" s="555"/>
      <c r="M93" s="556"/>
      <c r="N93" s="557">
        <f t="shared" si="31"/>
        <v>0</v>
      </c>
      <c r="O93" s="557">
        <f t="shared" si="32"/>
        <v>0</v>
      </c>
      <c r="P93" s="557">
        <f t="shared" si="33"/>
        <v>0</v>
      </c>
      <c r="R93" s="597"/>
      <c r="S93" s="598"/>
      <c r="T93" s="598"/>
      <c r="U93" s="556"/>
      <c r="V93" s="557">
        <f t="shared" si="34"/>
        <v>0</v>
      </c>
      <c r="W93" s="557">
        <f t="shared" si="35"/>
        <v>0</v>
      </c>
      <c r="X93" s="557">
        <f t="shared" si="36"/>
        <v>0</v>
      </c>
      <c r="Y93" s="556"/>
    </row>
    <row r="94" spans="1:25" ht="11.5" x14ac:dyDescent="0.25">
      <c r="A94" s="56">
        <f t="shared" si="30"/>
        <v>0</v>
      </c>
      <c r="B94" s="56"/>
      <c r="C94" s="315" t="s">
        <v>505</v>
      </c>
      <c r="D94" s="316"/>
      <c r="E94" s="8" t="s">
        <v>88</v>
      </c>
      <c r="F94" s="555"/>
      <c r="G94" s="555"/>
      <c r="H94" s="555"/>
      <c r="J94" s="555"/>
      <c r="K94" s="555"/>
      <c r="L94" s="555"/>
      <c r="M94" s="556"/>
      <c r="N94" s="557">
        <f t="shared" si="31"/>
        <v>0</v>
      </c>
      <c r="O94" s="557">
        <f t="shared" si="32"/>
        <v>0</v>
      </c>
      <c r="P94" s="557">
        <f t="shared" si="33"/>
        <v>0</v>
      </c>
      <c r="R94" s="597"/>
      <c r="S94" s="598"/>
      <c r="T94" s="598"/>
      <c r="U94" s="556"/>
      <c r="V94" s="557">
        <f t="shared" si="34"/>
        <v>0</v>
      </c>
      <c r="W94" s="557">
        <f t="shared" si="35"/>
        <v>0</v>
      </c>
      <c r="X94" s="557">
        <f t="shared" si="36"/>
        <v>0</v>
      </c>
      <c r="Y94" s="556"/>
    </row>
    <row r="95" spans="1:25" ht="11.5" x14ac:dyDescent="0.25">
      <c r="A95" s="56">
        <f t="shared" si="30"/>
        <v>0</v>
      </c>
      <c r="B95" s="56"/>
      <c r="C95" s="315" t="s">
        <v>506</v>
      </c>
      <c r="D95" s="316"/>
      <c r="E95" s="8" t="s">
        <v>125</v>
      </c>
      <c r="F95" s="555"/>
      <c r="G95" s="555"/>
      <c r="H95" s="555"/>
      <c r="J95" s="555"/>
      <c r="K95" s="555"/>
      <c r="L95" s="555"/>
      <c r="M95" s="556"/>
      <c r="N95" s="557">
        <f t="shared" si="31"/>
        <v>0</v>
      </c>
      <c r="O95" s="557">
        <f t="shared" si="32"/>
        <v>0</v>
      </c>
      <c r="P95" s="557">
        <f t="shared" si="33"/>
        <v>0</v>
      </c>
      <c r="R95" s="597"/>
      <c r="S95" s="598"/>
      <c r="T95" s="598"/>
      <c r="U95" s="556"/>
      <c r="V95" s="557">
        <f t="shared" si="34"/>
        <v>0</v>
      </c>
      <c r="W95" s="557">
        <f t="shared" si="35"/>
        <v>0</v>
      </c>
      <c r="X95" s="557">
        <f t="shared" si="36"/>
        <v>0</v>
      </c>
      <c r="Y95" s="556"/>
    </row>
    <row r="96" spans="1:25" ht="11.5" x14ac:dyDescent="0.25">
      <c r="A96" s="56">
        <f t="shared" si="30"/>
        <v>0</v>
      </c>
      <c r="B96" s="56"/>
      <c r="C96" s="315" t="s">
        <v>507</v>
      </c>
      <c r="D96" s="316"/>
      <c r="E96" s="8" t="s">
        <v>100</v>
      </c>
      <c r="F96" s="555"/>
      <c r="G96" s="555"/>
      <c r="H96" s="555"/>
      <c r="J96" s="555"/>
      <c r="K96" s="555"/>
      <c r="L96" s="555"/>
      <c r="M96" s="556"/>
      <c r="N96" s="557">
        <f t="shared" si="31"/>
        <v>0</v>
      </c>
      <c r="O96" s="557">
        <f t="shared" si="32"/>
        <v>0</v>
      </c>
      <c r="P96" s="557">
        <f t="shared" si="33"/>
        <v>0</v>
      </c>
      <c r="R96" s="597"/>
      <c r="S96" s="598"/>
      <c r="T96" s="598"/>
      <c r="U96" s="556"/>
      <c r="V96" s="557">
        <f t="shared" si="34"/>
        <v>0</v>
      </c>
      <c r="W96" s="557">
        <f t="shared" si="35"/>
        <v>0</v>
      </c>
      <c r="X96" s="557">
        <f t="shared" si="36"/>
        <v>0</v>
      </c>
      <c r="Y96" s="556"/>
    </row>
    <row r="97" spans="1:25" ht="11.5" x14ac:dyDescent="0.25">
      <c r="A97" s="56">
        <f t="shared" si="30"/>
        <v>0</v>
      </c>
      <c r="B97" s="56"/>
      <c r="C97" s="315" t="s">
        <v>508</v>
      </c>
      <c r="D97" s="316" t="s">
        <v>416</v>
      </c>
      <c r="E97" s="9" t="s">
        <v>105</v>
      </c>
      <c r="F97" s="555"/>
      <c r="G97" s="555"/>
      <c r="H97" s="555"/>
      <c r="I97" s="313"/>
      <c r="J97" s="555"/>
      <c r="K97" s="555"/>
      <c r="L97" s="555"/>
      <c r="M97" s="556"/>
      <c r="N97" s="557">
        <f t="shared" si="31"/>
        <v>0</v>
      </c>
      <c r="O97" s="557">
        <f t="shared" si="32"/>
        <v>0</v>
      </c>
      <c r="P97" s="557">
        <f t="shared" si="33"/>
        <v>0</v>
      </c>
      <c r="R97" s="597"/>
      <c r="S97" s="598"/>
      <c r="T97" s="598"/>
      <c r="U97" s="556"/>
      <c r="V97" s="557">
        <f t="shared" si="34"/>
        <v>0</v>
      </c>
      <c r="W97" s="557">
        <f t="shared" si="35"/>
        <v>0</v>
      </c>
      <c r="X97" s="557">
        <f t="shared" si="36"/>
        <v>0</v>
      </c>
      <c r="Y97" s="556"/>
    </row>
    <row r="98" spans="1:25" ht="11.5" x14ac:dyDescent="0.25">
      <c r="A98" s="56">
        <f t="shared" si="30"/>
        <v>0</v>
      </c>
      <c r="B98" s="56"/>
      <c r="C98" s="315" t="s">
        <v>509</v>
      </c>
      <c r="D98" s="316" t="s">
        <v>416</v>
      </c>
      <c r="E98" s="9" t="s">
        <v>101</v>
      </c>
      <c r="F98" s="597"/>
      <c r="G98" s="598"/>
      <c r="H98" s="598"/>
      <c r="I98" s="313"/>
      <c r="J98" s="555"/>
      <c r="K98" s="555"/>
      <c r="L98" s="555"/>
      <c r="M98" s="556"/>
      <c r="N98" s="557">
        <f t="shared" si="31"/>
        <v>0</v>
      </c>
      <c r="O98" s="557">
        <f t="shared" si="32"/>
        <v>0</v>
      </c>
      <c r="P98" s="557">
        <f t="shared" si="33"/>
        <v>0</v>
      </c>
      <c r="R98" s="597"/>
      <c r="S98" s="598"/>
      <c r="T98" s="598"/>
      <c r="U98" s="556"/>
      <c r="V98" s="557">
        <f t="shared" si="34"/>
        <v>0</v>
      </c>
      <c r="W98" s="557">
        <f t="shared" si="35"/>
        <v>0</v>
      </c>
      <c r="X98" s="557">
        <f t="shared" si="36"/>
        <v>0</v>
      </c>
      <c r="Y98" s="556"/>
    </row>
    <row r="99" spans="1:25" ht="11.5" x14ac:dyDescent="0.25">
      <c r="A99" s="56">
        <f t="shared" si="30"/>
        <v>0</v>
      </c>
      <c r="B99" s="56"/>
      <c r="C99" s="315" t="s">
        <v>510</v>
      </c>
      <c r="D99" s="316" t="s">
        <v>416</v>
      </c>
      <c r="E99" s="8" t="s">
        <v>77</v>
      </c>
      <c r="F99" s="597"/>
      <c r="G99" s="598"/>
      <c r="H99" s="598"/>
      <c r="I99" s="313"/>
      <c r="J99" s="555"/>
      <c r="K99" s="555"/>
      <c r="L99" s="555"/>
      <c r="M99" s="556"/>
      <c r="N99" s="557">
        <f t="shared" si="31"/>
        <v>0</v>
      </c>
      <c r="O99" s="557">
        <f t="shared" si="32"/>
        <v>0</v>
      </c>
      <c r="P99" s="557">
        <f t="shared" si="33"/>
        <v>0</v>
      </c>
      <c r="R99" s="597"/>
      <c r="S99" s="598"/>
      <c r="T99" s="598"/>
      <c r="U99" s="556"/>
      <c r="V99" s="557">
        <f t="shared" si="34"/>
        <v>0</v>
      </c>
      <c r="W99" s="557">
        <f t="shared" si="35"/>
        <v>0</v>
      </c>
      <c r="X99" s="557">
        <f t="shared" si="36"/>
        <v>0</v>
      </c>
      <c r="Y99" s="556"/>
    </row>
    <row r="100" spans="1:25" ht="11.5" x14ac:dyDescent="0.25">
      <c r="A100" s="56">
        <f t="shared" si="30"/>
        <v>0</v>
      </c>
      <c r="B100" s="56"/>
      <c r="C100" s="315" t="s">
        <v>511</v>
      </c>
      <c r="D100" s="316"/>
      <c r="E100" s="8" t="s">
        <v>188</v>
      </c>
      <c r="F100" s="597"/>
      <c r="G100" s="598"/>
      <c r="H100" s="598"/>
      <c r="I100" s="313"/>
      <c r="J100" s="555"/>
      <c r="K100" s="555"/>
      <c r="L100" s="555"/>
      <c r="M100" s="556"/>
      <c r="N100" s="557">
        <f t="shared" si="31"/>
        <v>0</v>
      </c>
      <c r="O100" s="557">
        <f t="shared" si="32"/>
        <v>0</v>
      </c>
      <c r="P100" s="557">
        <f t="shared" si="33"/>
        <v>0</v>
      </c>
      <c r="R100" s="597"/>
      <c r="S100" s="598"/>
      <c r="T100" s="598"/>
      <c r="U100" s="556"/>
      <c r="V100" s="557">
        <f t="shared" si="34"/>
        <v>0</v>
      </c>
      <c r="W100" s="557">
        <f t="shared" si="35"/>
        <v>0</v>
      </c>
      <c r="X100" s="557">
        <f t="shared" si="36"/>
        <v>0</v>
      </c>
      <c r="Y100" s="556"/>
    </row>
    <row r="101" spans="1:25" ht="11.5" x14ac:dyDescent="0.25">
      <c r="A101" s="56">
        <f t="shared" si="30"/>
        <v>0</v>
      </c>
      <c r="B101" s="56"/>
      <c r="C101" s="315" t="s">
        <v>512</v>
      </c>
      <c r="D101" s="316"/>
      <c r="E101" s="8" t="s">
        <v>29</v>
      </c>
      <c r="F101" s="597"/>
      <c r="G101" s="598"/>
      <c r="H101" s="598"/>
      <c r="I101" s="313"/>
      <c r="J101" s="555"/>
      <c r="K101" s="555"/>
      <c r="L101" s="555"/>
      <c r="M101" s="556"/>
      <c r="N101" s="557">
        <f t="shared" si="31"/>
        <v>0</v>
      </c>
      <c r="O101" s="557">
        <f t="shared" si="32"/>
        <v>0</v>
      </c>
      <c r="P101" s="557">
        <f t="shared" si="33"/>
        <v>0</v>
      </c>
      <c r="R101" s="597"/>
      <c r="S101" s="598"/>
      <c r="T101" s="598"/>
      <c r="U101" s="556"/>
      <c r="V101" s="557">
        <f t="shared" si="34"/>
        <v>0</v>
      </c>
      <c r="W101" s="557">
        <f t="shared" si="35"/>
        <v>0</v>
      </c>
      <c r="X101" s="557">
        <f t="shared" si="36"/>
        <v>0</v>
      </c>
      <c r="Y101" s="556"/>
    </row>
    <row r="102" spans="1:25" ht="11.5" x14ac:dyDescent="0.25">
      <c r="A102" s="56">
        <f t="shared" si="30"/>
        <v>0</v>
      </c>
      <c r="B102" s="56"/>
      <c r="C102" s="315" t="s">
        <v>513</v>
      </c>
      <c r="D102" s="316"/>
      <c r="E102" s="8" t="s">
        <v>28</v>
      </c>
      <c r="F102" s="597"/>
      <c r="G102" s="598"/>
      <c r="H102" s="598"/>
      <c r="I102" s="313"/>
      <c r="J102" s="555"/>
      <c r="K102" s="555"/>
      <c r="L102" s="555"/>
      <c r="M102" s="556"/>
      <c r="N102" s="557">
        <f t="shared" si="31"/>
        <v>0</v>
      </c>
      <c r="O102" s="557">
        <f t="shared" si="32"/>
        <v>0</v>
      </c>
      <c r="P102" s="557">
        <f t="shared" si="33"/>
        <v>0</v>
      </c>
      <c r="R102" s="597"/>
      <c r="S102" s="598"/>
      <c r="T102" s="598"/>
      <c r="U102" s="556"/>
      <c r="V102" s="557">
        <f t="shared" si="34"/>
        <v>0</v>
      </c>
      <c r="W102" s="557">
        <f t="shared" si="35"/>
        <v>0</v>
      </c>
      <c r="X102" s="557">
        <f t="shared" si="36"/>
        <v>0</v>
      </c>
      <c r="Y102" s="556"/>
    </row>
    <row r="103" spans="1:25" ht="11.5" x14ac:dyDescent="0.25">
      <c r="A103" s="56">
        <f t="shared" si="30"/>
        <v>0</v>
      </c>
      <c r="B103" s="56"/>
      <c r="C103" s="315" t="s">
        <v>514</v>
      </c>
      <c r="D103" s="316"/>
      <c r="E103" s="8" t="s">
        <v>89</v>
      </c>
      <c r="F103" s="597"/>
      <c r="G103" s="598"/>
      <c r="H103" s="598"/>
      <c r="I103" s="313"/>
      <c r="J103" s="597"/>
      <c r="K103" s="598"/>
      <c r="L103" s="598"/>
      <c r="M103" s="556"/>
      <c r="N103" s="557">
        <f t="shared" si="31"/>
        <v>0</v>
      </c>
      <c r="O103" s="557">
        <f t="shared" si="32"/>
        <v>0</v>
      </c>
      <c r="P103" s="557">
        <f t="shared" si="33"/>
        <v>0</v>
      </c>
      <c r="R103" s="597"/>
      <c r="S103" s="598"/>
      <c r="T103" s="598"/>
      <c r="U103" s="556"/>
      <c r="V103" s="557">
        <f t="shared" si="34"/>
        <v>0</v>
      </c>
      <c r="W103" s="557">
        <f t="shared" si="35"/>
        <v>0</v>
      </c>
      <c r="X103" s="557">
        <f t="shared" si="36"/>
        <v>0</v>
      </c>
      <c r="Y103" s="556"/>
    </row>
    <row r="104" spans="1:25" ht="11.5" x14ac:dyDescent="0.25">
      <c r="A104" s="56">
        <f t="shared" si="30"/>
        <v>0</v>
      </c>
      <c r="B104" s="56"/>
      <c r="C104" s="315" t="s">
        <v>515</v>
      </c>
      <c r="D104" s="316"/>
      <c r="E104" s="8" t="s">
        <v>90</v>
      </c>
      <c r="F104" s="597"/>
      <c r="G104" s="598"/>
      <c r="H104" s="598"/>
      <c r="I104" s="313"/>
      <c r="J104" s="597"/>
      <c r="K104" s="598"/>
      <c r="L104" s="598"/>
      <c r="M104" s="556"/>
      <c r="N104" s="557">
        <f t="shared" si="31"/>
        <v>0</v>
      </c>
      <c r="O104" s="557">
        <f t="shared" si="32"/>
        <v>0</v>
      </c>
      <c r="P104" s="557">
        <f t="shared" si="33"/>
        <v>0</v>
      </c>
      <c r="R104" s="597"/>
      <c r="S104" s="598"/>
      <c r="T104" s="598"/>
      <c r="U104" s="556"/>
      <c r="V104" s="557">
        <f t="shared" si="34"/>
        <v>0</v>
      </c>
      <c r="W104" s="557">
        <f t="shared" si="35"/>
        <v>0</v>
      </c>
      <c r="X104" s="557">
        <f t="shared" si="36"/>
        <v>0</v>
      </c>
      <c r="Y104" s="556"/>
    </row>
    <row r="105" spans="1:25" ht="11.5" x14ac:dyDescent="0.25">
      <c r="A105" s="56"/>
      <c r="B105" s="56"/>
      <c r="C105" s="315" t="s">
        <v>516</v>
      </c>
      <c r="D105" s="316"/>
      <c r="E105" s="3" t="s">
        <v>30</v>
      </c>
      <c r="F105" s="20">
        <f>SUM(F89:F104)</f>
        <v>0</v>
      </c>
      <c r="G105" s="20">
        <f>SUM(G89:G104)</f>
        <v>0</v>
      </c>
      <c r="H105" s="20">
        <f>SUM(H89:H104)</f>
        <v>0</v>
      </c>
      <c r="I105" s="313"/>
      <c r="J105" s="558">
        <f>SUM(J89:J104)</f>
        <v>0</v>
      </c>
      <c r="K105" s="558">
        <f>SUM(K89:K104)</f>
        <v>0</v>
      </c>
      <c r="L105" s="558">
        <f>SUM(L89:L104)</f>
        <v>0</v>
      </c>
      <c r="M105" s="556"/>
      <c r="N105" s="558">
        <f>SUM(N89:N104)</f>
        <v>0</v>
      </c>
      <c r="O105" s="558">
        <f>SUM(O89:O104)</f>
        <v>0</v>
      </c>
      <c r="P105" s="558">
        <f>SUM(P89:P104)</f>
        <v>0</v>
      </c>
      <c r="R105" s="558">
        <f>SUM(R89:R104)</f>
        <v>0</v>
      </c>
      <c r="S105" s="558">
        <f>SUM(S89:S104)</f>
        <v>0</v>
      </c>
      <c r="T105" s="558">
        <f>SUM(T89:T104)</f>
        <v>0</v>
      </c>
      <c r="U105" s="556"/>
      <c r="V105" s="558">
        <f>SUM(V89:V104)</f>
        <v>0</v>
      </c>
      <c r="W105" s="558">
        <f>SUM(W89:W104)</f>
        <v>0</v>
      </c>
      <c r="X105" s="558">
        <f>SUM(X89:X104)</f>
        <v>0</v>
      </c>
      <c r="Y105" s="556"/>
    </row>
    <row r="106" spans="1:25" ht="11.5" x14ac:dyDescent="0.25">
      <c r="A106" s="56"/>
      <c r="B106" s="56"/>
      <c r="C106" s="315" t="s">
        <v>517</v>
      </c>
      <c r="D106" s="316"/>
      <c r="F106" s="6"/>
      <c r="G106" s="6"/>
      <c r="H106" s="6"/>
      <c r="I106" s="313"/>
      <c r="J106" s="559"/>
      <c r="K106" s="559"/>
      <c r="L106" s="559"/>
      <c r="M106" s="556"/>
      <c r="N106" s="559"/>
      <c r="O106" s="559"/>
      <c r="P106" s="559"/>
      <c r="R106" s="559"/>
      <c r="S106" s="559"/>
      <c r="T106" s="559"/>
      <c r="U106" s="556"/>
      <c r="V106" s="559"/>
      <c r="W106" s="559"/>
      <c r="X106" s="559"/>
      <c r="Y106" s="556"/>
    </row>
    <row r="107" spans="1:25" ht="11.5" x14ac:dyDescent="0.25">
      <c r="A107" s="56"/>
      <c r="B107" s="56"/>
      <c r="C107" s="315" t="s">
        <v>518</v>
      </c>
      <c r="D107" s="316"/>
      <c r="E107" s="3" t="s">
        <v>31</v>
      </c>
      <c r="F107" s="20">
        <f>F87-F105</f>
        <v>0</v>
      </c>
      <c r="G107" s="20">
        <f>G87-G105</f>
        <v>0</v>
      </c>
      <c r="H107" s="20">
        <f>H87-H105</f>
        <v>0</v>
      </c>
      <c r="I107" s="313"/>
      <c r="J107" s="558">
        <f>J87-J105</f>
        <v>0</v>
      </c>
      <c r="K107" s="558">
        <f>K87-K105</f>
        <v>0</v>
      </c>
      <c r="L107" s="558">
        <f>L87-L105</f>
        <v>0</v>
      </c>
      <c r="M107" s="556"/>
      <c r="N107" s="558">
        <f>N87-N105</f>
        <v>0</v>
      </c>
      <c r="O107" s="558">
        <f>O87-O105</f>
        <v>0</v>
      </c>
      <c r="P107" s="558">
        <f>P87-P105</f>
        <v>0</v>
      </c>
      <c r="R107" s="558">
        <f>R87-R105</f>
        <v>0</v>
      </c>
      <c r="S107" s="558">
        <f>S87-S105</f>
        <v>0</v>
      </c>
      <c r="T107" s="558">
        <f>T87-T105</f>
        <v>0</v>
      </c>
      <c r="U107" s="556"/>
      <c r="V107" s="558">
        <f>V87-V105</f>
        <v>0</v>
      </c>
      <c r="W107" s="558">
        <f>W87-W105</f>
        <v>0</v>
      </c>
      <c r="X107" s="558">
        <f>X87-X105</f>
        <v>0</v>
      </c>
      <c r="Y107" s="556"/>
    </row>
    <row r="108" spans="1:25" ht="11.5" x14ac:dyDescent="0.25">
      <c r="A108" s="56"/>
      <c r="B108" s="56"/>
      <c r="C108" s="315" t="s">
        <v>519</v>
      </c>
      <c r="D108" s="316"/>
      <c r="F108" s="6"/>
      <c r="G108" s="6"/>
      <c r="H108" s="6"/>
      <c r="I108" s="313"/>
      <c r="J108" s="559"/>
      <c r="K108" s="559"/>
      <c r="L108" s="559"/>
      <c r="M108" s="556"/>
      <c r="N108" s="559"/>
      <c r="O108" s="559"/>
      <c r="P108" s="559"/>
      <c r="R108" s="559"/>
      <c r="S108" s="559"/>
      <c r="T108" s="559"/>
      <c r="U108" s="556"/>
      <c r="V108" s="559"/>
      <c r="W108" s="559"/>
      <c r="X108" s="559"/>
      <c r="Y108" s="556"/>
    </row>
    <row r="109" spans="1:25" ht="11.5" x14ac:dyDescent="0.25">
      <c r="A109" s="56"/>
      <c r="B109" s="56"/>
      <c r="C109" s="315" t="s">
        <v>520</v>
      </c>
      <c r="D109" s="316"/>
      <c r="E109" s="10" t="s">
        <v>147</v>
      </c>
      <c r="F109" s="21">
        <f>(F57+F87+F69)-F105</f>
        <v>0</v>
      </c>
      <c r="G109" s="21">
        <f>(G57+G87+G69)-G105</f>
        <v>0</v>
      </c>
      <c r="H109" s="21">
        <f>(H57+H87+H69)-H105</f>
        <v>0</v>
      </c>
      <c r="I109" s="313"/>
      <c r="J109" s="599">
        <f>(J57+J87+J69)-J105</f>
        <v>0</v>
      </c>
      <c r="K109" s="599">
        <f>(K57+K87+K69)-K105</f>
        <v>0</v>
      </c>
      <c r="L109" s="599">
        <f>(L57+L87+L69)-L105</f>
        <v>0</v>
      </c>
      <c r="M109" s="556"/>
      <c r="N109" s="599">
        <f>(N57+N87+N69)-N105</f>
        <v>0</v>
      </c>
      <c r="O109" s="599">
        <f>(O57+O87+O69)-O105</f>
        <v>0</v>
      </c>
      <c r="P109" s="599">
        <f>(P57+P87+P69)-P105</f>
        <v>0</v>
      </c>
      <c r="R109" s="599">
        <f>(R57+R87+R69)-R105</f>
        <v>0</v>
      </c>
      <c r="S109" s="599">
        <f>(S57+S87+S69)-S105</f>
        <v>0</v>
      </c>
      <c r="T109" s="599">
        <f>(T57+T87+T69)-T105</f>
        <v>0</v>
      </c>
      <c r="U109" s="556"/>
      <c r="V109" s="599">
        <f>(V57+V87+V69)-V105</f>
        <v>0</v>
      </c>
      <c r="W109" s="599">
        <f>(W57+W87+W69)-W105</f>
        <v>0</v>
      </c>
      <c r="X109" s="599">
        <f>(X57+X87+X69)-X105</f>
        <v>0</v>
      </c>
      <c r="Y109" s="556"/>
    </row>
    <row r="110" spans="1:25" ht="11.5" x14ac:dyDescent="0.25">
      <c r="A110" s="56"/>
      <c r="B110" s="56"/>
      <c r="C110" s="315" t="s">
        <v>521</v>
      </c>
      <c r="D110" s="316"/>
      <c r="F110" s="6"/>
      <c r="G110" s="6"/>
      <c r="H110" s="6"/>
      <c r="I110" s="313"/>
      <c r="J110" s="559"/>
      <c r="K110" s="559"/>
      <c r="L110" s="559"/>
      <c r="M110" s="556"/>
      <c r="N110" s="559"/>
      <c r="O110" s="559"/>
      <c r="P110" s="559"/>
      <c r="R110" s="559"/>
      <c r="S110" s="559"/>
      <c r="T110" s="559"/>
      <c r="U110" s="556"/>
      <c r="V110" s="559"/>
      <c r="W110" s="559"/>
      <c r="X110" s="559"/>
      <c r="Y110" s="556"/>
    </row>
    <row r="111" spans="1:25" ht="11.5" x14ac:dyDescent="0.25">
      <c r="A111" s="56">
        <f t="shared" ref="A111:A124" si="37">IF(OR(F111&lt;0,G111&lt;0,H111&lt;0,N111&lt;0,O111&lt;0,P111&lt;0,V111&lt;0,W111&lt;0,X111&lt;0),1,0)</f>
        <v>0</v>
      </c>
      <c r="B111" s="56"/>
      <c r="C111" s="315" t="s">
        <v>522</v>
      </c>
      <c r="D111" s="316" t="s">
        <v>416</v>
      </c>
      <c r="E111" s="8" t="s">
        <v>93</v>
      </c>
      <c r="F111" s="555"/>
      <c r="G111" s="555"/>
      <c r="H111" s="555"/>
      <c r="I111" s="313"/>
      <c r="J111" s="555"/>
      <c r="K111" s="555"/>
      <c r="L111" s="555"/>
      <c r="M111" s="600"/>
      <c r="N111" s="557">
        <f t="shared" ref="N111:P116" si="38">J111/J$15</f>
        <v>0</v>
      </c>
      <c r="O111" s="557">
        <f t="shared" si="38"/>
        <v>0</v>
      </c>
      <c r="P111" s="557">
        <f t="shared" si="38"/>
        <v>0</v>
      </c>
      <c r="R111" s="555"/>
      <c r="S111" s="555"/>
      <c r="T111" s="555"/>
      <c r="U111" s="556"/>
      <c r="V111" s="557">
        <f t="shared" ref="V111:V124" si="39">R111/R$15</f>
        <v>0</v>
      </c>
      <c r="W111" s="557">
        <f t="shared" ref="W111:W124" si="40">S111/S$15</f>
        <v>0</v>
      </c>
      <c r="X111" s="557">
        <f t="shared" ref="X111:X124" si="41">T111/T$15</f>
        <v>0</v>
      </c>
      <c r="Y111" s="556"/>
    </row>
    <row r="112" spans="1:25" ht="11.5" x14ac:dyDescent="0.25">
      <c r="A112" s="56">
        <f t="shared" si="37"/>
        <v>0</v>
      </c>
      <c r="B112" s="56"/>
      <c r="C112" s="315" t="s">
        <v>523</v>
      </c>
      <c r="D112" s="316" t="s">
        <v>416</v>
      </c>
      <c r="E112" s="8" t="s">
        <v>95</v>
      </c>
      <c r="F112" s="555"/>
      <c r="G112" s="555"/>
      <c r="H112" s="555"/>
      <c r="I112" s="313"/>
      <c r="J112" s="555"/>
      <c r="K112" s="555"/>
      <c r="L112" s="555"/>
      <c r="M112" s="600"/>
      <c r="N112" s="557">
        <f t="shared" si="38"/>
        <v>0</v>
      </c>
      <c r="O112" s="557">
        <f t="shared" si="38"/>
        <v>0</v>
      </c>
      <c r="P112" s="557">
        <f t="shared" si="38"/>
        <v>0</v>
      </c>
      <c r="R112" s="555"/>
      <c r="S112" s="555"/>
      <c r="T112" s="555"/>
      <c r="U112" s="556"/>
      <c r="V112" s="557">
        <f t="shared" si="39"/>
        <v>0</v>
      </c>
      <c r="W112" s="557">
        <f t="shared" si="40"/>
        <v>0</v>
      </c>
      <c r="X112" s="557">
        <f t="shared" si="41"/>
        <v>0</v>
      </c>
      <c r="Y112" s="556"/>
    </row>
    <row r="113" spans="1:25" ht="11.5" x14ac:dyDescent="0.25">
      <c r="A113" s="56">
        <f t="shared" si="37"/>
        <v>0</v>
      </c>
      <c r="B113" s="56"/>
      <c r="C113" s="315" t="s">
        <v>524</v>
      </c>
      <c r="D113" s="316" t="s">
        <v>416</v>
      </c>
      <c r="E113" s="9" t="s">
        <v>105</v>
      </c>
      <c r="F113" s="555"/>
      <c r="G113" s="555"/>
      <c r="H113" s="555"/>
      <c r="I113" s="313"/>
      <c r="J113" s="555"/>
      <c r="K113" s="555"/>
      <c r="L113" s="555"/>
      <c r="M113" s="600"/>
      <c r="N113" s="557">
        <f t="shared" si="38"/>
        <v>0</v>
      </c>
      <c r="O113" s="557">
        <f t="shared" si="38"/>
        <v>0</v>
      </c>
      <c r="P113" s="557">
        <f t="shared" si="38"/>
        <v>0</v>
      </c>
      <c r="R113" s="555"/>
      <c r="S113" s="555"/>
      <c r="T113" s="555"/>
      <c r="U113" s="556"/>
      <c r="V113" s="557">
        <f t="shared" si="39"/>
        <v>0</v>
      </c>
      <c r="W113" s="557">
        <f t="shared" si="40"/>
        <v>0</v>
      </c>
      <c r="X113" s="557">
        <f t="shared" si="41"/>
        <v>0</v>
      </c>
      <c r="Y113" s="556"/>
    </row>
    <row r="114" spans="1:25" ht="11.5" x14ac:dyDescent="0.25">
      <c r="A114" s="56">
        <f t="shared" si="37"/>
        <v>0</v>
      </c>
      <c r="B114" s="56"/>
      <c r="C114" s="315" t="s">
        <v>525</v>
      </c>
      <c r="D114" s="316" t="s">
        <v>416</v>
      </c>
      <c r="E114" s="2" t="s">
        <v>101</v>
      </c>
      <c r="F114" s="555"/>
      <c r="G114" s="555"/>
      <c r="H114" s="555"/>
      <c r="I114" s="313"/>
      <c r="J114" s="555"/>
      <c r="K114" s="555"/>
      <c r="L114" s="555"/>
      <c r="M114" s="600"/>
      <c r="N114" s="557">
        <f t="shared" si="38"/>
        <v>0</v>
      </c>
      <c r="O114" s="557">
        <f t="shared" si="38"/>
        <v>0</v>
      </c>
      <c r="P114" s="557">
        <f t="shared" si="38"/>
        <v>0</v>
      </c>
      <c r="R114" s="555"/>
      <c r="S114" s="555"/>
      <c r="T114" s="555"/>
      <c r="U114" s="556"/>
      <c r="V114" s="557">
        <f t="shared" si="39"/>
        <v>0</v>
      </c>
      <c r="W114" s="557">
        <f t="shared" si="40"/>
        <v>0</v>
      </c>
      <c r="X114" s="557">
        <f t="shared" si="41"/>
        <v>0</v>
      </c>
      <c r="Y114" s="556"/>
    </row>
    <row r="115" spans="1:25" ht="11.5" x14ac:dyDescent="0.25">
      <c r="A115" s="56">
        <f t="shared" si="37"/>
        <v>0</v>
      </c>
      <c r="B115" s="56"/>
      <c r="C115" s="315" t="s">
        <v>526</v>
      </c>
      <c r="D115" s="316" t="s">
        <v>416</v>
      </c>
      <c r="E115" s="2" t="s">
        <v>32</v>
      </c>
      <c r="F115" s="555"/>
      <c r="G115" s="555"/>
      <c r="H115" s="555"/>
      <c r="I115" s="313"/>
      <c r="J115" s="555"/>
      <c r="K115" s="555"/>
      <c r="L115" s="555"/>
      <c r="M115" s="556"/>
      <c r="N115" s="557">
        <f t="shared" si="38"/>
        <v>0</v>
      </c>
      <c r="O115" s="557">
        <f t="shared" ref="O115:O124" si="42">K115/K$15</f>
        <v>0</v>
      </c>
      <c r="P115" s="557">
        <f t="shared" ref="P115:P124" si="43">L115/L$15</f>
        <v>0</v>
      </c>
      <c r="R115" s="555"/>
      <c r="S115" s="555"/>
      <c r="T115" s="555"/>
      <c r="U115" s="556"/>
      <c r="V115" s="557">
        <f t="shared" si="39"/>
        <v>0</v>
      </c>
      <c r="W115" s="557">
        <f t="shared" si="40"/>
        <v>0</v>
      </c>
      <c r="X115" s="557">
        <f t="shared" si="41"/>
        <v>0</v>
      </c>
      <c r="Y115" s="556"/>
    </row>
    <row r="116" spans="1:25" ht="11.5" x14ac:dyDescent="0.25">
      <c r="A116" s="56">
        <f t="shared" si="37"/>
        <v>0</v>
      </c>
      <c r="B116" s="56"/>
      <c r="C116" s="315" t="s">
        <v>527</v>
      </c>
      <c r="D116" s="316"/>
      <c r="E116" s="2" t="s">
        <v>91</v>
      </c>
      <c r="F116" s="555"/>
      <c r="G116" s="555"/>
      <c r="H116" s="555"/>
      <c r="I116" s="313"/>
      <c r="J116" s="555"/>
      <c r="K116" s="555"/>
      <c r="L116" s="555"/>
      <c r="M116" s="556"/>
      <c r="N116" s="557">
        <f t="shared" si="38"/>
        <v>0</v>
      </c>
      <c r="O116" s="557">
        <f t="shared" si="42"/>
        <v>0</v>
      </c>
      <c r="P116" s="557">
        <f t="shared" si="43"/>
        <v>0</v>
      </c>
      <c r="R116" s="555"/>
      <c r="S116" s="555"/>
      <c r="T116" s="555"/>
      <c r="U116" s="556"/>
      <c r="V116" s="557">
        <f t="shared" si="39"/>
        <v>0</v>
      </c>
      <c r="W116" s="557">
        <f t="shared" si="40"/>
        <v>0</v>
      </c>
      <c r="X116" s="557">
        <f t="shared" si="41"/>
        <v>0</v>
      </c>
      <c r="Y116" s="556"/>
    </row>
    <row r="117" spans="1:25" ht="11.5" x14ac:dyDescent="0.25">
      <c r="A117" s="56">
        <f t="shared" si="37"/>
        <v>0</v>
      </c>
      <c r="B117" s="56"/>
      <c r="C117" s="315" t="s">
        <v>528</v>
      </c>
      <c r="D117" s="316"/>
      <c r="E117" s="2" t="s">
        <v>28</v>
      </c>
      <c r="F117" s="555"/>
      <c r="G117" s="555"/>
      <c r="H117" s="555"/>
      <c r="I117" s="313"/>
      <c r="J117" s="555"/>
      <c r="K117" s="555"/>
      <c r="L117" s="555"/>
      <c r="M117" s="556"/>
      <c r="N117" s="557">
        <f t="shared" ref="N117:N124" si="44">J117/J$15</f>
        <v>0</v>
      </c>
      <c r="O117" s="557">
        <f t="shared" si="42"/>
        <v>0</v>
      </c>
      <c r="P117" s="557">
        <f t="shared" si="43"/>
        <v>0</v>
      </c>
      <c r="R117" s="555"/>
      <c r="S117" s="555"/>
      <c r="T117" s="555"/>
      <c r="U117" s="556"/>
      <c r="V117" s="557">
        <f t="shared" si="39"/>
        <v>0</v>
      </c>
      <c r="W117" s="557">
        <f t="shared" si="40"/>
        <v>0</v>
      </c>
      <c r="X117" s="557">
        <f t="shared" si="41"/>
        <v>0</v>
      </c>
      <c r="Y117" s="556"/>
    </row>
    <row r="118" spans="1:25" ht="11.5" x14ac:dyDescent="0.25">
      <c r="A118" s="56">
        <f t="shared" si="37"/>
        <v>0</v>
      </c>
      <c r="B118" s="56"/>
      <c r="C118" s="315" t="s">
        <v>529</v>
      </c>
      <c r="D118" s="316"/>
      <c r="E118" s="2" t="s">
        <v>92</v>
      </c>
      <c r="F118" s="555"/>
      <c r="G118" s="555"/>
      <c r="H118" s="555"/>
      <c r="I118" s="313"/>
      <c r="J118" s="555"/>
      <c r="K118" s="555"/>
      <c r="L118" s="555"/>
      <c r="M118" s="556"/>
      <c r="N118" s="557">
        <f t="shared" si="44"/>
        <v>0</v>
      </c>
      <c r="O118" s="557">
        <f t="shared" si="42"/>
        <v>0</v>
      </c>
      <c r="P118" s="557">
        <f t="shared" si="43"/>
        <v>0</v>
      </c>
      <c r="R118" s="555"/>
      <c r="S118" s="555"/>
      <c r="T118" s="555"/>
      <c r="U118" s="556"/>
      <c r="V118" s="557">
        <f t="shared" si="39"/>
        <v>0</v>
      </c>
      <c r="W118" s="557">
        <f t="shared" si="40"/>
        <v>0</v>
      </c>
      <c r="X118" s="557">
        <f t="shared" si="41"/>
        <v>0</v>
      </c>
      <c r="Y118" s="556"/>
    </row>
    <row r="119" spans="1:25" ht="11.5" x14ac:dyDescent="0.25">
      <c r="A119" s="56">
        <f t="shared" si="37"/>
        <v>0</v>
      </c>
      <c r="B119" s="56"/>
      <c r="C119" s="315" t="s">
        <v>530</v>
      </c>
      <c r="D119" s="316" t="s">
        <v>416</v>
      </c>
      <c r="E119" s="8" t="s">
        <v>124</v>
      </c>
      <c r="F119" s="555"/>
      <c r="G119" s="555"/>
      <c r="H119" s="555"/>
      <c r="I119" s="313"/>
      <c r="J119" s="555"/>
      <c r="K119" s="555"/>
      <c r="L119" s="555"/>
      <c r="M119" s="600"/>
      <c r="N119" s="557">
        <f t="shared" si="44"/>
        <v>0</v>
      </c>
      <c r="O119" s="557">
        <f t="shared" si="42"/>
        <v>0</v>
      </c>
      <c r="P119" s="557">
        <f t="shared" si="43"/>
        <v>0</v>
      </c>
      <c r="R119" s="555"/>
      <c r="S119" s="555"/>
      <c r="T119" s="555"/>
      <c r="U119" s="556"/>
      <c r="V119" s="557">
        <f t="shared" si="39"/>
        <v>0</v>
      </c>
      <c r="W119" s="557">
        <f t="shared" si="40"/>
        <v>0</v>
      </c>
      <c r="X119" s="557">
        <f t="shared" si="41"/>
        <v>0</v>
      </c>
      <c r="Y119" s="556"/>
    </row>
    <row r="120" spans="1:25" ht="11.5" x14ac:dyDescent="0.25">
      <c r="A120" s="56">
        <f t="shared" si="37"/>
        <v>0</v>
      </c>
      <c r="B120" s="56"/>
      <c r="C120" s="315" t="s">
        <v>531</v>
      </c>
      <c r="D120" s="316"/>
      <c r="E120" s="8" t="s">
        <v>100</v>
      </c>
      <c r="F120" s="555"/>
      <c r="G120" s="555"/>
      <c r="H120" s="555"/>
      <c r="I120" s="313"/>
      <c r="J120" s="555"/>
      <c r="K120" s="555"/>
      <c r="L120" s="555"/>
      <c r="M120" s="600"/>
      <c r="N120" s="557">
        <f t="shared" si="44"/>
        <v>0</v>
      </c>
      <c r="O120" s="557">
        <f t="shared" si="42"/>
        <v>0</v>
      </c>
      <c r="P120" s="557">
        <f t="shared" si="43"/>
        <v>0</v>
      </c>
      <c r="R120" s="555"/>
      <c r="S120" s="555"/>
      <c r="T120" s="555"/>
      <c r="U120" s="556"/>
      <c r="V120" s="557">
        <f t="shared" si="39"/>
        <v>0</v>
      </c>
      <c r="W120" s="557">
        <f t="shared" si="40"/>
        <v>0</v>
      </c>
      <c r="X120" s="557">
        <f t="shared" si="41"/>
        <v>0</v>
      </c>
      <c r="Y120" s="556"/>
    </row>
    <row r="121" spans="1:25" ht="11.5" x14ac:dyDescent="0.25">
      <c r="A121" s="56">
        <f t="shared" si="37"/>
        <v>0</v>
      </c>
      <c r="B121" s="56"/>
      <c r="C121" s="315" t="s">
        <v>532</v>
      </c>
      <c r="D121" s="316"/>
      <c r="E121" s="8" t="s">
        <v>102</v>
      </c>
      <c r="F121" s="555"/>
      <c r="G121" s="555"/>
      <c r="H121" s="555"/>
      <c r="I121" s="313"/>
      <c r="J121" s="555"/>
      <c r="K121" s="555"/>
      <c r="L121" s="555"/>
      <c r="M121" s="600"/>
      <c r="N121" s="557">
        <f t="shared" si="44"/>
        <v>0</v>
      </c>
      <c r="O121" s="557">
        <f t="shared" si="42"/>
        <v>0</v>
      </c>
      <c r="P121" s="557">
        <f t="shared" si="43"/>
        <v>0</v>
      </c>
      <c r="R121" s="555"/>
      <c r="S121" s="555"/>
      <c r="T121" s="555"/>
      <c r="U121" s="556"/>
      <c r="V121" s="557">
        <f t="shared" si="39"/>
        <v>0</v>
      </c>
      <c r="W121" s="557">
        <f t="shared" si="40"/>
        <v>0</v>
      </c>
      <c r="X121" s="557">
        <f t="shared" si="41"/>
        <v>0</v>
      </c>
      <c r="Y121" s="556"/>
    </row>
    <row r="122" spans="1:25" ht="11.5" x14ac:dyDescent="0.25">
      <c r="A122" s="56">
        <f t="shared" si="37"/>
        <v>0</v>
      </c>
      <c r="B122" s="56"/>
      <c r="C122" s="315" t="s">
        <v>533</v>
      </c>
      <c r="D122" s="316" t="s">
        <v>416</v>
      </c>
      <c r="E122" s="8" t="s">
        <v>77</v>
      </c>
      <c r="F122" s="555"/>
      <c r="G122" s="555"/>
      <c r="H122" s="555"/>
      <c r="I122" s="313"/>
      <c r="J122" s="555"/>
      <c r="K122" s="555"/>
      <c r="L122" s="555"/>
      <c r="M122" s="556"/>
      <c r="N122" s="557">
        <f t="shared" si="44"/>
        <v>0</v>
      </c>
      <c r="O122" s="557">
        <f t="shared" si="42"/>
        <v>0</v>
      </c>
      <c r="P122" s="557">
        <f t="shared" si="43"/>
        <v>0</v>
      </c>
      <c r="R122" s="555"/>
      <c r="S122" s="555"/>
      <c r="T122" s="555"/>
      <c r="U122" s="556"/>
      <c r="V122" s="557">
        <f t="shared" si="39"/>
        <v>0</v>
      </c>
      <c r="W122" s="557">
        <f t="shared" si="40"/>
        <v>0</v>
      </c>
      <c r="X122" s="557">
        <f t="shared" si="41"/>
        <v>0</v>
      </c>
      <c r="Y122" s="556"/>
    </row>
    <row r="123" spans="1:25" ht="11.5" x14ac:dyDescent="0.25">
      <c r="A123" s="56">
        <f t="shared" si="37"/>
        <v>0</v>
      </c>
      <c r="B123" s="56"/>
      <c r="C123" s="315" t="s">
        <v>534</v>
      </c>
      <c r="D123" s="316"/>
      <c r="E123" s="8" t="s">
        <v>188</v>
      </c>
      <c r="F123" s="555"/>
      <c r="G123" s="555"/>
      <c r="H123" s="555"/>
      <c r="I123" s="313"/>
      <c r="J123" s="555"/>
      <c r="K123" s="555"/>
      <c r="L123" s="555"/>
      <c r="M123" s="556"/>
      <c r="N123" s="557">
        <f t="shared" si="44"/>
        <v>0</v>
      </c>
      <c r="O123" s="557">
        <f t="shared" si="42"/>
        <v>0</v>
      </c>
      <c r="P123" s="557">
        <f t="shared" si="43"/>
        <v>0</v>
      </c>
      <c r="R123" s="555"/>
      <c r="S123" s="555"/>
      <c r="T123" s="555"/>
      <c r="U123" s="556"/>
      <c r="V123" s="557">
        <f t="shared" si="39"/>
        <v>0</v>
      </c>
      <c r="W123" s="557">
        <f t="shared" si="40"/>
        <v>0</v>
      </c>
      <c r="X123" s="557">
        <f t="shared" si="41"/>
        <v>0</v>
      </c>
      <c r="Y123" s="556"/>
    </row>
    <row r="124" spans="1:25" ht="11.5" x14ac:dyDescent="0.25">
      <c r="A124" s="56">
        <f t="shared" si="37"/>
        <v>0</v>
      </c>
      <c r="B124" s="56"/>
      <c r="C124" s="315" t="s">
        <v>535</v>
      </c>
      <c r="D124" s="316"/>
      <c r="E124" s="2" t="s">
        <v>186</v>
      </c>
      <c r="F124" s="555"/>
      <c r="G124" s="555"/>
      <c r="H124" s="555"/>
      <c r="I124" s="313"/>
      <c r="J124" s="555"/>
      <c r="K124" s="555"/>
      <c r="L124" s="555"/>
      <c r="M124" s="556"/>
      <c r="N124" s="557">
        <f t="shared" si="44"/>
        <v>0</v>
      </c>
      <c r="O124" s="557">
        <f t="shared" si="42"/>
        <v>0</v>
      </c>
      <c r="P124" s="557">
        <f t="shared" si="43"/>
        <v>0</v>
      </c>
      <c r="R124" s="555"/>
      <c r="S124" s="555"/>
      <c r="T124" s="555"/>
      <c r="U124" s="556"/>
      <c r="V124" s="557">
        <f t="shared" si="39"/>
        <v>0</v>
      </c>
      <c r="W124" s="557">
        <f t="shared" si="40"/>
        <v>0</v>
      </c>
      <c r="X124" s="557">
        <f t="shared" si="41"/>
        <v>0</v>
      </c>
      <c r="Y124" s="556"/>
    </row>
    <row r="125" spans="1:25" ht="11.5" x14ac:dyDescent="0.25">
      <c r="A125" s="56"/>
      <c r="B125" s="56"/>
      <c r="C125" s="315" t="s">
        <v>536</v>
      </c>
      <c r="D125" s="316" t="s">
        <v>416</v>
      </c>
      <c r="E125" s="3" t="s">
        <v>187</v>
      </c>
      <c r="F125" s="20">
        <f>SUM(F111:F124)</f>
        <v>0</v>
      </c>
      <c r="G125" s="20">
        <f>SUM(G111:G124)</f>
        <v>0</v>
      </c>
      <c r="H125" s="20">
        <f>SUM(H111:H124)</f>
        <v>0</v>
      </c>
      <c r="I125" s="313" t="s">
        <v>416</v>
      </c>
      <c r="J125" s="558">
        <f>SUM(J111:J124)</f>
        <v>0</v>
      </c>
      <c r="K125" s="558">
        <f>SUM(K111:K124)</f>
        <v>0</v>
      </c>
      <c r="L125" s="558">
        <f>SUM(L111:L124)</f>
        <v>0</v>
      </c>
      <c r="M125" s="556"/>
      <c r="N125" s="558">
        <f>SUM(N111:N124)</f>
        <v>0</v>
      </c>
      <c r="O125" s="558">
        <f>SUM(O111:O124)</f>
        <v>0</v>
      </c>
      <c r="P125" s="558">
        <f>SUM(P111:P124)</f>
        <v>0</v>
      </c>
      <c r="R125" s="558">
        <f>SUM(R111:R124)</f>
        <v>0</v>
      </c>
      <c r="S125" s="558">
        <f>SUM(S111:S124)</f>
        <v>0</v>
      </c>
      <c r="T125" s="558">
        <f>SUM(T111:T124)</f>
        <v>0</v>
      </c>
      <c r="U125" s="556"/>
      <c r="V125" s="558">
        <f>SUM(V111:V124)</f>
        <v>0</v>
      </c>
      <c r="W125" s="558">
        <f>SUM(W111:W124)</f>
        <v>0</v>
      </c>
      <c r="X125" s="558">
        <f>SUM(X111:X124)</f>
        <v>0</v>
      </c>
      <c r="Y125" s="556"/>
    </row>
    <row r="126" spans="1:25" ht="11.5" x14ac:dyDescent="0.25">
      <c r="A126" s="56"/>
      <c r="B126" s="56"/>
      <c r="C126" s="315" t="s">
        <v>537</v>
      </c>
      <c r="D126" s="316"/>
      <c r="F126" s="6"/>
      <c r="G126" s="6"/>
      <c r="H126" s="6"/>
      <c r="I126" s="313"/>
      <c r="J126" s="559"/>
      <c r="K126" s="559"/>
      <c r="L126" s="559"/>
      <c r="M126" s="556"/>
      <c r="N126" s="559"/>
      <c r="O126" s="559"/>
      <c r="P126" s="559"/>
      <c r="R126" s="559"/>
      <c r="S126" s="559"/>
      <c r="T126" s="559"/>
      <c r="U126" s="556"/>
      <c r="V126" s="559"/>
      <c r="W126" s="559"/>
      <c r="X126" s="559"/>
      <c r="Y126" s="556"/>
    </row>
    <row r="127" spans="1:25" ht="11.5" x14ac:dyDescent="0.25">
      <c r="B127" s="56"/>
      <c r="C127" s="315" t="s">
        <v>538</v>
      </c>
      <c r="D127" s="316"/>
      <c r="E127" s="2" t="s">
        <v>212</v>
      </c>
      <c r="F127" s="555"/>
      <c r="G127" s="555"/>
      <c r="H127" s="555"/>
      <c r="I127" s="313"/>
      <c r="J127" s="555"/>
      <c r="K127" s="555"/>
      <c r="L127" s="555"/>
      <c r="M127" s="556"/>
      <c r="N127" s="557">
        <f t="shared" ref="N127:P129" si="45">J127/J$15</f>
        <v>0</v>
      </c>
      <c r="O127" s="557">
        <f t="shared" si="45"/>
        <v>0</v>
      </c>
      <c r="P127" s="557">
        <f t="shared" si="45"/>
        <v>0</v>
      </c>
      <c r="R127" s="555"/>
      <c r="S127" s="555"/>
      <c r="T127" s="555"/>
      <c r="U127" s="556"/>
      <c r="V127" s="557">
        <f t="shared" ref="V127:X129" si="46">R127/R$15</f>
        <v>0</v>
      </c>
      <c r="W127" s="557">
        <f t="shared" si="46"/>
        <v>0</v>
      </c>
      <c r="X127" s="557">
        <f t="shared" si="46"/>
        <v>0</v>
      </c>
      <c r="Y127" s="556"/>
    </row>
    <row r="128" spans="1:25" ht="11.5" x14ac:dyDescent="0.25">
      <c r="B128" s="56"/>
      <c r="C128" s="315" t="s">
        <v>539</v>
      </c>
      <c r="D128" s="316"/>
      <c r="E128" s="2" t="s">
        <v>126</v>
      </c>
      <c r="F128" s="555"/>
      <c r="G128" s="555"/>
      <c r="H128" s="555"/>
      <c r="I128" s="313"/>
      <c r="J128" s="555"/>
      <c r="K128" s="555"/>
      <c r="L128" s="555"/>
      <c r="M128" s="556"/>
      <c r="N128" s="557">
        <f t="shared" si="45"/>
        <v>0</v>
      </c>
      <c r="O128" s="557">
        <f t="shared" si="45"/>
        <v>0</v>
      </c>
      <c r="P128" s="557">
        <f t="shared" si="45"/>
        <v>0</v>
      </c>
      <c r="R128" s="555"/>
      <c r="S128" s="555"/>
      <c r="T128" s="555"/>
      <c r="U128" s="556"/>
      <c r="V128" s="557">
        <f t="shared" si="46"/>
        <v>0</v>
      </c>
      <c r="W128" s="557">
        <f t="shared" si="46"/>
        <v>0</v>
      </c>
      <c r="X128" s="557">
        <f t="shared" si="46"/>
        <v>0</v>
      </c>
      <c r="Y128" s="556"/>
    </row>
    <row r="129" spans="1:25" ht="11.5" x14ac:dyDescent="0.25">
      <c r="B129" s="56"/>
      <c r="C129" s="315" t="s">
        <v>540</v>
      </c>
      <c r="D129" s="316"/>
      <c r="E129" s="2" t="s">
        <v>94</v>
      </c>
      <c r="F129" s="555"/>
      <c r="G129" s="555"/>
      <c r="H129" s="555"/>
      <c r="I129" s="313"/>
      <c r="J129" s="555"/>
      <c r="K129" s="555"/>
      <c r="L129" s="555"/>
      <c r="M129" s="556"/>
      <c r="N129" s="557">
        <f t="shared" si="45"/>
        <v>0</v>
      </c>
      <c r="O129" s="557">
        <f t="shared" si="45"/>
        <v>0</v>
      </c>
      <c r="P129" s="557">
        <f t="shared" si="45"/>
        <v>0</v>
      </c>
      <c r="R129" s="555"/>
      <c r="S129" s="555"/>
      <c r="T129" s="555"/>
      <c r="U129" s="556"/>
      <c r="V129" s="557">
        <f t="shared" si="46"/>
        <v>0</v>
      </c>
      <c r="W129" s="557">
        <f t="shared" si="46"/>
        <v>0</v>
      </c>
      <c r="X129" s="557">
        <f t="shared" si="46"/>
        <v>0</v>
      </c>
      <c r="Y129" s="556"/>
    </row>
    <row r="130" spans="1:25" ht="11.5" x14ac:dyDescent="0.25">
      <c r="A130" s="56"/>
      <c r="B130" s="56"/>
      <c r="C130" s="315" t="s">
        <v>541</v>
      </c>
      <c r="D130" s="316"/>
      <c r="E130" s="3" t="s">
        <v>33</v>
      </c>
      <c r="F130" s="20">
        <f>SUM(F127:F129)</f>
        <v>0</v>
      </c>
      <c r="G130" s="20">
        <f>SUM(G127:G129)</f>
        <v>0</v>
      </c>
      <c r="H130" s="20">
        <f>SUM(H127:H129)</f>
        <v>0</v>
      </c>
      <c r="I130" s="313"/>
      <c r="J130" s="558">
        <f>SUM(J127:J129)</f>
        <v>0</v>
      </c>
      <c r="K130" s="558">
        <f>SUM(K127:K129)</f>
        <v>0</v>
      </c>
      <c r="L130" s="558">
        <f>SUM(L127:L129)</f>
        <v>0</v>
      </c>
      <c r="M130" s="556"/>
      <c r="N130" s="558">
        <f>SUM(N127:N129)</f>
        <v>0</v>
      </c>
      <c r="O130" s="558">
        <f>SUM(O127:O129)</f>
        <v>0</v>
      </c>
      <c r="P130" s="558">
        <f>SUM(P127:P129)</f>
        <v>0</v>
      </c>
      <c r="R130" s="558">
        <f>SUM(R127:R129)</f>
        <v>0</v>
      </c>
      <c r="S130" s="558">
        <f>SUM(S127:S129)</f>
        <v>0</v>
      </c>
      <c r="T130" s="558">
        <f>SUM(T127:T129)</f>
        <v>0</v>
      </c>
      <c r="U130" s="556"/>
      <c r="V130" s="558">
        <f>SUM(V127:V129)</f>
        <v>0</v>
      </c>
      <c r="W130" s="558">
        <f>SUM(W127:W129)</f>
        <v>0</v>
      </c>
      <c r="X130" s="558">
        <f>SUM(X127:X129)</f>
        <v>0</v>
      </c>
      <c r="Y130" s="556"/>
    </row>
    <row r="131" spans="1:25" ht="11.5" x14ac:dyDescent="0.25">
      <c r="A131" s="56"/>
      <c r="B131" s="56"/>
      <c r="C131" s="315"/>
      <c r="D131" s="316"/>
      <c r="F131" s="6"/>
      <c r="G131" s="6"/>
      <c r="H131" s="6"/>
      <c r="I131" s="313"/>
      <c r="J131" s="559"/>
      <c r="K131" s="559"/>
      <c r="L131" s="559"/>
      <c r="M131" s="556"/>
      <c r="N131" s="559"/>
      <c r="O131" s="559"/>
      <c r="P131" s="559"/>
      <c r="R131" s="559"/>
      <c r="S131" s="559"/>
      <c r="T131" s="559"/>
      <c r="U131" s="556"/>
      <c r="V131" s="559"/>
      <c r="W131" s="559"/>
      <c r="X131" s="559"/>
      <c r="Y131" s="556"/>
    </row>
    <row r="132" spans="1:25" ht="11.5" x14ac:dyDescent="0.25">
      <c r="A132" s="56"/>
      <c r="B132" s="56"/>
      <c r="C132" s="315"/>
      <c r="D132" s="316"/>
      <c r="E132" s="10" t="s">
        <v>34</v>
      </c>
      <c r="F132" s="21">
        <f>F125+F130</f>
        <v>0</v>
      </c>
      <c r="G132" s="21">
        <f>G125+G130</f>
        <v>0</v>
      </c>
      <c r="H132" s="21">
        <f>H125+H130</f>
        <v>0</v>
      </c>
      <c r="I132" s="313"/>
      <c r="J132" s="599">
        <f>J125+J130</f>
        <v>0</v>
      </c>
      <c r="K132" s="599">
        <f>K125+K130</f>
        <v>0</v>
      </c>
      <c r="L132" s="599">
        <f>L125+L130</f>
        <v>0</v>
      </c>
      <c r="M132" s="556"/>
      <c r="N132" s="599">
        <f>N125+N130</f>
        <v>0</v>
      </c>
      <c r="O132" s="599">
        <f>O125+O130</f>
        <v>0</v>
      </c>
      <c r="P132" s="599">
        <f>P125+P130</f>
        <v>0</v>
      </c>
      <c r="R132" s="599">
        <f>R125+R130</f>
        <v>0</v>
      </c>
      <c r="S132" s="599">
        <f>S125+S130</f>
        <v>0</v>
      </c>
      <c r="T132" s="599">
        <f>T125+T130</f>
        <v>0</v>
      </c>
      <c r="U132" s="556"/>
      <c r="V132" s="599">
        <f>V125+V130</f>
        <v>0</v>
      </c>
      <c r="W132" s="599">
        <f>W125+W130</f>
        <v>0</v>
      </c>
      <c r="X132" s="599">
        <f>X125+X130</f>
        <v>0</v>
      </c>
      <c r="Y132" s="556"/>
    </row>
    <row r="133" spans="1:25" ht="11.5" x14ac:dyDescent="0.25">
      <c r="A133" s="56"/>
      <c r="B133" s="56"/>
      <c r="C133" s="315"/>
      <c r="D133" s="318"/>
      <c r="E133" s="18"/>
      <c r="F133" s="19"/>
      <c r="G133" s="19"/>
      <c r="H133" s="19"/>
      <c r="I133" s="313"/>
      <c r="J133" s="601"/>
      <c r="K133" s="601"/>
      <c r="L133" s="601"/>
      <c r="M133" s="602"/>
      <c r="N133" s="601"/>
      <c r="O133" s="601"/>
      <c r="P133" s="601"/>
      <c r="R133" s="601"/>
      <c r="S133" s="601"/>
      <c r="T133" s="601"/>
      <c r="U133" s="602"/>
      <c r="V133" s="601"/>
      <c r="W133" s="601"/>
      <c r="X133" s="601"/>
      <c r="Y133" s="602"/>
    </row>
    <row r="134" spans="1:25" ht="12" x14ac:dyDescent="0.3">
      <c r="A134" s="56"/>
      <c r="B134" s="56"/>
      <c r="C134" s="315" t="s">
        <v>544</v>
      </c>
      <c r="D134" s="318"/>
      <c r="E134" s="16" t="s">
        <v>231</v>
      </c>
      <c r="F134" s="55"/>
      <c r="G134" s="55"/>
      <c r="H134" s="55"/>
      <c r="I134" s="313"/>
      <c r="J134" s="555"/>
      <c r="K134" s="555"/>
      <c r="L134" s="555"/>
      <c r="M134" s="602"/>
      <c r="N134" s="557">
        <f>J134/J$15</f>
        <v>0</v>
      </c>
      <c r="O134" s="557">
        <f>K134/K$15</f>
        <v>0</v>
      </c>
      <c r="P134" s="557">
        <f>L134/L$15</f>
        <v>0</v>
      </c>
      <c r="R134" s="555"/>
      <c r="S134" s="555"/>
      <c r="T134" s="555"/>
      <c r="U134" s="602"/>
      <c r="V134" s="557">
        <f>R134/R$15</f>
        <v>0</v>
      </c>
      <c r="W134" s="557">
        <f>S134/S$15</f>
        <v>0</v>
      </c>
      <c r="X134" s="557">
        <f>T134/T$15</f>
        <v>0</v>
      </c>
      <c r="Y134" s="602"/>
    </row>
    <row r="135" spans="1:25" ht="12" x14ac:dyDescent="0.3">
      <c r="A135" s="56"/>
      <c r="B135" s="56"/>
      <c r="C135" s="315" t="s">
        <v>545</v>
      </c>
      <c r="D135" s="318"/>
      <c r="E135" s="283" t="s">
        <v>127</v>
      </c>
      <c r="F135" s="34"/>
      <c r="G135" s="34"/>
      <c r="H135" s="34"/>
      <c r="I135" s="313"/>
      <c r="J135" s="603"/>
      <c r="K135" s="603"/>
      <c r="L135" s="603"/>
      <c r="M135" s="602"/>
      <c r="N135" s="562">
        <f>J135</f>
        <v>0</v>
      </c>
      <c r="O135" s="562">
        <f>K135</f>
        <v>0</v>
      </c>
      <c r="P135" s="562">
        <f>L135</f>
        <v>0</v>
      </c>
      <c r="R135" s="603"/>
      <c r="S135" s="603"/>
      <c r="T135" s="603"/>
      <c r="U135" s="602"/>
      <c r="V135" s="562">
        <f>R135</f>
        <v>0</v>
      </c>
      <c r="W135" s="562">
        <f>S135</f>
        <v>0</v>
      </c>
      <c r="X135" s="562">
        <f>T135</f>
        <v>0</v>
      </c>
      <c r="Y135" s="602"/>
    </row>
    <row r="136" spans="1:25" ht="11.5" x14ac:dyDescent="0.25">
      <c r="A136" s="56"/>
      <c r="B136" s="56"/>
      <c r="C136" s="315"/>
      <c r="D136" s="316"/>
      <c r="E136" s="11" t="s">
        <v>35</v>
      </c>
      <c r="I136" s="313"/>
    </row>
    <row r="137" spans="1:25" ht="11.5" x14ac:dyDescent="0.25">
      <c r="A137" s="56"/>
      <c r="B137" s="56"/>
      <c r="C137" s="315"/>
      <c r="D137" s="316"/>
      <c r="I137" s="313"/>
    </row>
    <row r="138" spans="1:25" ht="11.5" x14ac:dyDescent="0.25">
      <c r="B138" s="56">
        <f>1-(F138*G138*H138*N138*O138*P138*V138*W138*X138)</f>
        <v>0</v>
      </c>
      <c r="C138" s="315"/>
      <c r="D138" s="316"/>
      <c r="E138" s="11" t="s">
        <v>301</v>
      </c>
      <c r="F138" s="51" t="b">
        <f>ABS(  (F57+F69+F87)-(F105+F125+F130)  ) &lt; eTol</f>
        <v>1</v>
      </c>
      <c r="G138" s="51" t="b">
        <f>ABS(  (G57+G69+G87)-(G105+G125+G130)  ) &lt; eTol</f>
        <v>1</v>
      </c>
      <c r="H138" s="51" t="b">
        <f>ABS(  (H57+H69+H87)-(H105+H125+H130)  ) &lt; eTol</f>
        <v>1</v>
      </c>
      <c r="I138" s="313"/>
      <c r="J138" s="51" t="b">
        <f>ABS(  (J57+J69+J87)-(J105+J125+J130)  ) &lt; eTol</f>
        <v>1</v>
      </c>
      <c r="K138" s="51" t="b">
        <f>ABS(  (K57+K69+K87)-(K105+K125+K130)  ) &lt; eTol</f>
        <v>1</v>
      </c>
      <c r="L138" s="51" t="b">
        <f>ABS(  (L57+L69+L87)-(L105+L125+L130)  ) &lt; eTol</f>
        <v>1</v>
      </c>
      <c r="N138" s="51" t="b">
        <f>ABS(  (N57+N69+N87)-(N105+N125+N130)  ) &lt; eTol</f>
        <v>1</v>
      </c>
      <c r="O138" s="51" t="b">
        <f>ABS(  (O57+O69+O87)-(O105+O125+O130)  ) &lt; eTol</f>
        <v>1</v>
      </c>
      <c r="P138" s="51" t="b">
        <f>ABS(  (P57+P69+P87)-(P105+P125+P130)  ) &lt; eTol</f>
        <v>1</v>
      </c>
      <c r="R138" s="51" t="b">
        <f>ABS(  (R57+R69+R87)-(R105+R125+R130)  ) &lt; eTol</f>
        <v>1</v>
      </c>
      <c r="S138" s="51" t="b">
        <f>ABS(  (S57+S69+S87)-(S105+S125+S130)  ) &lt; eTol</f>
        <v>1</v>
      </c>
      <c r="T138" s="51" t="b">
        <f>ABS(  (T57+T69+T87)-(T105+T125+T130)  ) &lt; eTol</f>
        <v>1</v>
      </c>
      <c r="V138" s="51" t="b">
        <f>ABS(  (V57+V69+V87)-(V105+V125+V130)  ) &lt; eTol</f>
        <v>1</v>
      </c>
      <c r="W138" s="51" t="b">
        <f>ABS(  (W57+W69+W87)-(W105+W125+W130)  ) &lt; eTol</f>
        <v>1</v>
      </c>
      <c r="X138" s="51" t="b">
        <f>ABS(  (X57+X69+X87)-(X105+X125+X130)  ) &lt; eTol</f>
        <v>1</v>
      </c>
    </row>
    <row r="139" spans="1:25" ht="11.5" x14ac:dyDescent="0.25">
      <c r="B139" s="56"/>
      <c r="C139" s="315"/>
      <c r="D139" s="316"/>
      <c r="E139" s="11" t="s">
        <v>858</v>
      </c>
      <c r="F139" s="1146">
        <f>(F57+F69+F87)-(F105+F125+F130)</f>
        <v>0</v>
      </c>
      <c r="G139" s="1146">
        <f t="shared" ref="G139:X139" si="47">(G57+G69+G87)-(G105+G125+G130)</f>
        <v>0</v>
      </c>
      <c r="H139" s="1146">
        <f t="shared" si="47"/>
        <v>0</v>
      </c>
      <c r="I139" s="1147"/>
      <c r="J139" s="1146">
        <f t="shared" si="47"/>
        <v>0</v>
      </c>
      <c r="K139" s="1146">
        <f t="shared" si="47"/>
        <v>0</v>
      </c>
      <c r="L139" s="1146">
        <f t="shared" si="47"/>
        <v>0</v>
      </c>
      <c r="M139" s="680"/>
      <c r="N139" s="1146">
        <f t="shared" si="47"/>
        <v>0</v>
      </c>
      <c r="O139" s="1146">
        <f t="shared" si="47"/>
        <v>0</v>
      </c>
      <c r="P139" s="1146">
        <f t="shared" si="47"/>
        <v>0</v>
      </c>
      <c r="Q139" s="1148"/>
      <c r="R139" s="1146">
        <f t="shared" si="47"/>
        <v>0</v>
      </c>
      <c r="S139" s="1146">
        <f t="shared" si="47"/>
        <v>0</v>
      </c>
      <c r="T139" s="1146">
        <f t="shared" si="47"/>
        <v>0</v>
      </c>
      <c r="U139" s="680"/>
      <c r="V139" s="1146">
        <f t="shared" si="47"/>
        <v>0</v>
      </c>
      <c r="W139" s="1146">
        <f t="shared" si="47"/>
        <v>0</v>
      </c>
      <c r="X139" s="1146">
        <f t="shared" si="47"/>
        <v>0</v>
      </c>
    </row>
    <row r="140" spans="1:25" ht="11.5" x14ac:dyDescent="0.25">
      <c r="A140" s="56"/>
      <c r="B140" s="56"/>
      <c r="C140" s="315"/>
      <c r="D140" s="316"/>
      <c r="E140" s="11"/>
      <c r="I140" s="313"/>
    </row>
    <row r="141" spans="1:25" ht="13" x14ac:dyDescent="0.3">
      <c r="A141" s="56"/>
      <c r="B141" s="56"/>
      <c r="C141" s="315"/>
      <c r="D141" s="316"/>
      <c r="E141" s="13" t="s">
        <v>566</v>
      </c>
      <c r="F141" s="59" t="str">
        <f>F17</f>
        <v>31/XX/20XX</v>
      </c>
      <c r="G141" s="59" t="str">
        <f>G17</f>
        <v>31/XX/20XX</v>
      </c>
      <c r="H141" s="59" t="str">
        <f>H17</f>
        <v>31/XX/20XX</v>
      </c>
      <c r="I141" s="313"/>
      <c r="J141" s="59" t="str">
        <f>J17</f>
        <v>31/XX/20XX</v>
      </c>
      <c r="K141" s="59" t="str">
        <f>K17</f>
        <v>31/XX/20XX</v>
      </c>
      <c r="L141" s="59" t="str">
        <f>L17</f>
        <v>31/XX/20XX</v>
      </c>
      <c r="N141" s="59" t="str">
        <f>N17</f>
        <v>31/XX/20XX</v>
      </c>
      <c r="O141" s="59" t="str">
        <f>O17</f>
        <v>31/XX/20XX</v>
      </c>
      <c r="P141" s="59" t="str">
        <f>P17</f>
        <v>31/XX/20XX</v>
      </c>
      <c r="R141" s="59" t="str">
        <f>R17</f>
        <v>31/XX/20XX</v>
      </c>
      <c r="S141" s="59" t="str">
        <f>S17</f>
        <v>31/XX/20XX</v>
      </c>
      <c r="T141" s="59" t="str">
        <f>T17</f>
        <v>31/XX/20XX</v>
      </c>
      <c r="V141" s="59" t="str">
        <f>V17</f>
        <v>31/XX/20XX</v>
      </c>
      <c r="W141" s="59" t="str">
        <f>W17</f>
        <v>31/XX/20XX</v>
      </c>
      <c r="X141" s="59" t="str">
        <f>X17</f>
        <v>31/XX/20XX</v>
      </c>
    </row>
    <row r="142" spans="1:25" ht="11.5" x14ac:dyDescent="0.25">
      <c r="A142" s="56"/>
      <c r="B142" s="56"/>
      <c r="C142" s="315" t="s">
        <v>453</v>
      </c>
      <c r="D142" s="316" t="s">
        <v>416</v>
      </c>
      <c r="E142" s="2" t="s">
        <v>151</v>
      </c>
      <c r="F142" s="555"/>
      <c r="G142" s="555"/>
      <c r="H142" s="555"/>
      <c r="I142" s="313"/>
      <c r="J142" s="555"/>
      <c r="K142" s="555"/>
      <c r="L142" s="555"/>
      <c r="M142" s="556"/>
      <c r="N142" s="557">
        <f t="shared" ref="N142:P143" si="48">J142/J$14</f>
        <v>0</v>
      </c>
      <c r="O142" s="557">
        <f t="shared" si="48"/>
        <v>0</v>
      </c>
      <c r="P142" s="557">
        <f t="shared" si="48"/>
        <v>0</v>
      </c>
      <c r="R142" s="555"/>
      <c r="S142" s="555"/>
      <c r="T142" s="555"/>
      <c r="U142" s="556"/>
      <c r="V142" s="557">
        <f t="shared" ref="V142:X143" si="49">R142/R$14</f>
        <v>0</v>
      </c>
      <c r="W142" s="557">
        <f t="shared" si="49"/>
        <v>0</v>
      </c>
      <c r="X142" s="557">
        <f t="shared" si="49"/>
        <v>0</v>
      </c>
    </row>
    <row r="143" spans="1:25" ht="11.5" x14ac:dyDescent="0.25">
      <c r="A143" s="56">
        <f>IF(OR(F143&gt;0,G143&gt;0,H143&gt;0,N143&gt;0,O143&gt;0,P143&gt;0,V143&gt;0,W143&gt;0,X143&gt;0),1,0)</f>
        <v>0</v>
      </c>
      <c r="B143" s="56"/>
      <c r="C143" s="315" t="s">
        <v>454</v>
      </c>
      <c r="D143" s="316" t="s">
        <v>416</v>
      </c>
      <c r="E143" s="2" t="s">
        <v>133</v>
      </c>
      <c r="F143" s="555"/>
      <c r="G143" s="555"/>
      <c r="H143" s="555"/>
      <c r="I143" s="313"/>
      <c r="J143" s="555"/>
      <c r="K143" s="555"/>
      <c r="L143" s="555"/>
      <c r="M143" s="556"/>
      <c r="N143" s="557">
        <f t="shared" si="48"/>
        <v>0</v>
      </c>
      <c r="O143" s="557">
        <f t="shared" si="48"/>
        <v>0</v>
      </c>
      <c r="P143" s="557">
        <f t="shared" si="48"/>
        <v>0</v>
      </c>
      <c r="R143" s="555"/>
      <c r="S143" s="555"/>
      <c r="T143" s="555"/>
      <c r="U143" s="556"/>
      <c r="V143" s="557">
        <f t="shared" si="49"/>
        <v>0</v>
      </c>
      <c r="W143" s="557">
        <f t="shared" si="49"/>
        <v>0</v>
      </c>
      <c r="X143" s="557">
        <f t="shared" si="49"/>
        <v>0</v>
      </c>
    </row>
    <row r="144" spans="1:25" ht="11.5" x14ac:dyDescent="0.25">
      <c r="A144" s="56"/>
      <c r="B144" s="56"/>
      <c r="C144" s="315" t="s">
        <v>455</v>
      </c>
      <c r="D144" s="316" t="s">
        <v>416</v>
      </c>
      <c r="E144" s="3" t="s">
        <v>152</v>
      </c>
      <c r="F144" s="558">
        <f>SUM(F142:F143)</f>
        <v>0</v>
      </c>
      <c r="G144" s="558">
        <f>SUM(G142:G143)</f>
        <v>0</v>
      </c>
      <c r="H144" s="558">
        <f>SUM(H142:H143)</f>
        <v>0</v>
      </c>
      <c r="I144" s="313"/>
      <c r="J144" s="558">
        <f>SUM(J142:J143)</f>
        <v>0</v>
      </c>
      <c r="K144" s="558">
        <f>SUM(K142:K143)</f>
        <v>0</v>
      </c>
      <c r="L144" s="558">
        <f>SUM(L142:L143)</f>
        <v>0</v>
      </c>
      <c r="M144" s="556"/>
      <c r="N144" s="558">
        <f>SUM(N142:N143)</f>
        <v>0</v>
      </c>
      <c r="O144" s="558">
        <f>SUM(O142:O143)</f>
        <v>0</v>
      </c>
      <c r="P144" s="558">
        <f>SUM(P142:P143)</f>
        <v>0</v>
      </c>
      <c r="R144" s="558">
        <f>SUM(R142:R143)</f>
        <v>0</v>
      </c>
      <c r="S144" s="558">
        <f>SUM(S142:S143)</f>
        <v>0</v>
      </c>
      <c r="T144" s="558">
        <f>SUM(T142:T143)</f>
        <v>0</v>
      </c>
      <c r="U144" s="556"/>
      <c r="V144" s="558">
        <f>SUM(V142:V143)</f>
        <v>0</v>
      </c>
      <c r="W144" s="558">
        <f>SUM(W142:W143)</f>
        <v>0</v>
      </c>
      <c r="X144" s="558">
        <f>SUM(X142:X143)</f>
        <v>0</v>
      </c>
    </row>
    <row r="145" spans="1:25" ht="11.5" x14ac:dyDescent="0.25">
      <c r="A145" s="56"/>
      <c r="B145" s="56"/>
      <c r="C145" s="56"/>
      <c r="D145" s="316"/>
      <c r="E145" s="5"/>
      <c r="F145" s="556"/>
      <c r="G145" s="556"/>
      <c r="H145" s="556"/>
      <c r="I145" s="313"/>
      <c r="J145" s="556"/>
      <c r="K145" s="556"/>
      <c r="L145" s="556"/>
      <c r="M145" s="556"/>
      <c r="N145" s="556"/>
      <c r="O145" s="556"/>
      <c r="P145" s="556"/>
      <c r="R145" s="556"/>
      <c r="S145" s="556"/>
      <c r="T145" s="556"/>
      <c r="U145" s="556"/>
      <c r="V145" s="556"/>
      <c r="W145" s="556"/>
      <c r="X145" s="556"/>
    </row>
    <row r="146" spans="1:25" ht="11.5" hidden="1" x14ac:dyDescent="0.25">
      <c r="A146" s="56"/>
      <c r="B146" s="56"/>
      <c r="C146" s="56"/>
      <c r="D146" s="316"/>
      <c r="E146" s="2" t="s">
        <v>128</v>
      </c>
      <c r="F146" s="555"/>
      <c r="G146" s="555"/>
      <c r="H146" s="555"/>
      <c r="I146" s="313"/>
      <c r="J146" s="555"/>
      <c r="K146" s="555"/>
      <c r="L146" s="555"/>
      <c r="M146" s="556"/>
      <c r="N146" s="557">
        <f>J146/J$15</f>
        <v>0</v>
      </c>
      <c r="O146" s="557">
        <f>K146/K$15</f>
        <v>0</v>
      </c>
      <c r="P146" s="557">
        <f>L146/L$15</f>
        <v>0</v>
      </c>
      <c r="R146" s="555"/>
      <c r="S146" s="555"/>
      <c r="T146" s="555"/>
      <c r="U146" s="556"/>
      <c r="V146" s="557">
        <f>R146/R$15</f>
        <v>0</v>
      </c>
      <c r="W146" s="557">
        <f>S146/S$15</f>
        <v>0</v>
      </c>
      <c r="X146" s="557">
        <f>T146/T$15</f>
        <v>0</v>
      </c>
    </row>
    <row r="147" spans="1:25" ht="11.5" x14ac:dyDescent="0.25">
      <c r="A147" s="56"/>
      <c r="B147" s="56"/>
      <c r="C147" s="56"/>
      <c r="D147" s="316"/>
      <c r="E147" s="5"/>
      <c r="F147" s="604"/>
      <c r="G147" s="604"/>
      <c r="H147" s="604"/>
      <c r="I147" s="313"/>
      <c r="J147" s="604"/>
      <c r="K147" s="604"/>
      <c r="L147" s="604"/>
      <c r="M147" s="604"/>
      <c r="N147" s="556"/>
      <c r="O147" s="556"/>
      <c r="P147" s="556"/>
      <c r="R147" s="604"/>
      <c r="S147" s="604"/>
      <c r="T147" s="604"/>
      <c r="U147" s="556"/>
      <c r="V147" s="556"/>
      <c r="W147" s="556"/>
      <c r="X147" s="556"/>
    </row>
    <row r="148" spans="1:25" ht="13" x14ac:dyDescent="0.3">
      <c r="A148" s="56"/>
      <c r="B148" s="56"/>
      <c r="C148" s="315" t="s">
        <v>542</v>
      </c>
      <c r="D148" s="316" t="s">
        <v>416</v>
      </c>
      <c r="E148" s="26" t="s">
        <v>129</v>
      </c>
      <c r="F148" s="605">
        <f>F113+F112+F119+F111 +F114 +F122+  F97+F92+F93+F90+F98+F99 - F85-F84-F81-F83</f>
        <v>0</v>
      </c>
      <c r="G148" s="558">
        <f>G113+G112+G119+G111 +G114 +G122+  G97+G92+G93+G90+G98+G99 - G85-G84-G81-G83</f>
        <v>0</v>
      </c>
      <c r="H148" s="558">
        <f>H113+H112+H119+H111 +H114 +H122+  H97+H92+H93+H90+H98+H99 - H85-H84-H81-H83</f>
        <v>0</v>
      </c>
      <c r="I148" s="313"/>
      <c r="J148" s="558">
        <f>J113+J112+J119+J111 +J114 +J122+  J97+J92+J93+J90+J98+J99 - J85-J84-J81-J83</f>
        <v>0</v>
      </c>
      <c r="K148" s="558">
        <f>K113+K112+K119+K111 +K114 +K122+  K97+K92+K93+K90+K98+K99 - K85-K84-K81-K83</f>
        <v>0</v>
      </c>
      <c r="L148" s="558">
        <f>L113+L112+L119+L111 +L114 +L122+  L97+L92+L93+L90+L98+L99 - L85-L84-L81-L83</f>
        <v>0</v>
      </c>
      <c r="M148" s="556"/>
      <c r="N148" s="558">
        <f>N113+N112+N119+N111 +N114 +N122+  N97+N92+N93+N90+N98+N99 - N85-N84-N81-N83</f>
        <v>0</v>
      </c>
      <c r="O148" s="558">
        <f>O113+O112+O119+O111 +O114 +O122+  O97+O92+O93+O90+O98+O99 - O85-O84-O81-O83</f>
        <v>0</v>
      </c>
      <c r="P148" s="558">
        <f>P113+P112+P119+P111 +P114 +P122+  P97+P92+P93+P90+P98+P99 - P85-P84-P81-P83</f>
        <v>0</v>
      </c>
      <c r="R148" s="558">
        <f>R113+R112+R119+R111 +R114 +R122+  R97+R92+R93+R90+R98+R99 - R85-R84-R81-R83</f>
        <v>0</v>
      </c>
      <c r="S148" s="558">
        <f>S113+S112+S119+S111 +S114 +S122+  S97+S92+S93+S90+S98+S99 - S85-S84-S81-S83</f>
        <v>0</v>
      </c>
      <c r="T148" s="558">
        <f>T113+T112+T119+T111 +T114 +T122+  T97+T92+T93+T90+T98+T99 - T85-T84-T81-T83</f>
        <v>0</v>
      </c>
      <c r="U148" s="556"/>
      <c r="V148" s="558">
        <f>V113+V112+V119+V111 +V114 +V122+  V97+V92+V93+V90+V98+V99 - V85-V84-V81-V83</f>
        <v>0</v>
      </c>
      <c r="W148" s="558">
        <f>W113+W112+W119+W111 +W114 +W122+  W97+W92+W93+W90+W98+W99 - W85-W84-W81-W83</f>
        <v>0</v>
      </c>
      <c r="X148" s="558">
        <f>X113+X112+X119+X111 +X114 +X122+  X97+X92+X93+X90+X98+X99 - X85-X84-X81-X83</f>
        <v>0</v>
      </c>
    </row>
    <row r="149" spans="1:25" ht="13" x14ac:dyDescent="0.3">
      <c r="A149" s="56"/>
      <c r="B149" s="56"/>
      <c r="C149" s="315" t="s">
        <v>543</v>
      </c>
      <c r="D149" s="316" t="s">
        <v>416</v>
      </c>
      <c r="E149" s="26" t="s">
        <v>182</v>
      </c>
      <c r="F149" s="558">
        <f>IF('Authority Input'!$G$47="Annual Contract Value (no lotting)",'Authority Input'!$F$40,'Authority Input'!$AA$50)</f>
        <v>0</v>
      </c>
      <c r="G149" s="558">
        <f>IF('Authority Input'!$G$47="Annual Contract Value (no lotting)",'Authority Input'!$F$40,'Authority Input'!$AA$50)</f>
        <v>0</v>
      </c>
      <c r="H149" s="558">
        <f>IF('Authority Input'!$G$47="Annual Contract Value (no lotting)",'Authority Input'!$F$40,'Authority Input'!$AA$50)</f>
        <v>0</v>
      </c>
      <c r="I149" s="313"/>
      <c r="J149" s="558">
        <f>IF('Authority Input'!$G$47="Annual Contract Value (no lotting)",'Authority Input'!$F$40,'Authority Input'!$AA$50)</f>
        <v>0</v>
      </c>
      <c r="K149" s="558">
        <f>IF('Authority Input'!$G$47="Annual Contract Value (no lotting)",'Authority Input'!$F$40,'Authority Input'!$AA$50)</f>
        <v>0</v>
      </c>
      <c r="L149" s="558">
        <f>IF('Authority Input'!$G$47="Annual Contract Value (no lotting)",'Authority Input'!$F$40,'Authority Input'!$AA$50)</f>
        <v>0</v>
      </c>
      <c r="M149" s="556"/>
      <c r="N149" s="558">
        <f>IF('Authority Input'!$G$47="Annual Contract Value (no lotting)",'Authority Input'!$F$40,'Authority Input'!$AA$50)</f>
        <v>0</v>
      </c>
      <c r="O149" s="558">
        <f>IF('Authority Input'!$G$47="Annual Contract Value (no lotting)",'Authority Input'!$F$40,'Authority Input'!$AA$50)</f>
        <v>0</v>
      </c>
      <c r="P149" s="558">
        <f>IF('Authority Input'!$G$47="Annual Contract Value (no lotting)",'Authority Input'!$F$40,'Authority Input'!$AA$50)</f>
        <v>0</v>
      </c>
      <c r="R149" s="558">
        <f>IF('Authority Input'!$G$47="Annual Contract Value (no lotting)",'Authority Input'!$F$40,'Authority Input'!$AA$50)</f>
        <v>0</v>
      </c>
      <c r="S149" s="558">
        <f>IF('Authority Input'!$G$47="Annual Contract Value (no lotting)",'Authority Input'!$F$40,'Authority Input'!$AA$50)</f>
        <v>0</v>
      </c>
      <c r="T149" s="558">
        <f>IF('Authority Input'!$G$47="Annual Contract Value (no lotting)",'Authority Input'!$F$40,'Authority Input'!$AA$50)</f>
        <v>0</v>
      </c>
      <c r="U149" s="556"/>
      <c r="V149" s="558">
        <f>IF('Authority Input'!$G$47="Annual Contract Value (no lotting)",'Authority Input'!$F$40,'Authority Input'!$AA$50)</f>
        <v>0</v>
      </c>
      <c r="W149" s="558">
        <f>IF('Authority Input'!$G$47="Annual Contract Value (no lotting)",'Authority Input'!$F$40,'Authority Input'!$AA$50)</f>
        <v>0</v>
      </c>
      <c r="X149" s="558">
        <f>IF('Authority Input'!$G$47="Annual Contract Value (no lotting)",'Authority Input'!$F$40,'Authority Input'!$AA$50)</f>
        <v>0</v>
      </c>
    </row>
    <row r="150" spans="1:25" ht="11.5" x14ac:dyDescent="0.25">
      <c r="A150" s="56"/>
      <c r="B150" s="56"/>
      <c r="I150" s="313"/>
    </row>
    <row r="151" spans="1:25" ht="12" thickBot="1" x14ac:dyDescent="0.3">
      <c r="A151" s="71"/>
      <c r="B151" s="72"/>
      <c r="C151" s="73"/>
      <c r="D151" s="73"/>
      <c r="E151" s="73"/>
      <c r="F151" s="73"/>
      <c r="G151" s="73"/>
      <c r="H151" s="73"/>
      <c r="I151" s="313"/>
      <c r="J151" s="73"/>
      <c r="K151" s="73"/>
      <c r="L151" s="73"/>
      <c r="M151" s="73"/>
      <c r="N151" s="73"/>
      <c r="O151" s="73"/>
      <c r="P151" s="73"/>
      <c r="R151" s="73"/>
      <c r="S151" s="73"/>
      <c r="T151" s="73"/>
      <c r="U151" s="73"/>
      <c r="V151" s="73"/>
      <c r="W151" s="73"/>
      <c r="X151" s="73"/>
      <c r="Y151" s="73"/>
    </row>
    <row r="152" spans="1:25" ht="15.5" x14ac:dyDescent="0.35">
      <c r="A152" s="1222" t="s">
        <v>111</v>
      </c>
      <c r="B152" s="1222"/>
      <c r="C152" s="1222"/>
      <c r="D152" s="1222"/>
      <c r="E152" s="1222"/>
      <c r="F152" s="30"/>
      <c r="G152" s="30"/>
      <c r="H152" s="30"/>
      <c r="I152" s="314"/>
      <c r="J152" s="30"/>
      <c r="K152" s="30"/>
      <c r="L152" s="30"/>
      <c r="M152" s="307"/>
      <c r="N152" s="30"/>
      <c r="O152" s="30"/>
      <c r="P152" s="30"/>
      <c r="Q152" s="1144"/>
      <c r="R152" s="30"/>
      <c r="S152" s="30"/>
      <c r="T152" s="30"/>
      <c r="U152" s="30"/>
      <c r="V152" s="30"/>
      <c r="W152" s="30"/>
      <c r="X152" s="30"/>
      <c r="Y152" s="30"/>
    </row>
    <row r="153" spans="1:25" ht="0.75" customHeight="1" x14ac:dyDescent="0.25">
      <c r="Q153" s="319"/>
    </row>
    <row r="154" spans="1:25" ht="0.75" customHeight="1" x14ac:dyDescent="0.25"/>
    <row r="155" spans="1:25" ht="0.75" customHeight="1" x14ac:dyDescent="0.25"/>
    <row r="156" spans="1:25" ht="0.75" customHeight="1" x14ac:dyDescent="0.25"/>
    <row r="157" spans="1:25" ht="0.75" customHeight="1" x14ac:dyDescent="0.25"/>
  </sheetData>
  <sheetProtection algorithmName="SHA-512" hashValue="I0iyrG+v3Tg52bXBNtrNSgfDNZGSw9ovub7ESk+P+GwGZWw0cmU8hjnSw187DlJAh4cg/Z7NhAKouoNeGGeFLw==" saltValue="dD9xeVUq0eB5Lac78ytTAg==" spinCount="100000" sheet="1" objects="1" scenarios="1"/>
  <mergeCells count="7">
    <mergeCell ref="V12:X12"/>
    <mergeCell ref="A152:E152"/>
    <mergeCell ref="C6:D6"/>
    <mergeCell ref="F12:H12"/>
    <mergeCell ref="J12:L12"/>
    <mergeCell ref="N12:P12"/>
    <mergeCell ref="R12:T12"/>
  </mergeCells>
  <conditionalFormatting sqref="C5:E5">
    <cfRule type="expression" dxfId="183" priority="194">
      <formula>IF(AND(sysChk=0,sysWarn=0),1,0)</formula>
    </cfRule>
    <cfRule type="expression" dxfId="182" priority="195">
      <formula>IF(AND(sysChk=0,sysWarn&lt;&gt;0),1,0)</formula>
    </cfRule>
    <cfRule type="expression" dxfId="181" priority="196">
      <formula>IF(sysChk&lt;&gt;0,1,0)</formula>
    </cfRule>
  </conditionalFormatting>
  <dataValidations count="9">
    <dataValidation type="custom" allowBlank="1" showInputMessage="1" showErrorMessage="1" errorTitle="Data Entry Error" error="You have selected &quot;Not-for-profit/Voluntary Organisations&quot;  as bidder but are entering data into &quot;Private Limited Company/Publicly Limited Company&quot; input tab." sqref="V12 N12" xr:uid="{00000000-0002-0000-0600-000000000000}">
      <formula1>$D$41=$F$30</formula1>
    </dataValidation>
    <dataValidation allowBlank="1" showInputMessage="1" showErrorMessage="1" prompt="Costs should be entered as negative, income should be entered as positive." sqref="E17" xr:uid="{00000000-0002-0000-0600-000001000000}"/>
    <dataValidation allowBlank="1" showInputMessage="1" showErrorMessage="1" prompt="Both assets and liabilities should be entered as positive." sqref="E51" xr:uid="{00000000-0002-0000-0600-000002000000}"/>
    <dataValidation allowBlank="1" showInputMessage="1" showErrorMessage="1" prompt="GBP as the quote currency. Exchange rate should be based on average over the period." sqref="E14 J14:L14 R14:T14" xr:uid="{00000000-0002-0000-0600-000003000000}"/>
    <dataValidation allowBlank="1" showInputMessage="1" showErrorMessage="1" prompt="GBP as the quote currency. Exchange rate should be rate at date of balance sheet." sqref="E15 J15:L15 R15:T15" xr:uid="{00000000-0002-0000-0600-000004000000}"/>
    <dataValidation allowBlank="1" showInputMessage="1" showErrorMessage="1" prompt="Use management accounting data where a statement of cash flows is not produced as a part of audited accounts." sqref="E141" xr:uid="{00000000-0002-0000-0600-000005000000}"/>
    <dataValidation allowBlank="1" showInputMessage="1" showErrorMessage="1" prompt="Where contingent liabilities disclosed, unless Capped stated, assume Uncapped (&quot;Yes&quot;). If no contingent liabilities disclosed, select (&quot;No or N/A&quot;)._x000a_" sqref="E135" xr:uid="{00000000-0002-0000-0600-000006000000}"/>
    <dataValidation allowBlank="1" showInputMessage="1" showErrorMessage="1" errorTitle="Data Entry Error" error="You have selected &quot;Not-for-profit/Voluntary Organisations&quot;  as bidder but are entering data into &quot;Private Limited Company/Publicly Limited Company&quot; input tab." prompt="Input entity name here" sqref="J12 R12 F12" xr:uid="{00000000-0002-0000-0600-000007000000}"/>
    <dataValidation allowBlank="1" showInputMessage="1" showErrorMessage="1" promptTitle="Unlimited contigent liabilities" prompt="should be entered as &quot;unlimited&quot; and automatically regarded as ‘high risk. Include details on the nature of the liability, why it is unlimited and the possibility of reimbursement in clarification notes. " sqref="E134" xr:uid="{F7AACF98-BE22-4065-B236-DB863B1E3D1C}"/>
  </dataValidations>
  <pageMargins left="0.19685039370078741" right="0.15748031496062992" top="0.74803149606299213" bottom="0.74803149606299213" header="0.31496062992125984" footer="0.31496062992125984"/>
  <pageSetup paperSize="8" scale="62" fitToWidth="2" orientation="portrait" r:id="rId1"/>
  <colBreaks count="1" manualBreakCount="1">
    <brk id="16" min="11" max="137" man="1"/>
  </colBreaks>
  <ignoredErrors>
    <ignoredError sqref="F13 G13:H13 N13:P13 V13:X13" numberStoredAsText="1"/>
    <ignoredError sqref="N24:P24 V24:X24 N43:P43 R43:X43" formula="1"/>
  </ignoredErrors>
  <extLst>
    <ext xmlns:x14="http://schemas.microsoft.com/office/spreadsheetml/2009/9/main" uri="{CCE6A557-97BC-4b89-ADB6-D9C93CAAB3DF}">
      <x14:dataValidations xmlns:xm="http://schemas.microsoft.com/office/excel/2006/main" count="16">
        <x14:dataValidation type="list" allowBlank="1" showInputMessage="1" showErrorMessage="1" errorTitle="Data Entry Error" error="You have selected &quot;Not-for-profit/Voluntary Organisations&quot;  as bidder but are entering data into &quot;Private Limited Company/Publicly Limited Company&quot; input tab." xr:uid="{00000000-0002-0000-0600-000009000000}">
          <x14:formula1>
            <xm:f>'SysConfig HIDE BEFORE SHARING'!$F$20:$F$27</xm:f>
          </x14:formula1>
          <xm:sqref>V20:X20 N20:P20</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xr:uid="{00000000-0002-0000-0600-00000A000000}">
          <x14:formula1>
            <xm:f>$D$37='SysConfig HIDE BEFORE SHARING'!$F$33</xm:f>
          </x14:formula1>
          <xm:sqref>N17:N18 W17:X19 V21:X21 N21:P21 O17:P19 V17:V18</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xr:uid="{00000000-0002-0000-0600-00000B000000}">
          <x14:formula1>
            <xm:f>'Bidder Instructions'!$G$27='SysConfig HIDE BEFORE SHARING'!$F$33</xm:f>
          </x14:formula1>
          <xm:sqref>E142 D142:D143 B142:B143 A142 Y142:XFD143</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Y/N" xr:uid="{00000000-0002-0000-0600-00000D000000}">
          <x14:formula1>
            <xm:f>$D$37='SysConfig HIDE BEFORE SHARING'!$F$33</xm:f>
          </x14:formula1>
          <xm:sqref>N19 V19</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Both assets and liabilities should be entered as positive." xr:uid="{00000000-0002-0000-0600-000011000000}">
          <x14:formula1>
            <xm:f>'Bidder Instructions'!$G$27='SysConfig HIDE BEFORE SHARING'!$F$33</xm:f>
          </x14:formula1>
          <xm:sqref>A52:B52 D52:E52 Y52:XFD52</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Average of prior 13 month-end net debt positions (pilot construction metric)." xr:uid="{00000000-0002-0000-0600-000012000000}">
          <x14:formula1>
            <xm:f>'Bidder Instructions'!$G$27='SysConfig HIDE BEFORE SHARING'!$F$33</xm:f>
          </x14:formula1>
          <xm:sqref>R146:XFD146 D146:H146 J146:P146</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xpenditure should be entered as (negative), income should be entered as positive." xr:uid="{00000000-0002-0000-0600-000013000000}">
          <x14:formula1>
            <xm:f>'Bidder Instructions'!$G$27='SysConfig HIDE BEFORE SHARING'!$F$33</xm:f>
          </x14:formula1>
          <xm:sqref>R19:T21 C148:C149 F19:H21 A22:B46 C22:C144 D22:E46 J19:L21 Y22:XFD46</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Both assets and liabilities should be entered as positive." xr:uid="{00000000-0002-0000-0600-000014000000}">
          <x14:formula1>
            <xm:f>AND('Bidder Instructions'!$G$27='SysConfig HIDE BEFORE SHARING'!$F$33,A48&gt;=0)</xm:f>
          </x14:formula1>
          <xm:sqref>A53:B125 D48 D53:E125 Y53:XFD125 I97:I125</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nter as positive." xr:uid="{00000000-0002-0000-0600-000015000000}">
          <x14:formula1>
            <xm:f>AND('Bidder Instructions'!$G$27='SysConfig HIDE BEFORE SHARING'!$F$33,F134&gt;=0)</xm:f>
          </x14:formula1>
          <xm:sqref>A134:B134 D134 Y134:XEU134</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nter as positive." xr:uid="{00000000-0002-0000-0600-000017000000}">
          <x14:formula1>
            <xm:f>AND('Bidder Instructions'!$G$27='SysConfig HIDE BEFORE SHARING'!$F$33,A134&gt;=0)</xm:f>
          </x14:formula1>
          <xm:sqref>XEV134:XFD134</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nter as positive." xr:uid="{00000000-0002-0000-0600-000018000000}">
          <x14:formula1>
            <xm:f>AND('Bidder Instructions'!$G$27='SysConfig HIDE BEFORE SHARING'!$F$33,M134&gt;=0)</xm:f>
          </x14:formula1>
          <xm:sqref>I134</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as negative" xr:uid="{00000000-0002-0000-0600-000019000000}">
          <x14:formula1>
            <xm:f>'Bidder Instructions'!$G$27='SysConfig HIDE BEFORE SHARING'!$F$33</xm:f>
          </x14:formula1>
          <xm:sqref>A143</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as negative" xr:uid="{00000000-0002-0000-0600-00001A000000}">
          <x14:formula1>
            <xm:f>'Bidder Instructions'!$G$27='SysConfig HIDE BEFORE SHARING'!$F$33</xm:f>
          </x14:formula1>
          <xm:sqref>E143</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xpenditure should be entered as negative, income should be entered as positive." xr:uid="{AD498DAF-220C-4D00-A0E2-DC6961871877}">
          <x14:formula1>
            <xm:f>AND('Bidder Instructions'!$G$27='SysConfig HIDE BEFORE SHARING'!$F$33)</xm:f>
          </x14:formula1>
          <xm:sqref>J136:X141 F22:H50 J22:X51 F136:H141</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E53D7B50-EE64-4D6A-A465-6F0214CF1883}">
          <x14:formula1>
            <xm:f>AND('Bidder Instructions'!$G$27='SysConfig HIDE BEFORE SHARING'!$F$33,F51&gt;=0)</xm:f>
          </x14:formula1>
          <xm:sqref>F51:H135 J52:X135</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Cash inflows should be entered as positive, cash outflows should be entered as negative" xr:uid="{B5EDE4B3-95B5-4E4E-806B-59B43407FA41}">
          <x14:formula1>
            <xm:f>AND('Bidder Instructions'!$G$27='SysConfig HIDE BEFORE SHARING'!$F$33)</xm:f>
          </x14:formula1>
          <xm:sqref>F142:H143 J142:X143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tabColor rgb="FF0070C0"/>
    <pageSetUpPr autoPageBreaks="0"/>
  </sheetPr>
  <dimension ref="A1:BH181"/>
  <sheetViews>
    <sheetView showGridLines="0" zoomScale="75" zoomScaleNormal="75" workbookViewId="0">
      <pane xSplit="5" topLeftCell="F1" activePane="topRight" state="frozen"/>
      <selection activeCell="G18" sqref="G18"/>
      <selection pane="topRight" activeCell="E133" sqref="E133"/>
    </sheetView>
  </sheetViews>
  <sheetFormatPr defaultColWidth="0" defaultRowHeight="15" customHeight="1" zeroHeight="1" x14ac:dyDescent="0.25"/>
  <cols>
    <col min="1" max="1" width="4.3984375" bestFit="1" customWidth="1"/>
    <col min="2" max="2" width="3.3984375" bestFit="1" customWidth="1"/>
    <col min="3" max="3" width="9.3984375" customWidth="1"/>
    <col min="4" max="4" width="1.796875" customWidth="1"/>
    <col min="5" max="5" width="55.796875" customWidth="1"/>
    <col min="6" max="14" width="15.59765625" customWidth="1"/>
    <col min="15" max="15" width="1.796875" style="319" customWidth="1"/>
    <col min="16" max="24" width="15.59765625" customWidth="1"/>
    <col min="25" max="25" width="1.796875" customWidth="1"/>
    <col min="26" max="28" width="15.59765625" customWidth="1"/>
    <col min="29" max="29" width="1.796875" style="319" customWidth="1"/>
    <col min="30" max="38" width="15.59765625" customWidth="1"/>
    <col min="39" max="39" width="1.796875" customWidth="1"/>
    <col min="40" max="42" width="15.59765625" customWidth="1"/>
    <col min="43" max="43" width="1.796875" customWidth="1"/>
    <col min="44" max="60" width="0" hidden="1" customWidth="1"/>
    <col min="61" max="16384" width="8.796875" hidden="1"/>
  </cols>
  <sheetData>
    <row r="1" spans="1:43" ht="11.5" x14ac:dyDescent="0.25">
      <c r="A1" s="39" t="s">
        <v>66</v>
      </c>
      <c r="B1" s="39"/>
      <c r="C1" s="40"/>
      <c r="D1" s="39"/>
      <c r="E1" s="39"/>
      <c r="F1" s="39"/>
      <c r="G1" s="39"/>
      <c r="H1" s="39"/>
      <c r="I1" s="39"/>
      <c r="J1" s="39"/>
      <c r="K1" s="39"/>
      <c r="L1" s="39"/>
      <c r="M1" s="39"/>
      <c r="N1" s="39"/>
      <c r="O1" s="308"/>
      <c r="P1" s="39"/>
      <c r="Q1" s="39"/>
      <c r="R1" s="39"/>
      <c r="S1" s="39"/>
      <c r="T1" s="39"/>
      <c r="U1" s="39"/>
      <c r="V1" s="39"/>
      <c r="W1" s="39"/>
      <c r="X1" s="39"/>
      <c r="Y1" s="39"/>
      <c r="Z1" s="39"/>
      <c r="AA1" s="39"/>
      <c r="AB1" s="39"/>
      <c r="AC1" s="308"/>
      <c r="AD1" s="39"/>
      <c r="AE1" s="39"/>
      <c r="AF1" s="39"/>
      <c r="AG1" s="39"/>
      <c r="AH1" s="39"/>
      <c r="AI1" s="39"/>
      <c r="AJ1" s="39"/>
      <c r="AK1" s="39"/>
      <c r="AL1" s="39"/>
      <c r="AM1" s="39"/>
      <c r="AN1" s="39"/>
      <c r="AO1" s="39"/>
      <c r="AP1" s="39"/>
      <c r="AQ1" s="39"/>
    </row>
    <row r="2" spans="1:43" ht="13" x14ac:dyDescent="0.25">
      <c r="A2" s="39"/>
      <c r="B2" s="39"/>
      <c r="C2" s="41" t="str">
        <f>cstProjectName</f>
        <v>[Financial Viability Risk Assessment Template]</v>
      </c>
      <c r="D2" s="39"/>
      <c r="E2" s="39"/>
      <c r="F2" s="39"/>
      <c r="G2" s="39"/>
      <c r="H2" s="39"/>
      <c r="I2" s="39"/>
      <c r="J2" s="39"/>
      <c r="K2" s="39"/>
      <c r="L2" s="39"/>
      <c r="M2" s="39"/>
      <c r="N2" s="39"/>
      <c r="O2" s="308"/>
      <c r="P2" s="39"/>
      <c r="Q2" s="39"/>
      <c r="R2" s="39"/>
      <c r="S2" s="39"/>
      <c r="T2" s="39"/>
      <c r="U2" s="39"/>
      <c r="V2" s="39"/>
      <c r="W2" s="39"/>
      <c r="X2" s="39"/>
      <c r="Y2" s="39"/>
      <c r="Z2" s="39"/>
      <c r="AA2" s="39"/>
      <c r="AB2" s="39"/>
      <c r="AC2" s="308"/>
      <c r="AD2" s="39"/>
      <c r="AE2" s="39"/>
      <c r="AF2" s="39"/>
      <c r="AG2" s="39"/>
      <c r="AH2" s="39"/>
      <c r="AI2" s="39"/>
      <c r="AJ2" s="39"/>
      <c r="AK2" s="39"/>
      <c r="AL2" s="39"/>
      <c r="AM2" s="39"/>
      <c r="AN2" s="39"/>
      <c r="AO2" s="39"/>
      <c r="AP2" s="39"/>
      <c r="AQ2" s="39"/>
    </row>
    <row r="3" spans="1:43" ht="12.5" x14ac:dyDescent="0.25">
      <c r="A3" s="39"/>
      <c r="B3" s="39"/>
      <c r="C3" s="42" t="str">
        <f ca="1">MID(CELL("filename",A1),FIND("]",CELL("filename",A1))+1,256)</f>
        <v>1.1b Lead &amp; Parents NFP</v>
      </c>
      <c r="D3" s="39"/>
      <c r="E3" s="39"/>
      <c r="F3" s="39"/>
      <c r="G3" s="39"/>
      <c r="H3" s="39"/>
      <c r="I3" s="39"/>
      <c r="J3" s="39"/>
      <c r="K3" s="39"/>
      <c r="L3" s="39"/>
      <c r="M3" s="39"/>
      <c r="N3" s="39"/>
      <c r="O3" s="308"/>
      <c r="P3" s="39"/>
      <c r="Q3" s="39"/>
      <c r="R3" s="39"/>
      <c r="S3" s="39"/>
      <c r="T3" s="39"/>
      <c r="U3" s="39"/>
      <c r="V3" s="39"/>
      <c r="W3" s="39"/>
      <c r="X3" s="39"/>
      <c r="Y3" s="39"/>
      <c r="Z3" s="39"/>
      <c r="AA3" s="39"/>
      <c r="AB3" s="39"/>
      <c r="AC3" s="308"/>
      <c r="AD3" s="39"/>
      <c r="AE3" s="39"/>
      <c r="AF3" s="39"/>
      <c r="AG3" s="39"/>
      <c r="AH3" s="39"/>
      <c r="AI3" s="39"/>
      <c r="AJ3" s="39"/>
      <c r="AK3" s="39"/>
      <c r="AL3" s="39"/>
      <c r="AM3" s="39"/>
      <c r="AN3" s="39"/>
      <c r="AO3" s="39"/>
      <c r="AP3" s="39"/>
      <c r="AQ3" s="39"/>
    </row>
    <row r="4" spans="1:43" ht="11.5" x14ac:dyDescent="0.25">
      <c r="A4" s="39"/>
      <c r="B4" s="39"/>
      <c r="C4" s="40" t="str">
        <f>IF(ISBLANK(cstProtectiveMarking),"",cstProtectiveMarking)</f>
        <v>[OFFICIAL]</v>
      </c>
      <c r="D4" s="39"/>
      <c r="E4" s="39"/>
      <c r="F4" s="39"/>
      <c r="G4" s="39"/>
      <c r="H4" s="39"/>
      <c r="I4" s="39"/>
      <c r="J4" s="39"/>
      <c r="K4" s="39"/>
      <c r="L4" s="39"/>
      <c r="M4" s="39"/>
      <c r="N4" s="39"/>
      <c r="O4" s="308"/>
      <c r="P4" s="39"/>
      <c r="Q4" s="39"/>
      <c r="R4" s="39"/>
      <c r="S4" s="39"/>
      <c r="T4" s="39"/>
      <c r="U4" s="39"/>
      <c r="V4" s="39"/>
      <c r="W4" s="39"/>
      <c r="X4" s="39"/>
      <c r="Y4" s="39"/>
      <c r="Z4" s="39"/>
      <c r="AA4" s="39"/>
      <c r="AB4" s="39"/>
      <c r="AC4" s="308"/>
      <c r="AD4" s="39"/>
      <c r="AE4" s="39"/>
      <c r="AF4" s="39"/>
      <c r="AG4" s="39"/>
      <c r="AH4" s="39"/>
      <c r="AI4" s="39"/>
      <c r="AJ4" s="39"/>
      <c r="AK4" s="39"/>
      <c r="AL4" s="39"/>
      <c r="AM4" s="39"/>
      <c r="AN4" s="39"/>
      <c r="AO4" s="39"/>
      <c r="AP4" s="39"/>
      <c r="AQ4" s="39"/>
    </row>
    <row r="5" spans="1:43" ht="11.5" x14ac:dyDescent="0.25">
      <c r="A5" s="39"/>
      <c r="B5" s="39"/>
      <c r="C5" s="43" t="str">
        <f>HYPERLINK("#'Contents'!A1",sysChkWord)</f>
        <v>All Checks OK</v>
      </c>
      <c r="D5" s="43"/>
      <c r="E5" s="43"/>
      <c r="F5" s="39"/>
      <c r="G5" s="39"/>
      <c r="H5" s="39"/>
      <c r="I5" s="39"/>
      <c r="J5" s="39"/>
      <c r="K5" s="39"/>
      <c r="L5" s="39"/>
      <c r="M5" s="39"/>
      <c r="N5" s="39"/>
      <c r="O5" s="308"/>
      <c r="P5" s="39"/>
      <c r="Q5" s="39"/>
      <c r="R5" s="39"/>
      <c r="S5" s="39"/>
      <c r="T5" s="39"/>
      <c r="U5" s="39"/>
      <c r="V5" s="39"/>
      <c r="W5" s="39"/>
      <c r="X5" s="39"/>
      <c r="Y5" s="39"/>
      <c r="Z5" s="39"/>
      <c r="AA5" s="39"/>
      <c r="AB5" s="39"/>
      <c r="AC5" s="308"/>
      <c r="AD5" s="39"/>
      <c r="AE5" s="39"/>
      <c r="AF5" s="39"/>
      <c r="AG5" s="39"/>
      <c r="AH5" s="39"/>
      <c r="AI5" s="39"/>
      <c r="AJ5" s="39"/>
      <c r="AK5" s="39"/>
      <c r="AL5" s="39"/>
      <c r="AM5" s="39"/>
      <c r="AN5" s="39"/>
      <c r="AO5" s="39"/>
      <c r="AP5" s="39"/>
      <c r="AQ5" s="39"/>
    </row>
    <row r="6" spans="1:43" ht="12.5" x14ac:dyDescent="0.25">
      <c r="A6" s="39"/>
      <c r="B6" s="44"/>
      <c r="C6" s="1167" t="str">
        <f>HYPERLINK("#'Contents'!A1","Contents")</f>
        <v>Contents</v>
      </c>
      <c r="D6" s="1161"/>
      <c r="E6" s="43"/>
      <c r="F6" s="43"/>
      <c r="G6" s="39"/>
      <c r="H6" s="39"/>
      <c r="I6" s="39"/>
      <c r="J6" s="39"/>
      <c r="K6" s="39"/>
      <c r="L6" s="39"/>
      <c r="M6" s="39"/>
      <c r="N6" s="39"/>
      <c r="O6" s="308"/>
      <c r="P6" s="39"/>
      <c r="Q6" s="39"/>
      <c r="R6" s="39"/>
      <c r="S6" s="39"/>
      <c r="T6" s="39"/>
      <c r="U6" s="39"/>
      <c r="V6" s="39"/>
      <c r="W6" s="39"/>
      <c r="X6" s="39"/>
      <c r="Y6" s="39"/>
      <c r="Z6" s="39"/>
      <c r="AA6" s="39"/>
      <c r="AB6" s="39"/>
      <c r="AC6" s="308"/>
      <c r="AD6" s="39"/>
      <c r="AE6" s="39"/>
      <c r="AF6" s="39"/>
      <c r="AG6" s="39"/>
      <c r="AH6" s="39"/>
      <c r="AI6" s="39"/>
      <c r="AJ6" s="39"/>
      <c r="AK6" s="39"/>
      <c r="AL6" s="39"/>
      <c r="AM6" s="39"/>
      <c r="AN6" s="39"/>
      <c r="AO6" s="39"/>
      <c r="AP6" s="39"/>
      <c r="AQ6" s="39"/>
    </row>
    <row r="7" spans="1:43" ht="11.5" x14ac:dyDescent="0.25">
      <c r="A7" s="39"/>
      <c r="B7" s="39"/>
      <c r="C7" s="39"/>
      <c r="D7" s="39"/>
      <c r="E7" s="39"/>
      <c r="F7" s="39"/>
      <c r="G7" s="39"/>
      <c r="H7" s="39"/>
      <c r="I7" s="39"/>
      <c r="J7" s="39"/>
      <c r="K7" s="39"/>
      <c r="L7" s="39"/>
      <c r="M7" s="39"/>
      <c r="N7" s="39"/>
      <c r="O7" s="308"/>
      <c r="P7" s="39"/>
      <c r="Q7" s="39"/>
      <c r="R7" s="39"/>
      <c r="S7" s="39"/>
      <c r="T7" s="39"/>
      <c r="U7" s="39"/>
      <c r="V7" s="39"/>
      <c r="W7" s="39"/>
      <c r="X7" s="39"/>
      <c r="Y7" s="39"/>
      <c r="Z7" s="39"/>
      <c r="AA7" s="39"/>
      <c r="AB7" s="39"/>
      <c r="AC7" s="308"/>
      <c r="AD7" s="39"/>
      <c r="AE7" s="39"/>
      <c r="AF7" s="39"/>
      <c r="AG7" s="39"/>
      <c r="AH7" s="39"/>
      <c r="AI7" s="39"/>
      <c r="AJ7" s="39"/>
      <c r="AK7" s="39"/>
      <c r="AL7" s="39"/>
      <c r="AM7" s="39"/>
      <c r="AN7" s="39"/>
      <c r="AO7" s="39"/>
      <c r="AP7" s="39"/>
      <c r="AQ7" s="39"/>
    </row>
    <row r="8" spans="1:43" ht="11.5" x14ac:dyDescent="0.25">
      <c r="A8" s="64">
        <f>SUM(A9:A163)</f>
        <v>0</v>
      </c>
      <c r="B8" s="64">
        <f>SUM(B9:B163)</f>
        <v>0</v>
      </c>
      <c r="C8" s="46"/>
      <c r="D8" s="46"/>
      <c r="E8" s="46"/>
      <c r="F8" s="46"/>
      <c r="G8" s="46"/>
      <c r="H8" s="46"/>
      <c r="I8" s="39"/>
      <c r="J8" s="39"/>
      <c r="K8" s="39"/>
      <c r="L8" s="39"/>
      <c r="M8" s="39"/>
      <c r="N8" s="39"/>
      <c r="O8" s="308"/>
      <c r="P8" s="39"/>
      <c r="Q8" s="39"/>
      <c r="R8" s="39"/>
      <c r="S8" s="39"/>
      <c r="T8" s="39"/>
      <c r="U8" s="39"/>
      <c r="V8" s="39"/>
      <c r="W8" s="39"/>
      <c r="X8" s="39"/>
      <c r="Y8" s="39"/>
      <c r="Z8" s="39"/>
      <c r="AA8" s="39"/>
      <c r="AB8" s="39"/>
      <c r="AC8" s="308"/>
      <c r="AD8" s="39"/>
      <c r="AE8" s="39"/>
      <c r="AF8" s="39"/>
      <c r="AG8" s="39"/>
      <c r="AH8" s="39"/>
      <c r="AI8" s="39"/>
      <c r="AJ8" s="39"/>
      <c r="AK8" s="39"/>
      <c r="AL8" s="39"/>
      <c r="AM8" s="39"/>
      <c r="AN8" s="39"/>
      <c r="AO8" s="39"/>
      <c r="AP8" s="39"/>
      <c r="AQ8" s="39"/>
    </row>
    <row r="9" spans="1:43" ht="14.5" x14ac:dyDescent="0.35">
      <c r="A9" s="280"/>
      <c r="B9" s="24"/>
      <c r="C9" s="24"/>
      <c r="D9" s="24"/>
      <c r="E9" s="1227" t="str">
        <f>IF('Bidder Instructions'!$H$27=1,"FOR BIDDER COMPLETION","DO NOT COMPLETE - Private/Public Co./LLP SELECTED - COMPLETE 1.1a")</f>
        <v>DO NOT COMPLETE - Private/Public Co./LLP SELECTED - COMPLETE 1.1a</v>
      </c>
      <c r="F9" s="1227"/>
      <c r="G9" s="24"/>
      <c r="H9" s="348" t="s">
        <v>546</v>
      </c>
      <c r="I9" s="323"/>
      <c r="J9" s="323"/>
      <c r="K9" s="348" t="s">
        <v>547</v>
      </c>
      <c r="L9" s="323"/>
      <c r="M9" s="323"/>
      <c r="N9" s="348" t="s">
        <v>548</v>
      </c>
      <c r="O9" s="312"/>
      <c r="P9" s="319"/>
      <c r="Q9" s="319"/>
      <c r="R9" s="319"/>
      <c r="S9" s="319"/>
      <c r="T9" s="319"/>
      <c r="U9" s="319"/>
      <c r="V9" s="319"/>
      <c r="W9" s="319"/>
      <c r="X9" s="319"/>
      <c r="Y9" s="319"/>
      <c r="Z9" s="348" t="s">
        <v>549</v>
      </c>
      <c r="AA9" s="348" t="s">
        <v>550</v>
      </c>
      <c r="AB9" s="348" t="s">
        <v>551</v>
      </c>
      <c r="AC9" s="312"/>
      <c r="AD9" s="319"/>
      <c r="AE9" s="319"/>
      <c r="AF9" s="319"/>
      <c r="AG9" s="319"/>
      <c r="AH9" s="319"/>
      <c r="AI9" s="319"/>
      <c r="AJ9" s="319"/>
      <c r="AK9" s="319"/>
      <c r="AL9" s="319"/>
      <c r="AM9" s="319"/>
      <c r="AN9" s="348" t="s">
        <v>552</v>
      </c>
      <c r="AO9" s="348" t="s">
        <v>553</v>
      </c>
      <c r="AP9" s="348" t="s">
        <v>554</v>
      </c>
      <c r="AQ9" s="319"/>
    </row>
    <row r="10" spans="1:43" ht="21" x14ac:dyDescent="0.5">
      <c r="A10" s="37"/>
      <c r="B10" s="12"/>
      <c r="C10" s="12"/>
      <c r="D10" s="12"/>
      <c r="E10" s="25" t="s">
        <v>568</v>
      </c>
      <c r="F10" s="12"/>
      <c r="G10" s="12"/>
      <c r="H10" s="12"/>
      <c r="I10" s="12"/>
      <c r="J10" s="12"/>
      <c r="K10" s="12"/>
      <c r="L10" s="12"/>
      <c r="M10" s="12"/>
      <c r="N10" s="12"/>
      <c r="O10" s="329"/>
      <c r="P10" s="12"/>
      <c r="Q10" s="12"/>
      <c r="R10" s="12"/>
      <c r="S10" s="12"/>
      <c r="T10" s="12"/>
      <c r="U10" s="12"/>
      <c r="V10" s="12"/>
      <c r="W10" s="12"/>
      <c r="X10" s="12"/>
      <c r="Y10" s="12"/>
      <c r="Z10" s="12"/>
      <c r="AA10" s="12"/>
      <c r="AB10" s="12"/>
      <c r="AC10" s="329"/>
      <c r="AD10" s="12"/>
      <c r="AE10" s="12"/>
      <c r="AF10" s="12"/>
      <c r="AG10" s="12"/>
      <c r="AH10" s="12"/>
      <c r="AI10" s="12"/>
      <c r="AJ10" s="12"/>
      <c r="AK10" s="12"/>
      <c r="AL10" s="12"/>
      <c r="AM10" s="12"/>
      <c r="AN10" s="12"/>
      <c r="AO10" s="12"/>
      <c r="AP10" s="12"/>
      <c r="AQ10" s="12"/>
    </row>
    <row r="11" spans="1:43" s="301" customFormat="1" ht="12" x14ac:dyDescent="0.3">
      <c r="A11" s="37"/>
      <c r="B11" s="299"/>
      <c r="C11" s="299"/>
      <c r="D11" s="302"/>
      <c r="F11" s="662" t="s">
        <v>38</v>
      </c>
      <c r="G11" s="662"/>
      <c r="H11" s="662"/>
      <c r="I11" s="662"/>
      <c r="J11" s="662"/>
      <c r="K11" s="662"/>
      <c r="L11" s="662"/>
      <c r="M11" s="662"/>
      <c r="N11" s="662"/>
      <c r="O11" s="310"/>
      <c r="P11" s="302" t="s">
        <v>36</v>
      </c>
      <c r="Q11" s="302"/>
      <c r="R11" s="302"/>
      <c r="S11" s="302"/>
      <c r="T11" s="302"/>
      <c r="U11" s="302"/>
      <c r="V11" s="302"/>
      <c r="W11" s="302"/>
      <c r="X11" s="302"/>
      <c r="Y11" s="302"/>
      <c r="Z11" s="302" t="s">
        <v>36</v>
      </c>
      <c r="AB11" s="302"/>
      <c r="AC11" s="310"/>
      <c r="AD11" s="302" t="s">
        <v>37</v>
      </c>
      <c r="AF11" s="302"/>
      <c r="AG11" s="302"/>
      <c r="AH11" s="302"/>
      <c r="AI11" s="302"/>
      <c r="AJ11" s="302"/>
      <c r="AK11" s="302"/>
      <c r="AL11" s="302"/>
      <c r="AM11" s="302"/>
      <c r="AN11" s="302" t="s">
        <v>37</v>
      </c>
      <c r="AO11" s="302"/>
      <c r="AP11" s="302"/>
      <c r="AQ11" s="302"/>
    </row>
    <row r="12" spans="1:43" s="301" customFormat="1" ht="12" x14ac:dyDescent="0.3">
      <c r="A12" s="37"/>
      <c r="B12" s="299"/>
      <c r="C12" s="299"/>
      <c r="D12" s="302"/>
      <c r="E12" s="302"/>
      <c r="F12" s="658" t="s">
        <v>60</v>
      </c>
      <c r="G12" s="659"/>
      <c r="H12" s="659"/>
      <c r="I12" s="659"/>
      <c r="J12" s="659"/>
      <c r="K12" s="660"/>
      <c r="L12" s="661"/>
      <c r="M12" s="662"/>
      <c r="N12" s="679"/>
      <c r="O12" s="310"/>
      <c r="P12" s="1223" t="s">
        <v>61</v>
      </c>
      <c r="Q12" s="1224"/>
      <c r="R12" s="1224"/>
      <c r="S12" s="1224"/>
      <c r="T12" s="1224"/>
      <c r="U12" s="1225"/>
      <c r="V12" s="302"/>
      <c r="W12" s="302"/>
      <c r="Y12" s="302"/>
      <c r="Z12" s="302" t="str">
        <f>P12</f>
        <v>Immediate Parent Name</v>
      </c>
      <c r="AA12" s="302"/>
      <c r="AB12" s="302"/>
      <c r="AC12" s="310"/>
      <c r="AD12" s="1223" t="s">
        <v>62</v>
      </c>
      <c r="AE12" s="1224"/>
      <c r="AF12" s="1224"/>
      <c r="AG12" s="1224"/>
      <c r="AH12" s="1224"/>
      <c r="AI12" s="1225"/>
      <c r="AJ12" s="302"/>
      <c r="AK12" s="302"/>
      <c r="AM12" s="302"/>
      <c r="AN12" s="302" t="str">
        <f>AD12</f>
        <v>Ultimate Parent Name</v>
      </c>
      <c r="AO12" s="302"/>
      <c r="AP12" s="302"/>
      <c r="AQ12" s="302"/>
    </row>
    <row r="13" spans="1:43" ht="12" x14ac:dyDescent="0.3">
      <c r="A13" s="299"/>
      <c r="B13" s="300"/>
      <c r="D13" s="299"/>
      <c r="E13" s="304" t="s">
        <v>573</v>
      </c>
      <c r="F13" s="320" t="s">
        <v>576</v>
      </c>
      <c r="G13" s="320" t="s">
        <v>576</v>
      </c>
      <c r="H13" s="320" t="s">
        <v>576</v>
      </c>
      <c r="I13" s="320" t="s">
        <v>576</v>
      </c>
      <c r="J13" s="320" t="s">
        <v>576</v>
      </c>
      <c r="K13" s="320" t="s">
        <v>576</v>
      </c>
      <c r="L13" s="320" t="s">
        <v>576</v>
      </c>
      <c r="M13" s="320" t="s">
        <v>576</v>
      </c>
      <c r="N13" s="320" t="s">
        <v>576</v>
      </c>
      <c r="O13" s="330"/>
      <c r="P13" s="48"/>
      <c r="Q13" s="48"/>
      <c r="R13" s="321"/>
      <c r="S13" s="48"/>
      <c r="T13" s="48"/>
      <c r="U13" s="321"/>
      <c r="V13" s="48"/>
      <c r="W13" s="48"/>
      <c r="X13" s="35"/>
      <c r="Y13" s="48"/>
      <c r="Z13" s="320" t="s">
        <v>576</v>
      </c>
      <c r="AA13" s="320" t="s">
        <v>576</v>
      </c>
      <c r="AB13" s="320" t="s">
        <v>576</v>
      </c>
      <c r="AC13" s="310"/>
      <c r="AD13" s="48"/>
      <c r="AE13" s="48"/>
      <c r="AF13" s="321"/>
      <c r="AG13" s="48"/>
      <c r="AH13" s="48"/>
      <c r="AI13" s="321"/>
      <c r="AJ13" s="48"/>
      <c r="AK13" s="48"/>
      <c r="AL13" s="35"/>
      <c r="AM13" s="48"/>
      <c r="AN13" s="320" t="s">
        <v>576</v>
      </c>
      <c r="AO13" s="320" t="s">
        <v>576</v>
      </c>
      <c r="AP13" s="320" t="s">
        <v>576</v>
      </c>
      <c r="AQ13" s="48"/>
    </row>
    <row r="14" spans="1:43" ht="12" x14ac:dyDescent="0.3">
      <c r="A14" s="299"/>
      <c r="B14" s="300"/>
      <c r="C14" s="322"/>
      <c r="D14" s="323"/>
      <c r="E14" s="305" t="s">
        <v>562</v>
      </c>
      <c r="F14" s="299"/>
      <c r="G14" s="626"/>
      <c r="H14" s="626"/>
      <c r="I14" s="626"/>
      <c r="J14" s="626"/>
      <c r="K14" s="626"/>
      <c r="L14" s="626"/>
      <c r="M14" s="626"/>
      <c r="N14" s="626"/>
      <c r="O14" s="647"/>
      <c r="P14" s="626"/>
      <c r="Q14" s="626"/>
      <c r="R14" s="55">
        <v>1</v>
      </c>
      <c r="S14" s="626"/>
      <c r="T14" s="626"/>
      <c r="U14" s="55">
        <v>1</v>
      </c>
      <c r="V14" s="626"/>
      <c r="W14" s="626"/>
      <c r="X14" s="55">
        <v>1</v>
      </c>
      <c r="Y14" s="626"/>
      <c r="Z14" s="626"/>
      <c r="AA14" s="626"/>
      <c r="AB14" s="626"/>
      <c r="AC14" s="310"/>
      <c r="AD14" s="626"/>
      <c r="AE14" s="626"/>
      <c r="AF14" s="55">
        <v>1</v>
      </c>
      <c r="AG14" s="626"/>
      <c r="AH14" s="626"/>
      <c r="AI14" s="55">
        <v>1</v>
      </c>
      <c r="AJ14" s="626"/>
      <c r="AK14" s="626"/>
      <c r="AL14" s="55">
        <v>1</v>
      </c>
      <c r="AM14" s="299"/>
      <c r="AN14" s="299"/>
      <c r="AO14" s="299"/>
      <c r="AP14" s="299"/>
      <c r="AQ14" s="299"/>
    </row>
    <row r="15" spans="1:43" ht="12" x14ac:dyDescent="0.3">
      <c r="A15" s="299"/>
      <c r="B15" s="300"/>
      <c r="C15" s="322"/>
      <c r="D15" s="323"/>
      <c r="E15" s="305" t="s">
        <v>563</v>
      </c>
      <c r="F15" s="299"/>
      <c r="G15" s="626"/>
      <c r="H15" s="553"/>
      <c r="I15" s="553"/>
      <c r="J15" s="553"/>
      <c r="K15" s="553"/>
      <c r="L15" s="553"/>
      <c r="M15" s="553"/>
      <c r="N15" s="553"/>
      <c r="O15" s="647"/>
      <c r="P15" s="626"/>
      <c r="Q15" s="626"/>
      <c r="R15" s="55">
        <v>1</v>
      </c>
      <c r="S15" s="626"/>
      <c r="T15" s="626"/>
      <c r="U15" s="55">
        <v>1</v>
      </c>
      <c r="V15" s="626"/>
      <c r="W15" s="626"/>
      <c r="X15" s="55">
        <v>1</v>
      </c>
      <c r="Y15" s="626"/>
      <c r="Z15" s="553"/>
      <c r="AA15" s="553"/>
      <c r="AB15" s="553"/>
      <c r="AC15" s="310"/>
      <c r="AD15" s="626"/>
      <c r="AE15" s="626"/>
      <c r="AF15" s="55">
        <v>1</v>
      </c>
      <c r="AG15" s="626"/>
      <c r="AH15" s="626"/>
      <c r="AI15" s="55">
        <v>1</v>
      </c>
      <c r="AJ15" s="626"/>
      <c r="AK15" s="626"/>
      <c r="AL15" s="55">
        <v>1</v>
      </c>
      <c r="AM15" s="299"/>
      <c r="AQ15" s="299"/>
    </row>
    <row r="16" spans="1:43" ht="24.5" x14ac:dyDescent="0.4">
      <c r="A16" s="382"/>
      <c r="B16" s="56"/>
      <c r="C16" s="324"/>
      <c r="D16" s="383"/>
      <c r="E16" s="1" t="s">
        <v>4</v>
      </c>
      <c r="F16" t="s">
        <v>578</v>
      </c>
      <c r="G16" t="s">
        <v>579</v>
      </c>
      <c r="H16" s="384" t="s">
        <v>595</v>
      </c>
      <c r="I16" t="s">
        <v>578</v>
      </c>
      <c r="J16" t="s">
        <v>579</v>
      </c>
      <c r="K16" s="48" t="s">
        <v>112</v>
      </c>
      <c r="L16" t="s">
        <v>578</v>
      </c>
      <c r="M16" t="s">
        <v>579</v>
      </c>
      <c r="N16" s="48" t="s">
        <v>112</v>
      </c>
      <c r="O16" s="309"/>
      <c r="P16" t="s">
        <v>578</v>
      </c>
      <c r="Q16" t="s">
        <v>579</v>
      </c>
      <c r="R16" s="384" t="s">
        <v>595</v>
      </c>
      <c r="S16" t="s">
        <v>578</v>
      </c>
      <c r="T16" t="s">
        <v>579</v>
      </c>
      <c r="U16" s="48" t="s">
        <v>112</v>
      </c>
      <c r="V16" t="s">
        <v>578</v>
      </c>
      <c r="W16" t="s">
        <v>579</v>
      </c>
      <c r="X16" s="48" t="s">
        <v>112</v>
      </c>
      <c r="Y16" s="48"/>
      <c r="Z16" s="384" t="s">
        <v>595</v>
      </c>
      <c r="AA16" s="48" t="s">
        <v>112</v>
      </c>
      <c r="AB16" s="48" t="s">
        <v>112</v>
      </c>
      <c r="AC16" s="310"/>
      <c r="AD16" t="s">
        <v>578</v>
      </c>
      <c r="AE16" t="s">
        <v>579</v>
      </c>
      <c r="AF16" s="384" t="s">
        <v>595</v>
      </c>
      <c r="AG16" t="s">
        <v>578</v>
      </c>
      <c r="AH16" t="s">
        <v>579</v>
      </c>
      <c r="AI16" s="48" t="s">
        <v>112</v>
      </c>
      <c r="AJ16" t="s">
        <v>578</v>
      </c>
      <c r="AK16" t="s">
        <v>579</v>
      </c>
      <c r="AL16" s="48" t="s">
        <v>112</v>
      </c>
      <c r="AM16" s="48"/>
      <c r="AN16" s="384" t="s">
        <v>595</v>
      </c>
      <c r="AO16" s="48" t="s">
        <v>112</v>
      </c>
      <c r="AP16" s="48" t="s">
        <v>112</v>
      </c>
      <c r="AQ16" s="48"/>
    </row>
    <row r="17" spans="1:42" ht="13" x14ac:dyDescent="0.3">
      <c r="B17" s="56"/>
      <c r="C17" s="315" t="s">
        <v>281</v>
      </c>
      <c r="D17" s="319"/>
      <c r="E17" s="13" t="s">
        <v>575</v>
      </c>
      <c r="F17" s="59" t="str">
        <f>H17</f>
        <v>31/XX/20XX</v>
      </c>
      <c r="G17" s="59" t="str">
        <f>H17</f>
        <v>31/XX/20XX</v>
      </c>
      <c r="H17" s="36" t="s">
        <v>6</v>
      </c>
      <c r="I17" s="59" t="str">
        <f>K17</f>
        <v>31/XX/20XX</v>
      </c>
      <c r="J17" s="59" t="str">
        <f>K17</f>
        <v>31/XX/20XX</v>
      </c>
      <c r="K17" s="36" t="s">
        <v>6</v>
      </c>
      <c r="L17" s="59" t="str">
        <f>N17</f>
        <v>31/XX/20XX</v>
      </c>
      <c r="M17" s="59" t="str">
        <f>N17</f>
        <v>31/XX/20XX</v>
      </c>
      <c r="N17" s="36" t="s">
        <v>6</v>
      </c>
      <c r="O17" s="309"/>
      <c r="P17" s="59" t="str">
        <f>R17</f>
        <v>31/XX/20XX</v>
      </c>
      <c r="Q17" s="59" t="str">
        <f>R17</f>
        <v>31/XX/20XX</v>
      </c>
      <c r="R17" s="36" t="s">
        <v>6</v>
      </c>
      <c r="S17" s="59" t="str">
        <f>U17</f>
        <v>31/XX/20XX</v>
      </c>
      <c r="T17" s="59" t="str">
        <f>U17</f>
        <v>31/XX/20XX</v>
      </c>
      <c r="U17" s="36" t="s">
        <v>6</v>
      </c>
      <c r="V17" s="59" t="str">
        <f>X17</f>
        <v>31/XX/20XX</v>
      </c>
      <c r="W17" s="59" t="str">
        <f>X17</f>
        <v>31/XX/20XX</v>
      </c>
      <c r="X17" s="36" t="s">
        <v>6</v>
      </c>
      <c r="Z17" s="59" t="str">
        <f>R17</f>
        <v>31/XX/20XX</v>
      </c>
      <c r="AA17" s="59" t="str">
        <f>U17</f>
        <v>31/XX/20XX</v>
      </c>
      <c r="AB17" s="59" t="str">
        <f>X17</f>
        <v>31/XX/20XX</v>
      </c>
      <c r="AC17" s="310"/>
      <c r="AD17" s="59" t="str">
        <f>AF17</f>
        <v>31/XX/20XX</v>
      </c>
      <c r="AE17" s="59" t="str">
        <f>AF17</f>
        <v>31/XX/20XX</v>
      </c>
      <c r="AF17" s="36" t="s">
        <v>6</v>
      </c>
      <c r="AG17" s="59" t="str">
        <f>AI17</f>
        <v>31/XX/20XX</v>
      </c>
      <c r="AH17" s="59" t="str">
        <f>AI17</f>
        <v>31/XX/20XX</v>
      </c>
      <c r="AI17" s="36" t="s">
        <v>6</v>
      </c>
      <c r="AJ17" s="59" t="str">
        <f>AL17</f>
        <v>31/XX/20XX</v>
      </c>
      <c r="AK17" s="59" t="str">
        <f>AL17</f>
        <v>31/XX/20XX</v>
      </c>
      <c r="AL17" s="36" t="s">
        <v>6</v>
      </c>
      <c r="AN17" s="59" t="str">
        <f>AF17</f>
        <v>31/XX/20XX</v>
      </c>
      <c r="AO17" s="59" t="str">
        <f>AI17</f>
        <v>31/XX/20XX</v>
      </c>
      <c r="AP17" s="59" t="str">
        <f>AL17</f>
        <v>31/XX/20XX</v>
      </c>
    </row>
    <row r="18" spans="1:42" ht="12" x14ac:dyDescent="0.3">
      <c r="A18" s="56"/>
      <c r="C18" s="324"/>
      <c r="D18" s="319"/>
      <c r="E18" s="54" t="s">
        <v>7</v>
      </c>
      <c r="F18" s="58">
        <f>H18</f>
        <v>12</v>
      </c>
      <c r="G18" s="58">
        <f>H18</f>
        <v>12</v>
      </c>
      <c r="H18" s="35">
        <v>12</v>
      </c>
      <c r="I18" s="58">
        <f>K18</f>
        <v>12</v>
      </c>
      <c r="J18" s="58">
        <f>K18</f>
        <v>12</v>
      </c>
      <c r="K18" s="35">
        <v>12</v>
      </c>
      <c r="L18" s="58">
        <f>N18</f>
        <v>12</v>
      </c>
      <c r="M18" s="58">
        <f>N18</f>
        <v>12</v>
      </c>
      <c r="N18" s="35">
        <v>12</v>
      </c>
      <c r="O18" s="309"/>
      <c r="P18" s="58">
        <f>R18</f>
        <v>12</v>
      </c>
      <c r="Q18" s="58">
        <f>R18</f>
        <v>12</v>
      </c>
      <c r="R18" s="35">
        <v>12</v>
      </c>
      <c r="S18" s="58">
        <f>U18</f>
        <v>12</v>
      </c>
      <c r="T18" s="58">
        <f>U18</f>
        <v>12</v>
      </c>
      <c r="U18" s="35">
        <v>12</v>
      </c>
      <c r="V18" s="58">
        <f>X18</f>
        <v>12</v>
      </c>
      <c r="W18" s="58">
        <f>X18</f>
        <v>12</v>
      </c>
      <c r="X18" s="35">
        <v>12</v>
      </c>
      <c r="Z18" s="58">
        <f>R18</f>
        <v>12</v>
      </c>
      <c r="AA18" s="58">
        <f>U18</f>
        <v>12</v>
      </c>
      <c r="AB18" s="58">
        <f>X18</f>
        <v>12</v>
      </c>
      <c r="AC18" s="310"/>
      <c r="AD18" s="58">
        <f>AF18</f>
        <v>12</v>
      </c>
      <c r="AE18" s="58">
        <f>AF18</f>
        <v>12</v>
      </c>
      <c r="AF18" s="35">
        <v>12</v>
      </c>
      <c r="AG18" s="58">
        <f>AI18</f>
        <v>12</v>
      </c>
      <c r="AH18" s="58">
        <f>AI18</f>
        <v>12</v>
      </c>
      <c r="AI18" s="35">
        <v>12</v>
      </c>
      <c r="AJ18" s="58">
        <f>AL18</f>
        <v>12</v>
      </c>
      <c r="AK18" s="58">
        <f>AL18</f>
        <v>12</v>
      </c>
      <c r="AL18" s="35">
        <v>12</v>
      </c>
      <c r="AN18" s="58">
        <f>AF18</f>
        <v>12</v>
      </c>
      <c r="AO18" s="58">
        <f>AI18</f>
        <v>12</v>
      </c>
      <c r="AP18" s="58">
        <f>AL18</f>
        <v>12</v>
      </c>
    </row>
    <row r="19" spans="1:42" ht="12" x14ac:dyDescent="0.3">
      <c r="A19" s="56"/>
      <c r="C19" s="324"/>
      <c r="D19" s="319"/>
      <c r="E19" s="54" t="s">
        <v>8</v>
      </c>
      <c r="F19" s="58" t="str">
        <f>H19</f>
        <v>N</v>
      </c>
      <c r="G19" s="58" t="str">
        <f>H19</f>
        <v>N</v>
      </c>
      <c r="H19" s="35" t="s">
        <v>9</v>
      </c>
      <c r="I19" s="58" t="str">
        <f>K19</f>
        <v>N</v>
      </c>
      <c r="J19" s="58" t="str">
        <f>K19</f>
        <v>N</v>
      </c>
      <c r="K19" s="35" t="s">
        <v>9</v>
      </c>
      <c r="L19" s="58" t="str">
        <f>N19</f>
        <v>N</v>
      </c>
      <c r="M19" s="58" t="str">
        <f>N19</f>
        <v>N</v>
      </c>
      <c r="N19" s="35" t="s">
        <v>9</v>
      </c>
      <c r="O19" s="309"/>
      <c r="P19" s="58" t="str">
        <f>R19</f>
        <v>N</v>
      </c>
      <c r="Q19" s="58" t="str">
        <f>R19</f>
        <v>N</v>
      </c>
      <c r="R19" s="35" t="s">
        <v>9</v>
      </c>
      <c r="S19" s="58" t="str">
        <f>U19</f>
        <v>N</v>
      </c>
      <c r="T19" s="58" t="str">
        <f>U19</f>
        <v>N</v>
      </c>
      <c r="U19" s="35" t="s">
        <v>9</v>
      </c>
      <c r="V19" s="58" t="str">
        <f>X19</f>
        <v>N</v>
      </c>
      <c r="W19" s="58" t="str">
        <f>X19</f>
        <v>N</v>
      </c>
      <c r="X19" s="35" t="s">
        <v>9</v>
      </c>
      <c r="Z19" s="58" t="str">
        <f>R19</f>
        <v>N</v>
      </c>
      <c r="AA19" s="58" t="str">
        <f>U19</f>
        <v>N</v>
      </c>
      <c r="AB19" s="58" t="str">
        <f>X19</f>
        <v>N</v>
      </c>
      <c r="AC19" s="310"/>
      <c r="AD19" s="58" t="str">
        <f>AF19</f>
        <v>N</v>
      </c>
      <c r="AE19" s="58" t="str">
        <f>AF19</f>
        <v>N</v>
      </c>
      <c r="AF19" s="35" t="s">
        <v>9</v>
      </c>
      <c r="AG19" s="58" t="str">
        <f>AI19</f>
        <v>N</v>
      </c>
      <c r="AH19" s="58" t="str">
        <f>AI19</f>
        <v>N</v>
      </c>
      <c r="AI19" s="35" t="s">
        <v>9</v>
      </c>
      <c r="AJ19" s="58" t="str">
        <f>AL19</f>
        <v>N</v>
      </c>
      <c r="AK19" s="58" t="str">
        <f>AL19</f>
        <v>N</v>
      </c>
      <c r="AL19" s="35" t="s">
        <v>9</v>
      </c>
      <c r="AN19" s="58" t="str">
        <f>AF19</f>
        <v>N</v>
      </c>
      <c r="AO19" s="58" t="str">
        <f>AI19</f>
        <v>N</v>
      </c>
      <c r="AP19" s="58" t="str">
        <f>AL19</f>
        <v>N</v>
      </c>
    </row>
    <row r="20" spans="1:42" ht="12" x14ac:dyDescent="0.3">
      <c r="A20" s="56"/>
      <c r="C20" s="324"/>
      <c r="D20" s="319"/>
      <c r="E20" s="54" t="s">
        <v>106</v>
      </c>
      <c r="F20" s="58" t="str">
        <f>H20</f>
        <v>N/A</v>
      </c>
      <c r="G20" s="58" t="str">
        <f>H20</f>
        <v>N/A</v>
      </c>
      <c r="H20" s="34" t="s">
        <v>42</v>
      </c>
      <c r="I20" s="58" t="str">
        <f>K20</f>
        <v>N/A</v>
      </c>
      <c r="J20" s="58" t="str">
        <f>K20</f>
        <v>N/A</v>
      </c>
      <c r="K20" s="34" t="s">
        <v>42</v>
      </c>
      <c r="L20" s="58" t="str">
        <f>N20</f>
        <v>N/A</v>
      </c>
      <c r="M20" s="58" t="str">
        <f>N20</f>
        <v>N/A</v>
      </c>
      <c r="N20" s="34" t="s">
        <v>42</v>
      </c>
      <c r="O20" s="309"/>
      <c r="P20" s="58" t="str">
        <f>R20</f>
        <v>N/A</v>
      </c>
      <c r="Q20" s="58" t="str">
        <f>R20</f>
        <v>N/A</v>
      </c>
      <c r="R20" s="34" t="s">
        <v>42</v>
      </c>
      <c r="S20" s="58" t="str">
        <f>U20</f>
        <v>N/A</v>
      </c>
      <c r="T20" s="58" t="str">
        <f>U20</f>
        <v>N/A</v>
      </c>
      <c r="U20" s="34" t="s">
        <v>42</v>
      </c>
      <c r="V20" s="58" t="str">
        <f>X20</f>
        <v>N/A</v>
      </c>
      <c r="W20" s="58" t="str">
        <f>X20</f>
        <v>N/A</v>
      </c>
      <c r="X20" s="34" t="s">
        <v>42</v>
      </c>
      <c r="Z20" s="58" t="str">
        <f>R20</f>
        <v>N/A</v>
      </c>
      <c r="AA20" s="58" t="str">
        <f>U20</f>
        <v>N/A</v>
      </c>
      <c r="AB20" s="58" t="str">
        <f>X20</f>
        <v>N/A</v>
      </c>
      <c r="AC20" s="310"/>
      <c r="AD20" s="58" t="str">
        <f>AF20</f>
        <v>N/A</v>
      </c>
      <c r="AE20" s="58" t="str">
        <f>AF20</f>
        <v>N/A</v>
      </c>
      <c r="AF20" s="34" t="s">
        <v>42</v>
      </c>
      <c r="AG20" s="58" t="str">
        <f>AI20</f>
        <v>N/A</v>
      </c>
      <c r="AH20" s="58" t="str">
        <f>AI20</f>
        <v>N/A</v>
      </c>
      <c r="AI20" s="34" t="s">
        <v>42</v>
      </c>
      <c r="AJ20" s="58" t="str">
        <f>AL20</f>
        <v>N/A</v>
      </c>
      <c r="AK20" s="58" t="str">
        <f>AL20</f>
        <v>N/A</v>
      </c>
      <c r="AL20" s="34" t="s">
        <v>42</v>
      </c>
      <c r="AN20" s="58" t="str">
        <f>AF20</f>
        <v>N/A</v>
      </c>
      <c r="AO20" s="58" t="str">
        <f>AI20</f>
        <v>N/A</v>
      </c>
      <c r="AP20" s="58" t="str">
        <f>AL20</f>
        <v>N/A</v>
      </c>
    </row>
    <row r="21" spans="1:42" ht="12" x14ac:dyDescent="0.3">
      <c r="A21" s="56"/>
      <c r="C21" s="324"/>
      <c r="D21" s="319"/>
      <c r="E21" s="54" t="s">
        <v>194</v>
      </c>
      <c r="F21" s="58" t="str">
        <f>H21</f>
        <v>Annual</v>
      </c>
      <c r="G21" s="58" t="str">
        <f>H21</f>
        <v>Annual</v>
      </c>
      <c r="H21" s="35" t="s">
        <v>10</v>
      </c>
      <c r="I21" s="58" t="str">
        <f>K21</f>
        <v>Annual</v>
      </c>
      <c r="J21" s="58" t="str">
        <f>K21</f>
        <v>Annual</v>
      </c>
      <c r="K21" s="35" t="s">
        <v>10</v>
      </c>
      <c r="L21" s="58" t="str">
        <f>N21</f>
        <v>Annual</v>
      </c>
      <c r="M21" s="58" t="str">
        <f>N21</f>
        <v>Annual</v>
      </c>
      <c r="N21" s="35" t="s">
        <v>10</v>
      </c>
      <c r="O21" s="309"/>
      <c r="P21" s="58" t="str">
        <f>R21</f>
        <v>Annual</v>
      </c>
      <c r="Q21" s="58" t="str">
        <f>R21</f>
        <v>Annual</v>
      </c>
      <c r="R21" s="35" t="s">
        <v>10</v>
      </c>
      <c r="S21" s="58" t="str">
        <f>U21</f>
        <v>Annual</v>
      </c>
      <c r="T21" s="58" t="str">
        <f>U21</f>
        <v>Annual</v>
      </c>
      <c r="U21" s="35" t="s">
        <v>10</v>
      </c>
      <c r="V21" s="58" t="str">
        <f>X21</f>
        <v>Annual</v>
      </c>
      <c r="W21" s="58" t="str">
        <f>X21</f>
        <v>Annual</v>
      </c>
      <c r="X21" s="35" t="s">
        <v>10</v>
      </c>
      <c r="Z21" s="58" t="str">
        <f>R21</f>
        <v>Annual</v>
      </c>
      <c r="AA21" s="58" t="str">
        <f>U21</f>
        <v>Annual</v>
      </c>
      <c r="AB21" s="58" t="str">
        <f>X21</f>
        <v>Annual</v>
      </c>
      <c r="AC21" s="310"/>
      <c r="AD21" s="58" t="str">
        <f>AF21</f>
        <v>Annual</v>
      </c>
      <c r="AE21" s="58" t="str">
        <f>AF21</f>
        <v>Annual</v>
      </c>
      <c r="AF21" s="35" t="s">
        <v>10</v>
      </c>
      <c r="AG21" s="58" t="str">
        <f>AI21</f>
        <v>Annual</v>
      </c>
      <c r="AH21" s="58" t="str">
        <f>AI21</f>
        <v>Annual</v>
      </c>
      <c r="AI21" s="35" t="s">
        <v>10</v>
      </c>
      <c r="AJ21" s="58" t="str">
        <f>AL21</f>
        <v>Annual</v>
      </c>
      <c r="AK21" s="58" t="str">
        <f>AL21</f>
        <v>Annual</v>
      </c>
      <c r="AL21" s="35" t="s">
        <v>10</v>
      </c>
      <c r="AN21" s="58" t="str">
        <f>AF21</f>
        <v>Annual</v>
      </c>
      <c r="AO21" s="58" t="str">
        <f>AI21</f>
        <v>Annual</v>
      </c>
      <c r="AP21" s="58" t="str">
        <f>AL21</f>
        <v>Annual</v>
      </c>
    </row>
    <row r="22" spans="1:42" ht="12" x14ac:dyDescent="0.3">
      <c r="A22" s="56"/>
      <c r="C22" s="324"/>
      <c r="D22" s="319"/>
      <c r="E22" s="480" t="s">
        <v>685</v>
      </c>
      <c r="F22" s="562"/>
      <c r="G22" s="562"/>
      <c r="H22" s="563"/>
      <c r="I22" s="562"/>
      <c r="J22" s="562"/>
      <c r="K22" s="563"/>
      <c r="L22" s="562"/>
      <c r="M22" s="562"/>
      <c r="N22" s="563"/>
      <c r="O22" s="309"/>
      <c r="P22" s="562"/>
      <c r="Q22" s="562"/>
      <c r="R22" s="563"/>
      <c r="S22" s="562"/>
      <c r="T22" s="562"/>
      <c r="U22" s="563"/>
      <c r="V22" s="562"/>
      <c r="W22" s="562"/>
      <c r="X22" s="563"/>
      <c r="Y22" s="556"/>
      <c r="Z22" s="58"/>
      <c r="AA22" s="58"/>
      <c r="AB22" s="58"/>
      <c r="AC22" s="310"/>
      <c r="AD22" s="58"/>
      <c r="AE22" s="58"/>
      <c r="AF22" s="35"/>
      <c r="AG22" s="58"/>
      <c r="AH22" s="58"/>
      <c r="AI22" s="35"/>
      <c r="AJ22" s="58"/>
      <c r="AK22" s="58"/>
      <c r="AL22" s="35"/>
      <c r="AN22" s="58"/>
      <c r="AO22" s="58"/>
      <c r="AP22" s="58"/>
    </row>
    <row r="23" spans="1:42" ht="12" x14ac:dyDescent="0.3">
      <c r="A23" s="56">
        <f>IF(OR(H23&lt;0,K23&lt;0,N23&lt;0,R23&lt;0,U23&lt;0,X23&lt;0,AF23&lt;0,AI23&lt;0,AL23&lt;0),1,0)</f>
        <v>0</v>
      </c>
      <c r="C23" s="315" t="s">
        <v>432</v>
      </c>
      <c r="D23" s="319"/>
      <c r="E23" s="2" t="s">
        <v>134</v>
      </c>
      <c r="F23" s="555"/>
      <c r="G23" s="555"/>
      <c r="H23" s="570">
        <f>SUM(F23:G23)</f>
        <v>0</v>
      </c>
      <c r="I23" s="555"/>
      <c r="J23" s="555"/>
      <c r="K23" s="570">
        <f>SUM(I23:J23)</f>
        <v>0</v>
      </c>
      <c r="L23" s="555"/>
      <c r="M23" s="555"/>
      <c r="N23" s="570">
        <f>SUM(L23:M23)</f>
        <v>0</v>
      </c>
      <c r="O23" s="309"/>
      <c r="P23" s="589"/>
      <c r="Q23" s="589"/>
      <c r="R23" s="570">
        <f t="shared" ref="R23:R27" si="0">SUM(P23:Q23)</f>
        <v>0</v>
      </c>
      <c r="S23" s="589"/>
      <c r="T23" s="589"/>
      <c r="U23" s="570">
        <f t="shared" ref="U23:U27" si="1">SUM(S23:T23)</f>
        <v>0</v>
      </c>
      <c r="V23" s="589"/>
      <c r="W23" s="589"/>
      <c r="X23" s="570">
        <f t="shared" ref="X23:X27" si="2">SUM(V23:W23)</f>
        <v>0</v>
      </c>
      <c r="Y23" s="585"/>
      <c r="Z23" s="570">
        <f t="shared" ref="Z23:Z27" si="3">R23/R$14</f>
        <v>0</v>
      </c>
      <c r="AA23" s="570">
        <f t="shared" ref="AA23:AA27" si="4">U23/U$14</f>
        <v>0</v>
      </c>
      <c r="AB23" s="570">
        <f t="shared" ref="AB23:AB27" si="5">X23/X$14</f>
        <v>0</v>
      </c>
      <c r="AC23" s="310"/>
      <c r="AD23" s="589"/>
      <c r="AE23" s="589"/>
      <c r="AF23" s="570">
        <f t="shared" ref="AF23:AF27" si="6">SUM(AD23:AE23)</f>
        <v>0</v>
      </c>
      <c r="AG23" s="589"/>
      <c r="AH23" s="589"/>
      <c r="AI23" s="570">
        <f>SUM(AG23:AH23)</f>
        <v>0</v>
      </c>
      <c r="AJ23" s="589"/>
      <c r="AK23" s="589"/>
      <c r="AL23" s="570">
        <f>SUM(AJ23:AK23)</f>
        <v>0</v>
      </c>
      <c r="AM23" s="585"/>
      <c r="AN23" s="570">
        <f t="shared" ref="AN23:AN27" si="7">AF23/AF$14</f>
        <v>0</v>
      </c>
      <c r="AO23" s="570">
        <f t="shared" ref="AO23:AO27" si="8">AI23/AI$14</f>
        <v>0</v>
      </c>
      <c r="AP23" s="570">
        <f t="shared" ref="AP23:AP27" si="9">AL23/AL$14</f>
        <v>0</v>
      </c>
    </row>
    <row r="24" spans="1:42" ht="12" x14ac:dyDescent="0.3">
      <c r="A24" s="56">
        <f t="shared" ref="A24:A27" si="10">IF(OR(H24&lt;0,K24&lt;0,N24&lt;0,R24&lt;0,U24&lt;0,X24&lt;0,AF24&lt;0,AI24&lt;0,AL24&lt;0),1,0)</f>
        <v>0</v>
      </c>
      <c r="C24" s="315" t="s">
        <v>433</v>
      </c>
      <c r="D24" s="315"/>
      <c r="E24" s="8" t="s">
        <v>686</v>
      </c>
      <c r="F24" s="555"/>
      <c r="G24" s="555"/>
      <c r="H24" s="570">
        <f t="shared" ref="H24:H35" si="11">SUM(F24:G24)</f>
        <v>0</v>
      </c>
      <c r="I24" s="555"/>
      <c r="J24" s="555"/>
      <c r="K24" s="570">
        <f t="shared" ref="K24:K35" si="12">SUM(I24:J24)</f>
        <v>0</v>
      </c>
      <c r="L24" s="555"/>
      <c r="M24" s="555"/>
      <c r="N24" s="570">
        <f t="shared" ref="N24:N35" si="13">SUM(L24:M24)</f>
        <v>0</v>
      </c>
      <c r="O24" s="309"/>
      <c r="P24" s="589"/>
      <c r="Q24" s="589"/>
      <c r="R24" s="570">
        <f t="shared" si="0"/>
        <v>0</v>
      </c>
      <c r="S24" s="589"/>
      <c r="T24" s="589"/>
      <c r="U24" s="570">
        <f t="shared" si="1"/>
        <v>0</v>
      </c>
      <c r="V24" s="589"/>
      <c r="W24" s="589"/>
      <c r="X24" s="570">
        <f t="shared" si="2"/>
        <v>0</v>
      </c>
      <c r="Y24" s="585"/>
      <c r="Z24" s="570">
        <f t="shared" si="3"/>
        <v>0</v>
      </c>
      <c r="AA24" s="570">
        <f t="shared" si="4"/>
        <v>0</v>
      </c>
      <c r="AB24" s="570">
        <f t="shared" si="5"/>
        <v>0</v>
      </c>
      <c r="AC24" s="310"/>
      <c r="AD24" s="589"/>
      <c r="AE24" s="589"/>
      <c r="AF24" s="570">
        <f t="shared" si="6"/>
        <v>0</v>
      </c>
      <c r="AG24" s="589"/>
      <c r="AH24" s="589"/>
      <c r="AI24" s="570">
        <f t="shared" ref="AI24:AI35" si="14">SUM(AG24:AH24)</f>
        <v>0</v>
      </c>
      <c r="AJ24" s="589"/>
      <c r="AK24" s="589"/>
      <c r="AL24" s="570">
        <f t="shared" ref="AL24:AL35" si="15">SUM(AJ24:AK24)</f>
        <v>0</v>
      </c>
      <c r="AM24" s="585"/>
      <c r="AN24" s="570">
        <f t="shared" si="7"/>
        <v>0</v>
      </c>
      <c r="AO24" s="570">
        <f t="shared" si="8"/>
        <v>0</v>
      </c>
      <c r="AP24" s="570">
        <f t="shared" si="9"/>
        <v>0</v>
      </c>
    </row>
    <row r="25" spans="1:42" ht="12" x14ac:dyDescent="0.3">
      <c r="A25" s="56">
        <f t="shared" si="10"/>
        <v>0</v>
      </c>
      <c r="C25" s="315" t="s">
        <v>434</v>
      </c>
      <c r="D25" s="315"/>
      <c r="E25" s="2" t="s">
        <v>687</v>
      </c>
      <c r="F25" s="555"/>
      <c r="G25" s="555"/>
      <c r="H25" s="570">
        <f t="shared" si="11"/>
        <v>0</v>
      </c>
      <c r="I25" s="555"/>
      <c r="J25" s="555"/>
      <c r="K25" s="570">
        <f t="shared" si="12"/>
        <v>0</v>
      </c>
      <c r="L25" s="555"/>
      <c r="M25" s="555"/>
      <c r="N25" s="570">
        <f t="shared" si="13"/>
        <v>0</v>
      </c>
      <c r="O25" s="309"/>
      <c r="P25" s="589"/>
      <c r="Q25" s="589"/>
      <c r="R25" s="570">
        <f t="shared" si="0"/>
        <v>0</v>
      </c>
      <c r="S25" s="589"/>
      <c r="T25" s="589"/>
      <c r="U25" s="570">
        <f t="shared" si="1"/>
        <v>0</v>
      </c>
      <c r="V25" s="589"/>
      <c r="W25" s="589"/>
      <c r="X25" s="570">
        <f t="shared" si="2"/>
        <v>0</v>
      </c>
      <c r="Y25" s="585"/>
      <c r="Z25" s="570">
        <f t="shared" si="3"/>
        <v>0</v>
      </c>
      <c r="AA25" s="570">
        <f t="shared" si="4"/>
        <v>0</v>
      </c>
      <c r="AB25" s="570">
        <f t="shared" si="5"/>
        <v>0</v>
      </c>
      <c r="AC25" s="310"/>
      <c r="AD25" s="589"/>
      <c r="AE25" s="589"/>
      <c r="AF25" s="570">
        <f t="shared" si="6"/>
        <v>0</v>
      </c>
      <c r="AG25" s="589"/>
      <c r="AH25" s="589"/>
      <c r="AI25" s="570">
        <f t="shared" si="14"/>
        <v>0</v>
      </c>
      <c r="AJ25" s="589"/>
      <c r="AK25" s="589"/>
      <c r="AL25" s="570">
        <f t="shared" si="15"/>
        <v>0</v>
      </c>
      <c r="AM25" s="585"/>
      <c r="AN25" s="570">
        <f t="shared" si="7"/>
        <v>0</v>
      </c>
      <c r="AO25" s="570">
        <f t="shared" si="8"/>
        <v>0</v>
      </c>
      <c r="AP25" s="570">
        <f t="shared" si="9"/>
        <v>0</v>
      </c>
    </row>
    <row r="26" spans="1:42" ht="12" x14ac:dyDescent="0.3">
      <c r="A26" s="56">
        <f t="shared" si="10"/>
        <v>0</v>
      </c>
      <c r="C26" s="315" t="s">
        <v>456</v>
      </c>
      <c r="D26" s="316" t="s">
        <v>416</v>
      </c>
      <c r="E26" s="2" t="s">
        <v>50</v>
      </c>
      <c r="F26" s="555"/>
      <c r="G26" s="555"/>
      <c r="H26" s="570">
        <f t="shared" si="11"/>
        <v>0</v>
      </c>
      <c r="I26" s="589"/>
      <c r="J26" s="589"/>
      <c r="K26" s="570">
        <f t="shared" si="12"/>
        <v>0</v>
      </c>
      <c r="L26" s="589"/>
      <c r="M26" s="589"/>
      <c r="N26" s="570">
        <f t="shared" si="13"/>
        <v>0</v>
      </c>
      <c r="O26" s="309"/>
      <c r="P26" s="589"/>
      <c r="Q26" s="589"/>
      <c r="R26" s="570">
        <f t="shared" si="0"/>
        <v>0</v>
      </c>
      <c r="S26" s="589"/>
      <c r="T26" s="589"/>
      <c r="U26" s="570">
        <f t="shared" si="1"/>
        <v>0</v>
      </c>
      <c r="V26" s="589"/>
      <c r="W26" s="589"/>
      <c r="X26" s="570">
        <f t="shared" si="2"/>
        <v>0</v>
      </c>
      <c r="Y26" s="585"/>
      <c r="Z26" s="570">
        <f t="shared" si="3"/>
        <v>0</v>
      </c>
      <c r="AA26" s="570">
        <f t="shared" si="4"/>
        <v>0</v>
      </c>
      <c r="AB26" s="570">
        <f t="shared" si="5"/>
        <v>0</v>
      </c>
      <c r="AC26" s="310"/>
      <c r="AD26" s="589"/>
      <c r="AE26" s="589"/>
      <c r="AF26" s="570">
        <f t="shared" si="6"/>
        <v>0</v>
      </c>
      <c r="AG26" s="589"/>
      <c r="AH26" s="589"/>
      <c r="AI26" s="570">
        <f t="shared" si="14"/>
        <v>0</v>
      </c>
      <c r="AJ26" s="589"/>
      <c r="AK26" s="589"/>
      <c r="AL26" s="570">
        <f t="shared" si="15"/>
        <v>0</v>
      </c>
      <c r="AM26" s="585"/>
      <c r="AN26" s="570">
        <f t="shared" si="7"/>
        <v>0</v>
      </c>
      <c r="AO26" s="570">
        <f t="shared" si="8"/>
        <v>0</v>
      </c>
      <c r="AP26" s="570">
        <f t="shared" si="9"/>
        <v>0</v>
      </c>
    </row>
    <row r="27" spans="1:42" ht="12" x14ac:dyDescent="0.3">
      <c r="A27" s="56">
        <f t="shared" si="10"/>
        <v>0</v>
      </c>
      <c r="C27" s="315" t="s">
        <v>457</v>
      </c>
      <c r="D27" s="316"/>
      <c r="E27" s="2" t="s">
        <v>2</v>
      </c>
      <c r="F27" s="555"/>
      <c r="G27" s="555"/>
      <c r="H27" s="570">
        <f t="shared" si="11"/>
        <v>0</v>
      </c>
      <c r="I27" s="589"/>
      <c r="J27" s="589"/>
      <c r="K27" s="570">
        <f t="shared" si="12"/>
        <v>0</v>
      </c>
      <c r="L27" s="589"/>
      <c r="M27" s="589"/>
      <c r="N27" s="570">
        <f t="shared" si="13"/>
        <v>0</v>
      </c>
      <c r="O27" s="309"/>
      <c r="P27" s="589"/>
      <c r="Q27" s="589"/>
      <c r="R27" s="570">
        <f t="shared" si="0"/>
        <v>0</v>
      </c>
      <c r="S27" s="589"/>
      <c r="T27" s="589"/>
      <c r="U27" s="570">
        <f t="shared" si="1"/>
        <v>0</v>
      </c>
      <c r="V27" s="589"/>
      <c r="W27" s="589"/>
      <c r="X27" s="570">
        <f t="shared" si="2"/>
        <v>0</v>
      </c>
      <c r="Y27" s="585"/>
      <c r="Z27" s="570">
        <f t="shared" si="3"/>
        <v>0</v>
      </c>
      <c r="AA27" s="570">
        <f t="shared" si="4"/>
        <v>0</v>
      </c>
      <c r="AB27" s="570">
        <f t="shared" si="5"/>
        <v>0</v>
      </c>
      <c r="AC27" s="310"/>
      <c r="AD27" s="589"/>
      <c r="AE27" s="589"/>
      <c r="AF27" s="570">
        <f t="shared" si="6"/>
        <v>0</v>
      </c>
      <c r="AG27" s="589"/>
      <c r="AH27" s="589"/>
      <c r="AI27" s="570">
        <f t="shared" si="14"/>
        <v>0</v>
      </c>
      <c r="AJ27" s="589"/>
      <c r="AK27" s="589"/>
      <c r="AL27" s="570">
        <f t="shared" si="15"/>
        <v>0</v>
      </c>
      <c r="AM27" s="585"/>
      <c r="AN27" s="570">
        <f t="shared" si="7"/>
        <v>0</v>
      </c>
      <c r="AO27" s="570">
        <f t="shared" si="8"/>
        <v>0</v>
      </c>
      <c r="AP27" s="570">
        <f t="shared" si="9"/>
        <v>0</v>
      </c>
    </row>
    <row r="28" spans="1:42" ht="12" x14ac:dyDescent="0.3">
      <c r="A28" s="56"/>
      <c r="C28" s="315" t="s">
        <v>458</v>
      </c>
      <c r="D28" s="316" t="s">
        <v>416</v>
      </c>
      <c r="E28" s="3" t="s">
        <v>140</v>
      </c>
      <c r="F28" s="558">
        <f t="shared" ref="F28:N28" si="16">SUM(F$23:F$27)</f>
        <v>0</v>
      </c>
      <c r="G28" s="558">
        <f t="shared" si="16"/>
        <v>0</v>
      </c>
      <c r="H28" s="571">
        <f t="shared" si="16"/>
        <v>0</v>
      </c>
      <c r="I28" s="571">
        <f t="shared" si="16"/>
        <v>0</v>
      </c>
      <c r="J28" s="571">
        <f t="shared" si="16"/>
        <v>0</v>
      </c>
      <c r="K28" s="571">
        <f t="shared" si="16"/>
        <v>0</v>
      </c>
      <c r="L28" s="571">
        <f t="shared" si="16"/>
        <v>0</v>
      </c>
      <c r="M28" s="571">
        <f t="shared" si="16"/>
        <v>0</v>
      </c>
      <c r="N28" s="571">
        <f t="shared" si="16"/>
        <v>0</v>
      </c>
      <c r="O28" s="309"/>
      <c r="P28" s="571">
        <f t="shared" ref="P28:X28" si="17">SUM(P$23:P$27)</f>
        <v>0</v>
      </c>
      <c r="Q28" s="571">
        <f t="shared" si="17"/>
        <v>0</v>
      </c>
      <c r="R28" s="571">
        <f t="shared" si="17"/>
        <v>0</v>
      </c>
      <c r="S28" s="571">
        <f t="shared" si="17"/>
        <v>0</v>
      </c>
      <c r="T28" s="571">
        <f t="shared" si="17"/>
        <v>0</v>
      </c>
      <c r="U28" s="571">
        <f t="shared" si="17"/>
        <v>0</v>
      </c>
      <c r="V28" s="571">
        <f t="shared" si="17"/>
        <v>0</v>
      </c>
      <c r="W28" s="571">
        <f t="shared" si="17"/>
        <v>0</v>
      </c>
      <c r="X28" s="571">
        <f t="shared" si="17"/>
        <v>0</v>
      </c>
      <c r="Y28" s="585"/>
      <c r="Z28" s="571">
        <f>SUM(Z$23:Z$27)</f>
        <v>0</v>
      </c>
      <c r="AA28" s="571">
        <f>SUM(AA$23:AA$27)</f>
        <v>0</v>
      </c>
      <c r="AB28" s="571">
        <f>SUM(AB$23:AB$27)</f>
        <v>0</v>
      </c>
      <c r="AC28" s="310"/>
      <c r="AD28" s="571">
        <f t="shared" ref="AD28:AL28" si="18">SUM(AD$23:AD$27)</f>
        <v>0</v>
      </c>
      <c r="AE28" s="571">
        <f t="shared" si="18"/>
        <v>0</v>
      </c>
      <c r="AF28" s="571">
        <f t="shared" si="18"/>
        <v>0</v>
      </c>
      <c r="AG28" s="571">
        <f t="shared" si="18"/>
        <v>0</v>
      </c>
      <c r="AH28" s="571">
        <f t="shared" si="18"/>
        <v>0</v>
      </c>
      <c r="AI28" s="571">
        <f t="shared" si="18"/>
        <v>0</v>
      </c>
      <c r="AJ28" s="571">
        <f t="shared" si="18"/>
        <v>0</v>
      </c>
      <c r="AK28" s="571">
        <f t="shared" si="18"/>
        <v>0</v>
      </c>
      <c r="AL28" s="571">
        <f t="shared" si="18"/>
        <v>0</v>
      </c>
      <c r="AM28" s="585"/>
      <c r="AN28" s="571">
        <f>SUM(AN$23:AN$27)</f>
        <v>0</v>
      </c>
      <c r="AO28" s="571">
        <f>SUM(AO$23:AO$27)</f>
        <v>0</v>
      </c>
      <c r="AP28" s="571">
        <f>SUM(AP$23:AP$27)</f>
        <v>0</v>
      </c>
    </row>
    <row r="29" spans="1:42" ht="12" x14ac:dyDescent="0.3">
      <c r="A29" s="56"/>
      <c r="C29" s="315" t="s">
        <v>459</v>
      </c>
      <c r="D29" s="316"/>
      <c r="E29" s="481" t="s">
        <v>688</v>
      </c>
      <c r="F29" s="565"/>
      <c r="G29" s="565"/>
      <c r="H29" s="580"/>
      <c r="I29" s="580"/>
      <c r="J29" s="580"/>
      <c r="K29" s="580"/>
      <c r="L29" s="580"/>
      <c r="M29" s="580"/>
      <c r="N29" s="580"/>
      <c r="O29" s="309"/>
      <c r="P29" s="580"/>
      <c r="Q29" s="580"/>
      <c r="R29" s="580"/>
      <c r="S29" s="580"/>
      <c r="T29" s="580"/>
      <c r="U29" s="580"/>
      <c r="V29" s="580"/>
      <c r="W29" s="580"/>
      <c r="X29" s="580"/>
      <c r="Y29" s="585"/>
      <c r="Z29" s="580"/>
      <c r="AA29" s="580"/>
      <c r="AB29" s="580"/>
      <c r="AC29" s="310"/>
      <c r="AD29" s="580"/>
      <c r="AE29" s="580"/>
      <c r="AF29" s="580"/>
      <c r="AG29" s="580"/>
      <c r="AH29" s="580"/>
      <c r="AI29" s="580"/>
      <c r="AJ29" s="580"/>
      <c r="AK29" s="580"/>
      <c r="AL29" s="580"/>
      <c r="AM29" s="585"/>
      <c r="AN29" s="580"/>
      <c r="AO29" s="580"/>
      <c r="AP29" s="580"/>
    </row>
    <row r="30" spans="1:42" ht="12" x14ac:dyDescent="0.3">
      <c r="A30" s="56">
        <f>IF(OR(H30&gt;0,K30&gt;0,N30&gt;0,R30&gt;0,U30&gt;0,X30&gt;0,AF30&gt;0,AI30&gt;0,AL30&gt;0),1,0)</f>
        <v>0</v>
      </c>
      <c r="C30" s="315" t="s">
        <v>460</v>
      </c>
      <c r="D30" s="316"/>
      <c r="E30" s="2" t="s">
        <v>689</v>
      </c>
      <c r="F30" s="555"/>
      <c r="G30" s="555"/>
      <c r="H30" s="570">
        <f t="shared" si="11"/>
        <v>0</v>
      </c>
      <c r="I30" s="589"/>
      <c r="J30" s="589"/>
      <c r="K30" s="570">
        <f t="shared" si="12"/>
        <v>0</v>
      </c>
      <c r="L30" s="589"/>
      <c r="M30" s="589"/>
      <c r="N30" s="570">
        <f t="shared" si="13"/>
        <v>0</v>
      </c>
      <c r="O30" s="309"/>
      <c r="P30" s="589"/>
      <c r="Q30" s="589"/>
      <c r="R30" s="570">
        <f>SUM(P30:Q30)</f>
        <v>0</v>
      </c>
      <c r="S30" s="589"/>
      <c r="T30" s="589"/>
      <c r="U30" s="570">
        <f>SUM(S30:T30)</f>
        <v>0</v>
      </c>
      <c r="V30" s="589"/>
      <c r="W30" s="589"/>
      <c r="X30" s="570">
        <f>SUM(V30:W30)</f>
        <v>0</v>
      </c>
      <c r="Y30" s="585"/>
      <c r="Z30" s="570">
        <f>R30/R$14</f>
        <v>0</v>
      </c>
      <c r="AA30" s="570">
        <f>U30/U$14</f>
        <v>0</v>
      </c>
      <c r="AB30" s="570">
        <f>X30/X$14</f>
        <v>0</v>
      </c>
      <c r="AC30" s="310"/>
      <c r="AD30" s="589"/>
      <c r="AE30" s="589"/>
      <c r="AF30" s="570">
        <f>SUM(AD30:AE30)</f>
        <v>0</v>
      </c>
      <c r="AG30" s="589"/>
      <c r="AH30" s="589"/>
      <c r="AI30" s="570">
        <f>SUM(AG30:AH30)</f>
        <v>0</v>
      </c>
      <c r="AJ30" s="589"/>
      <c r="AK30" s="589"/>
      <c r="AL30" s="570">
        <f>SUM(AJ30:AK30)</f>
        <v>0</v>
      </c>
      <c r="AM30" s="585"/>
      <c r="AN30" s="570">
        <f>AF30/AF$14</f>
        <v>0</v>
      </c>
      <c r="AO30" s="570">
        <f>AI30/AI$14</f>
        <v>0</v>
      </c>
      <c r="AP30" s="570">
        <f>AL30/AL$14</f>
        <v>0</v>
      </c>
    </row>
    <row r="31" spans="1:42" ht="12" x14ac:dyDescent="0.3">
      <c r="A31" s="56">
        <f t="shared" ref="A31:A32" si="19">IF(OR(H31&gt;0,K31&gt;0,N31&gt;0,R31&gt;0,U31&gt;0,X31&gt;0,AF31&gt;0,AI31&gt;0,AL31&gt;0),1,0)</f>
        <v>0</v>
      </c>
      <c r="C31" s="315" t="s">
        <v>476</v>
      </c>
      <c r="D31" s="316"/>
      <c r="E31" s="2" t="s">
        <v>686</v>
      </c>
      <c r="F31" s="555"/>
      <c r="G31" s="555"/>
      <c r="H31" s="570">
        <f t="shared" si="11"/>
        <v>0</v>
      </c>
      <c r="I31" s="589"/>
      <c r="J31" s="589"/>
      <c r="K31" s="570">
        <f t="shared" si="12"/>
        <v>0</v>
      </c>
      <c r="L31" s="589"/>
      <c r="M31" s="589"/>
      <c r="N31" s="570">
        <f t="shared" si="13"/>
        <v>0</v>
      </c>
      <c r="O31" s="309"/>
      <c r="P31" s="589"/>
      <c r="Q31" s="589"/>
      <c r="R31" s="570">
        <f>SUM(P31:Q31)</f>
        <v>0</v>
      </c>
      <c r="S31" s="589"/>
      <c r="T31" s="589"/>
      <c r="U31" s="570">
        <f>SUM(S31:T31)</f>
        <v>0</v>
      </c>
      <c r="V31" s="589"/>
      <c r="W31" s="589"/>
      <c r="X31" s="570">
        <f>SUM(V31:W31)</f>
        <v>0</v>
      </c>
      <c r="Y31" s="585"/>
      <c r="Z31" s="570">
        <f>R31/R$14</f>
        <v>0</v>
      </c>
      <c r="AA31" s="570">
        <f>U31/U$14</f>
        <v>0</v>
      </c>
      <c r="AB31" s="570">
        <f>X31/X$14</f>
        <v>0</v>
      </c>
      <c r="AC31" s="310"/>
      <c r="AD31" s="589"/>
      <c r="AE31" s="589"/>
      <c r="AF31" s="570">
        <f>SUM(AD31:AE31)</f>
        <v>0</v>
      </c>
      <c r="AG31" s="589"/>
      <c r="AH31" s="589"/>
      <c r="AI31" s="570">
        <f>SUM(AG31:AH31)</f>
        <v>0</v>
      </c>
      <c r="AJ31" s="589"/>
      <c r="AK31" s="589"/>
      <c r="AL31" s="570">
        <f>SUM(AJ31:AK31)</f>
        <v>0</v>
      </c>
      <c r="AM31" s="585"/>
      <c r="AN31" s="570">
        <f>AF31/AF$14</f>
        <v>0</v>
      </c>
      <c r="AO31" s="570">
        <f>AI31/AI$14</f>
        <v>0</v>
      </c>
      <c r="AP31" s="570">
        <f>AL31/AL$14</f>
        <v>0</v>
      </c>
    </row>
    <row r="32" spans="1:42" ht="12" x14ac:dyDescent="0.3">
      <c r="A32" s="56">
        <f t="shared" si="19"/>
        <v>0</v>
      </c>
      <c r="C32" s="315" t="s">
        <v>477</v>
      </c>
      <c r="D32" s="316"/>
      <c r="E32" s="2" t="s">
        <v>2</v>
      </c>
      <c r="F32" s="555"/>
      <c r="G32" s="555"/>
      <c r="H32" s="570">
        <f t="shared" si="11"/>
        <v>0</v>
      </c>
      <c r="I32" s="589"/>
      <c r="J32" s="589"/>
      <c r="K32" s="570">
        <f t="shared" si="12"/>
        <v>0</v>
      </c>
      <c r="L32" s="589"/>
      <c r="M32" s="589"/>
      <c r="N32" s="570">
        <f t="shared" si="13"/>
        <v>0</v>
      </c>
      <c r="O32" s="309"/>
      <c r="P32" s="589"/>
      <c r="Q32" s="589"/>
      <c r="R32" s="570">
        <f>SUM(P32:Q32)</f>
        <v>0</v>
      </c>
      <c r="S32" s="589"/>
      <c r="T32" s="589"/>
      <c r="U32" s="570">
        <f>SUM(S32:T32)</f>
        <v>0</v>
      </c>
      <c r="V32" s="589"/>
      <c r="W32" s="589"/>
      <c r="X32" s="570">
        <f>SUM(V32:W32)</f>
        <v>0</v>
      </c>
      <c r="Y32" s="585"/>
      <c r="Z32" s="570">
        <f>R32/R$14</f>
        <v>0</v>
      </c>
      <c r="AA32" s="570">
        <f>U32/U$14</f>
        <v>0</v>
      </c>
      <c r="AB32" s="570">
        <f>X32/X$14</f>
        <v>0</v>
      </c>
      <c r="AC32" s="310"/>
      <c r="AD32" s="589"/>
      <c r="AE32" s="589"/>
      <c r="AF32" s="570">
        <f>SUM(AD32:AE32)</f>
        <v>0</v>
      </c>
      <c r="AG32" s="589"/>
      <c r="AH32" s="589"/>
      <c r="AI32" s="570">
        <f>SUM(AG32:AH32)</f>
        <v>0</v>
      </c>
      <c r="AJ32" s="589"/>
      <c r="AK32" s="589"/>
      <c r="AL32" s="570">
        <f>SUM(AJ32:AK32)</f>
        <v>0</v>
      </c>
      <c r="AM32" s="585"/>
      <c r="AN32" s="570">
        <f>AF32/AF$14</f>
        <v>0</v>
      </c>
      <c r="AO32" s="570">
        <f>AI32/AI$14</f>
        <v>0</v>
      </c>
      <c r="AP32" s="570">
        <f>AL32/AL$14</f>
        <v>0</v>
      </c>
    </row>
    <row r="33" spans="1:42" ht="12" x14ac:dyDescent="0.3">
      <c r="A33" s="56"/>
      <c r="C33" s="315" t="s">
        <v>478</v>
      </c>
      <c r="D33" s="316"/>
      <c r="E33" s="3" t="s">
        <v>141</v>
      </c>
      <c r="F33" s="558">
        <f t="shared" ref="F33:N33" si="20">SUM(F30:F32)</f>
        <v>0</v>
      </c>
      <c r="G33" s="558">
        <f t="shared" si="20"/>
        <v>0</v>
      </c>
      <c r="H33" s="571">
        <f t="shared" si="20"/>
        <v>0</v>
      </c>
      <c r="I33" s="571">
        <f t="shared" si="20"/>
        <v>0</v>
      </c>
      <c r="J33" s="571">
        <f t="shared" si="20"/>
        <v>0</v>
      </c>
      <c r="K33" s="571">
        <f t="shared" si="20"/>
        <v>0</v>
      </c>
      <c r="L33" s="571">
        <f t="shared" si="20"/>
        <v>0</v>
      </c>
      <c r="M33" s="571">
        <f t="shared" si="20"/>
        <v>0</v>
      </c>
      <c r="N33" s="571">
        <f t="shared" si="20"/>
        <v>0</v>
      </c>
      <c r="O33" s="309"/>
      <c r="P33" s="571">
        <f t="shared" ref="P33:X33" si="21">SUM(P30:P32)</f>
        <v>0</v>
      </c>
      <c r="Q33" s="571">
        <f t="shared" si="21"/>
        <v>0</v>
      </c>
      <c r="R33" s="571">
        <f t="shared" si="21"/>
        <v>0</v>
      </c>
      <c r="S33" s="571">
        <f t="shared" si="21"/>
        <v>0</v>
      </c>
      <c r="T33" s="571">
        <f t="shared" si="21"/>
        <v>0</v>
      </c>
      <c r="U33" s="571">
        <f t="shared" si="21"/>
        <v>0</v>
      </c>
      <c r="V33" s="571">
        <f t="shared" si="21"/>
        <v>0</v>
      </c>
      <c r="W33" s="571">
        <f t="shared" si="21"/>
        <v>0</v>
      </c>
      <c r="X33" s="571">
        <f t="shared" si="21"/>
        <v>0</v>
      </c>
      <c r="Y33" s="585"/>
      <c r="Z33" s="571">
        <f>SUM(Z30:Z32)</f>
        <v>0</v>
      </c>
      <c r="AA33" s="571">
        <f>SUM(AA30:AA32)</f>
        <v>0</v>
      </c>
      <c r="AB33" s="571">
        <f>SUM(AB30:AB32)</f>
        <v>0</v>
      </c>
      <c r="AC33" s="310"/>
      <c r="AD33" s="571">
        <f t="shared" ref="AD33:AL33" si="22">SUM(AD30:AD32)</f>
        <v>0</v>
      </c>
      <c r="AE33" s="571">
        <f t="shared" si="22"/>
        <v>0</v>
      </c>
      <c r="AF33" s="571">
        <f t="shared" si="22"/>
        <v>0</v>
      </c>
      <c r="AG33" s="571">
        <f t="shared" si="22"/>
        <v>0</v>
      </c>
      <c r="AH33" s="571">
        <f t="shared" si="22"/>
        <v>0</v>
      </c>
      <c r="AI33" s="571">
        <f t="shared" si="22"/>
        <v>0</v>
      </c>
      <c r="AJ33" s="571">
        <f t="shared" si="22"/>
        <v>0</v>
      </c>
      <c r="AK33" s="571">
        <f t="shared" si="22"/>
        <v>0</v>
      </c>
      <c r="AL33" s="571">
        <f t="shared" si="22"/>
        <v>0</v>
      </c>
      <c r="AM33" s="585"/>
      <c r="AN33" s="571">
        <f>SUM(AN30:AN32)</f>
        <v>0</v>
      </c>
      <c r="AO33" s="571">
        <f>SUM(AO30:AO32)</f>
        <v>0</v>
      </c>
      <c r="AP33" s="571">
        <f>SUM(AP30:AP32)</f>
        <v>0</v>
      </c>
    </row>
    <row r="34" spans="1:42" ht="12" x14ac:dyDescent="0.3">
      <c r="A34" s="56"/>
      <c r="C34" s="315"/>
      <c r="D34" s="316"/>
      <c r="E34" s="2"/>
      <c r="F34" s="555"/>
      <c r="G34" s="555"/>
      <c r="H34" s="570"/>
      <c r="I34" s="589"/>
      <c r="J34" s="589"/>
      <c r="K34" s="570"/>
      <c r="L34" s="589"/>
      <c r="M34" s="589"/>
      <c r="N34" s="570"/>
      <c r="O34" s="309"/>
      <c r="P34" s="589"/>
      <c r="Q34" s="589"/>
      <c r="R34" s="570"/>
      <c r="S34" s="589"/>
      <c r="T34" s="589"/>
      <c r="U34" s="570"/>
      <c r="V34" s="589"/>
      <c r="W34" s="589"/>
      <c r="X34" s="570"/>
      <c r="Y34" s="585"/>
      <c r="Z34" s="570"/>
      <c r="AA34" s="570"/>
      <c r="AB34" s="570"/>
      <c r="AC34" s="310"/>
      <c r="AD34" s="589"/>
      <c r="AE34" s="589"/>
      <c r="AF34" s="570"/>
      <c r="AG34" s="589"/>
      <c r="AH34" s="589"/>
      <c r="AI34" s="570"/>
      <c r="AJ34" s="589"/>
      <c r="AK34" s="589"/>
      <c r="AL34" s="570"/>
      <c r="AM34" s="585"/>
      <c r="AN34" s="570"/>
      <c r="AO34" s="570"/>
      <c r="AP34" s="570"/>
    </row>
    <row r="35" spans="1:42" ht="12" x14ac:dyDescent="0.3">
      <c r="A35" s="56"/>
      <c r="C35" s="315" t="s">
        <v>479</v>
      </c>
      <c r="D35" s="316"/>
      <c r="E35" s="2" t="s">
        <v>690</v>
      </c>
      <c r="F35" s="555"/>
      <c r="G35" s="555"/>
      <c r="H35" s="570">
        <f t="shared" si="11"/>
        <v>0</v>
      </c>
      <c r="I35" s="589"/>
      <c r="J35" s="589"/>
      <c r="K35" s="570">
        <f t="shared" si="12"/>
        <v>0</v>
      </c>
      <c r="L35" s="589"/>
      <c r="M35" s="589"/>
      <c r="N35" s="570">
        <f t="shared" si="13"/>
        <v>0</v>
      </c>
      <c r="O35" s="309"/>
      <c r="P35" s="589"/>
      <c r="Q35" s="589"/>
      <c r="R35" s="570">
        <f>SUM(P35:Q35)</f>
        <v>0</v>
      </c>
      <c r="S35" s="589"/>
      <c r="T35" s="589"/>
      <c r="U35" s="570">
        <f>SUM(S35:T35)</f>
        <v>0</v>
      </c>
      <c r="V35" s="589"/>
      <c r="W35" s="589"/>
      <c r="X35" s="570">
        <f>SUM(V35:W35)</f>
        <v>0</v>
      </c>
      <c r="Y35" s="585"/>
      <c r="Z35" s="570">
        <f>R35/R$14</f>
        <v>0</v>
      </c>
      <c r="AA35" s="570">
        <f>U35/U$14</f>
        <v>0</v>
      </c>
      <c r="AB35" s="570">
        <f>X35/X$14</f>
        <v>0</v>
      </c>
      <c r="AC35" s="310"/>
      <c r="AD35" s="589"/>
      <c r="AE35" s="589"/>
      <c r="AF35" s="570">
        <f>SUM(AD35:AE35)</f>
        <v>0</v>
      </c>
      <c r="AG35" s="589"/>
      <c r="AH35" s="589"/>
      <c r="AI35" s="570">
        <f t="shared" si="14"/>
        <v>0</v>
      </c>
      <c r="AJ35" s="589"/>
      <c r="AK35" s="589"/>
      <c r="AL35" s="570">
        <f t="shared" si="15"/>
        <v>0</v>
      </c>
      <c r="AM35" s="585"/>
      <c r="AN35" s="570">
        <f>AF35/AF$14</f>
        <v>0</v>
      </c>
      <c r="AO35" s="570">
        <f>AI35/AI$14</f>
        <v>0</v>
      </c>
      <c r="AP35" s="570">
        <f>AL35/AL$14</f>
        <v>0</v>
      </c>
    </row>
    <row r="36" spans="1:42" ht="12" x14ac:dyDescent="0.3">
      <c r="A36" s="56"/>
      <c r="C36" s="315" t="s">
        <v>480</v>
      </c>
      <c r="D36" s="316"/>
      <c r="E36" s="3" t="s">
        <v>691</v>
      </c>
      <c r="F36" s="558">
        <f>F28+F33+F35</f>
        <v>0</v>
      </c>
      <c r="G36" s="558">
        <f t="shared" ref="G36:N36" si="23">G28+G33+G35</f>
        <v>0</v>
      </c>
      <c r="H36" s="571">
        <f t="shared" si="23"/>
        <v>0</v>
      </c>
      <c r="I36" s="571">
        <f t="shared" si="23"/>
        <v>0</v>
      </c>
      <c r="J36" s="571">
        <f t="shared" si="23"/>
        <v>0</v>
      </c>
      <c r="K36" s="571">
        <f t="shared" si="23"/>
        <v>0</v>
      </c>
      <c r="L36" s="571">
        <f t="shared" si="23"/>
        <v>0</v>
      </c>
      <c r="M36" s="571">
        <f t="shared" si="23"/>
        <v>0</v>
      </c>
      <c r="N36" s="571">
        <f t="shared" si="23"/>
        <v>0</v>
      </c>
      <c r="O36" s="309"/>
      <c r="P36" s="571">
        <f t="shared" ref="P36" si="24">P28+P33+P35</f>
        <v>0</v>
      </c>
      <c r="Q36" s="571">
        <f t="shared" ref="Q36" si="25">Q28+Q33+Q35</f>
        <v>0</v>
      </c>
      <c r="R36" s="571">
        <f t="shared" ref="R36" si="26">R28+R33+R35</f>
        <v>0</v>
      </c>
      <c r="S36" s="571">
        <f t="shared" ref="S36" si="27">S28+S33+S35</f>
        <v>0</v>
      </c>
      <c r="T36" s="571">
        <f t="shared" ref="T36" si="28">T28+T33+T35</f>
        <v>0</v>
      </c>
      <c r="U36" s="571">
        <f t="shared" ref="U36" si="29">U28+U33+U35</f>
        <v>0</v>
      </c>
      <c r="V36" s="571">
        <f t="shared" ref="V36" si="30">V28+V33+V35</f>
        <v>0</v>
      </c>
      <c r="W36" s="571">
        <f t="shared" ref="W36" si="31">W28+W33+W35</f>
        <v>0</v>
      </c>
      <c r="X36" s="571">
        <f t="shared" ref="X36" si="32">X28+X33+X35</f>
        <v>0</v>
      </c>
      <c r="Y36" s="571"/>
      <c r="Z36" s="571">
        <f t="shared" ref="Z36" si="33">Z28+Z33+Z35</f>
        <v>0</v>
      </c>
      <c r="AA36" s="571">
        <f t="shared" ref="AA36" si="34">AA28+AA33+AA35</f>
        <v>0</v>
      </c>
      <c r="AB36" s="571">
        <f t="shared" ref="AB36" si="35">AB28+AB33+AB35</f>
        <v>0</v>
      </c>
      <c r="AC36" s="310"/>
      <c r="AD36" s="571">
        <f t="shared" ref="AD36" si="36">AD28+AD33+AD35</f>
        <v>0</v>
      </c>
      <c r="AE36" s="571">
        <f t="shared" ref="AE36" si="37">AE28+AE33+AE35</f>
        <v>0</v>
      </c>
      <c r="AF36" s="571">
        <f t="shared" ref="AF36" si="38">AF28+AF33+AF35</f>
        <v>0</v>
      </c>
      <c r="AG36" s="571">
        <f t="shared" ref="AG36" si="39">AG28+AG33+AG35</f>
        <v>0</v>
      </c>
      <c r="AH36" s="571">
        <f t="shared" ref="AH36" si="40">AH28+AH33+AH35</f>
        <v>0</v>
      </c>
      <c r="AI36" s="571">
        <f t="shared" ref="AI36" si="41">AI28+AI33+AI35</f>
        <v>0</v>
      </c>
      <c r="AJ36" s="571">
        <f t="shared" ref="AJ36" si="42">AJ28+AJ33+AJ35</f>
        <v>0</v>
      </c>
      <c r="AK36" s="571">
        <f t="shared" ref="AK36" si="43">AK28+AK33+AK35</f>
        <v>0</v>
      </c>
      <c r="AL36" s="571">
        <f t="shared" ref="AL36" si="44">AL28+AL33+AL35</f>
        <v>0</v>
      </c>
      <c r="AM36" s="585"/>
      <c r="AN36" s="571">
        <f t="shared" ref="AN36" si="45">AN28+AN33+AN35</f>
        <v>0</v>
      </c>
      <c r="AO36" s="571">
        <f t="shared" ref="AO36" si="46">AO28+AO33+AO35</f>
        <v>0</v>
      </c>
      <c r="AP36" s="571">
        <f t="shared" ref="AP36" si="47">AP28+AP33+AP35</f>
        <v>0</v>
      </c>
    </row>
    <row r="37" spans="1:42" ht="12" x14ac:dyDescent="0.3">
      <c r="A37" s="56"/>
      <c r="C37" s="315" t="s">
        <v>481</v>
      </c>
      <c r="D37" s="316" t="s">
        <v>416</v>
      </c>
      <c r="E37" s="2" t="s">
        <v>692</v>
      </c>
      <c r="F37" s="555"/>
      <c r="G37" s="555"/>
      <c r="H37" s="570">
        <f>SUM(F37:G37)</f>
        <v>0</v>
      </c>
      <c r="I37" s="589"/>
      <c r="J37" s="589"/>
      <c r="K37" s="570">
        <f>SUM(I37:J37)</f>
        <v>0</v>
      </c>
      <c r="L37" s="589"/>
      <c r="M37" s="589"/>
      <c r="N37" s="570">
        <f>SUM(L37:M37)</f>
        <v>0</v>
      </c>
      <c r="O37" s="309"/>
      <c r="P37" s="589"/>
      <c r="Q37" s="589"/>
      <c r="R37" s="570">
        <f>SUM(P37:Q37)</f>
        <v>0</v>
      </c>
      <c r="S37" s="589"/>
      <c r="T37" s="589"/>
      <c r="U37" s="570">
        <f>SUM(S37:T37)</f>
        <v>0</v>
      </c>
      <c r="V37" s="589"/>
      <c r="W37" s="589"/>
      <c r="X37" s="570">
        <f>SUM(V37:W37)</f>
        <v>0</v>
      </c>
      <c r="Y37" s="585"/>
      <c r="Z37" s="570">
        <f>R37/R$14</f>
        <v>0</v>
      </c>
      <c r="AA37" s="570">
        <f>U37/U$14</f>
        <v>0</v>
      </c>
      <c r="AB37" s="570">
        <f>X37/X$14</f>
        <v>0</v>
      </c>
      <c r="AC37" s="310"/>
      <c r="AD37" s="589"/>
      <c r="AE37" s="589"/>
      <c r="AF37" s="570">
        <f>SUM(AD37:AE37)</f>
        <v>0</v>
      </c>
      <c r="AG37" s="589"/>
      <c r="AH37" s="589"/>
      <c r="AI37" s="570">
        <f>SUM(AG37:AH37)</f>
        <v>0</v>
      </c>
      <c r="AJ37" s="589"/>
      <c r="AK37" s="589"/>
      <c r="AL37" s="570">
        <f>SUM(AJ37:AK37)</f>
        <v>0</v>
      </c>
      <c r="AM37" s="585"/>
      <c r="AN37" s="570">
        <f>AF37/AF$14</f>
        <v>0</v>
      </c>
      <c r="AO37" s="570">
        <f>AI37/AI$14</f>
        <v>0</v>
      </c>
      <c r="AP37" s="570">
        <f>AL37/AL$14</f>
        <v>0</v>
      </c>
    </row>
    <row r="38" spans="1:42" ht="12" x14ac:dyDescent="0.3">
      <c r="A38" s="56"/>
      <c r="C38" s="315" t="s">
        <v>482</v>
      </c>
      <c r="D38" s="316"/>
      <c r="E38" s="481" t="s">
        <v>693</v>
      </c>
      <c r="F38" s="566"/>
      <c r="G38" s="566"/>
      <c r="H38" s="570"/>
      <c r="I38" s="577"/>
      <c r="J38" s="577"/>
      <c r="K38" s="570"/>
      <c r="L38" s="577"/>
      <c r="M38" s="577"/>
      <c r="N38" s="570"/>
      <c r="O38" s="309"/>
      <c r="P38" s="577"/>
      <c r="Q38" s="577"/>
      <c r="R38" s="570"/>
      <c r="S38" s="577"/>
      <c r="T38" s="577"/>
      <c r="U38" s="570"/>
      <c r="V38" s="577"/>
      <c r="W38" s="577"/>
      <c r="X38" s="570"/>
      <c r="Y38" s="585"/>
      <c r="Z38" s="570"/>
      <c r="AA38" s="570"/>
      <c r="AB38" s="570"/>
      <c r="AC38" s="310"/>
      <c r="AD38" s="577"/>
      <c r="AE38" s="577"/>
      <c r="AF38" s="570"/>
      <c r="AG38" s="577"/>
      <c r="AH38" s="577"/>
      <c r="AI38" s="570"/>
      <c r="AJ38" s="577"/>
      <c r="AK38" s="577"/>
      <c r="AL38" s="570"/>
      <c r="AM38" s="585"/>
      <c r="AN38" s="570"/>
      <c r="AO38" s="570"/>
      <c r="AP38" s="570"/>
    </row>
    <row r="39" spans="1:42" ht="12" x14ac:dyDescent="0.3">
      <c r="A39" s="56"/>
      <c r="C39" s="315" t="s">
        <v>483</v>
      </c>
      <c r="D39" s="316"/>
      <c r="E39" s="2" t="s">
        <v>694</v>
      </c>
      <c r="F39" s="555"/>
      <c r="G39" s="555"/>
      <c r="H39" s="570">
        <f>SUM(F39:G39)</f>
        <v>0</v>
      </c>
      <c r="I39" s="589"/>
      <c r="J39" s="589"/>
      <c r="K39" s="570">
        <f>SUM(I39:J39)</f>
        <v>0</v>
      </c>
      <c r="L39" s="589"/>
      <c r="M39" s="589"/>
      <c r="N39" s="570">
        <f>SUM(L39:M39)</f>
        <v>0</v>
      </c>
      <c r="O39" s="309"/>
      <c r="P39" s="589"/>
      <c r="Q39" s="589"/>
      <c r="R39" s="570">
        <f>SUM(P39:Q39)</f>
        <v>0</v>
      </c>
      <c r="S39" s="589"/>
      <c r="T39" s="589"/>
      <c r="U39" s="570">
        <f>SUM(S39:T39)</f>
        <v>0</v>
      </c>
      <c r="V39" s="589"/>
      <c r="W39" s="589"/>
      <c r="X39" s="570">
        <f>SUM(V39:W39)</f>
        <v>0</v>
      </c>
      <c r="Y39" s="585"/>
      <c r="Z39" s="570">
        <f>R39/R$14</f>
        <v>0</v>
      </c>
      <c r="AA39" s="570">
        <f>U39/U$14</f>
        <v>0</v>
      </c>
      <c r="AB39" s="570">
        <f>X39/X$14</f>
        <v>0</v>
      </c>
      <c r="AC39" s="310"/>
      <c r="AD39" s="589"/>
      <c r="AE39" s="589"/>
      <c r="AF39" s="570">
        <f>SUM(AD39:AE39)</f>
        <v>0</v>
      </c>
      <c r="AG39" s="589"/>
      <c r="AH39" s="589"/>
      <c r="AI39" s="570">
        <f>SUM(AG39:AH39)</f>
        <v>0</v>
      </c>
      <c r="AJ39" s="589"/>
      <c r="AK39" s="589"/>
      <c r="AL39" s="570">
        <f>SUM(AJ39:AK39)</f>
        <v>0</v>
      </c>
      <c r="AM39" s="585"/>
      <c r="AN39" s="570">
        <f>AF39/AF$14</f>
        <v>0</v>
      </c>
      <c r="AO39" s="570">
        <f>AI39/AI$14</f>
        <v>0</v>
      </c>
      <c r="AP39" s="570">
        <f>AL39/AL$14</f>
        <v>0</v>
      </c>
    </row>
    <row r="40" spans="1:42" ht="12" x14ac:dyDescent="0.3">
      <c r="A40" s="56"/>
      <c r="C40" s="315" t="s">
        <v>484</v>
      </c>
      <c r="D40" s="316"/>
      <c r="E40" s="2" t="s">
        <v>142</v>
      </c>
      <c r="F40" s="555"/>
      <c r="G40" s="555"/>
      <c r="H40" s="570">
        <f>SUM(F40:G40)</f>
        <v>0</v>
      </c>
      <c r="I40" s="589"/>
      <c r="J40" s="589"/>
      <c r="K40" s="570">
        <f>SUM(I40:J40)</f>
        <v>0</v>
      </c>
      <c r="L40" s="589"/>
      <c r="M40" s="589"/>
      <c r="N40" s="570">
        <f>SUM(L40:M40)</f>
        <v>0</v>
      </c>
      <c r="O40" s="309"/>
      <c r="P40" s="589"/>
      <c r="Q40" s="589"/>
      <c r="R40" s="570">
        <f>SUM(P40:Q40)</f>
        <v>0</v>
      </c>
      <c r="S40" s="589"/>
      <c r="T40" s="589"/>
      <c r="U40" s="570">
        <f>SUM(S40:T40)</f>
        <v>0</v>
      </c>
      <c r="V40" s="589"/>
      <c r="W40" s="589"/>
      <c r="X40" s="570">
        <f>SUM(V40:W40)</f>
        <v>0</v>
      </c>
      <c r="Y40" s="585"/>
      <c r="Z40" s="570">
        <f>R40/R$14</f>
        <v>0</v>
      </c>
      <c r="AA40" s="570">
        <f>U40/U$14</f>
        <v>0</v>
      </c>
      <c r="AB40" s="570">
        <f>X40/X$14</f>
        <v>0</v>
      </c>
      <c r="AC40" s="310"/>
      <c r="AD40" s="589"/>
      <c r="AE40" s="589"/>
      <c r="AF40" s="570">
        <f>SUM(AD40:AE40)</f>
        <v>0</v>
      </c>
      <c r="AG40" s="589"/>
      <c r="AH40" s="589"/>
      <c r="AI40" s="570">
        <f>SUM(AG40:AH40)</f>
        <v>0</v>
      </c>
      <c r="AJ40" s="589"/>
      <c r="AK40" s="589"/>
      <c r="AL40" s="570">
        <f>SUM(AJ40:AK40)</f>
        <v>0</v>
      </c>
      <c r="AM40" s="585"/>
      <c r="AN40" s="570">
        <f>AF40/AF$14</f>
        <v>0</v>
      </c>
      <c r="AO40" s="570">
        <f>AI40/AI$14</f>
        <v>0</v>
      </c>
      <c r="AP40" s="570">
        <f>AL40/AL$14</f>
        <v>0</v>
      </c>
    </row>
    <row r="41" spans="1:42" ht="12" x14ac:dyDescent="0.3">
      <c r="A41" s="56"/>
      <c r="C41" s="315" t="s">
        <v>485</v>
      </c>
      <c r="D41" s="316"/>
      <c r="E41" s="2" t="s">
        <v>143</v>
      </c>
      <c r="F41" s="555"/>
      <c r="G41" s="555"/>
      <c r="H41" s="570">
        <f>SUM(F41:G41)</f>
        <v>0</v>
      </c>
      <c r="I41" s="589"/>
      <c r="J41" s="589"/>
      <c r="K41" s="570">
        <f>SUM(I41:J41)</f>
        <v>0</v>
      </c>
      <c r="L41" s="589"/>
      <c r="M41" s="589"/>
      <c r="N41" s="570">
        <f>SUM(L41:M41)</f>
        <v>0</v>
      </c>
      <c r="O41" s="309"/>
      <c r="P41" s="589"/>
      <c r="Q41" s="589"/>
      <c r="R41" s="570">
        <f>SUM(P41:Q41)</f>
        <v>0</v>
      </c>
      <c r="S41" s="589"/>
      <c r="T41" s="589"/>
      <c r="U41" s="570">
        <f>SUM(S41:T41)</f>
        <v>0</v>
      </c>
      <c r="V41" s="589"/>
      <c r="W41" s="589"/>
      <c r="X41" s="570">
        <f>SUM(V41:W41)</f>
        <v>0</v>
      </c>
      <c r="Y41" s="585"/>
      <c r="Z41" s="570">
        <f>R41/R$14</f>
        <v>0</v>
      </c>
      <c r="AA41" s="570">
        <f>U41/U$14</f>
        <v>0</v>
      </c>
      <c r="AB41" s="570">
        <f>X41/X$14</f>
        <v>0</v>
      </c>
      <c r="AC41" s="310"/>
      <c r="AD41" s="589"/>
      <c r="AE41" s="589"/>
      <c r="AF41" s="570">
        <f>SUM(AD41:AE41)</f>
        <v>0</v>
      </c>
      <c r="AG41" s="589"/>
      <c r="AH41" s="589"/>
      <c r="AI41" s="570">
        <f>SUM(AG41:AH41)</f>
        <v>0</v>
      </c>
      <c r="AJ41" s="589"/>
      <c r="AK41" s="589"/>
      <c r="AL41" s="570">
        <f>SUM(AJ41:AK41)</f>
        <v>0</v>
      </c>
      <c r="AM41" s="585"/>
      <c r="AN41" s="570">
        <f>AF41/AF$14</f>
        <v>0</v>
      </c>
      <c r="AO41" s="570">
        <f>AI41/AI$14</f>
        <v>0</v>
      </c>
      <c r="AP41" s="570">
        <f>AL41/AL$14</f>
        <v>0</v>
      </c>
    </row>
    <row r="42" spans="1:42" ht="12" x14ac:dyDescent="0.3">
      <c r="A42" s="56"/>
      <c r="C42" s="315" t="s">
        <v>486</v>
      </c>
      <c r="D42" s="316"/>
      <c r="E42" s="3" t="s">
        <v>695</v>
      </c>
      <c r="F42" s="558">
        <f>F36+F37+F39+F40+F41</f>
        <v>0</v>
      </c>
      <c r="G42" s="558">
        <f t="shared" ref="G42:N42" si="48">G36+G37+G39+G40+G41</f>
        <v>0</v>
      </c>
      <c r="H42" s="571">
        <f t="shared" si="48"/>
        <v>0</v>
      </c>
      <c r="I42" s="571">
        <f t="shared" si="48"/>
        <v>0</v>
      </c>
      <c r="J42" s="571">
        <f t="shared" si="48"/>
        <v>0</v>
      </c>
      <c r="K42" s="571">
        <f t="shared" si="48"/>
        <v>0</v>
      </c>
      <c r="L42" s="571">
        <f t="shared" si="48"/>
        <v>0</v>
      </c>
      <c r="M42" s="571">
        <f t="shared" si="48"/>
        <v>0</v>
      </c>
      <c r="N42" s="571">
        <f t="shared" si="48"/>
        <v>0</v>
      </c>
      <c r="O42" s="309"/>
      <c r="P42" s="571">
        <f t="shared" ref="P42:X42" si="49">P36+P37+P39+P40+P41</f>
        <v>0</v>
      </c>
      <c r="Q42" s="571">
        <f t="shared" si="49"/>
        <v>0</v>
      </c>
      <c r="R42" s="571">
        <f t="shared" si="49"/>
        <v>0</v>
      </c>
      <c r="S42" s="571">
        <f t="shared" si="49"/>
        <v>0</v>
      </c>
      <c r="T42" s="571">
        <f t="shared" si="49"/>
        <v>0</v>
      </c>
      <c r="U42" s="571">
        <f t="shared" si="49"/>
        <v>0</v>
      </c>
      <c r="V42" s="571">
        <f t="shared" si="49"/>
        <v>0</v>
      </c>
      <c r="W42" s="571">
        <f t="shared" si="49"/>
        <v>0</v>
      </c>
      <c r="X42" s="571">
        <f t="shared" si="49"/>
        <v>0</v>
      </c>
      <c r="Y42" s="585"/>
      <c r="Z42" s="571">
        <f t="shared" ref="Z42:AB42" si="50">Z36+Z37+Z39+Z40+Z41</f>
        <v>0</v>
      </c>
      <c r="AA42" s="571">
        <f t="shared" si="50"/>
        <v>0</v>
      </c>
      <c r="AB42" s="571">
        <f t="shared" si="50"/>
        <v>0</v>
      </c>
      <c r="AC42" s="310"/>
      <c r="AD42" s="571">
        <f t="shared" ref="AD42:AL42" si="51">AD36+AD37+AD39+AD40+AD41</f>
        <v>0</v>
      </c>
      <c r="AE42" s="571">
        <f t="shared" si="51"/>
        <v>0</v>
      </c>
      <c r="AF42" s="571">
        <f t="shared" si="51"/>
        <v>0</v>
      </c>
      <c r="AG42" s="571">
        <f t="shared" si="51"/>
        <v>0</v>
      </c>
      <c r="AH42" s="571">
        <f t="shared" si="51"/>
        <v>0</v>
      </c>
      <c r="AI42" s="571">
        <f t="shared" si="51"/>
        <v>0</v>
      </c>
      <c r="AJ42" s="571">
        <f t="shared" si="51"/>
        <v>0</v>
      </c>
      <c r="AK42" s="571">
        <f t="shared" si="51"/>
        <v>0</v>
      </c>
      <c r="AL42" s="571">
        <f t="shared" si="51"/>
        <v>0</v>
      </c>
      <c r="AM42" s="585"/>
      <c r="AN42" s="571">
        <f t="shared" ref="AN42:AP42" si="52">AN36+AN37+AN39+AN40+AN41</f>
        <v>0</v>
      </c>
      <c r="AO42" s="571">
        <f t="shared" si="52"/>
        <v>0</v>
      </c>
      <c r="AP42" s="571">
        <f t="shared" si="52"/>
        <v>0</v>
      </c>
    </row>
    <row r="43" spans="1:42" ht="12" x14ac:dyDescent="0.3">
      <c r="A43" s="56"/>
      <c r="C43" s="315"/>
      <c r="D43" s="316"/>
      <c r="F43" s="559"/>
      <c r="G43" s="559"/>
      <c r="H43" s="572"/>
      <c r="I43" s="572"/>
      <c r="J43" s="572"/>
      <c r="K43" s="572"/>
      <c r="L43" s="572"/>
      <c r="M43" s="572"/>
      <c r="N43" s="572"/>
      <c r="O43" s="309"/>
      <c r="P43" s="572"/>
      <c r="Q43" s="572"/>
      <c r="R43" s="572"/>
      <c r="S43" s="572"/>
      <c r="T43" s="572"/>
      <c r="U43" s="572"/>
      <c r="V43" s="572"/>
      <c r="W43" s="572"/>
      <c r="X43" s="572"/>
      <c r="Y43" s="585"/>
      <c r="Z43" s="572"/>
      <c r="AA43" s="572"/>
      <c r="AB43" s="572"/>
      <c r="AC43" s="310"/>
      <c r="AD43" s="572"/>
      <c r="AE43" s="572"/>
      <c r="AF43" s="572"/>
      <c r="AG43" s="572"/>
      <c r="AH43" s="572"/>
      <c r="AI43" s="572"/>
      <c r="AJ43" s="572"/>
      <c r="AK43" s="572"/>
      <c r="AL43" s="572"/>
      <c r="AM43" s="585"/>
      <c r="AN43" s="572"/>
      <c r="AO43" s="572"/>
      <c r="AP43" s="572"/>
    </row>
    <row r="44" spans="1:42" s="48" customFormat="1" ht="12" x14ac:dyDescent="0.3">
      <c r="A44" s="56"/>
      <c r="C44" s="315" t="s">
        <v>487</v>
      </c>
      <c r="D44" s="486"/>
      <c r="E44" s="481" t="s">
        <v>696</v>
      </c>
      <c r="F44" s="567"/>
      <c r="G44" s="567"/>
      <c r="H44" s="614"/>
      <c r="I44" s="615"/>
      <c r="J44" s="615"/>
      <c r="K44" s="614"/>
      <c r="L44" s="615"/>
      <c r="M44" s="615"/>
      <c r="N44" s="614"/>
      <c r="O44" s="309"/>
      <c r="P44" s="615"/>
      <c r="Q44" s="615"/>
      <c r="R44" s="614"/>
      <c r="S44" s="615"/>
      <c r="T44" s="615"/>
      <c r="U44" s="614"/>
      <c r="V44" s="615"/>
      <c r="W44" s="615"/>
      <c r="X44" s="614"/>
      <c r="Y44" s="616"/>
      <c r="Z44" s="614"/>
      <c r="AA44" s="614"/>
      <c r="AB44" s="614"/>
      <c r="AC44" s="310"/>
      <c r="AD44" s="615"/>
      <c r="AE44" s="615"/>
      <c r="AF44" s="614"/>
      <c r="AG44" s="615"/>
      <c r="AH44" s="615"/>
      <c r="AI44" s="614"/>
      <c r="AJ44" s="615"/>
      <c r="AK44" s="615"/>
      <c r="AL44" s="614"/>
      <c r="AM44" s="616"/>
      <c r="AN44" s="614"/>
      <c r="AO44" s="614"/>
      <c r="AP44" s="614"/>
    </row>
    <row r="45" spans="1:42" ht="12" x14ac:dyDescent="0.3">
      <c r="A45" s="56"/>
      <c r="C45" s="315" t="s">
        <v>488</v>
      </c>
      <c r="D45" s="316"/>
      <c r="E45" s="2" t="s">
        <v>135</v>
      </c>
      <c r="F45" s="555"/>
      <c r="G45" s="555"/>
      <c r="H45" s="570">
        <f>SUM(F45:G45)</f>
        <v>0</v>
      </c>
      <c r="I45" s="589"/>
      <c r="J45" s="589"/>
      <c r="K45" s="570">
        <f>SUM(I45:J45)</f>
        <v>0</v>
      </c>
      <c r="L45" s="589"/>
      <c r="M45" s="589"/>
      <c r="N45" s="570">
        <f>SUM(L45:M45)</f>
        <v>0</v>
      </c>
      <c r="O45" s="309"/>
      <c r="P45" s="589"/>
      <c r="Q45" s="589"/>
      <c r="R45" s="570">
        <f>SUM(P45:Q45)</f>
        <v>0</v>
      </c>
      <c r="S45" s="589"/>
      <c r="T45" s="589"/>
      <c r="U45" s="570">
        <f>SUM(S45:T45)</f>
        <v>0</v>
      </c>
      <c r="V45" s="589"/>
      <c r="W45" s="589"/>
      <c r="X45" s="570">
        <f>SUM(V45:W45)</f>
        <v>0</v>
      </c>
      <c r="Y45" s="585"/>
      <c r="Z45" s="570">
        <f>R45/R$14</f>
        <v>0</v>
      </c>
      <c r="AA45" s="570">
        <f>U45/U$14</f>
        <v>0</v>
      </c>
      <c r="AB45" s="570">
        <f>X45/X$14</f>
        <v>0</v>
      </c>
      <c r="AC45" s="310"/>
      <c r="AD45" s="589"/>
      <c r="AE45" s="589"/>
      <c r="AF45" s="570">
        <f>SUM(AD45:AE45)</f>
        <v>0</v>
      </c>
      <c r="AG45" s="589"/>
      <c r="AH45" s="589"/>
      <c r="AI45" s="570">
        <f>SUM(AG45:AH45)</f>
        <v>0</v>
      </c>
      <c r="AJ45" s="589"/>
      <c r="AK45" s="589"/>
      <c r="AL45" s="570">
        <f>SUM(AJ45:AK45)</f>
        <v>0</v>
      </c>
      <c r="AM45" s="585"/>
      <c r="AN45" s="570">
        <f>AF45/AF$14</f>
        <v>0</v>
      </c>
      <c r="AO45" s="570">
        <f>AI45/AI$14</f>
        <v>0</v>
      </c>
      <c r="AP45" s="570">
        <f>AL45/AL$14</f>
        <v>0</v>
      </c>
    </row>
    <row r="46" spans="1:42" ht="12" x14ac:dyDescent="0.3">
      <c r="A46" s="56"/>
      <c r="C46" s="315" t="s">
        <v>489</v>
      </c>
      <c r="D46" s="316"/>
      <c r="E46" s="3" t="s">
        <v>136</v>
      </c>
      <c r="F46" s="558">
        <f t="shared" ref="F46:N46" si="53">F45+F42</f>
        <v>0</v>
      </c>
      <c r="G46" s="558">
        <f t="shared" si="53"/>
        <v>0</v>
      </c>
      <c r="H46" s="571">
        <f t="shared" si="53"/>
        <v>0</v>
      </c>
      <c r="I46" s="571">
        <f t="shared" si="53"/>
        <v>0</v>
      </c>
      <c r="J46" s="571">
        <f t="shared" si="53"/>
        <v>0</v>
      </c>
      <c r="K46" s="571">
        <f t="shared" si="53"/>
        <v>0</v>
      </c>
      <c r="L46" s="571">
        <f t="shared" si="53"/>
        <v>0</v>
      </c>
      <c r="M46" s="571">
        <f t="shared" si="53"/>
        <v>0</v>
      </c>
      <c r="N46" s="571">
        <f t="shared" si="53"/>
        <v>0</v>
      </c>
      <c r="O46" s="309"/>
      <c r="P46" s="571">
        <f t="shared" ref="P46:W46" si="54">P45+P42</f>
        <v>0</v>
      </c>
      <c r="Q46" s="571">
        <f t="shared" si="54"/>
        <v>0</v>
      </c>
      <c r="R46" s="571">
        <f t="shared" si="54"/>
        <v>0</v>
      </c>
      <c r="S46" s="571">
        <f t="shared" si="54"/>
        <v>0</v>
      </c>
      <c r="T46" s="571">
        <f t="shared" si="54"/>
        <v>0</v>
      </c>
      <c r="U46" s="571">
        <f t="shared" si="54"/>
        <v>0</v>
      </c>
      <c r="V46" s="571">
        <f t="shared" si="54"/>
        <v>0</v>
      </c>
      <c r="W46" s="571">
        <f t="shared" si="54"/>
        <v>0</v>
      </c>
      <c r="X46" s="571">
        <f>X45+X42</f>
        <v>0</v>
      </c>
      <c r="Y46" s="585"/>
      <c r="Z46" s="571">
        <f>Z45+Z42</f>
        <v>0</v>
      </c>
      <c r="AA46" s="571">
        <f>AA45+AA42</f>
        <v>0</v>
      </c>
      <c r="AB46" s="571">
        <f>AB45+AB42</f>
        <v>0</v>
      </c>
      <c r="AC46" s="310"/>
      <c r="AD46" s="571">
        <f t="shared" ref="AD46:AK46" si="55">AD45+AD42</f>
        <v>0</v>
      </c>
      <c r="AE46" s="571">
        <f t="shared" si="55"/>
        <v>0</v>
      </c>
      <c r="AF46" s="571">
        <f t="shared" si="55"/>
        <v>0</v>
      </c>
      <c r="AG46" s="571">
        <f t="shared" si="55"/>
        <v>0</v>
      </c>
      <c r="AH46" s="571">
        <f t="shared" si="55"/>
        <v>0</v>
      </c>
      <c r="AI46" s="571">
        <f t="shared" si="55"/>
        <v>0</v>
      </c>
      <c r="AJ46" s="571">
        <f t="shared" si="55"/>
        <v>0</v>
      </c>
      <c r="AK46" s="571">
        <f t="shared" si="55"/>
        <v>0</v>
      </c>
      <c r="AL46" s="571">
        <f>AL45+AL42</f>
        <v>0</v>
      </c>
      <c r="AM46" s="585"/>
      <c r="AN46" s="571">
        <f>AN45+AN42</f>
        <v>0</v>
      </c>
      <c r="AO46" s="571">
        <f>AO45+AO42</f>
        <v>0</v>
      </c>
      <c r="AP46" s="571">
        <f>AP45+AP42</f>
        <v>0</v>
      </c>
    </row>
    <row r="47" spans="1:42" ht="12" x14ac:dyDescent="0.3">
      <c r="A47" s="56"/>
      <c r="C47" s="315"/>
      <c r="D47" s="316"/>
      <c r="E47" s="487"/>
      <c r="F47" s="565"/>
      <c r="G47" s="565"/>
      <c r="H47" s="580"/>
      <c r="I47" s="580"/>
      <c r="J47" s="580"/>
      <c r="K47" s="580"/>
      <c r="L47" s="580"/>
      <c r="M47" s="580"/>
      <c r="N47" s="580"/>
      <c r="O47" s="309"/>
      <c r="P47" s="580"/>
      <c r="Q47" s="580"/>
      <c r="R47" s="580"/>
      <c r="S47" s="580"/>
      <c r="T47" s="580"/>
      <c r="U47" s="580"/>
      <c r="V47" s="580"/>
      <c r="W47" s="580"/>
      <c r="X47" s="580"/>
      <c r="Y47" s="585"/>
      <c r="Z47" s="580"/>
      <c r="AA47" s="580"/>
      <c r="AB47" s="580"/>
      <c r="AC47" s="310"/>
      <c r="AD47" s="580"/>
      <c r="AE47" s="580"/>
      <c r="AF47" s="580"/>
      <c r="AG47" s="580"/>
      <c r="AH47" s="580"/>
      <c r="AI47" s="580"/>
      <c r="AJ47" s="580"/>
      <c r="AK47" s="580"/>
      <c r="AL47" s="580"/>
      <c r="AM47" s="585"/>
      <c r="AN47" s="580"/>
      <c r="AO47" s="580"/>
      <c r="AP47" s="580"/>
    </row>
    <row r="48" spans="1:42" s="488" customFormat="1" ht="12" x14ac:dyDescent="0.3">
      <c r="A48" s="56"/>
      <c r="C48" s="315" t="s">
        <v>490</v>
      </c>
      <c r="D48" s="489"/>
      <c r="E48" s="515" t="s">
        <v>697</v>
      </c>
      <c r="F48" s="569">
        <f>F28</f>
        <v>0</v>
      </c>
      <c r="G48" s="569"/>
      <c r="H48" s="617">
        <f>F48</f>
        <v>0</v>
      </c>
      <c r="I48" s="617">
        <f>I28</f>
        <v>0</v>
      </c>
      <c r="J48" s="617"/>
      <c r="K48" s="617">
        <f>I48</f>
        <v>0</v>
      </c>
      <c r="L48" s="617">
        <f>L28</f>
        <v>0</v>
      </c>
      <c r="M48" s="617"/>
      <c r="N48" s="617">
        <f>L48</f>
        <v>0</v>
      </c>
      <c r="O48" s="309"/>
      <c r="P48" s="617">
        <f>P28</f>
        <v>0</v>
      </c>
      <c r="Q48" s="617"/>
      <c r="R48" s="617">
        <f>P48</f>
        <v>0</v>
      </c>
      <c r="S48" s="617">
        <f>S28</f>
        <v>0</v>
      </c>
      <c r="T48" s="617"/>
      <c r="U48" s="617">
        <f>S48</f>
        <v>0</v>
      </c>
      <c r="V48" s="617">
        <f>V28</f>
        <v>0</v>
      </c>
      <c r="W48" s="617"/>
      <c r="X48" s="617">
        <f>V48</f>
        <v>0</v>
      </c>
      <c r="Y48" s="618"/>
      <c r="Z48" s="617">
        <f>Z28</f>
        <v>0</v>
      </c>
      <c r="AA48" s="617"/>
      <c r="AB48" s="617">
        <f>Z48</f>
        <v>0</v>
      </c>
      <c r="AC48" s="310"/>
      <c r="AD48" s="617">
        <f>AD28</f>
        <v>0</v>
      </c>
      <c r="AE48" s="617"/>
      <c r="AF48" s="617">
        <f>AD48</f>
        <v>0</v>
      </c>
      <c r="AG48" s="617">
        <f>AG28</f>
        <v>0</v>
      </c>
      <c r="AH48" s="617"/>
      <c r="AI48" s="617">
        <f>AG48</f>
        <v>0</v>
      </c>
      <c r="AJ48" s="617">
        <f>AJ28</f>
        <v>0</v>
      </c>
      <c r="AK48" s="617"/>
      <c r="AL48" s="617">
        <f>AJ48</f>
        <v>0</v>
      </c>
      <c r="AM48" s="619"/>
      <c r="AN48" s="617">
        <f>AN28</f>
        <v>0</v>
      </c>
      <c r="AO48" s="617"/>
      <c r="AP48" s="617">
        <f>AN48</f>
        <v>0</v>
      </c>
    </row>
    <row r="49" spans="1:43" ht="12" x14ac:dyDescent="0.3">
      <c r="A49" s="56"/>
      <c r="C49" s="315"/>
      <c r="D49" s="316"/>
      <c r="F49" s="554"/>
      <c r="G49" s="554"/>
      <c r="H49" s="572"/>
      <c r="I49" s="572"/>
      <c r="J49" s="572"/>
      <c r="K49" s="572"/>
      <c r="L49" s="572"/>
      <c r="M49" s="572"/>
      <c r="N49" s="572"/>
      <c r="O49" s="309"/>
      <c r="P49" s="572"/>
      <c r="Q49" s="572"/>
      <c r="R49" s="572"/>
      <c r="S49" s="572"/>
      <c r="T49" s="572"/>
      <c r="U49" s="572"/>
      <c r="V49" s="572"/>
      <c r="W49" s="572"/>
      <c r="X49" s="572"/>
      <c r="Y49" s="585"/>
      <c r="Z49" s="572"/>
      <c r="AA49" s="572"/>
      <c r="AB49" s="572"/>
      <c r="AC49" s="310"/>
      <c r="AD49" s="572"/>
      <c r="AE49" s="572"/>
      <c r="AF49" s="572"/>
      <c r="AG49" s="572"/>
      <c r="AH49" s="572"/>
      <c r="AI49" s="572"/>
      <c r="AJ49" s="572"/>
      <c r="AK49" s="572"/>
      <c r="AL49" s="572"/>
      <c r="AM49" s="585"/>
      <c r="AN49" s="572"/>
      <c r="AO49" s="572"/>
      <c r="AP49" s="572"/>
    </row>
    <row r="50" spans="1:43" s="490" customFormat="1" ht="14.5" x14ac:dyDescent="0.35">
      <c r="A50" s="56"/>
      <c r="B50"/>
      <c r="C50" s="315" t="s">
        <v>491</v>
      </c>
      <c r="D50" s="492" t="s">
        <v>416</v>
      </c>
      <c r="E50" s="493" t="s">
        <v>19</v>
      </c>
      <c r="F50" s="494"/>
      <c r="G50" s="494"/>
      <c r="H50" s="620">
        <f>SUM(F50:G50)</f>
        <v>0</v>
      </c>
      <c r="I50" s="583"/>
      <c r="J50" s="583"/>
      <c r="K50" s="620">
        <f>SUM(I50:J50)</f>
        <v>0</v>
      </c>
      <c r="L50" s="583"/>
      <c r="M50" s="583"/>
      <c r="N50" s="620">
        <f>SUM(L50:M50)</f>
        <v>0</v>
      </c>
      <c r="O50" s="309"/>
      <c r="P50" s="583"/>
      <c r="Q50" s="583"/>
      <c r="R50" s="620">
        <f>SUM(P50:Q50)</f>
        <v>0</v>
      </c>
      <c r="S50" s="583"/>
      <c r="T50" s="583"/>
      <c r="U50" s="620">
        <f>SUM(S50:T50)</f>
        <v>0</v>
      </c>
      <c r="V50" s="583"/>
      <c r="W50" s="583"/>
      <c r="X50" s="620">
        <f>SUM(V50:W50)</f>
        <v>0</v>
      </c>
      <c r="Y50" s="621"/>
      <c r="Z50" s="620">
        <f>R50/R$14</f>
        <v>0</v>
      </c>
      <c r="AA50" s="620">
        <f>U50/U$14</f>
        <v>0</v>
      </c>
      <c r="AB50" s="620">
        <f>X50/X$14</f>
        <v>0</v>
      </c>
      <c r="AC50" s="310"/>
      <c r="AD50" s="583"/>
      <c r="AE50" s="583"/>
      <c r="AF50" s="620">
        <f>SUM(AD50:AE50)</f>
        <v>0</v>
      </c>
      <c r="AG50" s="583"/>
      <c r="AH50" s="583"/>
      <c r="AI50" s="620">
        <f>SUM(AG50:AH50)</f>
        <v>0</v>
      </c>
      <c r="AJ50" s="583"/>
      <c r="AK50" s="583"/>
      <c r="AL50" s="620">
        <f>SUM(AJ50:AK50)</f>
        <v>0</v>
      </c>
      <c r="AM50" s="621"/>
      <c r="AN50" s="620">
        <f>AF50/AF$14</f>
        <v>0</v>
      </c>
      <c r="AO50" s="620">
        <f>AI50/AI$14</f>
        <v>0</v>
      </c>
      <c r="AP50" s="620">
        <f>AL50/AL$14</f>
        <v>0</v>
      </c>
      <c r="AQ50" s="496"/>
    </row>
    <row r="51" spans="1:43" ht="12" x14ac:dyDescent="0.3">
      <c r="A51" s="56"/>
      <c r="C51" s="315"/>
      <c r="D51" s="316"/>
      <c r="F51" s="4"/>
      <c r="G51" s="4"/>
      <c r="H51" s="572"/>
      <c r="I51" s="572"/>
      <c r="J51" s="572"/>
      <c r="K51" s="572"/>
      <c r="L51" s="572"/>
      <c r="M51" s="572"/>
      <c r="N51" s="572"/>
      <c r="O51" s="309"/>
      <c r="P51" s="572"/>
      <c r="Q51" s="572"/>
      <c r="R51" s="572"/>
      <c r="S51" s="572"/>
      <c r="T51" s="572"/>
      <c r="U51" s="572"/>
      <c r="V51" s="572"/>
      <c r="W51" s="572"/>
      <c r="X51" s="572"/>
      <c r="Y51" s="585"/>
      <c r="Z51" s="572"/>
      <c r="AA51" s="572"/>
      <c r="AB51" s="572"/>
      <c r="AC51" s="310"/>
      <c r="AD51" s="572"/>
      <c r="AE51" s="572"/>
      <c r="AF51" s="572"/>
      <c r="AG51" s="572"/>
      <c r="AH51" s="572"/>
      <c r="AI51" s="572"/>
      <c r="AJ51" s="572"/>
      <c r="AK51" s="572"/>
      <c r="AL51" s="572"/>
      <c r="AM51" s="585"/>
      <c r="AN51" s="572"/>
      <c r="AO51" s="572"/>
      <c r="AP51" s="572"/>
    </row>
    <row r="52" spans="1:43" ht="13" x14ac:dyDescent="0.3">
      <c r="A52" s="56"/>
      <c r="C52" s="315"/>
      <c r="D52" s="316"/>
      <c r="E52" s="13" t="s">
        <v>567</v>
      </c>
      <c r="F52" s="513"/>
      <c r="G52" s="513"/>
      <c r="H52" s="576" t="str">
        <f>H17</f>
        <v>31/XX/20XX</v>
      </c>
      <c r="I52" s="575"/>
      <c r="J52" s="575"/>
      <c r="K52" s="576" t="str">
        <f>K17</f>
        <v>31/XX/20XX</v>
      </c>
      <c r="L52" s="575"/>
      <c r="M52" s="575"/>
      <c r="N52" s="576" t="str">
        <f>N17</f>
        <v>31/XX/20XX</v>
      </c>
      <c r="O52" s="309"/>
      <c r="P52" s="575"/>
      <c r="Q52" s="575"/>
      <c r="R52" s="576" t="str">
        <f>R17</f>
        <v>31/XX/20XX</v>
      </c>
      <c r="S52" s="575"/>
      <c r="T52" s="575"/>
      <c r="U52" s="576" t="str">
        <f>U17</f>
        <v>31/XX/20XX</v>
      </c>
      <c r="V52" s="575"/>
      <c r="W52" s="575"/>
      <c r="X52" s="576" t="str">
        <f>X17</f>
        <v>31/XX/20XX</v>
      </c>
      <c r="Y52" s="585"/>
      <c r="Z52" s="576" t="str">
        <f>Z17</f>
        <v>31/XX/20XX</v>
      </c>
      <c r="AA52" s="576" t="str">
        <f>AA17</f>
        <v>31/XX/20XX</v>
      </c>
      <c r="AB52" s="576" t="str">
        <f>AB17</f>
        <v>31/XX/20XX</v>
      </c>
      <c r="AC52" s="310"/>
      <c r="AD52" s="575"/>
      <c r="AE52" s="575"/>
      <c r="AF52" s="576" t="str">
        <f>AF17</f>
        <v>31/XX/20XX</v>
      </c>
      <c r="AG52" s="575"/>
      <c r="AH52" s="575"/>
      <c r="AI52" s="576" t="str">
        <f>AI17</f>
        <v>31/XX/20XX</v>
      </c>
      <c r="AJ52" s="575"/>
      <c r="AK52" s="575"/>
      <c r="AL52" s="576" t="str">
        <f>AL17</f>
        <v>31/XX/20XX</v>
      </c>
      <c r="AM52" s="585"/>
      <c r="AN52" s="576" t="str">
        <f>AN17</f>
        <v>31/XX/20XX</v>
      </c>
      <c r="AO52" s="576" t="str">
        <f>AO17</f>
        <v>31/XX/20XX</v>
      </c>
      <c r="AP52" s="576" t="str">
        <f>AP17</f>
        <v>31/XX/20XX</v>
      </c>
    </row>
    <row r="53" spans="1:43" ht="12" x14ac:dyDescent="0.3">
      <c r="A53" s="56"/>
      <c r="C53" s="315"/>
      <c r="D53" s="316" t="s">
        <v>416</v>
      </c>
      <c r="E53" s="511" t="s">
        <v>698</v>
      </c>
      <c r="F53" s="510"/>
      <c r="G53" s="510"/>
      <c r="H53" s="622"/>
      <c r="I53" s="577"/>
      <c r="J53" s="577"/>
      <c r="K53" s="570"/>
      <c r="L53" s="577"/>
      <c r="M53" s="577"/>
      <c r="N53" s="570"/>
      <c r="O53" s="309"/>
      <c r="P53" s="577"/>
      <c r="Q53" s="577"/>
      <c r="R53" s="570"/>
      <c r="S53" s="577"/>
      <c r="T53" s="577"/>
      <c r="U53" s="570"/>
      <c r="V53" s="577"/>
      <c r="W53" s="577"/>
      <c r="X53" s="570"/>
      <c r="Y53" s="585"/>
      <c r="Z53" s="570"/>
      <c r="AA53" s="570"/>
      <c r="AB53" s="570"/>
      <c r="AC53" s="310"/>
      <c r="AD53" s="577"/>
      <c r="AE53" s="577"/>
      <c r="AF53" s="570"/>
      <c r="AG53" s="577"/>
      <c r="AH53" s="577"/>
      <c r="AI53" s="570"/>
      <c r="AJ53" s="577"/>
      <c r="AK53" s="577"/>
      <c r="AL53" s="570"/>
      <c r="AM53" s="585"/>
      <c r="AN53" s="570"/>
      <c r="AO53" s="570"/>
      <c r="AP53" s="570"/>
    </row>
    <row r="54" spans="1:43" ht="12" x14ac:dyDescent="0.3">
      <c r="A54" s="56">
        <f>IF(OR(H54&lt;0,K54&lt;0,N54&lt;0,U54&lt;0,R54&lt;0,X54&lt;0,AB54&lt;0,AF54&lt;0,AI54&lt;0,AL54&lt;0),1,0)</f>
        <v>0</v>
      </c>
      <c r="C54" s="315" t="s">
        <v>435</v>
      </c>
      <c r="D54" s="316" t="s">
        <v>416</v>
      </c>
      <c r="E54" s="508" t="s">
        <v>137</v>
      </c>
      <c r="F54" s="510"/>
      <c r="G54" s="510"/>
      <c r="H54" s="579"/>
      <c r="I54" s="578"/>
      <c r="J54" s="578"/>
      <c r="K54" s="579"/>
      <c r="L54" s="578"/>
      <c r="M54" s="578"/>
      <c r="N54" s="579"/>
      <c r="O54" s="309"/>
      <c r="P54" s="578"/>
      <c r="Q54" s="578"/>
      <c r="R54" s="579"/>
      <c r="S54" s="578"/>
      <c r="T54" s="578"/>
      <c r="U54" s="579"/>
      <c r="V54" s="578"/>
      <c r="W54" s="578"/>
      <c r="X54" s="579"/>
      <c r="Y54" s="585"/>
      <c r="Z54" s="578"/>
      <c r="AA54" s="578"/>
      <c r="AB54" s="579"/>
      <c r="AC54" s="310"/>
      <c r="AD54" s="578"/>
      <c r="AE54" s="578"/>
      <c r="AF54" s="579"/>
      <c r="AG54" s="578"/>
      <c r="AH54" s="578"/>
      <c r="AI54" s="579"/>
      <c r="AJ54" s="578"/>
      <c r="AK54" s="578"/>
      <c r="AL54" s="579"/>
      <c r="AM54" s="585"/>
      <c r="AN54" s="570">
        <f t="shared" ref="AN54" si="56">AF54/AF$15</f>
        <v>0</v>
      </c>
      <c r="AO54" s="570">
        <f t="shared" ref="AO54" si="57">AI54/AI$15</f>
        <v>0</v>
      </c>
      <c r="AP54" s="570">
        <f t="shared" ref="AP54" si="58">AL54/AL$15</f>
        <v>0</v>
      </c>
    </row>
    <row r="55" spans="1:43" ht="12" x14ac:dyDescent="0.3">
      <c r="A55" s="56">
        <f t="shared" ref="A55:A57" si="59">IF(OR(H55&lt;0,K55&lt;0,N55&lt;0,U55&lt;0,R55&lt;0,X55&lt;0,AB55&lt;0,AF55&lt;0,AI55&lt;0,AL55&lt;0),1,0)</f>
        <v>0</v>
      </c>
      <c r="C55" s="315" t="s">
        <v>436</v>
      </c>
      <c r="D55" s="316"/>
      <c r="E55" s="508" t="s">
        <v>20</v>
      </c>
      <c r="F55" s="510"/>
      <c r="G55" s="510"/>
      <c r="H55" s="579"/>
      <c r="I55" s="578"/>
      <c r="J55" s="578"/>
      <c r="K55" s="579"/>
      <c r="L55" s="578"/>
      <c r="M55" s="578"/>
      <c r="N55" s="579"/>
      <c r="O55" s="309"/>
      <c r="P55" s="578"/>
      <c r="Q55" s="578"/>
      <c r="R55" s="579"/>
      <c r="S55" s="578"/>
      <c r="T55" s="578"/>
      <c r="U55" s="579"/>
      <c r="V55" s="578"/>
      <c r="W55" s="578"/>
      <c r="X55" s="579"/>
      <c r="Y55" s="585"/>
      <c r="Z55" s="578"/>
      <c r="AA55" s="578"/>
      <c r="AB55" s="579"/>
      <c r="AC55" s="310"/>
      <c r="AD55" s="578"/>
      <c r="AE55" s="578"/>
      <c r="AF55" s="579"/>
      <c r="AG55" s="578"/>
      <c r="AH55" s="578"/>
      <c r="AI55" s="579"/>
      <c r="AJ55" s="578"/>
      <c r="AK55" s="578"/>
      <c r="AL55" s="579"/>
      <c r="AM55" s="585"/>
      <c r="AN55" s="570">
        <f t="shared" ref="AN55:AN64" si="60">AF55/AF$15</f>
        <v>0</v>
      </c>
      <c r="AO55" s="570">
        <f t="shared" ref="AO55:AO64" si="61">AI55/AI$15</f>
        <v>0</v>
      </c>
      <c r="AP55" s="570">
        <f t="shared" ref="AP55:AP64" si="62">AL55/AL$15</f>
        <v>0</v>
      </c>
    </row>
    <row r="56" spans="1:43" ht="12" x14ac:dyDescent="0.3">
      <c r="A56" s="56">
        <f t="shared" si="59"/>
        <v>0</v>
      </c>
      <c r="C56" s="315" t="s">
        <v>437</v>
      </c>
      <c r="D56" s="316"/>
      <c r="E56" s="508" t="s">
        <v>699</v>
      </c>
      <c r="F56" s="510"/>
      <c r="G56" s="510"/>
      <c r="H56" s="579"/>
      <c r="I56" s="578"/>
      <c r="J56" s="578"/>
      <c r="K56" s="579"/>
      <c r="L56" s="578"/>
      <c r="M56" s="578"/>
      <c r="N56" s="579"/>
      <c r="O56" s="309"/>
      <c r="P56" s="578"/>
      <c r="Q56" s="578"/>
      <c r="R56" s="579"/>
      <c r="S56" s="578"/>
      <c r="T56" s="578"/>
      <c r="U56" s="579"/>
      <c r="V56" s="578"/>
      <c r="W56" s="578"/>
      <c r="X56" s="579"/>
      <c r="Y56" s="585"/>
      <c r="Z56" s="578"/>
      <c r="AA56" s="578"/>
      <c r="AB56" s="579"/>
      <c r="AC56" s="310"/>
      <c r="AD56" s="578"/>
      <c r="AE56" s="578"/>
      <c r="AF56" s="579"/>
      <c r="AG56" s="578"/>
      <c r="AH56" s="578"/>
      <c r="AI56" s="579"/>
      <c r="AJ56" s="578"/>
      <c r="AK56" s="578"/>
      <c r="AL56" s="579"/>
      <c r="AM56" s="585"/>
      <c r="AN56" s="570">
        <f t="shared" si="60"/>
        <v>0</v>
      </c>
      <c r="AO56" s="570">
        <f t="shared" si="61"/>
        <v>0</v>
      </c>
      <c r="AP56" s="570">
        <f t="shared" si="62"/>
        <v>0</v>
      </c>
    </row>
    <row r="57" spans="1:43" ht="12" x14ac:dyDescent="0.3">
      <c r="A57" s="56">
        <f t="shared" si="59"/>
        <v>0</v>
      </c>
      <c r="C57" s="315" t="s">
        <v>438</v>
      </c>
      <c r="D57" s="316"/>
      <c r="E57" s="508" t="s">
        <v>50</v>
      </c>
      <c r="F57" s="510"/>
      <c r="G57" s="510"/>
      <c r="H57" s="579"/>
      <c r="I57" s="578"/>
      <c r="J57" s="578"/>
      <c r="K57" s="579"/>
      <c r="L57" s="578"/>
      <c r="M57" s="578"/>
      <c r="N57" s="579"/>
      <c r="O57" s="309"/>
      <c r="P57" s="578"/>
      <c r="Q57" s="578"/>
      <c r="R57" s="579"/>
      <c r="S57" s="578"/>
      <c r="T57" s="578"/>
      <c r="U57" s="579"/>
      <c r="V57" s="578"/>
      <c r="W57" s="578"/>
      <c r="X57" s="579"/>
      <c r="Y57" s="585"/>
      <c r="Z57" s="578"/>
      <c r="AA57" s="578"/>
      <c r="AB57" s="579"/>
      <c r="AC57" s="310"/>
      <c r="AD57" s="578"/>
      <c r="AE57" s="578"/>
      <c r="AF57" s="579"/>
      <c r="AG57" s="578"/>
      <c r="AH57" s="578"/>
      <c r="AI57" s="579"/>
      <c r="AJ57" s="578"/>
      <c r="AK57" s="578"/>
      <c r="AL57" s="579"/>
      <c r="AM57" s="585"/>
      <c r="AN57" s="570">
        <f t="shared" si="60"/>
        <v>0</v>
      </c>
      <c r="AO57" s="570">
        <f t="shared" si="61"/>
        <v>0</v>
      </c>
      <c r="AP57" s="570">
        <f t="shared" si="62"/>
        <v>0</v>
      </c>
    </row>
    <row r="58" spans="1:43" ht="12" x14ac:dyDescent="0.3">
      <c r="A58" s="56"/>
      <c r="C58" s="315" t="s">
        <v>439</v>
      </c>
      <c r="D58" s="316"/>
      <c r="E58" s="508" t="s">
        <v>700</v>
      </c>
      <c r="F58" s="510"/>
      <c r="G58" s="510"/>
      <c r="H58" s="579"/>
      <c r="I58" s="578"/>
      <c r="J58" s="578"/>
      <c r="K58" s="579"/>
      <c r="L58" s="578"/>
      <c r="M58" s="578"/>
      <c r="N58" s="579"/>
      <c r="O58" s="309"/>
      <c r="P58" s="578"/>
      <c r="Q58" s="578"/>
      <c r="R58" s="579"/>
      <c r="S58" s="578"/>
      <c r="T58" s="578"/>
      <c r="U58" s="579"/>
      <c r="V58" s="578"/>
      <c r="W58" s="578"/>
      <c r="X58" s="579"/>
      <c r="Y58" s="585"/>
      <c r="Z58" s="578"/>
      <c r="AA58" s="578"/>
      <c r="AB58" s="579"/>
      <c r="AC58" s="310"/>
      <c r="AD58" s="578"/>
      <c r="AE58" s="578"/>
      <c r="AF58" s="579"/>
      <c r="AG58" s="578"/>
      <c r="AH58" s="578"/>
      <c r="AI58" s="579"/>
      <c r="AJ58" s="578"/>
      <c r="AK58" s="578"/>
      <c r="AL58" s="579"/>
      <c r="AM58" s="585"/>
      <c r="AN58" s="570">
        <f t="shared" si="60"/>
        <v>0</v>
      </c>
      <c r="AO58" s="570">
        <f t="shared" si="61"/>
        <v>0</v>
      </c>
      <c r="AP58" s="570">
        <f t="shared" si="62"/>
        <v>0</v>
      </c>
    </row>
    <row r="59" spans="1:43" ht="12" x14ac:dyDescent="0.3">
      <c r="A59" s="56"/>
      <c r="C59" s="315" t="s">
        <v>440</v>
      </c>
      <c r="D59" s="316"/>
      <c r="E59" s="508" t="s">
        <v>701</v>
      </c>
      <c r="F59" s="510"/>
      <c r="G59" s="510"/>
      <c r="H59" s="579"/>
      <c r="I59" s="578"/>
      <c r="J59" s="578"/>
      <c r="K59" s="579"/>
      <c r="L59" s="578"/>
      <c r="M59" s="578"/>
      <c r="N59" s="579"/>
      <c r="O59" s="309"/>
      <c r="P59" s="578"/>
      <c r="Q59" s="578"/>
      <c r="R59" s="579"/>
      <c r="S59" s="578"/>
      <c r="T59" s="578"/>
      <c r="U59" s="579"/>
      <c r="V59" s="578"/>
      <c r="W59" s="578"/>
      <c r="X59" s="579"/>
      <c r="Y59" s="585"/>
      <c r="Z59" s="578"/>
      <c r="AA59" s="578"/>
      <c r="AB59" s="579"/>
      <c r="AC59" s="310"/>
      <c r="AD59" s="578"/>
      <c r="AE59" s="578"/>
      <c r="AF59" s="579"/>
      <c r="AG59" s="578"/>
      <c r="AH59" s="578"/>
      <c r="AI59" s="579"/>
      <c r="AJ59" s="578"/>
      <c r="AK59" s="578"/>
      <c r="AL59" s="579"/>
      <c r="AM59" s="585"/>
      <c r="AN59" s="570">
        <f t="shared" si="60"/>
        <v>0</v>
      </c>
      <c r="AO59" s="570">
        <f t="shared" si="61"/>
        <v>0</v>
      </c>
      <c r="AP59" s="570">
        <f t="shared" si="62"/>
        <v>0</v>
      </c>
    </row>
    <row r="60" spans="1:43" ht="12" x14ac:dyDescent="0.3">
      <c r="A60" s="56"/>
      <c r="C60" s="315" t="s">
        <v>441</v>
      </c>
      <c r="D60" s="316"/>
      <c r="E60" s="508" t="s">
        <v>702</v>
      </c>
      <c r="F60" s="510"/>
      <c r="G60" s="510"/>
      <c r="H60" s="579"/>
      <c r="I60" s="578"/>
      <c r="J60" s="578"/>
      <c r="K60" s="579"/>
      <c r="L60" s="578"/>
      <c r="M60" s="578"/>
      <c r="N60" s="579"/>
      <c r="O60" s="309"/>
      <c r="P60" s="578"/>
      <c r="Q60" s="578"/>
      <c r="R60" s="579"/>
      <c r="S60" s="578"/>
      <c r="T60" s="578"/>
      <c r="U60" s="579"/>
      <c r="V60" s="578"/>
      <c r="W60" s="578"/>
      <c r="X60" s="579"/>
      <c r="Y60" s="585"/>
      <c r="Z60" s="578"/>
      <c r="AA60" s="578"/>
      <c r="AB60" s="579"/>
      <c r="AC60" s="310"/>
      <c r="AD60" s="578"/>
      <c r="AE60" s="578"/>
      <c r="AF60" s="579"/>
      <c r="AG60" s="578"/>
      <c r="AH60" s="578"/>
      <c r="AI60" s="579"/>
      <c r="AJ60" s="578"/>
      <c r="AK60" s="578"/>
      <c r="AL60" s="579"/>
      <c r="AM60" s="585"/>
      <c r="AN60" s="570">
        <f t="shared" si="60"/>
        <v>0</v>
      </c>
      <c r="AO60" s="570">
        <f t="shared" si="61"/>
        <v>0</v>
      </c>
      <c r="AP60" s="570">
        <f t="shared" si="62"/>
        <v>0</v>
      </c>
    </row>
    <row r="61" spans="1:43" ht="12" x14ac:dyDescent="0.3">
      <c r="A61" s="56"/>
      <c r="C61" s="315" t="s">
        <v>442</v>
      </c>
      <c r="D61" s="316" t="s">
        <v>416</v>
      </c>
      <c r="E61" s="508" t="s">
        <v>703</v>
      </c>
      <c r="F61" s="510"/>
      <c r="G61" s="510"/>
      <c r="H61" s="579"/>
      <c r="I61" s="578"/>
      <c r="J61" s="578"/>
      <c r="K61" s="579"/>
      <c r="L61" s="578"/>
      <c r="M61" s="578"/>
      <c r="N61" s="579"/>
      <c r="O61" s="309"/>
      <c r="P61" s="578"/>
      <c r="Q61" s="578"/>
      <c r="R61" s="579"/>
      <c r="S61" s="578"/>
      <c r="T61" s="578"/>
      <c r="U61" s="579"/>
      <c r="V61" s="578"/>
      <c r="W61" s="578"/>
      <c r="X61" s="579"/>
      <c r="Y61" s="585"/>
      <c r="Z61" s="578"/>
      <c r="AA61" s="578"/>
      <c r="AB61" s="579"/>
      <c r="AC61" s="310"/>
      <c r="AD61" s="578"/>
      <c r="AE61" s="578"/>
      <c r="AF61" s="579"/>
      <c r="AG61" s="578"/>
      <c r="AH61" s="578"/>
      <c r="AI61" s="579"/>
      <c r="AJ61" s="578"/>
      <c r="AK61" s="578"/>
      <c r="AL61" s="579"/>
      <c r="AM61" s="585"/>
      <c r="AN61" s="570">
        <f t="shared" si="60"/>
        <v>0</v>
      </c>
      <c r="AO61" s="570">
        <f t="shared" si="61"/>
        <v>0</v>
      </c>
      <c r="AP61" s="570">
        <f t="shared" si="62"/>
        <v>0</v>
      </c>
    </row>
    <row r="62" spans="1:43" ht="12" x14ac:dyDescent="0.3">
      <c r="A62" s="56"/>
      <c r="C62" s="315" t="s">
        <v>443</v>
      </c>
      <c r="D62" s="316" t="s">
        <v>416</v>
      </c>
      <c r="E62" s="508" t="s">
        <v>704</v>
      </c>
      <c r="F62" s="510"/>
      <c r="G62" s="510"/>
      <c r="H62" s="579"/>
      <c r="I62" s="578"/>
      <c r="J62" s="578"/>
      <c r="K62" s="579"/>
      <c r="L62" s="578"/>
      <c r="M62" s="578"/>
      <c r="N62" s="579"/>
      <c r="O62" s="309"/>
      <c r="P62" s="578"/>
      <c r="Q62" s="578"/>
      <c r="R62" s="579"/>
      <c r="S62" s="578"/>
      <c r="T62" s="578"/>
      <c r="U62" s="579"/>
      <c r="V62" s="578"/>
      <c r="W62" s="578"/>
      <c r="X62" s="579"/>
      <c r="Y62" s="585"/>
      <c r="Z62" s="578"/>
      <c r="AA62" s="578"/>
      <c r="AB62" s="579"/>
      <c r="AC62" s="310"/>
      <c r="AD62" s="578"/>
      <c r="AE62" s="578"/>
      <c r="AF62" s="579"/>
      <c r="AG62" s="578"/>
      <c r="AH62" s="578"/>
      <c r="AI62" s="579"/>
      <c r="AJ62" s="578"/>
      <c r="AK62" s="578"/>
      <c r="AL62" s="579"/>
      <c r="AM62" s="585"/>
      <c r="AN62" s="570">
        <f t="shared" si="60"/>
        <v>0</v>
      </c>
      <c r="AO62" s="570">
        <f t="shared" si="61"/>
        <v>0</v>
      </c>
      <c r="AP62" s="570">
        <f t="shared" si="62"/>
        <v>0</v>
      </c>
    </row>
    <row r="63" spans="1:43" ht="12" x14ac:dyDescent="0.3">
      <c r="A63" s="56"/>
      <c r="C63" s="315" t="s">
        <v>444</v>
      </c>
      <c r="D63" s="316" t="s">
        <v>416</v>
      </c>
      <c r="E63" s="508" t="s">
        <v>705</v>
      </c>
      <c r="F63" s="510"/>
      <c r="G63" s="510"/>
      <c r="H63" s="579"/>
      <c r="I63" s="578"/>
      <c r="J63" s="578"/>
      <c r="K63" s="579"/>
      <c r="L63" s="578"/>
      <c r="M63" s="578"/>
      <c r="N63" s="579"/>
      <c r="O63" s="309"/>
      <c r="P63" s="578"/>
      <c r="Q63" s="578"/>
      <c r="R63" s="579"/>
      <c r="S63" s="578"/>
      <c r="T63" s="578"/>
      <c r="U63" s="579"/>
      <c r="V63" s="578"/>
      <c r="W63" s="578"/>
      <c r="X63" s="579"/>
      <c r="Y63" s="585"/>
      <c r="Z63" s="578"/>
      <c r="AA63" s="578"/>
      <c r="AB63" s="579"/>
      <c r="AC63" s="310"/>
      <c r="AD63" s="578"/>
      <c r="AE63" s="578"/>
      <c r="AF63" s="579"/>
      <c r="AG63" s="578"/>
      <c r="AH63" s="578"/>
      <c r="AI63" s="579"/>
      <c r="AJ63" s="578"/>
      <c r="AK63" s="578"/>
      <c r="AL63" s="579"/>
      <c r="AM63" s="585"/>
      <c r="AN63" s="570">
        <f t="shared" si="60"/>
        <v>0</v>
      </c>
      <c r="AO63" s="570">
        <f t="shared" si="61"/>
        <v>0</v>
      </c>
      <c r="AP63" s="570">
        <f t="shared" si="62"/>
        <v>0</v>
      </c>
    </row>
    <row r="64" spans="1:43" ht="12" x14ac:dyDescent="0.3">
      <c r="A64" s="56"/>
      <c r="C64" s="315" t="s">
        <v>445</v>
      </c>
      <c r="D64" s="316" t="s">
        <v>416</v>
      </c>
      <c r="E64" s="508" t="s">
        <v>706</v>
      </c>
      <c r="F64" s="510"/>
      <c r="G64" s="510"/>
      <c r="H64" s="579"/>
      <c r="I64" s="578"/>
      <c r="J64" s="578"/>
      <c r="K64" s="579"/>
      <c r="L64" s="578"/>
      <c r="M64" s="578"/>
      <c r="N64" s="579"/>
      <c r="O64" s="309"/>
      <c r="P64" s="578"/>
      <c r="Q64" s="578"/>
      <c r="R64" s="579"/>
      <c r="S64" s="578"/>
      <c r="T64" s="578"/>
      <c r="U64" s="579"/>
      <c r="V64" s="578"/>
      <c r="W64" s="578"/>
      <c r="X64" s="579"/>
      <c r="Y64" s="585"/>
      <c r="Z64" s="578"/>
      <c r="AA64" s="578"/>
      <c r="AB64" s="579"/>
      <c r="AC64" s="310"/>
      <c r="AD64" s="578"/>
      <c r="AE64" s="578"/>
      <c r="AF64" s="579"/>
      <c r="AG64" s="578"/>
      <c r="AH64" s="578"/>
      <c r="AI64" s="579"/>
      <c r="AJ64" s="578"/>
      <c r="AK64" s="578"/>
      <c r="AL64" s="579"/>
      <c r="AM64" s="585"/>
      <c r="AN64" s="570">
        <f t="shared" si="60"/>
        <v>0</v>
      </c>
      <c r="AO64" s="570">
        <f t="shared" si="61"/>
        <v>0</v>
      </c>
      <c r="AP64" s="570">
        <f t="shared" si="62"/>
        <v>0</v>
      </c>
    </row>
    <row r="65" spans="1:42" ht="12" x14ac:dyDescent="0.3">
      <c r="A65" s="56"/>
      <c r="C65" s="315" t="s">
        <v>446</v>
      </c>
      <c r="D65" s="316"/>
      <c r="E65" s="3" t="s">
        <v>707</v>
      </c>
      <c r="F65" s="482"/>
      <c r="G65" s="482"/>
      <c r="H65" s="571">
        <f>SUM(H53:H57)</f>
        <v>0</v>
      </c>
      <c r="I65" s="580"/>
      <c r="J65" s="580"/>
      <c r="K65" s="571">
        <f>SUM(K53:K57)</f>
        <v>0</v>
      </c>
      <c r="L65" s="580"/>
      <c r="M65" s="580"/>
      <c r="N65" s="571">
        <f>SUM(N53:N57)</f>
        <v>0</v>
      </c>
      <c r="O65" s="309"/>
      <c r="P65" s="580"/>
      <c r="Q65" s="580"/>
      <c r="R65" s="571">
        <f>SUM(R53:R57)</f>
        <v>0</v>
      </c>
      <c r="S65" s="580"/>
      <c r="T65" s="580"/>
      <c r="U65" s="571">
        <f>SUM(U53:U57)</f>
        <v>0</v>
      </c>
      <c r="V65" s="580"/>
      <c r="W65" s="580"/>
      <c r="X65" s="571">
        <f>SUM(X53:X57)</f>
        <v>0</v>
      </c>
      <c r="Y65" s="585"/>
      <c r="Z65" s="580"/>
      <c r="AA65" s="580"/>
      <c r="AB65" s="571">
        <f>SUM(AB53:AB57)</f>
        <v>0</v>
      </c>
      <c r="AC65" s="310"/>
      <c r="AD65" s="580"/>
      <c r="AE65" s="580"/>
      <c r="AF65" s="571">
        <f>SUM(AF53:AF57)</f>
        <v>0</v>
      </c>
      <c r="AG65" s="580"/>
      <c r="AH65" s="580"/>
      <c r="AI65" s="571">
        <f>SUM(AI53:AI57)</f>
        <v>0</v>
      </c>
      <c r="AJ65" s="580"/>
      <c r="AK65" s="580"/>
      <c r="AL65" s="571">
        <f>SUM(AL53:AL57)</f>
        <v>0</v>
      </c>
      <c r="AM65" s="585"/>
      <c r="AN65" s="571">
        <f>SUM(AN53:AN57)</f>
        <v>0</v>
      </c>
      <c r="AO65" s="571">
        <f>SUM(AO53:AO57)</f>
        <v>0</v>
      </c>
      <c r="AP65" s="571">
        <f>SUM(AP53:AP57)</f>
        <v>0</v>
      </c>
    </row>
    <row r="66" spans="1:42" ht="12" x14ac:dyDescent="0.3">
      <c r="A66" s="56"/>
      <c r="C66" s="315" t="s">
        <v>447</v>
      </c>
      <c r="D66" s="316"/>
      <c r="E66" s="481" t="s">
        <v>708</v>
      </c>
      <c r="F66" s="482"/>
      <c r="G66" s="482"/>
      <c r="H66" s="577"/>
      <c r="I66" s="580"/>
      <c r="J66" s="580"/>
      <c r="K66" s="570"/>
      <c r="L66" s="580"/>
      <c r="M66" s="580"/>
      <c r="N66" s="570"/>
      <c r="O66" s="309"/>
      <c r="P66" s="580"/>
      <c r="Q66" s="580"/>
      <c r="R66" s="570"/>
      <c r="S66" s="580"/>
      <c r="T66" s="580"/>
      <c r="U66" s="570"/>
      <c r="V66" s="580"/>
      <c r="W66" s="580"/>
      <c r="X66" s="570"/>
      <c r="Y66" s="585"/>
      <c r="Z66" s="580"/>
      <c r="AA66" s="580"/>
      <c r="AB66" s="570"/>
      <c r="AC66" s="310"/>
      <c r="AD66" s="580"/>
      <c r="AE66" s="580"/>
      <c r="AF66" s="570"/>
      <c r="AG66" s="580"/>
      <c r="AH66" s="580"/>
      <c r="AI66" s="570"/>
      <c r="AJ66" s="580"/>
      <c r="AK66" s="580"/>
      <c r="AL66" s="570"/>
      <c r="AM66" s="585"/>
      <c r="AN66" s="570"/>
      <c r="AO66" s="570"/>
      <c r="AP66" s="570"/>
    </row>
    <row r="67" spans="1:42" ht="12" x14ac:dyDescent="0.3">
      <c r="A67" s="56">
        <f t="shared" ref="A67:A69" si="63">IF(OR(H67&lt;0,K67&lt;0,N67&lt;0,U67&lt;0,R67&lt;0,X67&lt;0,AB67&lt;0,AF67&lt;0,AI67&lt;0,AL67&lt;0),1,0)</f>
        <v>0</v>
      </c>
      <c r="C67" s="315" t="s">
        <v>448</v>
      </c>
      <c r="D67" s="316" t="s">
        <v>416</v>
      </c>
      <c r="E67" s="2" t="s">
        <v>709</v>
      </c>
      <c r="F67" s="510"/>
      <c r="G67" s="510"/>
      <c r="H67" s="579"/>
      <c r="I67" s="578"/>
      <c r="J67" s="578"/>
      <c r="K67" s="579"/>
      <c r="L67" s="578"/>
      <c r="M67" s="578"/>
      <c r="N67" s="579"/>
      <c r="O67" s="309"/>
      <c r="P67" s="578"/>
      <c r="Q67" s="578"/>
      <c r="R67" s="579"/>
      <c r="S67" s="578"/>
      <c r="T67" s="578"/>
      <c r="U67" s="579"/>
      <c r="V67" s="578"/>
      <c r="W67" s="578"/>
      <c r="X67" s="579"/>
      <c r="Y67" s="585"/>
      <c r="Z67" s="578"/>
      <c r="AA67" s="578"/>
      <c r="AB67" s="579"/>
      <c r="AC67" s="310"/>
      <c r="AD67" s="578"/>
      <c r="AE67" s="578"/>
      <c r="AF67" s="579"/>
      <c r="AG67" s="578"/>
      <c r="AH67" s="578"/>
      <c r="AI67" s="579"/>
      <c r="AJ67" s="578"/>
      <c r="AK67" s="578"/>
      <c r="AL67" s="579"/>
      <c r="AM67" s="585"/>
      <c r="AN67" s="570">
        <f t="shared" ref="AN67:AN75" si="64">AF67/AF$15</f>
        <v>0</v>
      </c>
      <c r="AO67" s="570">
        <f t="shared" ref="AO67:AO75" si="65">AI67/AI$15</f>
        <v>0</v>
      </c>
      <c r="AP67" s="570">
        <f t="shared" ref="AP67:AP75" si="66">AL67/AL$15</f>
        <v>0</v>
      </c>
    </row>
    <row r="68" spans="1:42" ht="12" x14ac:dyDescent="0.3">
      <c r="A68" s="56">
        <f t="shared" si="63"/>
        <v>0</v>
      </c>
      <c r="C68" s="315" t="s">
        <v>449</v>
      </c>
      <c r="D68" s="316"/>
      <c r="E68" s="2" t="s">
        <v>710</v>
      </c>
      <c r="F68" s="510"/>
      <c r="G68" s="510"/>
      <c r="H68" s="579"/>
      <c r="I68" s="578"/>
      <c r="J68" s="578"/>
      <c r="K68" s="579"/>
      <c r="L68" s="578"/>
      <c r="M68" s="578"/>
      <c r="N68" s="579"/>
      <c r="O68" s="309"/>
      <c r="P68" s="578"/>
      <c r="Q68" s="578"/>
      <c r="R68" s="579"/>
      <c r="S68" s="578"/>
      <c r="T68" s="578"/>
      <c r="U68" s="579"/>
      <c r="V68" s="578"/>
      <c r="W68" s="578"/>
      <c r="X68" s="579"/>
      <c r="Y68" s="585"/>
      <c r="Z68" s="578"/>
      <c r="AA68" s="578"/>
      <c r="AB68" s="579"/>
      <c r="AC68" s="310"/>
      <c r="AD68" s="578"/>
      <c r="AE68" s="578"/>
      <c r="AF68" s="579"/>
      <c r="AG68" s="578"/>
      <c r="AH68" s="578"/>
      <c r="AI68" s="579"/>
      <c r="AJ68" s="578"/>
      <c r="AK68" s="578"/>
      <c r="AL68" s="579"/>
      <c r="AM68" s="585"/>
      <c r="AN68" s="570">
        <f t="shared" si="64"/>
        <v>0</v>
      </c>
      <c r="AO68" s="570">
        <f t="shared" si="65"/>
        <v>0</v>
      </c>
      <c r="AP68" s="570">
        <f t="shared" si="66"/>
        <v>0</v>
      </c>
    </row>
    <row r="69" spans="1:42" ht="12" x14ac:dyDescent="0.3">
      <c r="A69" s="56">
        <f t="shared" si="63"/>
        <v>0</v>
      </c>
      <c r="C69" s="315" t="s">
        <v>450</v>
      </c>
      <c r="D69" s="316"/>
      <c r="E69" s="2" t="s">
        <v>50</v>
      </c>
      <c r="F69" s="510"/>
      <c r="G69" s="510"/>
      <c r="H69" s="579"/>
      <c r="I69" s="578"/>
      <c r="J69" s="578"/>
      <c r="K69" s="579"/>
      <c r="L69" s="578"/>
      <c r="M69" s="578"/>
      <c r="N69" s="579"/>
      <c r="O69" s="309"/>
      <c r="P69" s="578"/>
      <c r="Q69" s="578"/>
      <c r="R69" s="579"/>
      <c r="S69" s="578"/>
      <c r="T69" s="578"/>
      <c r="U69" s="579"/>
      <c r="V69" s="578"/>
      <c r="W69" s="578"/>
      <c r="X69" s="579"/>
      <c r="Y69" s="585"/>
      <c r="Z69" s="578"/>
      <c r="AA69" s="578"/>
      <c r="AB69" s="579"/>
      <c r="AC69" s="310"/>
      <c r="AD69" s="578"/>
      <c r="AE69" s="578"/>
      <c r="AF69" s="579"/>
      <c r="AG69" s="578"/>
      <c r="AH69" s="578"/>
      <c r="AI69" s="579"/>
      <c r="AJ69" s="578"/>
      <c r="AK69" s="578"/>
      <c r="AL69" s="579"/>
      <c r="AM69" s="585"/>
      <c r="AN69" s="570">
        <f t="shared" si="64"/>
        <v>0</v>
      </c>
      <c r="AO69" s="570">
        <f t="shared" si="65"/>
        <v>0</v>
      </c>
      <c r="AP69" s="570">
        <f t="shared" si="66"/>
        <v>0</v>
      </c>
    </row>
    <row r="70" spans="1:42" ht="12" x14ac:dyDescent="0.3">
      <c r="A70" s="56"/>
      <c r="C70" s="315" t="s">
        <v>451</v>
      </c>
      <c r="D70" s="316"/>
      <c r="E70" s="2" t="s">
        <v>711</v>
      </c>
      <c r="F70" s="510"/>
      <c r="G70" s="510"/>
      <c r="H70" s="579"/>
      <c r="I70" s="578"/>
      <c r="J70" s="578"/>
      <c r="K70" s="579"/>
      <c r="L70" s="578"/>
      <c r="M70" s="578"/>
      <c r="N70" s="579"/>
      <c r="O70" s="309"/>
      <c r="P70" s="578"/>
      <c r="Q70" s="578"/>
      <c r="R70" s="579"/>
      <c r="S70" s="578"/>
      <c r="T70" s="578"/>
      <c r="U70" s="579"/>
      <c r="V70" s="578"/>
      <c r="W70" s="578"/>
      <c r="X70" s="579"/>
      <c r="Y70" s="585"/>
      <c r="Z70" s="578"/>
      <c r="AA70" s="578"/>
      <c r="AB70" s="579"/>
      <c r="AC70" s="310"/>
      <c r="AD70" s="578"/>
      <c r="AE70" s="578"/>
      <c r="AF70" s="579"/>
      <c r="AG70" s="578"/>
      <c r="AH70" s="578"/>
      <c r="AI70" s="579"/>
      <c r="AJ70" s="578"/>
      <c r="AK70" s="578"/>
      <c r="AL70" s="579"/>
      <c r="AM70" s="585"/>
      <c r="AN70" s="570">
        <f t="shared" si="64"/>
        <v>0</v>
      </c>
      <c r="AO70" s="570">
        <f t="shared" si="65"/>
        <v>0</v>
      </c>
      <c r="AP70" s="570">
        <f t="shared" si="66"/>
        <v>0</v>
      </c>
    </row>
    <row r="71" spans="1:42" ht="12" x14ac:dyDescent="0.3">
      <c r="A71" s="56"/>
      <c r="C71" s="315" t="s">
        <v>452</v>
      </c>
      <c r="D71" s="316"/>
      <c r="E71" s="2" t="s">
        <v>712</v>
      </c>
      <c r="F71" s="510"/>
      <c r="G71" s="510"/>
      <c r="H71" s="579"/>
      <c r="I71" s="578"/>
      <c r="J71" s="578"/>
      <c r="K71" s="579"/>
      <c r="L71" s="578"/>
      <c r="M71" s="578"/>
      <c r="N71" s="579"/>
      <c r="O71" s="309"/>
      <c r="P71" s="578"/>
      <c r="Q71" s="578"/>
      <c r="R71" s="579"/>
      <c r="S71" s="578"/>
      <c r="T71" s="578"/>
      <c r="U71" s="579"/>
      <c r="V71" s="578"/>
      <c r="W71" s="578"/>
      <c r="X71" s="579"/>
      <c r="Y71" s="585"/>
      <c r="Z71" s="578"/>
      <c r="AA71" s="578"/>
      <c r="AB71" s="579"/>
      <c r="AC71" s="310"/>
      <c r="AD71" s="578"/>
      <c r="AE71" s="578"/>
      <c r="AF71" s="579"/>
      <c r="AG71" s="578"/>
      <c r="AH71" s="578"/>
      <c r="AI71" s="579"/>
      <c r="AJ71" s="578"/>
      <c r="AK71" s="578"/>
      <c r="AL71" s="579"/>
      <c r="AM71" s="585"/>
      <c r="AN71" s="570">
        <f t="shared" si="64"/>
        <v>0</v>
      </c>
      <c r="AO71" s="570">
        <f t="shared" si="65"/>
        <v>0</v>
      </c>
      <c r="AP71" s="570">
        <f t="shared" si="66"/>
        <v>0</v>
      </c>
    </row>
    <row r="72" spans="1:42" ht="12" x14ac:dyDescent="0.3">
      <c r="A72" s="56"/>
      <c r="C72" s="315" t="s">
        <v>461</v>
      </c>
      <c r="D72" s="316"/>
      <c r="E72" s="2" t="s">
        <v>713</v>
      </c>
      <c r="F72" s="510"/>
      <c r="G72" s="510"/>
      <c r="H72" s="579"/>
      <c r="I72" s="578"/>
      <c r="J72" s="578"/>
      <c r="K72" s="579"/>
      <c r="L72" s="578"/>
      <c r="M72" s="578"/>
      <c r="N72" s="579"/>
      <c r="O72" s="309"/>
      <c r="P72" s="578"/>
      <c r="Q72" s="578"/>
      <c r="R72" s="579"/>
      <c r="S72" s="578"/>
      <c r="T72" s="578"/>
      <c r="U72" s="579"/>
      <c r="V72" s="578"/>
      <c r="W72" s="578"/>
      <c r="X72" s="579"/>
      <c r="Y72" s="585"/>
      <c r="Z72" s="578"/>
      <c r="AA72" s="578"/>
      <c r="AB72" s="579"/>
      <c r="AC72" s="310"/>
      <c r="AD72" s="578"/>
      <c r="AE72" s="578"/>
      <c r="AF72" s="579"/>
      <c r="AG72" s="578"/>
      <c r="AH72" s="578"/>
      <c r="AI72" s="579"/>
      <c r="AJ72" s="578"/>
      <c r="AK72" s="578"/>
      <c r="AL72" s="579"/>
      <c r="AM72" s="585"/>
      <c r="AN72" s="570">
        <f t="shared" si="64"/>
        <v>0</v>
      </c>
      <c r="AO72" s="570">
        <f t="shared" si="65"/>
        <v>0</v>
      </c>
      <c r="AP72" s="570">
        <f t="shared" si="66"/>
        <v>0</v>
      </c>
    </row>
    <row r="73" spans="1:42" ht="12" x14ac:dyDescent="0.3">
      <c r="A73" s="56"/>
      <c r="C73" s="315" t="s">
        <v>462</v>
      </c>
      <c r="D73" s="316"/>
      <c r="E73" s="2" t="s">
        <v>701</v>
      </c>
      <c r="F73" s="510"/>
      <c r="G73" s="510"/>
      <c r="H73" s="579"/>
      <c r="I73" s="578"/>
      <c r="J73" s="578"/>
      <c r="K73" s="579"/>
      <c r="L73" s="578"/>
      <c r="M73" s="578"/>
      <c r="N73" s="579"/>
      <c r="O73" s="309"/>
      <c r="P73" s="578"/>
      <c r="Q73" s="578"/>
      <c r="R73" s="579"/>
      <c r="S73" s="578"/>
      <c r="T73" s="578"/>
      <c r="U73" s="579"/>
      <c r="V73" s="578"/>
      <c r="W73" s="578"/>
      <c r="X73" s="579"/>
      <c r="Y73" s="585"/>
      <c r="Z73" s="578"/>
      <c r="AA73" s="578"/>
      <c r="AB73" s="579"/>
      <c r="AC73" s="310"/>
      <c r="AD73" s="578"/>
      <c r="AE73" s="578"/>
      <c r="AF73" s="579"/>
      <c r="AG73" s="578"/>
      <c r="AH73" s="578"/>
      <c r="AI73" s="579"/>
      <c r="AJ73" s="578"/>
      <c r="AK73" s="578"/>
      <c r="AL73" s="579"/>
      <c r="AM73" s="585"/>
      <c r="AN73" s="570">
        <f t="shared" si="64"/>
        <v>0</v>
      </c>
      <c r="AO73" s="570">
        <f t="shared" si="65"/>
        <v>0</v>
      </c>
      <c r="AP73" s="570">
        <f t="shared" si="66"/>
        <v>0</v>
      </c>
    </row>
    <row r="74" spans="1:42" ht="12" x14ac:dyDescent="0.3">
      <c r="A74" s="56"/>
      <c r="C74" s="315" t="s">
        <v>463</v>
      </c>
      <c r="D74" s="316" t="s">
        <v>416</v>
      </c>
      <c r="E74" s="2" t="s">
        <v>706</v>
      </c>
      <c r="F74" s="510"/>
      <c r="G74" s="510"/>
      <c r="H74" s="579"/>
      <c r="I74" s="578"/>
      <c r="J74" s="578"/>
      <c r="K74" s="579"/>
      <c r="L74" s="578"/>
      <c r="M74" s="578"/>
      <c r="N74" s="579"/>
      <c r="O74" s="309"/>
      <c r="P74" s="578"/>
      <c r="Q74" s="578"/>
      <c r="R74" s="579"/>
      <c r="S74" s="578"/>
      <c r="T74" s="578"/>
      <c r="U74" s="579"/>
      <c r="V74" s="578"/>
      <c r="W74" s="578"/>
      <c r="X74" s="579"/>
      <c r="Y74" s="585"/>
      <c r="Z74" s="578"/>
      <c r="AA74" s="578"/>
      <c r="AB74" s="579"/>
      <c r="AC74" s="310"/>
      <c r="AD74" s="578"/>
      <c r="AE74" s="578"/>
      <c r="AF74" s="579"/>
      <c r="AG74" s="578"/>
      <c r="AH74" s="578"/>
      <c r="AI74" s="579"/>
      <c r="AJ74" s="578"/>
      <c r="AK74" s="578"/>
      <c r="AL74" s="579"/>
      <c r="AM74" s="585"/>
      <c r="AN74" s="570">
        <f t="shared" si="64"/>
        <v>0</v>
      </c>
      <c r="AO74" s="570">
        <f t="shared" si="65"/>
        <v>0</v>
      </c>
      <c r="AP74" s="570">
        <f t="shared" si="66"/>
        <v>0</v>
      </c>
    </row>
    <row r="75" spans="1:42" ht="12" x14ac:dyDescent="0.3">
      <c r="A75" s="56">
        <f t="shared" ref="A75" si="67">IF(OR(H75&lt;0,K75&lt;0,N75&lt;0,U75&lt;0,R75&lt;0,X75&lt;0,AB75&lt;0,AF75&lt;0,AI75&lt;0,AL75&lt;0),1,0)</f>
        <v>0</v>
      </c>
      <c r="C75" s="315" t="s">
        <v>464</v>
      </c>
      <c r="D75" s="316" t="s">
        <v>416</v>
      </c>
      <c r="E75" s="2" t="s">
        <v>63</v>
      </c>
      <c r="F75" s="510"/>
      <c r="G75" s="510"/>
      <c r="H75" s="579"/>
      <c r="I75" s="578"/>
      <c r="J75" s="578"/>
      <c r="K75" s="579"/>
      <c r="L75" s="578"/>
      <c r="M75" s="578"/>
      <c r="N75" s="579"/>
      <c r="O75" s="309"/>
      <c r="P75" s="578"/>
      <c r="Q75" s="578"/>
      <c r="R75" s="579"/>
      <c r="S75" s="578"/>
      <c r="T75" s="578"/>
      <c r="U75" s="579"/>
      <c r="V75" s="578"/>
      <c r="W75" s="578"/>
      <c r="X75" s="579"/>
      <c r="Y75" s="585"/>
      <c r="Z75" s="578"/>
      <c r="AA75" s="578"/>
      <c r="AB75" s="579"/>
      <c r="AC75" s="310"/>
      <c r="AD75" s="578"/>
      <c r="AE75" s="578"/>
      <c r="AF75" s="579"/>
      <c r="AG75" s="578"/>
      <c r="AH75" s="578"/>
      <c r="AI75" s="579"/>
      <c r="AJ75" s="578"/>
      <c r="AK75" s="578"/>
      <c r="AL75" s="579"/>
      <c r="AM75" s="585"/>
      <c r="AN75" s="570">
        <f t="shared" si="64"/>
        <v>0</v>
      </c>
      <c r="AO75" s="570">
        <f t="shared" si="65"/>
        <v>0</v>
      </c>
      <c r="AP75" s="570">
        <f t="shared" si="66"/>
        <v>0</v>
      </c>
    </row>
    <row r="76" spans="1:42" ht="12" x14ac:dyDescent="0.3">
      <c r="A76" s="56"/>
      <c r="C76" s="315" t="s">
        <v>465</v>
      </c>
      <c r="D76" s="316" t="s">
        <v>416</v>
      </c>
      <c r="E76" s="3" t="s">
        <v>145</v>
      </c>
      <c r="F76" s="482"/>
      <c r="G76" s="482"/>
      <c r="H76" s="571">
        <f>SUM(H67:H69)+H75</f>
        <v>0</v>
      </c>
      <c r="I76" s="580"/>
      <c r="J76" s="580"/>
      <c r="K76" s="571">
        <f>SUM(K67:K69)+K75</f>
        <v>0</v>
      </c>
      <c r="L76" s="580"/>
      <c r="M76" s="580"/>
      <c r="N76" s="571">
        <f>SUM(N67:N69)+N75</f>
        <v>0</v>
      </c>
      <c r="O76" s="309"/>
      <c r="P76" s="580"/>
      <c r="Q76" s="580"/>
      <c r="R76" s="571">
        <f>SUM(R67:R69)+R75</f>
        <v>0</v>
      </c>
      <c r="S76" s="580"/>
      <c r="T76" s="580"/>
      <c r="U76" s="571">
        <f>SUM(U67:U69)+U75</f>
        <v>0</v>
      </c>
      <c r="V76" s="580"/>
      <c r="W76" s="580"/>
      <c r="X76" s="571">
        <f>SUM(X67:X69)+X75</f>
        <v>0</v>
      </c>
      <c r="Y76" s="585"/>
      <c r="Z76" s="580"/>
      <c r="AA76" s="580"/>
      <c r="AB76" s="571">
        <f>SUM(AB67:AB69)+AB75</f>
        <v>0</v>
      </c>
      <c r="AC76" s="310"/>
      <c r="AD76" s="580"/>
      <c r="AE76" s="580"/>
      <c r="AF76" s="571">
        <f>SUM(AF67:AF69)+AF75</f>
        <v>0</v>
      </c>
      <c r="AG76" s="580"/>
      <c r="AH76" s="580"/>
      <c r="AI76" s="571">
        <f>SUM(AI67:AI69)+AI75</f>
        <v>0</v>
      </c>
      <c r="AJ76" s="580"/>
      <c r="AK76" s="580"/>
      <c r="AL76" s="571">
        <f>SUM(AL67:AL69)+AL75</f>
        <v>0</v>
      </c>
      <c r="AM76" s="585"/>
      <c r="AN76" s="571">
        <f>SUM(AN67:AN69)+AN75</f>
        <v>0</v>
      </c>
      <c r="AO76" s="571">
        <f>SUM(AO67:AO69)+AO75</f>
        <v>0</v>
      </c>
      <c r="AP76" s="571">
        <f>SUM(AP67:AP69)+AP75</f>
        <v>0</v>
      </c>
    </row>
    <row r="77" spans="1:42" ht="12" x14ac:dyDescent="0.3">
      <c r="A77" s="56"/>
      <c r="C77" s="315" t="s">
        <v>466</v>
      </c>
      <c r="D77" s="316"/>
      <c r="E77" s="48" t="s">
        <v>714</v>
      </c>
      <c r="F77" s="6"/>
      <c r="G77" s="6"/>
      <c r="H77" s="572"/>
      <c r="I77" s="572"/>
      <c r="J77" s="572"/>
      <c r="K77" s="572"/>
      <c r="L77" s="572"/>
      <c r="M77" s="572"/>
      <c r="N77" s="572"/>
      <c r="O77" s="309"/>
      <c r="P77" s="572"/>
      <c r="Q77" s="572"/>
      <c r="R77" s="572"/>
      <c r="S77" s="572"/>
      <c r="T77" s="572"/>
      <c r="U77" s="572"/>
      <c r="V77" s="572"/>
      <c r="W77" s="572"/>
      <c r="X77" s="572"/>
      <c r="Y77" s="585"/>
      <c r="Z77" s="572"/>
      <c r="AA77" s="572"/>
      <c r="AB77" s="572"/>
      <c r="AC77" s="310"/>
      <c r="AD77" s="572"/>
      <c r="AE77" s="572"/>
      <c r="AF77" s="572"/>
      <c r="AG77" s="572"/>
      <c r="AH77" s="572"/>
      <c r="AI77" s="572"/>
      <c r="AJ77" s="572"/>
      <c r="AK77" s="572"/>
      <c r="AL77" s="572"/>
      <c r="AM77" s="585"/>
      <c r="AN77" s="572"/>
      <c r="AO77" s="572"/>
      <c r="AP77" s="572"/>
    </row>
    <row r="78" spans="1:42" ht="12" x14ac:dyDescent="0.3">
      <c r="A78" s="56"/>
      <c r="B78" s="56"/>
      <c r="C78" s="315" t="s">
        <v>467</v>
      </c>
      <c r="D78" s="316" t="s">
        <v>416</v>
      </c>
      <c r="E78" s="8" t="s">
        <v>715</v>
      </c>
      <c r="F78" s="510"/>
      <c r="G78" s="510"/>
      <c r="H78" s="579"/>
      <c r="I78" s="578"/>
      <c r="J78" s="578"/>
      <c r="K78" s="579"/>
      <c r="L78" s="578"/>
      <c r="M78" s="578"/>
      <c r="N78" s="579"/>
      <c r="O78" s="309"/>
      <c r="P78" s="578"/>
      <c r="Q78" s="578"/>
      <c r="R78" s="579"/>
      <c r="S78" s="578"/>
      <c r="T78" s="578"/>
      <c r="U78" s="579"/>
      <c r="V78" s="578"/>
      <c r="W78" s="578"/>
      <c r="X78" s="579"/>
      <c r="Y78" s="585"/>
      <c r="Z78" s="578"/>
      <c r="AA78" s="578"/>
      <c r="AB78" s="579"/>
      <c r="AC78" s="310"/>
      <c r="AD78" s="578"/>
      <c r="AE78" s="578"/>
      <c r="AF78" s="579"/>
      <c r="AG78" s="578"/>
      <c r="AH78" s="578"/>
      <c r="AI78" s="579"/>
      <c r="AJ78" s="578"/>
      <c r="AK78" s="578"/>
      <c r="AL78" s="579"/>
      <c r="AM78" s="585"/>
      <c r="AN78" s="570">
        <f t="shared" ref="AN78:AN85" si="68">AF78/AF$15</f>
        <v>0</v>
      </c>
      <c r="AO78" s="570">
        <f t="shared" ref="AO78:AO85" si="69">AI78/AI$15</f>
        <v>0</v>
      </c>
      <c r="AP78" s="570">
        <f t="shared" ref="AP78:AP85" si="70">AL78/AL$15</f>
        <v>0</v>
      </c>
    </row>
    <row r="79" spans="1:42" ht="12" x14ac:dyDescent="0.3">
      <c r="A79" s="56"/>
      <c r="B79" s="56"/>
      <c r="C79" s="315" t="s">
        <v>468</v>
      </c>
      <c r="D79" s="316" t="s">
        <v>416</v>
      </c>
      <c r="E79" s="2" t="s">
        <v>809</v>
      </c>
      <c r="F79" s="510"/>
      <c r="G79" s="510"/>
      <c r="H79" s="579"/>
      <c r="I79" s="578"/>
      <c r="J79" s="578"/>
      <c r="K79" s="579"/>
      <c r="L79" s="578"/>
      <c r="M79" s="578"/>
      <c r="N79" s="579"/>
      <c r="O79" s="309"/>
      <c r="P79" s="578"/>
      <c r="Q79" s="578"/>
      <c r="R79" s="579"/>
      <c r="S79" s="578"/>
      <c r="T79" s="578"/>
      <c r="U79" s="579"/>
      <c r="V79" s="578"/>
      <c r="W79" s="578"/>
      <c r="X79" s="579"/>
      <c r="Y79" s="585"/>
      <c r="Z79" s="578"/>
      <c r="AA79" s="578"/>
      <c r="AB79" s="579"/>
      <c r="AC79" s="310"/>
      <c r="AD79" s="578"/>
      <c r="AE79" s="578"/>
      <c r="AF79" s="579"/>
      <c r="AG79" s="578"/>
      <c r="AH79" s="578"/>
      <c r="AI79" s="579"/>
      <c r="AJ79" s="578"/>
      <c r="AK79" s="578"/>
      <c r="AL79" s="579"/>
      <c r="AM79" s="585"/>
      <c r="AN79" s="570">
        <f t="shared" si="68"/>
        <v>0</v>
      </c>
      <c r="AO79" s="570">
        <f t="shared" si="69"/>
        <v>0</v>
      </c>
      <c r="AP79" s="570">
        <f t="shared" si="70"/>
        <v>0</v>
      </c>
    </row>
    <row r="80" spans="1:42" ht="12" x14ac:dyDescent="0.3">
      <c r="A80" s="56"/>
      <c r="B80" s="56"/>
      <c r="C80" s="315" t="s">
        <v>469</v>
      </c>
      <c r="D80" s="316"/>
      <c r="E80" s="2" t="s">
        <v>716</v>
      </c>
      <c r="F80" s="510"/>
      <c r="G80" s="510"/>
      <c r="H80" s="579"/>
      <c r="I80" s="578"/>
      <c r="J80" s="578"/>
      <c r="K80" s="579"/>
      <c r="L80" s="578"/>
      <c r="M80" s="578"/>
      <c r="N80" s="579"/>
      <c r="O80" s="309"/>
      <c r="P80" s="578"/>
      <c r="Q80" s="578"/>
      <c r="R80" s="579"/>
      <c r="S80" s="578"/>
      <c r="T80" s="578"/>
      <c r="U80" s="579"/>
      <c r="V80" s="578"/>
      <c r="W80" s="578"/>
      <c r="X80" s="579"/>
      <c r="Y80" s="585"/>
      <c r="Z80" s="578"/>
      <c r="AA80" s="578"/>
      <c r="AB80" s="579"/>
      <c r="AC80" s="310"/>
      <c r="AD80" s="578"/>
      <c r="AE80" s="578"/>
      <c r="AF80" s="579"/>
      <c r="AG80" s="578"/>
      <c r="AH80" s="578"/>
      <c r="AI80" s="579"/>
      <c r="AJ80" s="578"/>
      <c r="AK80" s="578"/>
      <c r="AL80" s="579"/>
      <c r="AM80" s="585"/>
      <c r="AN80" s="570">
        <f t="shared" si="68"/>
        <v>0</v>
      </c>
      <c r="AO80" s="570">
        <f t="shared" si="69"/>
        <v>0</v>
      </c>
      <c r="AP80" s="570">
        <f t="shared" si="70"/>
        <v>0</v>
      </c>
    </row>
    <row r="81" spans="1:42" ht="12" x14ac:dyDescent="0.3">
      <c r="A81" s="56"/>
      <c r="B81" s="56"/>
      <c r="C81" s="315" t="s">
        <v>470</v>
      </c>
      <c r="D81" s="316"/>
      <c r="E81" s="8" t="s">
        <v>717</v>
      </c>
      <c r="F81" s="510"/>
      <c r="G81" s="510"/>
      <c r="H81" s="579"/>
      <c r="I81" s="578"/>
      <c r="J81" s="578"/>
      <c r="K81" s="579"/>
      <c r="L81" s="578"/>
      <c r="M81" s="578"/>
      <c r="N81" s="579"/>
      <c r="O81" s="309"/>
      <c r="P81" s="578"/>
      <c r="Q81" s="578"/>
      <c r="R81" s="579"/>
      <c r="S81" s="578"/>
      <c r="T81" s="578"/>
      <c r="U81" s="579"/>
      <c r="V81" s="578"/>
      <c r="W81" s="578"/>
      <c r="X81" s="579"/>
      <c r="Y81" s="585"/>
      <c r="Z81" s="578"/>
      <c r="AA81" s="578"/>
      <c r="AB81" s="579"/>
      <c r="AC81" s="310"/>
      <c r="AD81" s="578"/>
      <c r="AE81" s="578"/>
      <c r="AF81" s="579"/>
      <c r="AG81" s="578"/>
      <c r="AH81" s="578"/>
      <c r="AI81" s="579"/>
      <c r="AJ81" s="578"/>
      <c r="AK81" s="578"/>
      <c r="AL81" s="579"/>
      <c r="AM81" s="585"/>
      <c r="AN81" s="570">
        <f t="shared" si="68"/>
        <v>0</v>
      </c>
      <c r="AO81" s="570">
        <f t="shared" si="69"/>
        <v>0</v>
      </c>
      <c r="AP81" s="570">
        <f t="shared" si="70"/>
        <v>0</v>
      </c>
    </row>
    <row r="82" spans="1:42" ht="25" customHeight="1" x14ac:dyDescent="0.3">
      <c r="A82" s="56"/>
      <c r="C82" s="315" t="s">
        <v>471</v>
      </c>
      <c r="D82" s="316"/>
      <c r="E82" s="8" t="s">
        <v>765</v>
      </c>
      <c r="F82" s="510"/>
      <c r="G82" s="510"/>
      <c r="H82" s="579"/>
      <c r="I82" s="578"/>
      <c r="J82" s="578"/>
      <c r="K82" s="579"/>
      <c r="L82" s="578"/>
      <c r="M82" s="578"/>
      <c r="N82" s="579"/>
      <c r="O82" s="309"/>
      <c r="P82" s="578"/>
      <c r="Q82" s="578"/>
      <c r="R82" s="579"/>
      <c r="S82" s="578"/>
      <c r="T82" s="578"/>
      <c r="U82" s="579"/>
      <c r="V82" s="578"/>
      <c r="W82" s="578"/>
      <c r="X82" s="579"/>
      <c r="Y82" s="585"/>
      <c r="Z82" s="578"/>
      <c r="AA82" s="578"/>
      <c r="AB82" s="579"/>
      <c r="AC82" s="310"/>
      <c r="AD82" s="578"/>
      <c r="AE82" s="578"/>
      <c r="AF82" s="579"/>
      <c r="AG82" s="578"/>
      <c r="AH82" s="578"/>
      <c r="AI82" s="579"/>
      <c r="AJ82" s="578"/>
      <c r="AK82" s="578"/>
      <c r="AL82" s="579"/>
      <c r="AM82" s="585"/>
      <c r="AN82" s="570">
        <f t="shared" si="68"/>
        <v>0</v>
      </c>
      <c r="AO82" s="570">
        <f t="shared" si="69"/>
        <v>0</v>
      </c>
      <c r="AP82" s="570">
        <f t="shared" si="70"/>
        <v>0</v>
      </c>
    </row>
    <row r="83" spans="1:42" ht="12" x14ac:dyDescent="0.3">
      <c r="A83" s="56"/>
      <c r="C83" s="315" t="s">
        <v>472</v>
      </c>
      <c r="D83" s="316"/>
      <c r="E83" s="8" t="s">
        <v>718</v>
      </c>
      <c r="F83" s="510"/>
      <c r="G83" s="510"/>
      <c r="H83" s="579"/>
      <c r="I83" s="578"/>
      <c r="J83" s="578"/>
      <c r="K83" s="579"/>
      <c r="L83" s="578"/>
      <c r="M83" s="578"/>
      <c r="N83" s="579"/>
      <c r="O83" s="309"/>
      <c r="P83" s="578"/>
      <c r="Q83" s="578"/>
      <c r="R83" s="579"/>
      <c r="S83" s="578"/>
      <c r="T83" s="578"/>
      <c r="U83" s="579"/>
      <c r="V83" s="578"/>
      <c r="W83" s="578"/>
      <c r="X83" s="579"/>
      <c r="Y83" s="585"/>
      <c r="Z83" s="578"/>
      <c r="AA83" s="578"/>
      <c r="AB83" s="579"/>
      <c r="AC83" s="310"/>
      <c r="AD83" s="578"/>
      <c r="AE83" s="578"/>
      <c r="AF83" s="579"/>
      <c r="AG83" s="578"/>
      <c r="AH83" s="578"/>
      <c r="AI83" s="579"/>
      <c r="AJ83" s="578"/>
      <c r="AK83" s="578"/>
      <c r="AL83" s="579"/>
      <c r="AM83" s="585"/>
      <c r="AN83" s="570">
        <f t="shared" si="68"/>
        <v>0</v>
      </c>
      <c r="AO83" s="570">
        <f t="shared" si="69"/>
        <v>0</v>
      </c>
      <c r="AP83" s="570">
        <f t="shared" si="70"/>
        <v>0</v>
      </c>
    </row>
    <row r="84" spans="1:42" ht="12" x14ac:dyDescent="0.3">
      <c r="A84" s="56"/>
      <c r="C84" s="315" t="s">
        <v>473</v>
      </c>
      <c r="D84" s="316" t="s">
        <v>416</v>
      </c>
      <c r="E84" s="8" t="s">
        <v>719</v>
      </c>
      <c r="F84" s="510"/>
      <c r="G84" s="510"/>
      <c r="H84" s="579"/>
      <c r="I84" s="578"/>
      <c r="J84" s="578"/>
      <c r="K84" s="579"/>
      <c r="L84" s="578"/>
      <c r="M84" s="578"/>
      <c r="N84" s="579"/>
      <c r="O84" s="309"/>
      <c r="P84" s="578"/>
      <c r="Q84" s="578"/>
      <c r="R84" s="579"/>
      <c r="S84" s="578"/>
      <c r="T84" s="578"/>
      <c r="U84" s="579"/>
      <c r="V84" s="578"/>
      <c r="W84" s="578"/>
      <c r="X84" s="579"/>
      <c r="Y84" s="585"/>
      <c r="Z84" s="578"/>
      <c r="AA84" s="578"/>
      <c r="AB84" s="579"/>
      <c r="AC84" s="310"/>
      <c r="AD84" s="578"/>
      <c r="AE84" s="578"/>
      <c r="AF84" s="579"/>
      <c r="AG84" s="578"/>
      <c r="AH84" s="578"/>
      <c r="AI84" s="579"/>
      <c r="AJ84" s="578"/>
      <c r="AK84" s="578"/>
      <c r="AL84" s="579"/>
      <c r="AM84" s="585"/>
      <c r="AN84" s="570">
        <f t="shared" si="68"/>
        <v>0</v>
      </c>
      <c r="AO84" s="570">
        <f t="shared" si="69"/>
        <v>0</v>
      </c>
      <c r="AP84" s="570">
        <f t="shared" si="70"/>
        <v>0</v>
      </c>
    </row>
    <row r="85" spans="1:42" ht="12" x14ac:dyDescent="0.3">
      <c r="A85" s="56"/>
      <c r="C85" s="315" t="s">
        <v>474</v>
      </c>
      <c r="D85" s="316"/>
      <c r="E85" s="2" t="s">
        <v>720</v>
      </c>
      <c r="F85" s="510"/>
      <c r="G85" s="510"/>
      <c r="H85" s="579"/>
      <c r="I85" s="578"/>
      <c r="J85" s="578"/>
      <c r="K85" s="579"/>
      <c r="L85" s="578"/>
      <c r="M85" s="578"/>
      <c r="N85" s="579"/>
      <c r="O85" s="309"/>
      <c r="P85" s="578"/>
      <c r="Q85" s="578"/>
      <c r="R85" s="579"/>
      <c r="S85" s="578"/>
      <c r="T85" s="578"/>
      <c r="U85" s="579"/>
      <c r="V85" s="578"/>
      <c r="W85" s="578"/>
      <c r="X85" s="579"/>
      <c r="Y85" s="585"/>
      <c r="Z85" s="578"/>
      <c r="AA85" s="578"/>
      <c r="AB85" s="579"/>
      <c r="AC85" s="310"/>
      <c r="AD85" s="578"/>
      <c r="AE85" s="578"/>
      <c r="AF85" s="579"/>
      <c r="AG85" s="578"/>
      <c r="AH85" s="578"/>
      <c r="AI85" s="579"/>
      <c r="AJ85" s="578"/>
      <c r="AK85" s="578"/>
      <c r="AL85" s="579"/>
      <c r="AM85" s="585"/>
      <c r="AN85" s="570">
        <f t="shared" si="68"/>
        <v>0</v>
      </c>
      <c r="AO85" s="570">
        <f t="shared" si="69"/>
        <v>0</v>
      </c>
      <c r="AP85" s="570">
        <f t="shared" si="70"/>
        <v>0</v>
      </c>
    </row>
    <row r="86" spans="1:42" ht="12" x14ac:dyDescent="0.3">
      <c r="A86" s="56"/>
      <c r="C86" s="315" t="s">
        <v>475</v>
      </c>
      <c r="D86" s="316"/>
      <c r="E86" s="3" t="s">
        <v>726</v>
      </c>
      <c r="F86" s="482"/>
      <c r="G86" s="482"/>
      <c r="H86" s="571">
        <f>SUM(H78:H85)</f>
        <v>0</v>
      </c>
      <c r="I86" s="580"/>
      <c r="J86" s="580"/>
      <c r="K86" s="571">
        <f>SUM(K78:K85)</f>
        <v>0</v>
      </c>
      <c r="L86" s="580"/>
      <c r="M86" s="580"/>
      <c r="N86" s="571">
        <f>SUM(N78:N85)</f>
        <v>0</v>
      </c>
      <c r="O86" s="309"/>
      <c r="P86" s="580"/>
      <c r="Q86" s="580"/>
      <c r="R86" s="571">
        <f>SUM(R78:R85)</f>
        <v>0</v>
      </c>
      <c r="S86" s="580"/>
      <c r="T86" s="580"/>
      <c r="U86" s="571">
        <f>SUM(U78:U85)</f>
        <v>0</v>
      </c>
      <c r="V86" s="580"/>
      <c r="W86" s="580"/>
      <c r="X86" s="571">
        <f>SUM(X78:X85)</f>
        <v>0</v>
      </c>
      <c r="Y86" s="585"/>
      <c r="Z86" s="580"/>
      <c r="AA86" s="580"/>
      <c r="AB86" s="571">
        <f>SUM(AB78:AB85)</f>
        <v>0</v>
      </c>
      <c r="AC86" s="310"/>
      <c r="AD86" s="580"/>
      <c r="AE86" s="580"/>
      <c r="AF86" s="571">
        <f>SUM(AF78:AF85)</f>
        <v>0</v>
      </c>
      <c r="AG86" s="580"/>
      <c r="AH86" s="580"/>
      <c r="AI86" s="571">
        <f>SUM(AI78:AI85)</f>
        <v>0</v>
      </c>
      <c r="AJ86" s="580"/>
      <c r="AK86" s="580"/>
      <c r="AL86" s="571">
        <f>SUM(AL78:AL85)</f>
        <v>0</v>
      </c>
      <c r="AM86" s="585"/>
      <c r="AN86" s="571">
        <f t="shared" ref="AN86:AO86" si="71">SUM(AN78:AN85)</f>
        <v>0</v>
      </c>
      <c r="AO86" s="571">
        <f t="shared" si="71"/>
        <v>0</v>
      </c>
      <c r="AP86" s="571">
        <f>SUM(AP78:AP85)</f>
        <v>0</v>
      </c>
    </row>
    <row r="87" spans="1:42" ht="12" x14ac:dyDescent="0.3">
      <c r="A87" s="56"/>
      <c r="C87" s="315"/>
      <c r="D87" s="316"/>
      <c r="F87" s="6"/>
      <c r="G87" s="6"/>
      <c r="H87" s="572"/>
      <c r="I87" s="572"/>
      <c r="J87" s="572"/>
      <c r="K87" s="572"/>
      <c r="L87" s="572"/>
      <c r="M87" s="572"/>
      <c r="N87" s="572"/>
      <c r="O87" s="309"/>
      <c r="P87" s="572"/>
      <c r="Q87" s="572"/>
      <c r="R87" s="572"/>
      <c r="S87" s="572"/>
      <c r="T87" s="572"/>
      <c r="U87" s="572"/>
      <c r="V87" s="572"/>
      <c r="W87" s="572"/>
      <c r="X87" s="572"/>
      <c r="Y87" s="585"/>
      <c r="Z87" s="572"/>
      <c r="AA87" s="572"/>
      <c r="AB87" s="572"/>
      <c r="AC87" s="310"/>
      <c r="AD87" s="572"/>
      <c r="AE87" s="572"/>
      <c r="AF87" s="572"/>
      <c r="AG87" s="572"/>
      <c r="AH87" s="572"/>
      <c r="AI87" s="572"/>
      <c r="AJ87" s="572"/>
      <c r="AK87" s="572"/>
      <c r="AL87" s="572"/>
      <c r="AM87" s="585"/>
      <c r="AN87" s="572"/>
      <c r="AO87" s="572"/>
      <c r="AP87" s="572"/>
    </row>
    <row r="88" spans="1:42" ht="12" x14ac:dyDescent="0.3">
      <c r="A88" s="56"/>
      <c r="C88" s="315" t="s">
        <v>496</v>
      </c>
      <c r="D88" s="316"/>
      <c r="E88" s="3" t="s">
        <v>721</v>
      </c>
      <c r="F88" s="482"/>
      <c r="G88" s="482"/>
      <c r="H88" s="571">
        <f>H76-H86</f>
        <v>0</v>
      </c>
      <c r="I88" s="580"/>
      <c r="J88" s="580"/>
      <c r="K88" s="571">
        <f>K76-K86</f>
        <v>0</v>
      </c>
      <c r="L88" s="580"/>
      <c r="M88" s="580"/>
      <c r="N88" s="571">
        <f>N76-N86</f>
        <v>0</v>
      </c>
      <c r="O88" s="309"/>
      <c r="P88" s="580"/>
      <c r="Q88" s="580"/>
      <c r="R88" s="571">
        <f>R76-R86</f>
        <v>0</v>
      </c>
      <c r="S88" s="580"/>
      <c r="T88" s="580"/>
      <c r="U88" s="571">
        <f>U76-U86</f>
        <v>0</v>
      </c>
      <c r="V88" s="580"/>
      <c r="W88" s="580"/>
      <c r="X88" s="571">
        <f>X76-X86</f>
        <v>0</v>
      </c>
      <c r="Y88" s="585"/>
      <c r="Z88" s="580"/>
      <c r="AA88" s="580"/>
      <c r="AB88" s="571">
        <f>AB76-AB86</f>
        <v>0</v>
      </c>
      <c r="AC88" s="310"/>
      <c r="AD88" s="580"/>
      <c r="AE88" s="580"/>
      <c r="AF88" s="571">
        <f>AF76-AF86</f>
        <v>0</v>
      </c>
      <c r="AG88" s="580"/>
      <c r="AH88" s="580"/>
      <c r="AI88" s="571">
        <f>AI76-AI86</f>
        <v>0</v>
      </c>
      <c r="AJ88" s="580"/>
      <c r="AK88" s="580"/>
      <c r="AL88" s="571">
        <f>AL76-AL86</f>
        <v>0</v>
      </c>
      <c r="AM88" s="585"/>
      <c r="AN88" s="571">
        <f>AN76-AN86</f>
        <v>0</v>
      </c>
      <c r="AO88" s="571">
        <f>AO76-AO86</f>
        <v>0</v>
      </c>
      <c r="AP88" s="571">
        <f>AP76-AP86</f>
        <v>0</v>
      </c>
    </row>
    <row r="89" spans="1:42" ht="12" x14ac:dyDescent="0.3">
      <c r="A89" s="56"/>
      <c r="C89" s="315"/>
      <c r="D89" s="316"/>
      <c r="F89" s="6"/>
      <c r="G89" s="6"/>
      <c r="H89" s="572"/>
      <c r="I89" s="572"/>
      <c r="J89" s="572"/>
      <c r="K89" s="572"/>
      <c r="L89" s="572"/>
      <c r="M89" s="572"/>
      <c r="N89" s="572"/>
      <c r="O89" s="309"/>
      <c r="P89" s="572"/>
      <c r="Q89" s="572"/>
      <c r="R89" s="572"/>
      <c r="S89" s="572"/>
      <c r="T89" s="572"/>
      <c r="U89" s="572"/>
      <c r="V89" s="572"/>
      <c r="W89" s="572"/>
      <c r="X89" s="572"/>
      <c r="Y89" s="585"/>
      <c r="Z89" s="572"/>
      <c r="AA89" s="572"/>
      <c r="AB89" s="572"/>
      <c r="AC89" s="310"/>
      <c r="AD89" s="572"/>
      <c r="AE89" s="572"/>
      <c r="AF89" s="572"/>
      <c r="AG89" s="572"/>
      <c r="AH89" s="572"/>
      <c r="AI89" s="572"/>
      <c r="AJ89" s="572"/>
      <c r="AK89" s="572"/>
      <c r="AL89" s="572"/>
      <c r="AM89" s="585"/>
      <c r="AN89" s="572"/>
      <c r="AO89" s="572"/>
      <c r="AP89" s="572"/>
    </row>
    <row r="90" spans="1:42" ht="12" x14ac:dyDescent="0.3">
      <c r="A90" s="56"/>
      <c r="C90" s="315"/>
      <c r="D90" s="316"/>
      <c r="E90" s="10" t="s">
        <v>722</v>
      </c>
      <c r="F90" s="482"/>
      <c r="G90" s="482"/>
      <c r="H90" s="573">
        <f>(H65+H76)-H86</f>
        <v>0</v>
      </c>
      <c r="I90" s="580"/>
      <c r="J90" s="580"/>
      <c r="K90" s="573">
        <f>(K65+K76)-K86</f>
        <v>0</v>
      </c>
      <c r="L90" s="580"/>
      <c r="M90" s="580"/>
      <c r="N90" s="573">
        <f>(N65+N76)-N86</f>
        <v>0</v>
      </c>
      <c r="O90" s="309"/>
      <c r="P90" s="580"/>
      <c r="Q90" s="580"/>
      <c r="R90" s="573">
        <f>(R65+R76)-R86</f>
        <v>0</v>
      </c>
      <c r="S90" s="580"/>
      <c r="T90" s="580"/>
      <c r="U90" s="573">
        <f>(U65+U76)-U86</f>
        <v>0</v>
      </c>
      <c r="V90" s="580"/>
      <c r="W90" s="580"/>
      <c r="X90" s="573">
        <f>(X65+X76)-X86</f>
        <v>0</v>
      </c>
      <c r="Y90" s="585"/>
      <c r="Z90" s="580"/>
      <c r="AA90" s="580"/>
      <c r="AB90" s="573">
        <f>(AB65+AB76)-AB86</f>
        <v>0</v>
      </c>
      <c r="AC90" s="310"/>
      <c r="AD90" s="580"/>
      <c r="AE90" s="580"/>
      <c r="AF90" s="573">
        <f>(AF65+AF76)-AF86</f>
        <v>0</v>
      </c>
      <c r="AG90" s="580"/>
      <c r="AH90" s="580"/>
      <c r="AI90" s="573">
        <f>(AI65+AI76)-AI86</f>
        <v>0</v>
      </c>
      <c r="AJ90" s="580"/>
      <c r="AK90" s="580"/>
      <c r="AL90" s="573">
        <f>(AL65+AL76)-AL86</f>
        <v>0</v>
      </c>
      <c r="AM90" s="585"/>
      <c r="AN90" s="573">
        <f>(AN65+AN76)-AN86</f>
        <v>0</v>
      </c>
      <c r="AO90" s="573">
        <f>(AO65+AO76)-AO86</f>
        <v>0</v>
      </c>
      <c r="AP90" s="573">
        <f>(AP65+AP76)-AP86</f>
        <v>0</v>
      </c>
    </row>
    <row r="91" spans="1:42" ht="12" x14ac:dyDescent="0.3">
      <c r="A91" s="56"/>
      <c r="C91" s="315"/>
      <c r="D91" s="316"/>
      <c r="E91" s="48" t="s">
        <v>723</v>
      </c>
      <c r="F91" s="6"/>
      <c r="G91" s="6"/>
      <c r="H91" s="572"/>
      <c r="I91" s="572"/>
      <c r="J91" s="572"/>
      <c r="K91" s="572"/>
      <c r="L91" s="572"/>
      <c r="M91" s="572"/>
      <c r="N91" s="572"/>
      <c r="O91" s="309"/>
      <c r="P91" s="572"/>
      <c r="Q91" s="572"/>
      <c r="R91" s="572"/>
      <c r="S91" s="572"/>
      <c r="T91" s="572"/>
      <c r="U91" s="572"/>
      <c r="V91" s="572"/>
      <c r="W91" s="572"/>
      <c r="X91" s="572"/>
      <c r="Y91" s="585"/>
      <c r="Z91" s="572"/>
      <c r="AA91" s="572"/>
      <c r="AB91" s="572"/>
      <c r="AC91" s="310"/>
      <c r="AD91" s="572"/>
      <c r="AE91" s="572"/>
      <c r="AF91" s="572"/>
      <c r="AG91" s="572"/>
      <c r="AH91" s="572"/>
      <c r="AI91" s="572"/>
      <c r="AJ91" s="572"/>
      <c r="AK91" s="572"/>
      <c r="AL91" s="572"/>
      <c r="AM91" s="585"/>
      <c r="AN91" s="572"/>
      <c r="AO91" s="572"/>
      <c r="AP91" s="572"/>
    </row>
    <row r="92" spans="1:42" ht="12" x14ac:dyDescent="0.3">
      <c r="A92" s="56">
        <f t="shared" ref="A92:A100" si="72">IF(OR(H92&lt;0,K92&lt;0,N92&lt;0,U92&lt;0,R92&lt;0,X92&lt;0,AB92&lt;0,AF92&lt;0,AI92&lt;0,AL92&lt;0),1,0)</f>
        <v>0</v>
      </c>
      <c r="C92" s="315" t="s">
        <v>497</v>
      </c>
      <c r="D92" s="316" t="s">
        <v>416</v>
      </c>
      <c r="E92" s="2" t="s">
        <v>724</v>
      </c>
      <c r="F92" s="510"/>
      <c r="G92" s="510"/>
      <c r="H92" s="579"/>
      <c r="I92" s="578"/>
      <c r="J92" s="578"/>
      <c r="K92" s="579"/>
      <c r="L92" s="578"/>
      <c r="M92" s="578"/>
      <c r="N92" s="579"/>
      <c r="O92" s="309"/>
      <c r="P92" s="578"/>
      <c r="Q92" s="578"/>
      <c r="R92" s="579"/>
      <c r="S92" s="578"/>
      <c r="T92" s="578"/>
      <c r="U92" s="579"/>
      <c r="V92" s="578"/>
      <c r="W92" s="578"/>
      <c r="X92" s="579"/>
      <c r="Y92" s="585"/>
      <c r="Z92" s="578"/>
      <c r="AA92" s="578"/>
      <c r="AB92" s="579"/>
      <c r="AC92" s="310"/>
      <c r="AD92" s="578"/>
      <c r="AE92" s="578"/>
      <c r="AF92" s="579"/>
      <c r="AG92" s="578"/>
      <c r="AH92" s="578"/>
      <c r="AI92" s="579"/>
      <c r="AJ92" s="578"/>
      <c r="AK92" s="578"/>
      <c r="AL92" s="579"/>
      <c r="AM92" s="585"/>
      <c r="AN92" s="570">
        <f t="shared" ref="AN92:AN100" si="73">AF92/AF$15</f>
        <v>0</v>
      </c>
      <c r="AO92" s="570">
        <f t="shared" ref="AO92:AO100" si="74">AI92/AI$15</f>
        <v>0</v>
      </c>
      <c r="AP92" s="570">
        <f t="shared" ref="AP92:AP100" si="75">AL92/AL$15</f>
        <v>0</v>
      </c>
    </row>
    <row r="93" spans="1:42" ht="12" x14ac:dyDescent="0.3">
      <c r="A93" s="56">
        <f t="shared" si="72"/>
        <v>0</v>
      </c>
      <c r="C93" s="315" t="s">
        <v>498</v>
      </c>
      <c r="D93" s="316" t="s">
        <v>416</v>
      </c>
      <c r="E93" s="2" t="s">
        <v>105</v>
      </c>
      <c r="F93" s="510"/>
      <c r="G93" s="510"/>
      <c r="H93" s="579"/>
      <c r="I93" s="578"/>
      <c r="J93" s="578"/>
      <c r="K93" s="579"/>
      <c r="L93" s="578"/>
      <c r="M93" s="578"/>
      <c r="N93" s="579"/>
      <c r="O93" s="309"/>
      <c r="P93" s="578"/>
      <c r="Q93" s="578"/>
      <c r="R93" s="579"/>
      <c r="S93" s="578"/>
      <c r="T93" s="578"/>
      <c r="U93" s="579"/>
      <c r="V93" s="578"/>
      <c r="W93" s="578"/>
      <c r="X93" s="579"/>
      <c r="Y93" s="585"/>
      <c r="Z93" s="578"/>
      <c r="AA93" s="578"/>
      <c r="AB93" s="579"/>
      <c r="AC93" s="310"/>
      <c r="AD93" s="578"/>
      <c r="AE93" s="578"/>
      <c r="AF93" s="579"/>
      <c r="AG93" s="578"/>
      <c r="AH93" s="578"/>
      <c r="AI93" s="579"/>
      <c r="AJ93" s="578"/>
      <c r="AK93" s="578"/>
      <c r="AL93" s="579"/>
      <c r="AM93" s="585"/>
      <c r="AN93" s="570">
        <f t="shared" si="73"/>
        <v>0</v>
      </c>
      <c r="AO93" s="570">
        <f t="shared" si="74"/>
        <v>0</v>
      </c>
      <c r="AP93" s="570">
        <f t="shared" si="75"/>
        <v>0</v>
      </c>
    </row>
    <row r="94" spans="1:42" ht="12" x14ac:dyDescent="0.3">
      <c r="A94" s="56">
        <f t="shared" si="72"/>
        <v>0</v>
      </c>
      <c r="C94" s="315" t="s">
        <v>499</v>
      </c>
      <c r="D94" s="316" t="s">
        <v>416</v>
      </c>
      <c r="E94" s="2" t="s">
        <v>59</v>
      </c>
      <c r="F94" s="510"/>
      <c r="G94" s="510"/>
      <c r="H94" s="579"/>
      <c r="I94" s="578"/>
      <c r="J94" s="578"/>
      <c r="K94" s="579"/>
      <c r="L94" s="578"/>
      <c r="M94" s="578"/>
      <c r="N94" s="579"/>
      <c r="O94" s="309"/>
      <c r="P94" s="578"/>
      <c r="Q94" s="578"/>
      <c r="R94" s="579"/>
      <c r="S94" s="578"/>
      <c r="T94" s="578"/>
      <c r="U94" s="579"/>
      <c r="V94" s="578"/>
      <c r="W94" s="578"/>
      <c r="X94" s="579"/>
      <c r="Y94" s="585"/>
      <c r="Z94" s="578"/>
      <c r="AA94" s="578"/>
      <c r="AB94" s="579"/>
      <c r="AC94" s="310"/>
      <c r="AD94" s="578"/>
      <c r="AE94" s="578"/>
      <c r="AF94" s="579"/>
      <c r="AG94" s="578"/>
      <c r="AH94" s="578"/>
      <c r="AI94" s="579"/>
      <c r="AJ94" s="578"/>
      <c r="AK94" s="578"/>
      <c r="AL94" s="579"/>
      <c r="AM94" s="585"/>
      <c r="AN94" s="570">
        <f t="shared" si="73"/>
        <v>0</v>
      </c>
      <c r="AO94" s="570">
        <f t="shared" si="74"/>
        <v>0</v>
      </c>
      <c r="AP94" s="570">
        <f t="shared" si="75"/>
        <v>0</v>
      </c>
    </row>
    <row r="95" spans="1:42" ht="12" x14ac:dyDescent="0.3">
      <c r="A95" s="56">
        <f t="shared" si="72"/>
        <v>0</v>
      </c>
      <c r="C95" s="315" t="s">
        <v>500</v>
      </c>
      <c r="D95" s="316"/>
      <c r="E95" s="2" t="s">
        <v>725</v>
      </c>
      <c r="F95" s="510"/>
      <c r="G95" s="510"/>
      <c r="H95" s="579"/>
      <c r="I95" s="578"/>
      <c r="J95" s="578"/>
      <c r="K95" s="579"/>
      <c r="L95" s="578"/>
      <c r="M95" s="578"/>
      <c r="N95" s="579"/>
      <c r="O95" s="309"/>
      <c r="P95" s="578"/>
      <c r="Q95" s="578"/>
      <c r="R95" s="579"/>
      <c r="S95" s="578"/>
      <c r="T95" s="578"/>
      <c r="U95" s="579"/>
      <c r="V95" s="578"/>
      <c r="W95" s="578"/>
      <c r="X95" s="579"/>
      <c r="Y95" s="585"/>
      <c r="Z95" s="578"/>
      <c r="AA95" s="578"/>
      <c r="AB95" s="579"/>
      <c r="AC95" s="310"/>
      <c r="AD95" s="578"/>
      <c r="AE95" s="578"/>
      <c r="AF95" s="579"/>
      <c r="AG95" s="578"/>
      <c r="AH95" s="578"/>
      <c r="AI95" s="579"/>
      <c r="AJ95" s="578"/>
      <c r="AK95" s="578"/>
      <c r="AL95" s="579"/>
      <c r="AM95" s="585"/>
      <c r="AN95" s="570">
        <f t="shared" si="73"/>
        <v>0</v>
      </c>
      <c r="AO95" s="570">
        <f t="shared" si="74"/>
        <v>0</v>
      </c>
      <c r="AP95" s="570">
        <f t="shared" si="75"/>
        <v>0</v>
      </c>
    </row>
    <row r="96" spans="1:42" ht="12" x14ac:dyDescent="0.3">
      <c r="A96" s="56">
        <f t="shared" si="72"/>
        <v>0</v>
      </c>
      <c r="C96" s="315" t="s">
        <v>501</v>
      </c>
      <c r="D96" s="316"/>
      <c r="E96" s="2" t="s">
        <v>148</v>
      </c>
      <c r="F96" s="510"/>
      <c r="G96" s="510"/>
      <c r="H96" s="579"/>
      <c r="I96" s="578"/>
      <c r="J96" s="578"/>
      <c r="K96" s="579"/>
      <c r="L96" s="578"/>
      <c r="M96" s="578"/>
      <c r="N96" s="579"/>
      <c r="O96" s="309"/>
      <c r="P96" s="578"/>
      <c r="Q96" s="578"/>
      <c r="R96" s="579"/>
      <c r="S96" s="578"/>
      <c r="T96" s="578"/>
      <c r="U96" s="579"/>
      <c r="V96" s="578"/>
      <c r="W96" s="578"/>
      <c r="X96" s="579"/>
      <c r="Y96" s="585"/>
      <c r="Z96" s="578"/>
      <c r="AA96" s="578"/>
      <c r="AB96" s="579"/>
      <c r="AC96" s="310"/>
      <c r="AD96" s="578"/>
      <c r="AE96" s="578"/>
      <c r="AF96" s="579"/>
      <c r="AG96" s="578"/>
      <c r="AH96" s="578"/>
      <c r="AI96" s="579"/>
      <c r="AJ96" s="578"/>
      <c r="AK96" s="578"/>
      <c r="AL96" s="579"/>
      <c r="AM96" s="585"/>
      <c r="AN96" s="570">
        <f t="shared" si="73"/>
        <v>0</v>
      </c>
      <c r="AO96" s="570">
        <f t="shared" si="74"/>
        <v>0</v>
      </c>
      <c r="AP96" s="570">
        <f t="shared" si="75"/>
        <v>0</v>
      </c>
    </row>
    <row r="97" spans="1:42" ht="12" x14ac:dyDescent="0.3">
      <c r="A97" s="56">
        <f t="shared" si="72"/>
        <v>0</v>
      </c>
      <c r="C97" s="315" t="s">
        <v>502</v>
      </c>
      <c r="D97" s="316"/>
      <c r="E97" s="2" t="s">
        <v>149</v>
      </c>
      <c r="F97" s="510"/>
      <c r="G97" s="510"/>
      <c r="H97" s="579"/>
      <c r="I97" s="578"/>
      <c r="J97" s="578"/>
      <c r="K97" s="579"/>
      <c r="L97" s="578"/>
      <c r="M97" s="578"/>
      <c r="N97" s="579"/>
      <c r="O97" s="309"/>
      <c r="P97" s="578"/>
      <c r="Q97" s="578"/>
      <c r="R97" s="579"/>
      <c r="S97" s="578"/>
      <c r="T97" s="578"/>
      <c r="U97" s="579"/>
      <c r="V97" s="578"/>
      <c r="W97" s="578"/>
      <c r="X97" s="579"/>
      <c r="Y97" s="585"/>
      <c r="Z97" s="578"/>
      <c r="AA97" s="578"/>
      <c r="AB97" s="579"/>
      <c r="AC97" s="310"/>
      <c r="AD97" s="578"/>
      <c r="AE97" s="578"/>
      <c r="AF97" s="579"/>
      <c r="AG97" s="578"/>
      <c r="AH97" s="578"/>
      <c r="AI97" s="579"/>
      <c r="AJ97" s="578"/>
      <c r="AK97" s="578"/>
      <c r="AL97" s="579"/>
      <c r="AM97" s="585"/>
      <c r="AN97" s="570">
        <f t="shared" si="73"/>
        <v>0</v>
      </c>
      <c r="AO97" s="570">
        <f t="shared" si="74"/>
        <v>0</v>
      </c>
      <c r="AP97" s="570">
        <f t="shared" si="75"/>
        <v>0</v>
      </c>
    </row>
    <row r="98" spans="1:42" ht="12" x14ac:dyDescent="0.3">
      <c r="A98" s="56">
        <f t="shared" si="72"/>
        <v>0</v>
      </c>
      <c r="C98" s="315" t="s">
        <v>503</v>
      </c>
      <c r="D98" s="316" t="s">
        <v>416</v>
      </c>
      <c r="E98" s="2" t="s">
        <v>124</v>
      </c>
      <c r="F98" s="510"/>
      <c r="G98" s="510"/>
      <c r="H98" s="579"/>
      <c r="I98" s="578"/>
      <c r="J98" s="578"/>
      <c r="K98" s="579"/>
      <c r="L98" s="578"/>
      <c r="M98" s="578"/>
      <c r="N98" s="579"/>
      <c r="O98" s="309"/>
      <c r="P98" s="578"/>
      <c r="Q98" s="578"/>
      <c r="R98" s="579"/>
      <c r="S98" s="578"/>
      <c r="T98" s="578"/>
      <c r="U98" s="579"/>
      <c r="V98" s="578"/>
      <c r="W98" s="578"/>
      <c r="X98" s="579"/>
      <c r="Y98" s="585"/>
      <c r="Z98" s="578"/>
      <c r="AA98" s="578"/>
      <c r="AB98" s="579"/>
      <c r="AC98" s="310"/>
      <c r="AD98" s="578"/>
      <c r="AE98" s="578"/>
      <c r="AF98" s="579"/>
      <c r="AG98" s="578"/>
      <c r="AH98" s="578"/>
      <c r="AI98" s="579"/>
      <c r="AJ98" s="578"/>
      <c r="AK98" s="578"/>
      <c r="AL98" s="579"/>
      <c r="AM98" s="585"/>
      <c r="AN98" s="570">
        <f t="shared" si="73"/>
        <v>0</v>
      </c>
      <c r="AO98" s="570">
        <f t="shared" si="74"/>
        <v>0</v>
      </c>
      <c r="AP98" s="570">
        <f t="shared" si="75"/>
        <v>0</v>
      </c>
    </row>
    <row r="99" spans="1:42" ht="12" x14ac:dyDescent="0.3">
      <c r="A99" s="56">
        <f t="shared" si="72"/>
        <v>0</v>
      </c>
      <c r="C99" s="315" t="s">
        <v>504</v>
      </c>
      <c r="D99" s="316"/>
      <c r="E99" s="2" t="s">
        <v>186</v>
      </c>
      <c r="F99" s="510"/>
      <c r="G99" s="510"/>
      <c r="H99" s="579"/>
      <c r="I99" s="578"/>
      <c r="J99" s="578"/>
      <c r="K99" s="579"/>
      <c r="L99" s="578"/>
      <c r="M99" s="578"/>
      <c r="N99" s="579"/>
      <c r="O99" s="309"/>
      <c r="P99" s="578"/>
      <c r="Q99" s="578"/>
      <c r="R99" s="579"/>
      <c r="S99" s="578"/>
      <c r="T99" s="578"/>
      <c r="U99" s="579"/>
      <c r="V99" s="578"/>
      <c r="W99" s="578"/>
      <c r="X99" s="579"/>
      <c r="Y99" s="585"/>
      <c r="Z99" s="578"/>
      <c r="AA99" s="578"/>
      <c r="AB99" s="579"/>
      <c r="AC99" s="310"/>
      <c r="AD99" s="578"/>
      <c r="AE99" s="578"/>
      <c r="AF99" s="579"/>
      <c r="AG99" s="578"/>
      <c r="AH99" s="578"/>
      <c r="AI99" s="579"/>
      <c r="AJ99" s="578"/>
      <c r="AK99" s="578"/>
      <c r="AL99" s="579"/>
      <c r="AM99" s="585"/>
      <c r="AN99" s="570">
        <f t="shared" si="73"/>
        <v>0</v>
      </c>
      <c r="AO99" s="570">
        <f t="shared" si="74"/>
        <v>0</v>
      </c>
      <c r="AP99" s="570">
        <f t="shared" si="75"/>
        <v>0</v>
      </c>
    </row>
    <row r="100" spans="1:42" ht="12" x14ac:dyDescent="0.3">
      <c r="A100" s="56">
        <f t="shared" si="72"/>
        <v>0</v>
      </c>
      <c r="C100" s="315" t="s">
        <v>505</v>
      </c>
      <c r="D100" s="316" t="s">
        <v>416</v>
      </c>
      <c r="E100" s="2" t="s">
        <v>146</v>
      </c>
      <c r="F100" s="510"/>
      <c r="G100" s="510"/>
      <c r="H100" s="579"/>
      <c r="I100" s="578"/>
      <c r="J100" s="578"/>
      <c r="K100" s="579"/>
      <c r="L100" s="578"/>
      <c r="M100" s="578"/>
      <c r="N100" s="579"/>
      <c r="O100" s="309"/>
      <c r="P100" s="578"/>
      <c r="Q100" s="578"/>
      <c r="R100" s="579"/>
      <c r="S100" s="578"/>
      <c r="T100" s="578"/>
      <c r="U100" s="579"/>
      <c r="V100" s="578"/>
      <c r="W100" s="578"/>
      <c r="X100" s="579"/>
      <c r="Y100" s="585"/>
      <c r="Z100" s="578"/>
      <c r="AA100" s="578"/>
      <c r="AB100" s="579"/>
      <c r="AC100" s="310"/>
      <c r="AD100" s="578"/>
      <c r="AE100" s="578"/>
      <c r="AF100" s="579"/>
      <c r="AG100" s="578"/>
      <c r="AH100" s="578"/>
      <c r="AI100" s="579"/>
      <c r="AJ100" s="578"/>
      <c r="AK100" s="578"/>
      <c r="AL100" s="579"/>
      <c r="AM100" s="585"/>
      <c r="AN100" s="570">
        <f t="shared" si="73"/>
        <v>0</v>
      </c>
      <c r="AO100" s="570">
        <f t="shared" si="74"/>
        <v>0</v>
      </c>
      <c r="AP100" s="570">
        <f t="shared" si="75"/>
        <v>0</v>
      </c>
    </row>
    <row r="101" spans="1:42" ht="12" x14ac:dyDescent="0.3">
      <c r="A101" s="56"/>
      <c r="C101" s="315" t="s">
        <v>506</v>
      </c>
      <c r="D101" s="316" t="s">
        <v>416</v>
      </c>
      <c r="E101" s="514" t="s">
        <v>727</v>
      </c>
      <c r="F101" s="482"/>
      <c r="G101" s="482"/>
      <c r="H101" s="623">
        <f t="shared" ref="H101" si="76">SUM(H92:H100)</f>
        <v>0</v>
      </c>
      <c r="I101" s="580"/>
      <c r="J101" s="580"/>
      <c r="K101" s="571">
        <f t="shared" ref="K101" si="77">SUM(K92:K100)</f>
        <v>0</v>
      </c>
      <c r="L101" s="580"/>
      <c r="M101" s="580"/>
      <c r="N101" s="571">
        <f>SUM(N92:N100)</f>
        <v>0</v>
      </c>
      <c r="O101" s="309"/>
      <c r="P101" s="580"/>
      <c r="Q101" s="580"/>
      <c r="R101" s="571">
        <f t="shared" ref="R101:U101" si="78">SUM(R92:R100)</f>
        <v>0</v>
      </c>
      <c r="S101" s="580"/>
      <c r="T101" s="580"/>
      <c r="U101" s="571">
        <f t="shared" si="78"/>
        <v>0</v>
      </c>
      <c r="V101" s="580"/>
      <c r="W101" s="580"/>
      <c r="X101" s="571">
        <f>SUM(X92:X100)</f>
        <v>0</v>
      </c>
      <c r="Y101" s="585"/>
      <c r="Z101" s="580"/>
      <c r="AA101" s="580"/>
      <c r="AB101" s="571">
        <f>SUM(AB92:AB100)</f>
        <v>0</v>
      </c>
      <c r="AC101" s="310"/>
      <c r="AD101" s="580"/>
      <c r="AE101" s="580"/>
      <c r="AF101" s="571">
        <f t="shared" ref="AF101:AI101" si="79">SUM(AF92:AF100)</f>
        <v>0</v>
      </c>
      <c r="AG101" s="580"/>
      <c r="AH101" s="580"/>
      <c r="AI101" s="571">
        <f t="shared" si="79"/>
        <v>0</v>
      </c>
      <c r="AJ101" s="580"/>
      <c r="AK101" s="580"/>
      <c r="AL101" s="571">
        <f>SUM(AL92:AL100)</f>
        <v>0</v>
      </c>
      <c r="AM101" s="585"/>
      <c r="AN101" s="571">
        <f>SUM(AN92:AN100)</f>
        <v>0</v>
      </c>
      <c r="AO101" s="571">
        <f>SUM(AO92:AO100)</f>
        <v>0</v>
      </c>
      <c r="AP101" s="571">
        <f>SUM(AP92:AP100)</f>
        <v>0</v>
      </c>
    </row>
    <row r="102" spans="1:42" ht="12" x14ac:dyDescent="0.3">
      <c r="A102" s="56"/>
      <c r="C102" s="315"/>
      <c r="D102" s="316"/>
      <c r="E102" s="487"/>
      <c r="F102" s="482"/>
      <c r="G102" s="482"/>
      <c r="H102" s="580"/>
      <c r="I102" s="580"/>
      <c r="J102" s="580"/>
      <c r="K102" s="580"/>
      <c r="L102" s="580"/>
      <c r="M102" s="580"/>
      <c r="N102" s="580"/>
      <c r="O102" s="309"/>
      <c r="P102" s="580"/>
      <c r="Q102" s="580"/>
      <c r="R102" s="580"/>
      <c r="S102" s="580"/>
      <c r="T102" s="580"/>
      <c r="U102" s="580"/>
      <c r="V102" s="580"/>
      <c r="W102" s="580"/>
      <c r="X102" s="580"/>
      <c r="Y102" s="585"/>
      <c r="Z102" s="580"/>
      <c r="AA102" s="580"/>
      <c r="AB102" s="580"/>
      <c r="AC102" s="310"/>
      <c r="AD102" s="580"/>
      <c r="AE102" s="580"/>
      <c r="AF102" s="580"/>
      <c r="AG102" s="580"/>
      <c r="AH102" s="580"/>
      <c r="AI102" s="580"/>
      <c r="AJ102" s="580"/>
      <c r="AK102" s="580"/>
      <c r="AL102" s="580"/>
      <c r="AM102" s="585"/>
      <c r="AN102" s="580"/>
      <c r="AO102" s="580"/>
      <c r="AP102" s="580"/>
    </row>
    <row r="103" spans="1:42" ht="12" x14ac:dyDescent="0.3">
      <c r="A103" s="56">
        <f t="shared" ref="A103" si="80">IF(OR(H103&lt;0,K103&lt;0,N103&lt;0,U103&lt;0,R103&lt;0,X103&lt;0,AB103&lt;0,AF103&lt;0,AI103&lt;0,AL103&lt;0),1,0)</f>
        <v>0</v>
      </c>
      <c r="B103" s="56"/>
      <c r="C103" s="315" t="s">
        <v>507</v>
      </c>
      <c r="D103" s="316"/>
      <c r="E103" s="2" t="s">
        <v>728</v>
      </c>
      <c r="F103" s="510"/>
      <c r="G103" s="510"/>
      <c r="H103" s="579"/>
      <c r="I103" s="578"/>
      <c r="J103" s="578"/>
      <c r="K103" s="579"/>
      <c r="L103" s="578"/>
      <c r="M103" s="578"/>
      <c r="N103" s="579"/>
      <c r="O103" s="309"/>
      <c r="P103" s="578"/>
      <c r="Q103" s="578"/>
      <c r="R103" s="579"/>
      <c r="S103" s="578"/>
      <c r="T103" s="578"/>
      <c r="U103" s="579"/>
      <c r="V103" s="578"/>
      <c r="W103" s="578"/>
      <c r="X103" s="579"/>
      <c r="Y103" s="585"/>
      <c r="Z103" s="578"/>
      <c r="AA103" s="578"/>
      <c r="AB103" s="579"/>
      <c r="AC103" s="310"/>
      <c r="AD103" s="578"/>
      <c r="AE103" s="578"/>
      <c r="AF103" s="579"/>
      <c r="AG103" s="578"/>
      <c r="AH103" s="578"/>
      <c r="AI103" s="579"/>
      <c r="AJ103" s="578"/>
      <c r="AK103" s="578"/>
      <c r="AL103" s="579"/>
      <c r="AM103" s="585"/>
      <c r="AN103" s="570">
        <f>AF103/AF$15</f>
        <v>0</v>
      </c>
      <c r="AO103" s="570">
        <f>AI103/AI$15</f>
        <v>0</v>
      </c>
      <c r="AP103" s="570">
        <f>AL103/AL$15</f>
        <v>0</v>
      </c>
    </row>
    <row r="104" spans="1:42" ht="12" x14ac:dyDescent="0.3">
      <c r="A104" s="56"/>
      <c r="C104" s="315" t="s">
        <v>509</v>
      </c>
      <c r="D104" s="316"/>
      <c r="E104" s="3" t="s">
        <v>729</v>
      </c>
      <c r="F104" s="482"/>
      <c r="G104" s="482"/>
      <c r="H104" s="571">
        <f>H65+H76-H86-H101</f>
        <v>0</v>
      </c>
      <c r="I104" s="580"/>
      <c r="J104" s="580"/>
      <c r="K104" s="571">
        <f>K65+K76-K86-K101</f>
        <v>0</v>
      </c>
      <c r="L104" s="580"/>
      <c r="M104" s="580"/>
      <c r="N104" s="571">
        <f>N65+N76-N86-N101</f>
        <v>0</v>
      </c>
      <c r="O104" s="309"/>
      <c r="P104" s="580"/>
      <c r="Q104" s="580"/>
      <c r="R104" s="571">
        <f>R65+R76-R86-R101</f>
        <v>0</v>
      </c>
      <c r="S104" s="580"/>
      <c r="T104" s="580"/>
      <c r="U104" s="571">
        <f>U65+U76-U86-U101</f>
        <v>0</v>
      </c>
      <c r="V104" s="580"/>
      <c r="W104" s="580"/>
      <c r="X104" s="571">
        <f>X65+X76-X86-X101</f>
        <v>0</v>
      </c>
      <c r="Y104" s="585"/>
      <c r="Z104" s="580"/>
      <c r="AA104" s="580"/>
      <c r="AB104" s="571">
        <f>AB65+AB76-AB86-AB101</f>
        <v>0</v>
      </c>
      <c r="AC104" s="310"/>
      <c r="AD104" s="580"/>
      <c r="AE104" s="580"/>
      <c r="AF104" s="571">
        <f>AF65+AF76-AF86-AF101</f>
        <v>0</v>
      </c>
      <c r="AG104" s="580"/>
      <c r="AH104" s="580"/>
      <c r="AI104" s="571">
        <f>AI65+AI76-AI86-AI101</f>
        <v>0</v>
      </c>
      <c r="AJ104" s="580"/>
      <c r="AK104" s="580"/>
      <c r="AL104" s="571">
        <f>AL65+AL76-AL86-AL101</f>
        <v>0</v>
      </c>
      <c r="AM104" s="585"/>
      <c r="AN104" s="571">
        <f>AN65+AN76-AN86-AN101</f>
        <v>0</v>
      </c>
      <c r="AO104" s="571">
        <f>AO65+AO76-AO86-AO101</f>
        <v>0</v>
      </c>
      <c r="AP104" s="571">
        <f>AP65+AP76-AP86-AP101</f>
        <v>0</v>
      </c>
    </row>
    <row r="105" spans="1:42" ht="12" x14ac:dyDescent="0.3">
      <c r="A105" s="56">
        <f t="shared" ref="A105" si="81">IF(OR(H105&lt;0,K105&lt;0,N105&lt;0,U105&lt;0,R105&lt;0,X105&lt;0,AB105&lt;0,AF105&lt;0,AI105&lt;0,AL105&lt;0),1,0)</f>
        <v>0</v>
      </c>
      <c r="B105" s="56"/>
      <c r="C105" s="315" t="s">
        <v>510</v>
      </c>
      <c r="D105" s="316"/>
      <c r="E105" s="2" t="s">
        <v>730</v>
      </c>
      <c r="F105" s="510"/>
      <c r="G105" s="510"/>
      <c r="H105" s="579"/>
      <c r="I105" s="578"/>
      <c r="J105" s="578"/>
      <c r="K105" s="579"/>
      <c r="L105" s="578"/>
      <c r="M105" s="578"/>
      <c r="N105" s="579"/>
      <c r="O105" s="309"/>
      <c r="P105" s="578"/>
      <c r="Q105" s="578"/>
      <c r="R105" s="579"/>
      <c r="S105" s="578"/>
      <c r="T105" s="578"/>
      <c r="U105" s="579"/>
      <c r="V105" s="578"/>
      <c r="W105" s="578"/>
      <c r="X105" s="579"/>
      <c r="Y105" s="585"/>
      <c r="Z105" s="578"/>
      <c r="AA105" s="578"/>
      <c r="AB105" s="579"/>
      <c r="AC105" s="310"/>
      <c r="AD105" s="578"/>
      <c r="AE105" s="578"/>
      <c r="AF105" s="579"/>
      <c r="AG105" s="578"/>
      <c r="AH105" s="578"/>
      <c r="AI105" s="579"/>
      <c r="AJ105" s="578"/>
      <c r="AK105" s="578"/>
      <c r="AL105" s="579"/>
      <c r="AM105" s="585"/>
      <c r="AN105" s="570">
        <f>AF105/AF$15</f>
        <v>0</v>
      </c>
      <c r="AO105" s="570">
        <f>AI105/AI$15</f>
        <v>0</v>
      </c>
      <c r="AP105" s="570">
        <f>AL105/AL$15</f>
        <v>0</v>
      </c>
    </row>
    <row r="106" spans="1:42" s="48" customFormat="1" ht="12" x14ac:dyDescent="0.3">
      <c r="A106" s="56"/>
      <c r="C106" s="485" t="s">
        <v>511</v>
      </c>
      <c r="D106" s="486"/>
      <c r="E106" s="10" t="s">
        <v>731</v>
      </c>
      <c r="F106" s="482"/>
      <c r="G106" s="482"/>
      <c r="H106" s="573">
        <f t="shared" ref="H106:K106" si="82">H104-H105</f>
        <v>0</v>
      </c>
      <c r="I106" s="580"/>
      <c r="J106" s="580"/>
      <c r="K106" s="573">
        <f t="shared" si="82"/>
        <v>0</v>
      </c>
      <c r="L106" s="580"/>
      <c r="M106" s="580"/>
      <c r="N106" s="573">
        <f t="shared" ref="N106" si="83">N104-N105</f>
        <v>0</v>
      </c>
      <c r="O106" s="309"/>
      <c r="P106" s="580"/>
      <c r="Q106" s="580"/>
      <c r="R106" s="573">
        <f t="shared" ref="R106" si="84">R104-R105</f>
        <v>0</v>
      </c>
      <c r="S106" s="580"/>
      <c r="T106" s="580"/>
      <c r="U106" s="573">
        <f t="shared" ref="U106" si="85">U104-U105</f>
        <v>0</v>
      </c>
      <c r="V106" s="580"/>
      <c r="W106" s="580"/>
      <c r="X106" s="573">
        <f t="shared" ref="X106" si="86">X104-X105</f>
        <v>0</v>
      </c>
      <c r="Y106" s="616"/>
      <c r="Z106" s="580"/>
      <c r="AA106" s="580"/>
      <c r="AB106" s="573">
        <f t="shared" ref="AB106" si="87">+AB104-AB105</f>
        <v>0</v>
      </c>
      <c r="AC106" s="310"/>
      <c r="AD106" s="580"/>
      <c r="AE106" s="580"/>
      <c r="AF106" s="573">
        <f t="shared" ref="AF106:AP106" si="88">+AF104-AF105</f>
        <v>0</v>
      </c>
      <c r="AG106" s="580"/>
      <c r="AH106" s="580"/>
      <c r="AI106" s="573">
        <f t="shared" si="88"/>
        <v>0</v>
      </c>
      <c r="AJ106" s="580"/>
      <c r="AK106" s="580"/>
      <c r="AL106" s="573">
        <f t="shared" si="88"/>
        <v>0</v>
      </c>
      <c r="AM106" s="624"/>
      <c r="AN106" s="573">
        <f t="shared" si="88"/>
        <v>0</v>
      </c>
      <c r="AO106" s="573">
        <f t="shared" si="88"/>
        <v>0</v>
      </c>
      <c r="AP106" s="573">
        <f t="shared" si="88"/>
        <v>0</v>
      </c>
    </row>
    <row r="107" spans="1:42" ht="12" x14ac:dyDescent="0.3">
      <c r="A107" s="56"/>
      <c r="C107" s="315"/>
      <c r="D107" s="316"/>
      <c r="E107" s="498"/>
      <c r="F107" s="482"/>
      <c r="G107" s="482"/>
      <c r="H107" s="581"/>
      <c r="I107" s="580"/>
      <c r="J107" s="580"/>
      <c r="K107" s="581"/>
      <c r="L107" s="580"/>
      <c r="M107" s="580"/>
      <c r="N107" s="581"/>
      <c r="O107" s="309"/>
      <c r="P107" s="580"/>
      <c r="Q107" s="580"/>
      <c r="R107" s="581"/>
      <c r="S107" s="580"/>
      <c r="T107" s="580"/>
      <c r="U107" s="581"/>
      <c r="V107" s="580"/>
      <c r="W107" s="580"/>
      <c r="X107" s="581"/>
      <c r="Y107" s="585"/>
      <c r="Z107" s="580"/>
      <c r="AA107" s="580"/>
      <c r="AB107" s="581"/>
      <c r="AC107" s="310"/>
      <c r="AD107" s="580"/>
      <c r="AE107" s="580"/>
      <c r="AF107" s="581"/>
      <c r="AG107" s="580"/>
      <c r="AH107" s="580"/>
      <c r="AI107" s="581"/>
      <c r="AJ107" s="580"/>
      <c r="AK107" s="580"/>
      <c r="AL107" s="581"/>
      <c r="AM107" s="585"/>
      <c r="AN107" s="581"/>
      <c r="AO107" s="581"/>
      <c r="AP107" s="581"/>
    </row>
    <row r="108" spans="1:42" ht="12" x14ac:dyDescent="0.3">
      <c r="A108" s="56">
        <f t="shared" ref="A108:A113" si="89">IF(OR(H108&lt;0,K108&lt;0,N108&lt;0,U108&lt;0,R108&lt;0,X108&lt;0,AB108&lt;0,AF108&lt;0,AI108&lt;0,AL108&lt;0),1,0)</f>
        <v>0</v>
      </c>
      <c r="C108" s="315"/>
      <c r="D108" s="316"/>
      <c r="E108" s="481" t="s">
        <v>732</v>
      </c>
      <c r="F108" s="482"/>
      <c r="G108" s="482"/>
      <c r="H108" s="577"/>
      <c r="I108" s="580"/>
      <c r="J108" s="580"/>
      <c r="K108" s="570"/>
      <c r="L108" s="580"/>
      <c r="M108" s="580"/>
      <c r="N108" s="570"/>
      <c r="O108" s="309"/>
      <c r="P108" s="580"/>
      <c r="Q108" s="580"/>
      <c r="R108" s="678"/>
      <c r="S108" s="580"/>
      <c r="T108" s="580"/>
      <c r="U108" s="678"/>
      <c r="V108" s="580"/>
      <c r="W108" s="580"/>
      <c r="X108" s="678"/>
      <c r="Y108" s="585"/>
      <c r="Z108" s="580"/>
      <c r="AA108" s="580"/>
      <c r="AB108" s="678"/>
      <c r="AC108" s="310"/>
      <c r="AD108" s="580"/>
      <c r="AE108" s="580"/>
      <c r="AF108" s="678"/>
      <c r="AG108" s="580"/>
      <c r="AH108" s="580"/>
      <c r="AI108" s="678"/>
      <c r="AJ108" s="580"/>
      <c r="AK108" s="580"/>
      <c r="AL108" s="678"/>
      <c r="AM108" s="585"/>
      <c r="AN108" s="678"/>
      <c r="AO108" s="678"/>
      <c r="AP108" s="678"/>
    </row>
    <row r="109" spans="1:42" ht="12" x14ac:dyDescent="0.3">
      <c r="A109" s="56">
        <f t="shared" si="89"/>
        <v>0</v>
      </c>
      <c r="B109" s="56"/>
      <c r="C109" s="315" t="s">
        <v>512</v>
      </c>
      <c r="D109" s="316"/>
      <c r="E109" s="2" t="s">
        <v>733</v>
      </c>
      <c r="F109" s="482"/>
      <c r="G109" s="482"/>
      <c r="H109" s="589"/>
      <c r="I109" s="580"/>
      <c r="J109" s="580"/>
      <c r="K109" s="625">
        <f>SUM(I109:J109)</f>
        <v>0</v>
      </c>
      <c r="L109" s="580"/>
      <c r="M109" s="580"/>
      <c r="N109" s="625">
        <f>SUM(L109:M109)</f>
        <v>0</v>
      </c>
      <c r="O109" s="309"/>
      <c r="P109" s="580"/>
      <c r="Q109" s="580"/>
      <c r="R109" s="625"/>
      <c r="S109" s="580"/>
      <c r="T109" s="580"/>
      <c r="U109" s="625"/>
      <c r="V109" s="580"/>
      <c r="W109" s="580"/>
      <c r="X109" s="625"/>
      <c r="Y109" s="585"/>
      <c r="Z109" s="580"/>
      <c r="AA109" s="580"/>
      <c r="AB109" s="625"/>
      <c r="AC109" s="310"/>
      <c r="AD109" s="580"/>
      <c r="AE109" s="580"/>
      <c r="AF109" s="625"/>
      <c r="AG109" s="580"/>
      <c r="AH109" s="580"/>
      <c r="AI109" s="625"/>
      <c r="AJ109" s="580"/>
      <c r="AK109" s="580"/>
      <c r="AL109" s="625"/>
      <c r="AM109" s="585"/>
      <c r="AN109" s="625"/>
      <c r="AO109" s="625"/>
      <c r="AP109" s="625"/>
    </row>
    <row r="110" spans="1:42" ht="12" x14ac:dyDescent="0.3">
      <c r="A110" s="56">
        <f t="shared" si="89"/>
        <v>0</v>
      </c>
      <c r="B110" s="56"/>
      <c r="C110" s="315" t="s">
        <v>513</v>
      </c>
      <c r="D110" s="316"/>
      <c r="E110" s="2" t="s">
        <v>734</v>
      </c>
      <c r="F110" s="482"/>
      <c r="G110" s="482"/>
      <c r="H110" s="589"/>
      <c r="I110" s="580"/>
      <c r="J110" s="580"/>
      <c r="K110" s="625">
        <f>SUM(I110:J110)</f>
        <v>0</v>
      </c>
      <c r="L110" s="580"/>
      <c r="M110" s="580"/>
      <c r="N110" s="625">
        <f>SUM(L110:M110)</f>
        <v>0</v>
      </c>
      <c r="O110" s="309"/>
      <c r="P110" s="580"/>
      <c r="Q110" s="580"/>
      <c r="R110" s="625"/>
      <c r="S110" s="580"/>
      <c r="T110" s="580"/>
      <c r="U110" s="625"/>
      <c r="V110" s="580"/>
      <c r="W110" s="580"/>
      <c r="X110" s="625"/>
      <c r="Y110" s="585"/>
      <c r="Z110" s="580"/>
      <c r="AA110" s="580"/>
      <c r="AB110" s="625"/>
      <c r="AC110" s="310"/>
      <c r="AD110" s="580"/>
      <c r="AE110" s="580"/>
      <c r="AF110" s="625"/>
      <c r="AG110" s="580"/>
      <c r="AH110" s="580"/>
      <c r="AI110" s="625"/>
      <c r="AJ110" s="580"/>
      <c r="AK110" s="580"/>
      <c r="AL110" s="625"/>
      <c r="AM110" s="585"/>
      <c r="AN110" s="625"/>
      <c r="AO110" s="625"/>
      <c r="AP110" s="625"/>
    </row>
    <row r="111" spans="1:42" ht="12" x14ac:dyDescent="0.3">
      <c r="A111" s="56">
        <f t="shared" si="89"/>
        <v>0</v>
      </c>
      <c r="B111" s="56"/>
      <c r="C111" s="315" t="s">
        <v>514</v>
      </c>
      <c r="D111" s="316"/>
      <c r="E111" s="2" t="s">
        <v>735</v>
      </c>
      <c r="F111" s="482"/>
      <c r="G111" s="482"/>
      <c r="H111" s="589"/>
      <c r="I111" s="580"/>
      <c r="J111" s="580"/>
      <c r="K111" s="589"/>
      <c r="L111" s="580"/>
      <c r="M111" s="580"/>
      <c r="N111" s="589"/>
      <c r="O111" s="309"/>
      <c r="P111" s="580"/>
      <c r="Q111" s="580"/>
      <c r="R111" s="625"/>
      <c r="S111" s="580"/>
      <c r="T111" s="580"/>
      <c r="U111" s="625"/>
      <c r="V111" s="580"/>
      <c r="W111" s="580"/>
      <c r="X111" s="625"/>
      <c r="Y111" s="585"/>
      <c r="Z111" s="580"/>
      <c r="AA111" s="580"/>
      <c r="AB111" s="625"/>
      <c r="AC111" s="310"/>
      <c r="AD111" s="580"/>
      <c r="AE111" s="580"/>
      <c r="AF111" s="625"/>
      <c r="AG111" s="580"/>
      <c r="AH111" s="580"/>
      <c r="AI111" s="625"/>
      <c r="AJ111" s="580"/>
      <c r="AK111" s="580"/>
      <c r="AL111" s="625"/>
      <c r="AM111" s="585"/>
      <c r="AN111" s="625"/>
      <c r="AO111" s="625"/>
      <c r="AP111" s="625"/>
    </row>
    <row r="112" spans="1:42" ht="12" x14ac:dyDescent="0.3">
      <c r="A112" s="56">
        <f t="shared" si="89"/>
        <v>0</v>
      </c>
      <c r="B112" s="56"/>
      <c r="C112" s="315" t="s">
        <v>515</v>
      </c>
      <c r="D112" s="316"/>
      <c r="E112" s="2" t="s">
        <v>736</v>
      </c>
      <c r="F112" s="482"/>
      <c r="G112" s="482"/>
      <c r="H112" s="589"/>
      <c r="I112" s="580"/>
      <c r="J112" s="580"/>
      <c r="K112" s="589"/>
      <c r="L112" s="580"/>
      <c r="M112" s="580"/>
      <c r="N112" s="589"/>
      <c r="O112" s="309"/>
      <c r="P112" s="580"/>
      <c r="Q112" s="580"/>
      <c r="R112" s="625"/>
      <c r="S112" s="580"/>
      <c r="T112" s="580"/>
      <c r="U112" s="625"/>
      <c r="V112" s="580"/>
      <c r="W112" s="580"/>
      <c r="X112" s="625"/>
      <c r="Y112" s="585"/>
      <c r="Z112" s="580"/>
      <c r="AA112" s="580"/>
      <c r="AB112" s="625"/>
      <c r="AC112" s="310"/>
      <c r="AD112" s="580"/>
      <c r="AE112" s="580"/>
      <c r="AF112" s="625"/>
      <c r="AG112" s="580"/>
      <c r="AH112" s="580"/>
      <c r="AI112" s="625"/>
      <c r="AJ112" s="580"/>
      <c r="AK112" s="580"/>
      <c r="AL112" s="625"/>
      <c r="AM112" s="585"/>
      <c r="AN112" s="625"/>
      <c r="AO112" s="625"/>
      <c r="AP112" s="625"/>
    </row>
    <row r="113" spans="1:43" ht="12" x14ac:dyDescent="0.3">
      <c r="A113" s="56">
        <f t="shared" si="89"/>
        <v>0</v>
      </c>
      <c r="B113" s="56"/>
      <c r="C113" s="315" t="s">
        <v>516</v>
      </c>
      <c r="D113" s="316"/>
      <c r="E113" s="2" t="s">
        <v>737</v>
      </c>
      <c r="F113" s="482"/>
      <c r="G113" s="482"/>
      <c r="H113" s="589"/>
      <c r="I113" s="580"/>
      <c r="J113" s="580"/>
      <c r="K113" s="589"/>
      <c r="L113" s="580"/>
      <c r="M113" s="580"/>
      <c r="N113" s="589"/>
      <c r="O113" s="309"/>
      <c r="P113" s="580"/>
      <c r="Q113" s="580"/>
      <c r="R113" s="625"/>
      <c r="S113" s="580"/>
      <c r="T113" s="580"/>
      <c r="U113" s="625"/>
      <c r="V113" s="580"/>
      <c r="W113" s="580"/>
      <c r="X113" s="625"/>
      <c r="Y113" s="585"/>
      <c r="Z113" s="580"/>
      <c r="AA113" s="580"/>
      <c r="AB113" s="625"/>
      <c r="AC113" s="310"/>
      <c r="AD113" s="580"/>
      <c r="AE113" s="580"/>
      <c r="AF113" s="625"/>
      <c r="AG113" s="580"/>
      <c r="AH113" s="580"/>
      <c r="AI113" s="625"/>
      <c r="AJ113" s="580"/>
      <c r="AK113" s="580"/>
      <c r="AL113" s="625"/>
      <c r="AM113" s="585"/>
      <c r="AN113" s="625"/>
      <c r="AO113" s="625"/>
      <c r="AP113" s="625"/>
    </row>
    <row r="114" spans="1:43" ht="12" x14ac:dyDescent="0.3">
      <c r="A114" s="56"/>
      <c r="C114" s="315" t="s">
        <v>517</v>
      </c>
      <c r="D114" s="316"/>
      <c r="E114" s="3" t="s">
        <v>738</v>
      </c>
      <c r="F114" s="482"/>
      <c r="G114" s="482"/>
      <c r="H114" s="20">
        <f t="shared" ref="H114:AP114" si="90">SUM(H111:H113)</f>
        <v>0</v>
      </c>
      <c r="I114" s="482"/>
      <c r="J114" s="482"/>
      <c r="K114" s="20">
        <f t="shared" si="90"/>
        <v>0</v>
      </c>
      <c r="L114" s="482"/>
      <c r="M114" s="482"/>
      <c r="N114" s="20">
        <f t="shared" si="90"/>
        <v>0</v>
      </c>
      <c r="O114" s="309"/>
      <c r="P114" s="482"/>
      <c r="Q114" s="482"/>
      <c r="R114" s="20">
        <f t="shared" si="90"/>
        <v>0</v>
      </c>
      <c r="S114" s="482"/>
      <c r="T114" s="482"/>
      <c r="U114" s="20">
        <f t="shared" si="90"/>
        <v>0</v>
      </c>
      <c r="V114" s="580"/>
      <c r="W114" s="580"/>
      <c r="X114" s="571">
        <f t="shared" si="90"/>
        <v>0</v>
      </c>
      <c r="Y114" s="505"/>
      <c r="Z114" s="482"/>
      <c r="AA114" s="482"/>
      <c r="AB114" s="20">
        <f t="shared" si="90"/>
        <v>0</v>
      </c>
      <c r="AC114" s="310"/>
      <c r="AD114" s="482"/>
      <c r="AE114" s="482"/>
      <c r="AF114" s="20">
        <f t="shared" si="90"/>
        <v>0</v>
      </c>
      <c r="AG114" s="482"/>
      <c r="AH114" s="482"/>
      <c r="AI114" s="20">
        <f t="shared" si="90"/>
        <v>0</v>
      </c>
      <c r="AJ114" s="482"/>
      <c r="AK114" s="482"/>
      <c r="AL114" s="20">
        <f t="shared" si="90"/>
        <v>0</v>
      </c>
      <c r="AM114" s="505"/>
      <c r="AN114" s="20">
        <f t="shared" si="90"/>
        <v>0</v>
      </c>
      <c r="AO114" s="20">
        <f t="shared" si="90"/>
        <v>0</v>
      </c>
      <c r="AP114" s="20">
        <f t="shared" si="90"/>
        <v>0</v>
      </c>
    </row>
    <row r="115" spans="1:43" ht="12" x14ac:dyDescent="0.3">
      <c r="A115" s="56"/>
      <c r="C115" s="315"/>
      <c r="D115" s="316"/>
      <c r="F115" s="6"/>
      <c r="G115" s="6"/>
      <c r="H115" s="6"/>
      <c r="I115" s="6"/>
      <c r="J115" s="6"/>
      <c r="K115" s="6"/>
      <c r="L115" s="6"/>
      <c r="M115" s="6"/>
      <c r="N115" s="6"/>
      <c r="O115" s="309"/>
      <c r="P115" s="6"/>
      <c r="Q115" s="6"/>
      <c r="R115" s="6"/>
      <c r="S115" s="6"/>
      <c r="T115" s="6"/>
      <c r="U115" s="6"/>
      <c r="V115" s="572"/>
      <c r="W115" s="572"/>
      <c r="X115" s="572"/>
      <c r="Z115" s="6"/>
      <c r="AA115" s="6"/>
      <c r="AB115" s="6"/>
      <c r="AC115" s="310"/>
      <c r="AD115" s="6"/>
      <c r="AE115" s="6"/>
      <c r="AF115" s="6"/>
      <c r="AG115" s="6"/>
      <c r="AH115" s="6"/>
      <c r="AI115" s="6"/>
      <c r="AJ115" s="6"/>
      <c r="AK115" s="6"/>
      <c r="AL115" s="6"/>
      <c r="AN115" s="6"/>
      <c r="AO115" s="6"/>
      <c r="AP115" s="6"/>
    </row>
    <row r="116" spans="1:43" ht="12" x14ac:dyDescent="0.3">
      <c r="A116" s="56"/>
      <c r="C116" s="315" t="s">
        <v>518</v>
      </c>
      <c r="D116" s="316"/>
      <c r="E116" s="10" t="s">
        <v>138</v>
      </c>
      <c r="F116" s="482"/>
      <c r="G116" s="482"/>
      <c r="H116" s="21">
        <f t="shared" ref="H116:N116" si="91">SUM(H109:H113)</f>
        <v>0</v>
      </c>
      <c r="I116" s="482"/>
      <c r="J116" s="482"/>
      <c r="K116" s="21">
        <f t="shared" si="91"/>
        <v>0</v>
      </c>
      <c r="L116" s="482"/>
      <c r="M116" s="482"/>
      <c r="N116" s="21">
        <f t="shared" si="91"/>
        <v>0</v>
      </c>
      <c r="O116" s="309"/>
      <c r="P116" s="482"/>
      <c r="Q116" s="482"/>
      <c r="R116" s="21">
        <f t="shared" ref="R116:X116" si="92">SUM(R109:R113)</f>
        <v>0</v>
      </c>
      <c r="S116" s="482"/>
      <c r="T116" s="482"/>
      <c r="U116" s="21">
        <f t="shared" si="92"/>
        <v>0</v>
      </c>
      <c r="V116" s="580"/>
      <c r="W116" s="580"/>
      <c r="X116" s="573">
        <f t="shared" si="92"/>
        <v>0</v>
      </c>
      <c r="Z116" s="482"/>
      <c r="AA116" s="482"/>
      <c r="AB116" s="21">
        <f t="shared" ref="AB116:AL116" si="93">SUM(AB109:AB113)</f>
        <v>0</v>
      </c>
      <c r="AC116" s="310"/>
      <c r="AD116" s="482"/>
      <c r="AE116" s="482"/>
      <c r="AF116" s="21">
        <f>SUM(AF109:AF113)</f>
        <v>0</v>
      </c>
      <c r="AG116" s="482"/>
      <c r="AH116" s="482"/>
      <c r="AI116" s="21">
        <f t="shared" si="93"/>
        <v>0</v>
      </c>
      <c r="AJ116" s="482"/>
      <c r="AK116" s="482"/>
      <c r="AL116" s="21">
        <f t="shared" si="93"/>
        <v>0</v>
      </c>
      <c r="AN116" s="21">
        <f>SUM(AN109:AN113)</f>
        <v>0</v>
      </c>
      <c r="AO116" s="21">
        <f t="shared" ref="AO116:AP116" si="94">SUM(AO109:AO113)</f>
        <v>0</v>
      </c>
      <c r="AP116" s="21">
        <f t="shared" si="94"/>
        <v>0</v>
      </c>
    </row>
    <row r="117" spans="1:43" ht="12" x14ac:dyDescent="0.3">
      <c r="A117" s="56"/>
      <c r="C117" s="325"/>
      <c r="D117" s="318"/>
      <c r="E117" s="18"/>
      <c r="F117" s="19"/>
      <c r="G117" s="19"/>
      <c r="H117" s="19"/>
      <c r="I117" s="19"/>
      <c r="J117" s="19"/>
      <c r="K117" s="19"/>
      <c r="L117" s="19"/>
      <c r="M117" s="19"/>
      <c r="N117" s="19"/>
      <c r="O117" s="309"/>
      <c r="P117" s="19"/>
      <c r="Q117" s="19"/>
      <c r="R117" s="19"/>
      <c r="S117" s="19"/>
      <c r="T117" s="19"/>
      <c r="U117" s="19"/>
      <c r="V117" s="574"/>
      <c r="W117" s="574"/>
      <c r="X117" s="574"/>
      <c r="Y117" s="14"/>
      <c r="Z117" s="19"/>
      <c r="AA117" s="19"/>
      <c r="AB117" s="19"/>
      <c r="AC117" s="310"/>
      <c r="AD117" s="19"/>
      <c r="AE117" s="19"/>
      <c r="AF117" s="19"/>
      <c r="AG117" s="19"/>
      <c r="AH117" s="19"/>
      <c r="AI117" s="19"/>
      <c r="AJ117" s="19"/>
      <c r="AK117" s="19"/>
      <c r="AL117" s="19"/>
      <c r="AM117" s="14"/>
      <c r="AN117" s="19"/>
      <c r="AO117" s="19"/>
      <c r="AP117" s="19"/>
      <c r="AQ117" s="14"/>
    </row>
    <row r="118" spans="1:43" s="490" customFormat="1" ht="12" x14ac:dyDescent="0.3">
      <c r="A118" s="56"/>
      <c r="C118" s="491" t="s">
        <v>544</v>
      </c>
      <c r="D118" s="492" t="s">
        <v>416</v>
      </c>
      <c r="E118" s="493" t="s">
        <v>150</v>
      </c>
      <c r="F118" s="500"/>
      <c r="G118" s="500"/>
      <c r="H118" s="494"/>
      <c r="I118" s="500"/>
      <c r="J118" s="500"/>
      <c r="K118" s="494"/>
      <c r="L118" s="500"/>
      <c r="M118" s="500"/>
      <c r="N118" s="494"/>
      <c r="O118" s="492" t="s">
        <v>416</v>
      </c>
      <c r="P118" s="500"/>
      <c r="Q118" s="500"/>
      <c r="R118" s="494"/>
      <c r="S118" s="500"/>
      <c r="T118" s="500"/>
      <c r="U118" s="494"/>
      <c r="V118" s="582"/>
      <c r="W118" s="582"/>
      <c r="X118" s="583"/>
      <c r="Z118" s="501">
        <f>R118/R$15</f>
        <v>0</v>
      </c>
      <c r="AA118" s="501">
        <f>U118/U$15</f>
        <v>0</v>
      </c>
      <c r="AB118" s="501">
        <f>X118/X$15</f>
        <v>0</v>
      </c>
      <c r="AC118" s="310"/>
      <c r="AD118" s="500"/>
      <c r="AE118" s="500"/>
      <c r="AF118" s="494"/>
      <c r="AG118" s="500"/>
      <c r="AH118" s="500"/>
      <c r="AI118" s="494"/>
      <c r="AJ118" s="500"/>
      <c r="AK118" s="500"/>
      <c r="AL118" s="494"/>
      <c r="AN118" s="501">
        <f>AF118/AF$15</f>
        <v>0</v>
      </c>
      <c r="AO118" s="501">
        <f>AI118/AI$15</f>
        <v>0</v>
      </c>
      <c r="AP118" s="501">
        <f>AL118/AL$15</f>
        <v>0</v>
      </c>
    </row>
    <row r="119" spans="1:43" s="490" customFormat="1" ht="12" x14ac:dyDescent="0.3">
      <c r="A119" s="56"/>
      <c r="C119" s="491" t="s">
        <v>545</v>
      </c>
      <c r="D119" s="492"/>
      <c r="E119" s="493" t="s">
        <v>378</v>
      </c>
      <c r="F119" s="500"/>
      <c r="G119" s="500"/>
      <c r="H119" s="648"/>
      <c r="I119" s="500"/>
      <c r="J119" s="500"/>
      <c r="K119" s="648"/>
      <c r="L119" s="500"/>
      <c r="M119" s="500"/>
      <c r="N119" s="648"/>
      <c r="O119" s="492"/>
      <c r="P119" s="500"/>
      <c r="Q119" s="500"/>
      <c r="R119" s="648"/>
      <c r="S119" s="500"/>
      <c r="T119" s="500"/>
      <c r="U119" s="648"/>
      <c r="V119" s="582"/>
      <c r="W119" s="582"/>
      <c r="X119" s="649"/>
      <c r="Y119" s="650"/>
      <c r="Z119" s="651">
        <f>R119</f>
        <v>0</v>
      </c>
      <c r="AA119" s="651">
        <f>U119</f>
        <v>0</v>
      </c>
      <c r="AB119" s="651">
        <f>X119</f>
        <v>0</v>
      </c>
      <c r="AC119" s="652"/>
      <c r="AD119" s="500"/>
      <c r="AE119" s="500"/>
      <c r="AF119" s="648"/>
      <c r="AG119" s="500"/>
      <c r="AH119" s="500"/>
      <c r="AI119" s="648"/>
      <c r="AJ119" s="500"/>
      <c r="AK119" s="500"/>
      <c r="AL119" s="648"/>
      <c r="AM119" s="650"/>
      <c r="AN119" s="651">
        <f>AF119</f>
        <v>0</v>
      </c>
      <c r="AO119" s="651">
        <f>AI119</f>
        <v>0</v>
      </c>
      <c r="AP119" s="651">
        <f>AL119</f>
        <v>0</v>
      </c>
    </row>
    <row r="120" spans="1:43" ht="11.5" x14ac:dyDescent="0.25">
      <c r="A120" s="56"/>
      <c r="C120" s="325"/>
      <c r="D120" s="316"/>
      <c r="O120" s="313"/>
      <c r="V120" s="585"/>
      <c r="W120" s="585"/>
      <c r="X120" s="585"/>
      <c r="AC120" s="310"/>
    </row>
    <row r="121" spans="1:43" ht="11.5" x14ac:dyDescent="0.25">
      <c r="A121" s="56"/>
      <c r="C121" s="325"/>
      <c r="D121" s="326"/>
      <c r="E121" s="56"/>
      <c r="F121" s="56"/>
      <c r="G121" s="56"/>
      <c r="H121" s="56"/>
      <c r="I121" s="56"/>
      <c r="J121" s="56"/>
      <c r="K121" s="56"/>
      <c r="L121" s="56"/>
      <c r="M121" s="56"/>
      <c r="N121" s="56"/>
      <c r="O121" s="313"/>
      <c r="P121" s="56"/>
      <c r="Q121" s="56"/>
      <c r="R121" s="56"/>
      <c r="S121" s="56"/>
      <c r="T121" s="56"/>
      <c r="U121" s="56"/>
      <c r="V121" s="586"/>
      <c r="W121" s="586"/>
      <c r="X121" s="586"/>
      <c r="Y121" s="56"/>
      <c r="Z121" s="56"/>
      <c r="AA121" s="56"/>
      <c r="AB121" s="56"/>
      <c r="AC121" s="310"/>
      <c r="AD121" s="56"/>
      <c r="AE121" s="56"/>
      <c r="AF121" s="56"/>
      <c r="AG121" s="56"/>
      <c r="AH121" s="56"/>
      <c r="AI121" s="56"/>
      <c r="AJ121" s="56"/>
      <c r="AK121" s="56"/>
      <c r="AL121" s="56"/>
      <c r="AM121" s="56"/>
      <c r="AN121" s="56"/>
      <c r="AO121" s="56"/>
      <c r="AP121" s="56"/>
      <c r="AQ121" s="56"/>
    </row>
    <row r="122" spans="1:43" ht="11.5" x14ac:dyDescent="0.25">
      <c r="A122" s="56"/>
      <c r="B122" s="56">
        <f>1-(H122*K122*N122*R122*U122*X122*AB122*AF122*AI122*AL122*AP122)</f>
        <v>0</v>
      </c>
      <c r="C122" s="325"/>
      <c r="D122" s="316"/>
      <c r="E122" s="11" t="s">
        <v>301</v>
      </c>
      <c r="F122" s="27"/>
      <c r="G122" s="27"/>
      <c r="H122" s="51" t="b">
        <f>ABS((H114+H101+H86)-(H76+H65)) &lt; eTol</f>
        <v>1</v>
      </c>
      <c r="I122" s="27"/>
      <c r="J122" s="27"/>
      <c r="K122" s="51" t="b">
        <f>ABS((K114+K101+K86)-(K76+K65)) &lt; eTol</f>
        <v>1</v>
      </c>
      <c r="L122" s="27"/>
      <c r="M122" s="27"/>
      <c r="N122" s="51" t="b">
        <f>ABS((N114+N101+N86)-(N76+N65)) &lt; eTol</f>
        <v>1</v>
      </c>
      <c r="O122" s="313"/>
      <c r="P122" s="27"/>
      <c r="Q122" s="27"/>
      <c r="R122" s="51" t="b">
        <f>ABS((R114+R101+R86)-(R76+R65)) &lt; eTol</f>
        <v>1</v>
      </c>
      <c r="S122" s="27"/>
      <c r="T122" s="27"/>
      <c r="U122" s="51" t="b">
        <f>ABS((U114+U101+U86)-(U76+U65)) &lt; eTol</f>
        <v>1</v>
      </c>
      <c r="V122" s="587"/>
      <c r="W122" s="587"/>
      <c r="X122" s="588" t="b">
        <f>ABS((X114+X101+X86)-(X76+X65)) &lt; eTol</f>
        <v>1</v>
      </c>
      <c r="Z122" s="51" t="b">
        <f>ABS((Z114+Z101+Z86)-(Z76+Z65)) &lt; eTol</f>
        <v>1</v>
      </c>
      <c r="AA122" s="51" t="b">
        <f>ABS((AA114+AA101+AA86)-(AA76+AA65)) &lt; eTol</f>
        <v>1</v>
      </c>
      <c r="AB122" s="51" t="b">
        <f>ABS((AB114+AB101+AB86)-(AB76+AB65)) &lt; eTol</f>
        <v>1</v>
      </c>
      <c r="AC122" s="310"/>
      <c r="AD122" s="27"/>
      <c r="AE122" s="27"/>
      <c r="AF122" s="51" t="b">
        <f>ABS((AF114+AF101+AF86)-(AF76+AF65)) &lt; eTol</f>
        <v>1</v>
      </c>
      <c r="AG122" s="27"/>
      <c r="AH122" s="27"/>
      <c r="AI122" s="51" t="b">
        <f>ABS((AI114+AI101+AI86)-(AI76+AI65)) &lt; eTol</f>
        <v>1</v>
      </c>
      <c r="AJ122" s="27"/>
      <c r="AK122" s="27"/>
      <c r="AL122" s="51" t="b">
        <f>ABS((AL114+AL101+AL86)-(AL76+AL65)) &lt; eTol</f>
        <v>1</v>
      </c>
      <c r="AN122" s="51" t="b">
        <f>ABS((AN114+AN101+AN86)-(AN76+AN65)) &lt; eTol</f>
        <v>1</v>
      </c>
      <c r="AO122" s="51" t="b">
        <f>ABS((AO114+AO101+AO86)-(AO76+AO65)) &lt; eTol</f>
        <v>1</v>
      </c>
      <c r="AP122" s="51" t="b">
        <f>ABS((AP114+AP101+AP86)-(AP76+AP65)) &lt; eTol</f>
        <v>1</v>
      </c>
    </row>
    <row r="123" spans="1:43" ht="11.5" x14ac:dyDescent="0.25">
      <c r="A123" s="56"/>
      <c r="B123" s="56"/>
      <c r="C123" s="325"/>
      <c r="D123" s="316"/>
      <c r="E123" s="11" t="s">
        <v>858</v>
      </c>
      <c r="F123" s="27"/>
      <c r="G123" s="27"/>
      <c r="H123" s="1145">
        <f>(H116+H101+H86)-(H76+H65)</f>
        <v>0</v>
      </c>
      <c r="I123" s="27"/>
      <c r="J123" s="27"/>
      <c r="K123" s="1145">
        <f>(K116+K101+K86)-(K76+K65)</f>
        <v>0</v>
      </c>
      <c r="L123" s="27"/>
      <c r="M123" s="27"/>
      <c r="N123" s="1146">
        <f>(N116+N101+N86)-(N76+N65)</f>
        <v>0</v>
      </c>
      <c r="O123" s="1147"/>
      <c r="P123" s="1149"/>
      <c r="Q123" s="1149"/>
      <c r="R123" s="1146">
        <f>(R116+R101+R86)-(R76+R65)</f>
        <v>0</v>
      </c>
      <c r="S123" s="1149"/>
      <c r="T123" s="1149"/>
      <c r="U123" s="1146">
        <f>(U116+U101+U86)-(U76+U65)</f>
        <v>0</v>
      </c>
      <c r="V123" s="1149"/>
      <c r="W123" s="1149"/>
      <c r="X123" s="1146">
        <f>(X116+X101+X86)-(X76+X65)</f>
        <v>0</v>
      </c>
      <c r="Y123" s="680"/>
      <c r="Z123" s="1146">
        <f>(Z116+Z101+Z86)-(Z76+Z65)</f>
        <v>0</v>
      </c>
      <c r="AA123" s="1146">
        <f>(AA116+AA101+AA86)-(AA76+AA65)</f>
        <v>0</v>
      </c>
      <c r="AB123" s="1146">
        <f>(AB116+AB101+AB86)-(AB76+AB65)</f>
        <v>0</v>
      </c>
      <c r="AC123" s="1150"/>
      <c r="AD123" s="1149"/>
      <c r="AE123" s="1149"/>
      <c r="AF123" s="1146">
        <f>(AF116+AF101+AF86)-(AF76+AF65)</f>
        <v>0</v>
      </c>
      <c r="AG123" s="1149"/>
      <c r="AH123" s="1149"/>
      <c r="AI123" s="1146">
        <f>(AI116+AI101+AI86)-(AI76+AI65)</f>
        <v>0</v>
      </c>
      <c r="AJ123" s="1149"/>
      <c r="AK123" s="1149"/>
      <c r="AL123" s="1146">
        <f>(AL116+AL101+AL86)-(AL76+AL65)</f>
        <v>0</v>
      </c>
      <c r="AM123" s="680"/>
      <c r="AN123" s="1146">
        <f>(AN116+AN101+AN86)-(AN76+AN65)</f>
        <v>0</v>
      </c>
      <c r="AO123" s="1146">
        <f>(AO116+AO101+AO86)-(AO76+AO65)</f>
        <v>0</v>
      </c>
      <c r="AP123" s="1146">
        <f>(AP116+AP101+AP86)-(AP76+AP65)</f>
        <v>0</v>
      </c>
    </row>
    <row r="124" spans="1:43" ht="11.5" x14ac:dyDescent="0.25">
      <c r="C124" s="325"/>
      <c r="D124" s="316"/>
      <c r="E124" s="11"/>
      <c r="O124" s="313"/>
      <c r="V124" s="585"/>
      <c r="W124" s="585"/>
      <c r="X124" s="585"/>
      <c r="AC124" s="310"/>
    </row>
    <row r="125" spans="1:43" ht="13" x14ac:dyDescent="0.3">
      <c r="C125" s="325"/>
      <c r="D125" s="316"/>
      <c r="E125" s="13" t="s">
        <v>566</v>
      </c>
      <c r="H125" s="59" t="str">
        <f>H17</f>
        <v>31/XX/20XX</v>
      </c>
      <c r="K125" s="59" t="str">
        <f>K17</f>
        <v>31/XX/20XX</v>
      </c>
      <c r="N125" s="59" t="str">
        <f>N17</f>
        <v>31/XX/20XX</v>
      </c>
      <c r="O125" s="313"/>
      <c r="R125" s="59" t="str">
        <f>R17</f>
        <v>31/XX/20XX</v>
      </c>
      <c r="U125" s="59" t="str">
        <f>U17</f>
        <v>31/XX/20XX</v>
      </c>
      <c r="V125" s="585"/>
      <c r="W125" s="585"/>
      <c r="X125" s="576" t="str">
        <f>X17</f>
        <v>31/XX/20XX</v>
      </c>
      <c r="Z125" s="59" t="str">
        <f>Z17</f>
        <v>31/XX/20XX</v>
      </c>
      <c r="AA125" s="59" t="str">
        <f>AA17</f>
        <v>31/XX/20XX</v>
      </c>
      <c r="AB125" s="59" t="str">
        <f>AB17</f>
        <v>31/XX/20XX</v>
      </c>
      <c r="AC125" s="310"/>
      <c r="AF125" s="59" t="str">
        <f>AF17</f>
        <v>31/XX/20XX</v>
      </c>
      <c r="AI125" s="59" t="str">
        <f>AI17</f>
        <v>31/XX/20XX</v>
      </c>
      <c r="AL125" s="59" t="str">
        <f>AL17</f>
        <v>31/XX/20XX</v>
      </c>
      <c r="AN125" s="59" t="str">
        <f>AN17</f>
        <v>31/XX/20XX</v>
      </c>
      <c r="AO125" s="59" t="str">
        <f>AO17</f>
        <v>31/XX/20XX</v>
      </c>
      <c r="AP125" s="59" t="str">
        <f>AP17</f>
        <v>31/XX/20XX</v>
      </c>
    </row>
    <row r="126" spans="1:43" ht="11.5" x14ac:dyDescent="0.25">
      <c r="C126" s="325" t="s">
        <v>453</v>
      </c>
      <c r="D126" s="316" t="s">
        <v>416</v>
      </c>
      <c r="E126" s="481" t="s">
        <v>739</v>
      </c>
      <c r="H126" s="483"/>
      <c r="K126" s="483"/>
      <c r="N126" s="483"/>
      <c r="O126" s="313"/>
      <c r="R126" s="483"/>
      <c r="U126" s="483"/>
      <c r="V126" s="585"/>
      <c r="W126" s="585"/>
      <c r="X126" s="577"/>
      <c r="Z126" s="484">
        <f>R126/R$14</f>
        <v>0</v>
      </c>
      <c r="AA126" s="484">
        <f>U126/U$14</f>
        <v>0</v>
      </c>
      <c r="AB126" s="484">
        <f>X126/X$14</f>
        <v>0</v>
      </c>
      <c r="AC126" s="310"/>
      <c r="AF126" s="483"/>
      <c r="AI126" s="483"/>
      <c r="AL126" s="483"/>
      <c r="AN126" s="484">
        <f>AF126/AF$14</f>
        <v>0</v>
      </c>
      <c r="AO126" s="484">
        <f>AI126/AI$14</f>
        <v>0</v>
      </c>
      <c r="AP126" s="484">
        <f>AL126/AL$14</f>
        <v>0</v>
      </c>
    </row>
    <row r="127" spans="1:43" ht="23" x14ac:dyDescent="0.25">
      <c r="C127" s="325" t="s">
        <v>454</v>
      </c>
      <c r="D127" s="316"/>
      <c r="E127" s="504" t="s">
        <v>740</v>
      </c>
      <c r="H127" s="555"/>
      <c r="K127" s="555"/>
      <c r="N127" s="555"/>
      <c r="O127" s="313"/>
      <c r="R127" s="555"/>
      <c r="S127" s="556"/>
      <c r="T127" s="556"/>
      <c r="U127" s="555"/>
      <c r="V127" s="556"/>
      <c r="W127" s="556"/>
      <c r="X127" s="555"/>
      <c r="Y127" s="556"/>
      <c r="Z127" s="557"/>
      <c r="AA127" s="557"/>
      <c r="AB127" s="557"/>
      <c r="AC127" s="310"/>
      <c r="AD127" s="556"/>
      <c r="AE127" s="556"/>
      <c r="AF127" s="555"/>
      <c r="AG127" s="556"/>
      <c r="AH127" s="556"/>
      <c r="AI127" s="555"/>
      <c r="AJ127" s="556"/>
      <c r="AK127" s="556"/>
      <c r="AL127" s="555"/>
      <c r="AM127" s="556"/>
      <c r="AN127" s="557"/>
      <c r="AO127" s="557"/>
      <c r="AP127" s="557"/>
    </row>
    <row r="128" spans="1:43" ht="11.5" x14ac:dyDescent="0.25">
      <c r="C128" s="325" t="s">
        <v>455</v>
      </c>
      <c r="D128" s="316"/>
      <c r="E128" s="2" t="s">
        <v>741</v>
      </c>
      <c r="H128" s="483"/>
      <c r="K128" s="483"/>
      <c r="N128" s="483"/>
      <c r="O128" s="313"/>
      <c r="R128" s="483"/>
      <c r="U128" s="483"/>
      <c r="V128" s="585"/>
      <c r="W128" s="585"/>
      <c r="X128" s="577"/>
      <c r="Z128" s="484"/>
      <c r="AA128" s="484"/>
      <c r="AB128" s="484"/>
      <c r="AC128" s="310"/>
      <c r="AF128" s="483"/>
      <c r="AI128" s="483"/>
      <c r="AL128" s="483"/>
      <c r="AN128" s="484"/>
      <c r="AO128" s="484"/>
      <c r="AP128" s="484"/>
    </row>
    <row r="129" spans="1:42" ht="11.5" x14ac:dyDescent="0.25">
      <c r="C129" s="325" t="s">
        <v>766</v>
      </c>
      <c r="D129" s="316"/>
      <c r="E129" s="2" t="s">
        <v>742</v>
      </c>
      <c r="F129" s="606"/>
      <c r="G129" s="606"/>
      <c r="H129" s="607"/>
      <c r="I129" s="606"/>
      <c r="J129" s="606"/>
      <c r="K129" s="607"/>
      <c r="L129" s="606"/>
      <c r="M129" s="606"/>
      <c r="N129" s="607"/>
      <c r="O129" s="313"/>
      <c r="P129" s="606"/>
      <c r="Q129" s="606"/>
      <c r="R129" s="607"/>
      <c r="S129" s="606"/>
      <c r="T129" s="606"/>
      <c r="U129" s="607"/>
      <c r="V129" s="606"/>
      <c r="W129" s="606"/>
      <c r="X129" s="607"/>
      <c r="Y129" s="606"/>
      <c r="Z129" s="608"/>
      <c r="AA129" s="608"/>
      <c r="AB129" s="608"/>
      <c r="AC129" s="310"/>
      <c r="AD129" s="606"/>
      <c r="AE129" s="606"/>
      <c r="AF129" s="607"/>
      <c r="AG129" s="606"/>
      <c r="AH129" s="606"/>
      <c r="AI129" s="607"/>
      <c r="AJ129" s="606"/>
      <c r="AK129" s="606"/>
      <c r="AL129" s="607"/>
      <c r="AM129" s="606"/>
      <c r="AN129" s="608"/>
      <c r="AO129" s="608"/>
      <c r="AP129" s="608"/>
    </row>
    <row r="130" spans="1:42" ht="11.5" x14ac:dyDescent="0.25">
      <c r="C130" s="325" t="s">
        <v>767</v>
      </c>
      <c r="D130" s="316"/>
      <c r="E130" s="2" t="s">
        <v>880</v>
      </c>
      <c r="F130" s="606"/>
      <c r="G130" s="606"/>
      <c r="H130" s="607"/>
      <c r="I130" s="606"/>
      <c r="J130" s="606"/>
      <c r="K130" s="607"/>
      <c r="L130" s="606"/>
      <c r="M130" s="606"/>
      <c r="N130" s="607"/>
      <c r="O130" s="313"/>
      <c r="P130" s="606"/>
      <c r="Q130" s="606"/>
      <c r="R130" s="607"/>
      <c r="S130" s="606"/>
      <c r="T130" s="606"/>
      <c r="U130" s="607"/>
      <c r="V130" s="606"/>
      <c r="W130" s="606"/>
      <c r="X130" s="607"/>
      <c r="Y130" s="606"/>
      <c r="Z130" s="608"/>
      <c r="AA130" s="608"/>
      <c r="AB130" s="608"/>
      <c r="AC130" s="310"/>
      <c r="AD130" s="606"/>
      <c r="AE130" s="606"/>
      <c r="AF130" s="607"/>
      <c r="AG130" s="606"/>
      <c r="AH130" s="606"/>
      <c r="AI130" s="607"/>
      <c r="AJ130" s="606"/>
      <c r="AK130" s="606"/>
      <c r="AL130" s="607"/>
      <c r="AM130" s="606"/>
      <c r="AN130" s="608"/>
      <c r="AO130" s="608"/>
      <c r="AP130" s="608"/>
    </row>
    <row r="131" spans="1:42" ht="11.5" x14ac:dyDescent="0.25">
      <c r="C131" s="325" t="s">
        <v>768</v>
      </c>
      <c r="D131" s="316"/>
      <c r="E131" s="2" t="s">
        <v>743</v>
      </c>
      <c r="F131" s="606"/>
      <c r="G131" s="606"/>
      <c r="H131" s="607"/>
      <c r="I131" s="606"/>
      <c r="J131" s="606"/>
      <c r="K131" s="607"/>
      <c r="L131" s="606"/>
      <c r="M131" s="606"/>
      <c r="N131" s="607"/>
      <c r="O131" s="313"/>
      <c r="P131" s="606"/>
      <c r="Q131" s="606"/>
      <c r="R131" s="607"/>
      <c r="S131" s="606"/>
      <c r="T131" s="606"/>
      <c r="U131" s="607"/>
      <c r="V131" s="606"/>
      <c r="W131" s="606"/>
      <c r="X131" s="607"/>
      <c r="Y131" s="606"/>
      <c r="Z131" s="608"/>
      <c r="AA131" s="608"/>
      <c r="AB131" s="608"/>
      <c r="AC131" s="310"/>
      <c r="AD131" s="606"/>
      <c r="AE131" s="606"/>
      <c r="AF131" s="607"/>
      <c r="AG131" s="606"/>
      <c r="AH131" s="606"/>
      <c r="AI131" s="607"/>
      <c r="AJ131" s="606"/>
      <c r="AK131" s="606"/>
      <c r="AL131" s="607"/>
      <c r="AM131" s="606"/>
      <c r="AN131" s="608"/>
      <c r="AO131" s="608"/>
      <c r="AP131" s="608"/>
    </row>
    <row r="132" spans="1:42" ht="11.5" x14ac:dyDescent="0.25">
      <c r="C132" s="325" t="s">
        <v>769</v>
      </c>
      <c r="D132" s="316"/>
      <c r="E132" s="2" t="s">
        <v>881</v>
      </c>
      <c r="F132" s="606"/>
      <c r="G132" s="606"/>
      <c r="H132" s="607"/>
      <c r="I132" s="606"/>
      <c r="J132" s="606"/>
      <c r="K132" s="607"/>
      <c r="L132" s="606"/>
      <c r="M132" s="606"/>
      <c r="N132" s="607"/>
      <c r="O132" s="313"/>
      <c r="P132" s="606"/>
      <c r="Q132" s="606"/>
      <c r="R132" s="607"/>
      <c r="S132" s="606"/>
      <c r="T132" s="606"/>
      <c r="U132" s="607"/>
      <c r="V132" s="606"/>
      <c r="W132" s="606"/>
      <c r="X132" s="607"/>
      <c r="Y132" s="606"/>
      <c r="Z132" s="608"/>
      <c r="AA132" s="608"/>
      <c r="AB132" s="608"/>
      <c r="AC132" s="310"/>
      <c r="AD132" s="606"/>
      <c r="AE132" s="606"/>
      <c r="AF132" s="607"/>
      <c r="AG132" s="606"/>
      <c r="AH132" s="606"/>
      <c r="AI132" s="607"/>
      <c r="AJ132" s="606"/>
      <c r="AK132" s="606"/>
      <c r="AL132" s="607"/>
      <c r="AM132" s="606"/>
      <c r="AN132" s="608"/>
      <c r="AO132" s="608"/>
      <c r="AP132" s="608"/>
    </row>
    <row r="133" spans="1:42" ht="11.5" x14ac:dyDescent="0.25">
      <c r="C133" s="325" t="s">
        <v>770</v>
      </c>
      <c r="D133" s="316"/>
      <c r="E133" s="2" t="s">
        <v>878</v>
      </c>
      <c r="F133" s="606"/>
      <c r="G133" s="606"/>
      <c r="H133" s="607"/>
      <c r="I133" s="606"/>
      <c r="J133" s="606"/>
      <c r="K133" s="607"/>
      <c r="L133" s="606"/>
      <c r="M133" s="606"/>
      <c r="N133" s="607"/>
      <c r="O133" s="313"/>
      <c r="P133" s="606"/>
      <c r="Q133" s="606"/>
      <c r="R133" s="607"/>
      <c r="S133" s="606"/>
      <c r="T133" s="606"/>
      <c r="U133" s="607"/>
      <c r="V133" s="606"/>
      <c r="W133" s="606"/>
      <c r="X133" s="607"/>
      <c r="Y133" s="606"/>
      <c r="Z133" s="608"/>
      <c r="AA133" s="608"/>
      <c r="AB133" s="608"/>
      <c r="AC133" s="310"/>
      <c r="AD133" s="606"/>
      <c r="AE133" s="606"/>
      <c r="AF133" s="607"/>
      <c r="AG133" s="606"/>
      <c r="AH133" s="606"/>
      <c r="AI133" s="607"/>
      <c r="AJ133" s="606"/>
      <c r="AK133" s="606"/>
      <c r="AL133" s="607"/>
      <c r="AM133" s="606"/>
      <c r="AN133" s="608"/>
      <c r="AO133" s="608"/>
      <c r="AP133" s="608"/>
    </row>
    <row r="134" spans="1:42" ht="11.5" x14ac:dyDescent="0.25">
      <c r="C134" s="325" t="s">
        <v>771</v>
      </c>
      <c r="D134" s="316"/>
      <c r="E134" s="2" t="s">
        <v>879</v>
      </c>
      <c r="F134" s="606"/>
      <c r="G134" s="606"/>
      <c r="H134" s="607"/>
      <c r="I134" s="606"/>
      <c r="J134" s="606"/>
      <c r="K134" s="607"/>
      <c r="L134" s="606"/>
      <c r="M134" s="606"/>
      <c r="N134" s="607"/>
      <c r="O134" s="313"/>
      <c r="P134" s="606"/>
      <c r="Q134" s="606"/>
      <c r="R134" s="607"/>
      <c r="S134" s="606"/>
      <c r="T134" s="606"/>
      <c r="U134" s="607"/>
      <c r="V134" s="606"/>
      <c r="W134" s="606"/>
      <c r="X134" s="607"/>
      <c r="Y134" s="606"/>
      <c r="Z134" s="608"/>
      <c r="AA134" s="608"/>
      <c r="AB134" s="608"/>
      <c r="AC134" s="310"/>
      <c r="AD134" s="606"/>
      <c r="AE134" s="606"/>
      <c r="AF134" s="607"/>
      <c r="AG134" s="606"/>
      <c r="AH134" s="606"/>
      <c r="AI134" s="607"/>
      <c r="AJ134" s="606"/>
      <c r="AK134" s="606"/>
      <c r="AL134" s="607"/>
      <c r="AM134" s="606"/>
      <c r="AN134" s="608"/>
      <c r="AO134" s="608"/>
      <c r="AP134" s="608"/>
    </row>
    <row r="135" spans="1:42" ht="11.5" x14ac:dyDescent="0.25">
      <c r="C135" s="325" t="s">
        <v>772</v>
      </c>
      <c r="D135" s="316"/>
      <c r="E135" s="2" t="s">
        <v>744</v>
      </c>
      <c r="F135" s="606"/>
      <c r="G135" s="606"/>
      <c r="H135" s="607"/>
      <c r="I135" s="606"/>
      <c r="J135" s="606"/>
      <c r="K135" s="607"/>
      <c r="L135" s="606"/>
      <c r="M135" s="606"/>
      <c r="N135" s="607"/>
      <c r="O135" s="313"/>
      <c r="P135" s="606"/>
      <c r="Q135" s="606"/>
      <c r="R135" s="607"/>
      <c r="S135" s="606"/>
      <c r="T135" s="606"/>
      <c r="U135" s="607"/>
      <c r="V135" s="606"/>
      <c r="W135" s="606"/>
      <c r="X135" s="607"/>
      <c r="Y135" s="606"/>
      <c r="Z135" s="608"/>
      <c r="AA135" s="608"/>
      <c r="AB135" s="608"/>
      <c r="AC135" s="310"/>
      <c r="AD135" s="606"/>
      <c r="AE135" s="606"/>
      <c r="AF135" s="607"/>
      <c r="AG135" s="606"/>
      <c r="AH135" s="606"/>
      <c r="AI135" s="607"/>
      <c r="AJ135" s="606"/>
      <c r="AK135" s="606"/>
      <c r="AL135" s="607"/>
      <c r="AM135" s="606"/>
      <c r="AN135" s="608"/>
      <c r="AO135" s="608"/>
      <c r="AP135" s="608"/>
    </row>
    <row r="136" spans="1:42" ht="11.5" x14ac:dyDescent="0.25">
      <c r="C136" s="325" t="s">
        <v>773</v>
      </c>
      <c r="D136" s="316" t="s">
        <v>416</v>
      </c>
      <c r="E136" s="3" t="s">
        <v>745</v>
      </c>
      <c r="F136" s="606"/>
      <c r="G136" s="606"/>
      <c r="H136" s="20">
        <f>SUM(H126:H135)</f>
        <v>0</v>
      </c>
      <c r="I136" s="606"/>
      <c r="J136" s="606"/>
      <c r="K136" s="20">
        <f>SUM(K126:K135)</f>
        <v>0</v>
      </c>
      <c r="L136" s="606"/>
      <c r="M136" s="606"/>
      <c r="N136" s="20">
        <f>SUM(N126:N135)</f>
        <v>0</v>
      </c>
      <c r="O136" s="313"/>
      <c r="P136" s="606"/>
      <c r="Q136" s="606"/>
      <c r="R136" s="20">
        <f>SUM(R126:R135)</f>
        <v>0</v>
      </c>
      <c r="S136" s="606"/>
      <c r="T136" s="606"/>
      <c r="U136" s="20">
        <f>SUM(U126:U135)</f>
        <v>0</v>
      </c>
      <c r="V136" s="606"/>
      <c r="W136" s="606"/>
      <c r="X136" s="20">
        <f>SUM(X126:X135)</f>
        <v>0</v>
      </c>
      <c r="Y136" s="606"/>
      <c r="Z136" s="20">
        <f>SUM(Z126:Z135)</f>
        <v>0</v>
      </c>
      <c r="AA136" s="20">
        <f>SUM(AA126:AA135)</f>
        <v>0</v>
      </c>
      <c r="AB136" s="20">
        <f>SUM(AB126:AB135)</f>
        <v>0</v>
      </c>
      <c r="AC136" s="310"/>
      <c r="AD136" s="606"/>
      <c r="AE136" s="606"/>
      <c r="AF136" s="20">
        <f>SUM(AF126:AF135)</f>
        <v>0</v>
      </c>
      <c r="AG136" s="606"/>
      <c r="AH136" s="606"/>
      <c r="AI136" s="20">
        <f>SUM(AI126:AI135)</f>
        <v>0</v>
      </c>
      <c r="AJ136" s="606"/>
      <c r="AK136" s="606"/>
      <c r="AL136" s="20">
        <f>SUM(AL126:AL135)</f>
        <v>0</v>
      </c>
      <c r="AM136" s="606"/>
      <c r="AN136" s="20">
        <f>SUM(AN126:AN135)</f>
        <v>0</v>
      </c>
      <c r="AO136" s="20">
        <f>SUM(AO126:AO135)</f>
        <v>0</v>
      </c>
      <c r="AP136" s="20">
        <f>SUM(AP126:AP135)</f>
        <v>0</v>
      </c>
    </row>
    <row r="137" spans="1:42" ht="11.5" x14ac:dyDescent="0.25">
      <c r="C137" s="325" t="s">
        <v>774</v>
      </c>
      <c r="D137" s="316"/>
      <c r="E137" s="481" t="s">
        <v>746</v>
      </c>
      <c r="F137" s="606"/>
      <c r="G137" s="606"/>
      <c r="H137" s="607"/>
      <c r="I137" s="606"/>
      <c r="J137" s="606"/>
      <c r="K137" s="607"/>
      <c r="L137" s="606"/>
      <c r="M137" s="606"/>
      <c r="N137" s="607"/>
      <c r="O137" s="313"/>
      <c r="P137" s="606"/>
      <c r="Q137" s="606"/>
      <c r="R137" s="607"/>
      <c r="S137" s="606"/>
      <c r="T137" s="606"/>
      <c r="U137" s="607"/>
      <c r="V137" s="606"/>
      <c r="W137" s="606"/>
      <c r="X137" s="607"/>
      <c r="Y137" s="606"/>
      <c r="Z137" s="608"/>
      <c r="AA137" s="608"/>
      <c r="AB137" s="608"/>
      <c r="AC137" s="310"/>
      <c r="AD137" s="606"/>
      <c r="AE137" s="606"/>
      <c r="AF137" s="607"/>
      <c r="AG137" s="606"/>
      <c r="AH137" s="606"/>
      <c r="AI137" s="607"/>
      <c r="AJ137" s="606"/>
      <c r="AK137" s="606"/>
      <c r="AL137" s="607"/>
      <c r="AM137" s="606"/>
      <c r="AN137" s="608"/>
      <c r="AO137" s="608"/>
      <c r="AP137" s="608"/>
    </row>
    <row r="138" spans="1:42" ht="11.5" x14ac:dyDescent="0.25">
      <c r="A138" s="56">
        <f>IF(OR(H138&lt;0,K138&lt;0,N138&lt;0,R138&lt;0,U138&lt;0,X138&lt;0,AF138&lt;0,AI138&lt;0,AL138&lt;0),1,0)</f>
        <v>0</v>
      </c>
      <c r="C138" s="325" t="s">
        <v>775</v>
      </c>
      <c r="D138" s="316"/>
      <c r="E138" s="2" t="s">
        <v>747</v>
      </c>
      <c r="F138" s="606"/>
      <c r="G138" s="606"/>
      <c r="H138" s="607"/>
      <c r="I138" s="606"/>
      <c r="J138" s="606"/>
      <c r="K138" s="607"/>
      <c r="L138" s="606"/>
      <c r="M138" s="606"/>
      <c r="N138" s="607"/>
      <c r="O138" s="313"/>
      <c r="P138" s="606"/>
      <c r="Q138" s="606"/>
      <c r="R138" s="607"/>
      <c r="S138" s="606"/>
      <c r="T138" s="606"/>
      <c r="U138" s="607"/>
      <c r="V138" s="606"/>
      <c r="W138" s="606"/>
      <c r="X138" s="607"/>
      <c r="Y138" s="606"/>
      <c r="Z138" s="608"/>
      <c r="AA138" s="608"/>
      <c r="AB138" s="608"/>
      <c r="AC138" s="310"/>
      <c r="AD138" s="606"/>
      <c r="AE138" s="606"/>
      <c r="AF138" s="607"/>
      <c r="AG138" s="606"/>
      <c r="AH138" s="606"/>
      <c r="AI138" s="607"/>
      <c r="AJ138" s="606"/>
      <c r="AK138" s="606"/>
      <c r="AL138" s="607"/>
      <c r="AM138" s="606"/>
      <c r="AN138" s="608"/>
      <c r="AO138" s="608"/>
      <c r="AP138" s="608"/>
    </row>
    <row r="139" spans="1:42" ht="11.5" x14ac:dyDescent="0.25">
      <c r="A139" s="56">
        <f>IF(OR(H139&lt;0,K139&lt;0,N139&lt;0,R139&lt;0,U139&lt;0,X139&lt;0,AF139&lt;0,AI139&lt;0,AL139&lt;0),1,0)</f>
        <v>0</v>
      </c>
      <c r="C139" s="325" t="s">
        <v>776</v>
      </c>
      <c r="D139" s="316"/>
      <c r="E139" s="2" t="s">
        <v>748</v>
      </c>
      <c r="F139" s="606"/>
      <c r="G139" s="606"/>
      <c r="H139" s="607"/>
      <c r="I139" s="606"/>
      <c r="J139" s="606"/>
      <c r="K139" s="607"/>
      <c r="L139" s="606"/>
      <c r="M139" s="606"/>
      <c r="N139" s="607"/>
      <c r="O139" s="313"/>
      <c r="P139" s="606"/>
      <c r="Q139" s="606"/>
      <c r="R139" s="607"/>
      <c r="S139" s="606"/>
      <c r="T139" s="606"/>
      <c r="U139" s="607"/>
      <c r="V139" s="606"/>
      <c r="W139" s="606"/>
      <c r="X139" s="607"/>
      <c r="Y139" s="606"/>
      <c r="Z139" s="608"/>
      <c r="AA139" s="608"/>
      <c r="AB139" s="608"/>
      <c r="AC139" s="310"/>
      <c r="AD139" s="606"/>
      <c r="AE139" s="606"/>
      <c r="AF139" s="607"/>
      <c r="AG139" s="606"/>
      <c r="AH139" s="606"/>
      <c r="AI139" s="607"/>
      <c r="AJ139" s="606"/>
      <c r="AK139" s="606"/>
      <c r="AL139" s="607"/>
      <c r="AM139" s="606"/>
      <c r="AN139" s="608"/>
      <c r="AO139" s="608"/>
      <c r="AP139" s="608"/>
    </row>
    <row r="140" spans="1:42" ht="11.5" x14ac:dyDescent="0.25">
      <c r="A140" s="56">
        <f>IF(OR(F140&gt;0,G140&gt;0,H140&gt;0,N140&gt;0,O140&gt;0,P140&gt;0,V140&gt;0,W140&gt;0,X140&gt;0),1,0)</f>
        <v>0</v>
      </c>
      <c r="C140" s="325" t="s">
        <v>777</v>
      </c>
      <c r="D140" s="316"/>
      <c r="E140" s="2" t="s">
        <v>749</v>
      </c>
      <c r="F140" s="606"/>
      <c r="G140" s="606"/>
      <c r="H140" s="607"/>
      <c r="I140" s="606"/>
      <c r="J140" s="606"/>
      <c r="K140" s="607"/>
      <c r="L140" s="606"/>
      <c r="M140" s="606"/>
      <c r="N140" s="607"/>
      <c r="O140" s="313"/>
      <c r="P140" s="606"/>
      <c r="Q140" s="606"/>
      <c r="R140" s="607"/>
      <c r="S140" s="606"/>
      <c r="T140" s="606"/>
      <c r="U140" s="607"/>
      <c r="V140" s="606"/>
      <c r="W140" s="606"/>
      <c r="X140" s="607"/>
      <c r="Y140" s="606"/>
      <c r="Z140" s="608"/>
      <c r="AA140" s="608"/>
      <c r="AB140" s="608"/>
      <c r="AC140" s="310"/>
      <c r="AD140" s="606"/>
      <c r="AE140" s="606"/>
      <c r="AF140" s="607"/>
      <c r="AG140" s="606"/>
      <c r="AH140" s="606"/>
      <c r="AI140" s="607"/>
      <c r="AJ140" s="606"/>
      <c r="AK140" s="606"/>
      <c r="AL140" s="607"/>
      <c r="AM140" s="606"/>
      <c r="AN140" s="608"/>
      <c r="AO140" s="608"/>
      <c r="AP140" s="608"/>
    </row>
    <row r="141" spans="1:42" ht="11.5" x14ac:dyDescent="0.25">
      <c r="A141" s="56">
        <f t="shared" ref="A141" si="95">IF(OR(H141&lt;0,K141&lt;0,N141&lt;0,R141&lt;0,U141&lt;0,X141&lt;0,AF141&lt;0,AI141&lt;0,AL141&lt;0),1,0)</f>
        <v>0</v>
      </c>
      <c r="C141" s="325" t="s">
        <v>778</v>
      </c>
      <c r="D141" s="316"/>
      <c r="E141" s="2" t="s">
        <v>750</v>
      </c>
      <c r="F141" s="606"/>
      <c r="G141" s="606"/>
      <c r="H141" s="607"/>
      <c r="I141" s="606"/>
      <c r="J141" s="606"/>
      <c r="K141" s="607"/>
      <c r="L141" s="606"/>
      <c r="M141" s="606"/>
      <c r="N141" s="607"/>
      <c r="O141" s="313"/>
      <c r="P141" s="606"/>
      <c r="Q141" s="606"/>
      <c r="R141" s="607"/>
      <c r="S141" s="606"/>
      <c r="T141" s="606"/>
      <c r="U141" s="607"/>
      <c r="V141" s="606"/>
      <c r="W141" s="606"/>
      <c r="X141" s="607"/>
      <c r="Y141" s="606"/>
      <c r="Z141" s="608"/>
      <c r="AA141" s="608"/>
      <c r="AB141" s="608"/>
      <c r="AC141" s="310"/>
      <c r="AD141" s="606"/>
      <c r="AE141" s="606"/>
      <c r="AF141" s="607"/>
      <c r="AG141" s="606"/>
      <c r="AH141" s="606"/>
      <c r="AI141" s="607"/>
      <c r="AJ141" s="606"/>
      <c r="AK141" s="606"/>
      <c r="AL141" s="607"/>
      <c r="AM141" s="606"/>
      <c r="AN141" s="608"/>
      <c r="AO141" s="608"/>
      <c r="AP141" s="608"/>
    </row>
    <row r="142" spans="1:42" ht="11.5" x14ac:dyDescent="0.25">
      <c r="A142" s="56">
        <f>IF(OR(F142&gt;0,G142&gt;0,H142&gt;0,N142&gt;0,O142&gt;0,P142&gt;0,V142&gt;0,W142&gt;0,X142&gt;0),1,0)</f>
        <v>0</v>
      </c>
      <c r="C142" s="325" t="s">
        <v>779</v>
      </c>
      <c r="D142" s="316"/>
      <c r="E142" s="2" t="s">
        <v>751</v>
      </c>
      <c r="F142" s="606"/>
      <c r="G142" s="606"/>
      <c r="H142" s="607"/>
      <c r="I142" s="606"/>
      <c r="J142" s="606"/>
      <c r="K142" s="607"/>
      <c r="L142" s="606"/>
      <c r="M142" s="606"/>
      <c r="N142" s="607"/>
      <c r="O142" s="313"/>
      <c r="P142" s="606"/>
      <c r="Q142" s="606"/>
      <c r="R142" s="607"/>
      <c r="S142" s="606"/>
      <c r="T142" s="606"/>
      <c r="U142" s="607"/>
      <c r="V142" s="606"/>
      <c r="W142" s="606"/>
      <c r="X142" s="607"/>
      <c r="Y142" s="606"/>
      <c r="Z142" s="608"/>
      <c r="AA142" s="608"/>
      <c r="AB142" s="608"/>
      <c r="AC142" s="310"/>
      <c r="AD142" s="606"/>
      <c r="AE142" s="606"/>
      <c r="AF142" s="607"/>
      <c r="AG142" s="606"/>
      <c r="AH142" s="606"/>
      <c r="AI142" s="607"/>
      <c r="AJ142" s="606"/>
      <c r="AK142" s="606"/>
      <c r="AL142" s="607"/>
      <c r="AM142" s="606"/>
      <c r="AN142" s="608"/>
      <c r="AO142" s="608"/>
      <c r="AP142" s="608"/>
    </row>
    <row r="143" spans="1:42" ht="11.5" x14ac:dyDescent="0.25">
      <c r="C143" s="325" t="s">
        <v>780</v>
      </c>
      <c r="D143" s="316" t="s">
        <v>416</v>
      </c>
      <c r="E143" s="3" t="s">
        <v>752</v>
      </c>
      <c r="F143" s="606"/>
      <c r="G143" s="606"/>
      <c r="H143" s="20">
        <f>SUM(H138:H142)</f>
        <v>0</v>
      </c>
      <c r="I143" s="606"/>
      <c r="J143" s="606"/>
      <c r="K143" s="20">
        <f>SUM(K138:K142)</f>
        <v>0</v>
      </c>
      <c r="L143" s="606"/>
      <c r="M143" s="606"/>
      <c r="N143" s="20">
        <f>SUM(N138:N142)</f>
        <v>0</v>
      </c>
      <c r="O143" s="313"/>
      <c r="P143" s="606"/>
      <c r="Q143" s="606"/>
      <c r="R143" s="20">
        <f>SUM(R138:R142)</f>
        <v>0</v>
      </c>
      <c r="S143" s="606"/>
      <c r="T143" s="606"/>
      <c r="U143" s="20">
        <f>SUM(U138:U142)</f>
        <v>0</v>
      </c>
      <c r="V143" s="606"/>
      <c r="W143" s="606"/>
      <c r="X143" s="20">
        <f>SUM(X138:X142)</f>
        <v>0</v>
      </c>
      <c r="Y143" s="606"/>
      <c r="Z143" s="20">
        <f>SUM(Z138:Z142)</f>
        <v>0</v>
      </c>
      <c r="AA143" s="20">
        <f>SUM(AA138:AA142)</f>
        <v>0</v>
      </c>
      <c r="AB143" s="20">
        <f>SUM(AB138:AB142)</f>
        <v>0</v>
      </c>
      <c r="AC143" s="310"/>
      <c r="AD143" s="606"/>
      <c r="AE143" s="606"/>
      <c r="AF143" s="20">
        <f>SUM(AF133:AF142)</f>
        <v>0</v>
      </c>
      <c r="AG143" s="606"/>
      <c r="AH143" s="606"/>
      <c r="AI143" s="20">
        <f>SUM(AI133:AI142)</f>
        <v>0</v>
      </c>
      <c r="AJ143" s="606"/>
      <c r="AK143" s="606"/>
      <c r="AL143" s="20">
        <f>SUM(AL133:AL142)</f>
        <v>0</v>
      </c>
      <c r="AM143" s="606"/>
      <c r="AN143" s="20">
        <f>SUM(AN133:AN142)</f>
        <v>0</v>
      </c>
      <c r="AO143" s="20">
        <f>SUM(AO133:AO142)</f>
        <v>0</v>
      </c>
      <c r="AP143" s="20">
        <f>SUM(AP133:AP142)</f>
        <v>0</v>
      </c>
    </row>
    <row r="144" spans="1:42" ht="11.5" x14ac:dyDescent="0.25">
      <c r="C144" s="325" t="s">
        <v>781</v>
      </c>
      <c r="D144" s="316"/>
      <c r="E144" s="481" t="s">
        <v>753</v>
      </c>
      <c r="F144" s="606"/>
      <c r="G144" s="606"/>
      <c r="H144" s="607"/>
      <c r="I144" s="606"/>
      <c r="J144" s="606"/>
      <c r="K144" s="607"/>
      <c r="L144" s="606"/>
      <c r="M144" s="606"/>
      <c r="N144" s="607"/>
      <c r="O144" s="313"/>
      <c r="P144" s="606"/>
      <c r="Q144" s="606"/>
      <c r="R144" s="607"/>
      <c r="S144" s="606"/>
      <c r="T144" s="606"/>
      <c r="U144" s="607"/>
      <c r="V144" s="606"/>
      <c r="W144" s="606"/>
      <c r="X144" s="607"/>
      <c r="Y144" s="606"/>
      <c r="Z144" s="608"/>
      <c r="AA144" s="608"/>
      <c r="AB144" s="608"/>
      <c r="AC144" s="310"/>
      <c r="AD144" s="606"/>
      <c r="AE144" s="606"/>
      <c r="AF144" s="607"/>
      <c r="AG144" s="606"/>
      <c r="AH144" s="606"/>
      <c r="AI144" s="607"/>
      <c r="AJ144" s="606"/>
      <c r="AK144" s="606"/>
      <c r="AL144" s="607"/>
      <c r="AM144" s="606"/>
      <c r="AN144" s="608"/>
      <c r="AO144" s="608"/>
      <c r="AP144" s="608"/>
    </row>
    <row r="145" spans="1:42" ht="11.5" x14ac:dyDescent="0.25">
      <c r="A145" s="56">
        <f>IF(OR(F145&gt;0,G145&gt;0,H145&gt;0,N145&gt;0,O145&gt;0,P145&gt;0,V145&gt;0,W145&gt;0,X145&gt;0),1,0)</f>
        <v>0</v>
      </c>
      <c r="C145" s="325" t="s">
        <v>782</v>
      </c>
      <c r="D145" s="316"/>
      <c r="E145" s="2" t="s">
        <v>754</v>
      </c>
      <c r="F145" s="606"/>
      <c r="G145" s="606"/>
      <c r="H145" s="607"/>
      <c r="I145" s="606"/>
      <c r="J145" s="606"/>
      <c r="K145" s="607"/>
      <c r="L145" s="606"/>
      <c r="M145" s="606"/>
      <c r="N145" s="607"/>
      <c r="O145" s="313"/>
      <c r="P145" s="606"/>
      <c r="Q145" s="606"/>
      <c r="R145" s="607"/>
      <c r="S145" s="606"/>
      <c r="T145" s="606"/>
      <c r="U145" s="607"/>
      <c r="V145" s="606"/>
      <c r="W145" s="606"/>
      <c r="X145" s="607"/>
      <c r="Y145" s="606"/>
      <c r="Z145" s="608"/>
      <c r="AA145" s="608"/>
      <c r="AB145" s="608"/>
      <c r="AC145" s="310"/>
      <c r="AD145" s="606"/>
      <c r="AE145" s="606"/>
      <c r="AF145" s="607"/>
      <c r="AG145" s="606"/>
      <c r="AH145" s="606"/>
      <c r="AI145" s="607"/>
      <c r="AJ145" s="606"/>
      <c r="AK145" s="606"/>
      <c r="AL145" s="607"/>
      <c r="AM145" s="606"/>
      <c r="AN145" s="608"/>
      <c r="AO145" s="608"/>
      <c r="AP145" s="608"/>
    </row>
    <row r="146" spans="1:42" ht="11.5" x14ac:dyDescent="0.25">
      <c r="A146" s="56">
        <f t="shared" ref="A146:A147" si="96">IF(OR(H146&lt;0,K146&lt;0,N146&lt;0,R146&lt;0,U146&lt;0,X146&lt;0,AF146&lt;0,AI146&lt;0,AL146&lt;0),1,0)</f>
        <v>0</v>
      </c>
      <c r="C146" s="325" t="s">
        <v>783</v>
      </c>
      <c r="D146" s="316"/>
      <c r="E146" s="2" t="s">
        <v>755</v>
      </c>
      <c r="F146" s="606"/>
      <c r="G146" s="606"/>
      <c r="H146" s="607"/>
      <c r="I146" s="606"/>
      <c r="J146" s="606"/>
      <c r="K146" s="607"/>
      <c r="L146" s="606"/>
      <c r="M146" s="606"/>
      <c r="N146" s="607"/>
      <c r="O146" s="313"/>
      <c r="P146" s="606"/>
      <c r="Q146" s="606"/>
      <c r="R146" s="607"/>
      <c r="S146" s="606"/>
      <c r="T146" s="606"/>
      <c r="U146" s="607"/>
      <c r="V146" s="606"/>
      <c r="W146" s="606"/>
      <c r="X146" s="607"/>
      <c r="Y146" s="606"/>
      <c r="Z146" s="608"/>
      <c r="AA146" s="608"/>
      <c r="AB146" s="608"/>
      <c r="AC146" s="310"/>
      <c r="AD146" s="606"/>
      <c r="AE146" s="606"/>
      <c r="AF146" s="607"/>
      <c r="AG146" s="606"/>
      <c r="AH146" s="606"/>
      <c r="AI146" s="607"/>
      <c r="AJ146" s="606"/>
      <c r="AK146" s="606"/>
      <c r="AL146" s="607"/>
      <c r="AM146" s="606"/>
      <c r="AN146" s="608"/>
      <c r="AO146" s="608"/>
      <c r="AP146" s="608"/>
    </row>
    <row r="147" spans="1:42" ht="11.5" x14ac:dyDescent="0.25">
      <c r="A147" s="56">
        <f t="shared" si="96"/>
        <v>0</v>
      </c>
      <c r="C147" s="325" t="s">
        <v>784</v>
      </c>
      <c r="D147" s="316"/>
      <c r="E147" s="2" t="s">
        <v>756</v>
      </c>
      <c r="F147" s="606"/>
      <c r="G147" s="606"/>
      <c r="H147" s="607"/>
      <c r="I147" s="606"/>
      <c r="J147" s="606"/>
      <c r="K147" s="607"/>
      <c r="L147" s="606"/>
      <c r="M147" s="606"/>
      <c r="N147" s="607"/>
      <c r="O147" s="313"/>
      <c r="P147" s="606"/>
      <c r="Q147" s="606"/>
      <c r="R147" s="607"/>
      <c r="S147" s="606"/>
      <c r="T147" s="606"/>
      <c r="U147" s="607"/>
      <c r="V147" s="606"/>
      <c r="W147" s="606"/>
      <c r="X147" s="607"/>
      <c r="Y147" s="606"/>
      <c r="Z147" s="608"/>
      <c r="AA147" s="608"/>
      <c r="AB147" s="608"/>
      <c r="AC147" s="310"/>
      <c r="AD147" s="606"/>
      <c r="AE147" s="606"/>
      <c r="AF147" s="607"/>
      <c r="AG147" s="606"/>
      <c r="AH147" s="606"/>
      <c r="AI147" s="607"/>
      <c r="AJ147" s="606"/>
      <c r="AK147" s="606"/>
      <c r="AL147" s="607"/>
      <c r="AM147" s="606"/>
      <c r="AN147" s="608"/>
      <c r="AO147" s="608"/>
      <c r="AP147" s="608"/>
    </row>
    <row r="148" spans="1:42" ht="11.5" x14ac:dyDescent="0.25">
      <c r="C148" s="325" t="s">
        <v>785</v>
      </c>
      <c r="D148" s="316" t="s">
        <v>416</v>
      </c>
      <c r="E148" s="3" t="s">
        <v>757</v>
      </c>
      <c r="F148" s="606"/>
      <c r="G148" s="606"/>
      <c r="H148" s="20">
        <f>SUM(H145:H147)</f>
        <v>0</v>
      </c>
      <c r="I148" s="606"/>
      <c r="J148" s="606"/>
      <c r="K148" s="20">
        <f>SUM(K145:K147)</f>
        <v>0</v>
      </c>
      <c r="L148" s="606"/>
      <c r="M148" s="606"/>
      <c r="N148" s="20">
        <f>SUM(N145:N147)</f>
        <v>0</v>
      </c>
      <c r="O148" s="313"/>
      <c r="P148" s="606"/>
      <c r="Q148" s="606"/>
      <c r="R148" s="20">
        <f>SUM(R145:R147)</f>
        <v>0</v>
      </c>
      <c r="S148" s="606"/>
      <c r="T148" s="606"/>
      <c r="U148" s="20">
        <f>SUM(U145:U147)</f>
        <v>0</v>
      </c>
      <c r="V148" s="606"/>
      <c r="W148" s="606"/>
      <c r="X148" s="20">
        <f>SUM(X145:X147)</f>
        <v>0</v>
      </c>
      <c r="Y148" s="606"/>
      <c r="Z148" s="20">
        <f>SUM(Z145:Z147)</f>
        <v>0</v>
      </c>
      <c r="AA148" s="20">
        <f>SUM(AA145:AA147)</f>
        <v>0</v>
      </c>
      <c r="AB148" s="20">
        <f>SUM(AB145:AB147)</f>
        <v>0</v>
      </c>
      <c r="AC148" s="310"/>
      <c r="AD148" s="606"/>
      <c r="AE148" s="606"/>
      <c r="AF148" s="20">
        <f>SUM(AF138:AF147)</f>
        <v>0</v>
      </c>
      <c r="AG148" s="606"/>
      <c r="AH148" s="606"/>
      <c r="AI148" s="20">
        <f>SUM(AI138:AI147)</f>
        <v>0</v>
      </c>
      <c r="AJ148" s="606"/>
      <c r="AK148" s="606"/>
      <c r="AL148" s="20">
        <f>SUM(AL138:AL147)</f>
        <v>0</v>
      </c>
      <c r="AM148" s="606"/>
      <c r="AN148" s="20">
        <f>SUM(AN138:AN147)</f>
        <v>0</v>
      </c>
      <c r="AO148" s="20">
        <f>SUM(AO138:AO147)</f>
        <v>0</v>
      </c>
      <c r="AP148" s="20">
        <f>SUM(AP138:AP147)</f>
        <v>0</v>
      </c>
    </row>
    <row r="149" spans="1:42" ht="11.5" x14ac:dyDescent="0.25">
      <c r="C149" s="325"/>
      <c r="D149" s="316"/>
      <c r="E149" s="2"/>
      <c r="F149" s="606"/>
      <c r="G149" s="606"/>
      <c r="H149" s="607"/>
      <c r="I149" s="606"/>
      <c r="J149" s="606"/>
      <c r="K149" s="607"/>
      <c r="L149" s="606"/>
      <c r="M149" s="606"/>
      <c r="N149" s="607"/>
      <c r="O149" s="313"/>
      <c r="P149" s="606"/>
      <c r="Q149" s="606"/>
      <c r="R149" s="607"/>
      <c r="S149" s="606"/>
      <c r="T149" s="606"/>
      <c r="U149" s="607"/>
      <c r="V149" s="606"/>
      <c r="W149" s="606"/>
      <c r="X149" s="607"/>
      <c r="Y149" s="606"/>
      <c r="Z149" s="608"/>
      <c r="AA149" s="608"/>
      <c r="AB149" s="608"/>
      <c r="AC149" s="310"/>
      <c r="AD149" s="606"/>
      <c r="AE149" s="606"/>
      <c r="AF149" s="607"/>
      <c r="AG149" s="606"/>
      <c r="AH149" s="606"/>
      <c r="AI149" s="607"/>
      <c r="AJ149" s="606"/>
      <c r="AK149" s="606"/>
      <c r="AL149" s="607"/>
      <c r="AM149" s="606"/>
      <c r="AN149" s="608"/>
      <c r="AO149" s="608"/>
      <c r="AP149" s="608"/>
    </row>
    <row r="150" spans="1:42" ht="11.5" x14ac:dyDescent="0.25">
      <c r="C150" s="325" t="s">
        <v>786</v>
      </c>
      <c r="D150" s="316"/>
      <c r="E150" s="533" t="s">
        <v>758</v>
      </c>
      <c r="F150" s="606"/>
      <c r="G150" s="606"/>
      <c r="H150" s="609">
        <f>H136+H143+H148</f>
        <v>0</v>
      </c>
      <c r="I150" s="606"/>
      <c r="J150" s="606"/>
      <c r="K150" s="607"/>
      <c r="L150" s="606"/>
      <c r="M150" s="606"/>
      <c r="N150" s="607"/>
      <c r="O150" s="313"/>
      <c r="P150" s="606"/>
      <c r="Q150" s="606"/>
      <c r="R150" s="607"/>
      <c r="S150" s="606"/>
      <c r="T150" s="606"/>
      <c r="U150" s="607"/>
      <c r="V150" s="606"/>
      <c r="W150" s="606"/>
      <c r="X150" s="607"/>
      <c r="Y150" s="606"/>
      <c r="Z150" s="608"/>
      <c r="AA150" s="608"/>
      <c r="AB150" s="608"/>
      <c r="AC150" s="310"/>
      <c r="AD150" s="606"/>
      <c r="AE150" s="606"/>
      <c r="AF150" s="607"/>
      <c r="AG150" s="606"/>
      <c r="AH150" s="606"/>
      <c r="AI150" s="607"/>
      <c r="AJ150" s="606"/>
      <c r="AK150" s="606"/>
      <c r="AL150" s="607"/>
      <c r="AM150" s="606"/>
      <c r="AN150" s="608"/>
      <c r="AO150" s="608"/>
      <c r="AP150" s="608"/>
    </row>
    <row r="151" spans="1:42" ht="11.5" x14ac:dyDescent="0.25">
      <c r="C151" s="325" t="s">
        <v>787</v>
      </c>
      <c r="D151" s="316"/>
      <c r="E151" s="533" t="s">
        <v>759</v>
      </c>
      <c r="F151" s="606"/>
      <c r="G151" s="606"/>
      <c r="H151" s="609"/>
      <c r="I151" s="606"/>
      <c r="J151" s="606"/>
      <c r="K151" s="607"/>
      <c r="L151" s="606"/>
      <c r="M151" s="606"/>
      <c r="N151" s="607"/>
      <c r="O151" s="313"/>
      <c r="P151" s="606"/>
      <c r="Q151" s="606"/>
      <c r="R151" s="607"/>
      <c r="S151" s="606"/>
      <c r="T151" s="606"/>
      <c r="U151" s="607"/>
      <c r="V151" s="606"/>
      <c r="W151" s="606"/>
      <c r="X151" s="607"/>
      <c r="Y151" s="606"/>
      <c r="Z151" s="608"/>
      <c r="AA151" s="608"/>
      <c r="AB151" s="608"/>
      <c r="AC151" s="310"/>
      <c r="AD151" s="606"/>
      <c r="AE151" s="606"/>
      <c r="AF151" s="607"/>
      <c r="AG151" s="606"/>
      <c r="AH151" s="606"/>
      <c r="AI151" s="607"/>
      <c r="AJ151" s="606"/>
      <c r="AK151" s="606"/>
      <c r="AL151" s="607"/>
      <c r="AM151" s="606"/>
      <c r="AN151" s="608"/>
      <c r="AO151" s="608"/>
      <c r="AP151" s="608"/>
    </row>
    <row r="152" spans="1:42" ht="11.5" x14ac:dyDescent="0.25">
      <c r="C152" s="325" t="s">
        <v>788</v>
      </c>
      <c r="D152" s="316"/>
      <c r="E152" s="2" t="s">
        <v>760</v>
      </c>
      <c r="F152" s="606"/>
      <c r="G152" s="606"/>
      <c r="H152" s="607"/>
      <c r="I152" s="606"/>
      <c r="J152" s="606"/>
      <c r="K152" s="607"/>
      <c r="L152" s="606"/>
      <c r="M152" s="606"/>
      <c r="N152" s="607"/>
      <c r="O152" s="313"/>
      <c r="P152" s="606"/>
      <c r="Q152" s="606"/>
      <c r="R152" s="607"/>
      <c r="S152" s="606"/>
      <c r="T152" s="606"/>
      <c r="U152" s="607"/>
      <c r="V152" s="606"/>
      <c r="W152" s="606"/>
      <c r="X152" s="607"/>
      <c r="Y152" s="606"/>
      <c r="Z152" s="608"/>
      <c r="AA152" s="608"/>
      <c r="AB152" s="608"/>
      <c r="AC152" s="310"/>
      <c r="AD152" s="606"/>
      <c r="AE152" s="606"/>
      <c r="AF152" s="607"/>
      <c r="AG152" s="606"/>
      <c r="AH152" s="606"/>
      <c r="AI152" s="607"/>
      <c r="AJ152" s="606"/>
      <c r="AK152" s="606"/>
      <c r="AL152" s="607"/>
      <c r="AM152" s="606"/>
      <c r="AN152" s="608"/>
      <c r="AO152" s="608"/>
      <c r="AP152" s="608"/>
    </row>
    <row r="153" spans="1:42" ht="11.5" x14ac:dyDescent="0.25">
      <c r="C153" s="325" t="s">
        <v>789</v>
      </c>
      <c r="D153" s="316"/>
      <c r="E153" s="2" t="s">
        <v>761</v>
      </c>
      <c r="F153" s="606"/>
      <c r="G153" s="606"/>
      <c r="H153" s="607"/>
      <c r="I153" s="606"/>
      <c r="J153" s="606"/>
      <c r="K153" s="607"/>
      <c r="L153" s="606"/>
      <c r="M153" s="606"/>
      <c r="N153" s="607"/>
      <c r="O153" s="313"/>
      <c r="P153" s="606"/>
      <c r="Q153" s="606"/>
      <c r="R153" s="607"/>
      <c r="S153" s="606"/>
      <c r="T153" s="606"/>
      <c r="U153" s="607"/>
      <c r="V153" s="606"/>
      <c r="W153" s="606"/>
      <c r="X153" s="607"/>
      <c r="Y153" s="606"/>
      <c r="Z153" s="608"/>
      <c r="AA153" s="608"/>
      <c r="AB153" s="608"/>
      <c r="AC153" s="310"/>
      <c r="AD153" s="606"/>
      <c r="AE153" s="606"/>
      <c r="AF153" s="607"/>
      <c r="AG153" s="606"/>
      <c r="AH153" s="606"/>
      <c r="AI153" s="607"/>
      <c r="AJ153" s="606"/>
      <c r="AK153" s="606"/>
      <c r="AL153" s="607"/>
      <c r="AM153" s="606"/>
      <c r="AN153" s="608"/>
      <c r="AO153" s="608"/>
      <c r="AP153" s="608"/>
    </row>
    <row r="154" spans="1:42" ht="11.5" x14ac:dyDescent="0.25">
      <c r="C154" s="325" t="s">
        <v>790</v>
      </c>
      <c r="D154" s="316"/>
      <c r="E154" s="2" t="s">
        <v>762</v>
      </c>
      <c r="F154" s="606"/>
      <c r="G154" s="606"/>
      <c r="H154" s="607"/>
      <c r="I154" s="606"/>
      <c r="J154" s="606"/>
      <c r="K154" s="607"/>
      <c r="L154" s="606"/>
      <c r="M154" s="606"/>
      <c r="N154" s="607"/>
      <c r="O154" s="313"/>
      <c r="P154" s="606"/>
      <c r="Q154" s="606"/>
      <c r="R154" s="607"/>
      <c r="S154" s="606"/>
      <c r="T154" s="606"/>
      <c r="U154" s="607"/>
      <c r="V154" s="606"/>
      <c r="W154" s="606"/>
      <c r="X154" s="607"/>
      <c r="Y154" s="606"/>
      <c r="Z154" s="608"/>
      <c r="AA154" s="608"/>
      <c r="AB154" s="608"/>
      <c r="AC154" s="310"/>
      <c r="AD154" s="606"/>
      <c r="AE154" s="606"/>
      <c r="AF154" s="607"/>
      <c r="AG154" s="606"/>
      <c r="AH154" s="606"/>
      <c r="AI154" s="607"/>
      <c r="AJ154" s="606"/>
      <c r="AK154" s="606"/>
      <c r="AL154" s="607"/>
      <c r="AM154" s="606"/>
      <c r="AN154" s="608"/>
      <c r="AO154" s="608"/>
      <c r="AP154" s="608"/>
    </row>
    <row r="155" spans="1:42" ht="11.5" x14ac:dyDescent="0.25">
      <c r="C155" s="325" t="s">
        <v>791</v>
      </c>
      <c r="D155" s="316"/>
      <c r="E155" s="481" t="s">
        <v>763</v>
      </c>
      <c r="F155" s="606"/>
      <c r="G155" s="606"/>
      <c r="H155" s="607"/>
      <c r="I155" s="606"/>
      <c r="J155" s="606"/>
      <c r="K155" s="607"/>
      <c r="L155" s="606"/>
      <c r="M155" s="606"/>
      <c r="N155" s="607"/>
      <c r="O155" s="313"/>
      <c r="P155" s="606"/>
      <c r="Q155" s="606"/>
      <c r="R155" s="607"/>
      <c r="S155" s="606"/>
      <c r="T155" s="606"/>
      <c r="U155" s="607"/>
      <c r="V155" s="606"/>
      <c r="W155" s="606"/>
      <c r="X155" s="607"/>
      <c r="Y155" s="606"/>
      <c r="Z155" s="608"/>
      <c r="AA155" s="608"/>
      <c r="AB155" s="608"/>
      <c r="AC155" s="310"/>
      <c r="AD155" s="606"/>
      <c r="AE155" s="606"/>
      <c r="AF155" s="607"/>
      <c r="AG155" s="606"/>
      <c r="AH155" s="606"/>
      <c r="AI155" s="607"/>
      <c r="AJ155" s="606"/>
      <c r="AK155" s="606"/>
      <c r="AL155" s="607"/>
      <c r="AM155" s="606"/>
      <c r="AN155" s="608"/>
      <c r="AO155" s="608"/>
      <c r="AP155" s="608"/>
    </row>
    <row r="156" spans="1:42" ht="11.5" x14ac:dyDescent="0.25">
      <c r="C156" s="325" t="s">
        <v>792</v>
      </c>
      <c r="D156" s="316"/>
      <c r="E156" s="516" t="s">
        <v>764</v>
      </c>
      <c r="F156" s="606"/>
      <c r="G156" s="606"/>
      <c r="H156" s="610">
        <f>H151+H152+H153+H154+H155</f>
        <v>0</v>
      </c>
      <c r="I156" s="606"/>
      <c r="J156" s="606"/>
      <c r="K156" s="610">
        <f>K151+K152+K153+K154+K155</f>
        <v>0</v>
      </c>
      <c r="L156" s="606"/>
      <c r="M156" s="606"/>
      <c r="N156" s="610">
        <f>N151+N152+N153+N154+N155</f>
        <v>0</v>
      </c>
      <c r="O156" s="313"/>
      <c r="P156" s="606"/>
      <c r="Q156" s="606"/>
      <c r="R156" s="610">
        <f>R151+R152+R153+R154+R155</f>
        <v>0</v>
      </c>
      <c r="S156" s="606"/>
      <c r="T156" s="606"/>
      <c r="U156" s="610">
        <f>U151+U152+U153+U154+U155</f>
        <v>0</v>
      </c>
      <c r="V156" s="606"/>
      <c r="W156" s="606"/>
      <c r="X156" s="610">
        <f>X151+X152+X153+X154+X155</f>
        <v>0</v>
      </c>
      <c r="Y156" s="606"/>
      <c r="Z156" s="611">
        <f t="shared" ref="Z156:AB156" si="97">Z151+Z152+Z153+Z154+Z155</f>
        <v>0</v>
      </c>
      <c r="AA156" s="611">
        <f t="shared" si="97"/>
        <v>0</v>
      </c>
      <c r="AB156" s="611">
        <f t="shared" si="97"/>
        <v>0</v>
      </c>
      <c r="AC156" s="310"/>
      <c r="AD156" s="606"/>
      <c r="AE156" s="606"/>
      <c r="AF156" s="610">
        <f>AF151+AF152+AF153+AF154+AF155</f>
        <v>0</v>
      </c>
      <c r="AG156" s="606"/>
      <c r="AH156" s="606"/>
      <c r="AI156" s="610">
        <f>AI151+AI152+AI153+AI154+AI155</f>
        <v>0</v>
      </c>
      <c r="AJ156" s="606"/>
      <c r="AK156" s="606"/>
      <c r="AL156" s="610">
        <f>AL151+AL152+AL153+AL154+AL155</f>
        <v>0</v>
      </c>
      <c r="AM156" s="606"/>
      <c r="AN156" s="610">
        <f t="shared" ref="AN156:AP156" si="98">AN151+AN152+AN153+AN154+AN155</f>
        <v>0</v>
      </c>
      <c r="AO156" s="610">
        <f t="shared" si="98"/>
        <v>0</v>
      </c>
      <c r="AP156" s="610">
        <f t="shared" si="98"/>
        <v>0</v>
      </c>
    </row>
    <row r="157" spans="1:42" ht="11.5" x14ac:dyDescent="0.25">
      <c r="C157" s="325"/>
      <c r="D157" s="316"/>
      <c r="E157" s="5"/>
      <c r="F157" s="606"/>
      <c r="G157" s="606"/>
      <c r="H157" s="612"/>
      <c r="I157" s="606"/>
      <c r="J157" s="606"/>
      <c r="K157" s="612"/>
      <c r="L157" s="606"/>
      <c r="M157" s="606"/>
      <c r="N157" s="612"/>
      <c r="O157" s="313"/>
      <c r="P157" s="606"/>
      <c r="Q157" s="606"/>
      <c r="R157" s="612"/>
      <c r="S157" s="606"/>
      <c r="T157" s="606"/>
      <c r="U157" s="612"/>
      <c r="V157" s="606"/>
      <c r="W157" s="606"/>
      <c r="X157" s="612"/>
      <c r="Y157" s="606"/>
      <c r="Z157" s="613"/>
      <c r="AA157" s="613"/>
      <c r="AB157" s="613"/>
      <c r="AC157" s="310"/>
      <c r="AD157" s="606"/>
      <c r="AE157" s="606"/>
      <c r="AF157" s="612"/>
      <c r="AG157" s="606"/>
      <c r="AH157" s="606"/>
      <c r="AI157" s="612"/>
      <c r="AJ157" s="606"/>
      <c r="AK157" s="606"/>
      <c r="AL157" s="612"/>
      <c r="AM157" s="606"/>
      <c r="AN157" s="612"/>
      <c r="AO157" s="612"/>
      <c r="AP157" s="612"/>
    </row>
    <row r="158" spans="1:42" ht="11.5" x14ac:dyDescent="0.25">
      <c r="C158" s="325" t="s">
        <v>793</v>
      </c>
      <c r="D158" s="316" t="s">
        <v>416</v>
      </c>
      <c r="E158" s="517" t="s">
        <v>152</v>
      </c>
      <c r="F158" s="606"/>
      <c r="G158" s="606"/>
      <c r="H158" s="518">
        <f>H136-H140</f>
        <v>0</v>
      </c>
      <c r="I158" s="606"/>
      <c r="J158" s="606"/>
      <c r="K158" s="518">
        <f>K136-K140</f>
        <v>0</v>
      </c>
      <c r="L158" s="606"/>
      <c r="M158" s="606"/>
      <c r="N158" s="518">
        <f>N136-N140</f>
        <v>0</v>
      </c>
      <c r="O158" s="313"/>
      <c r="P158" s="606"/>
      <c r="Q158" s="606"/>
      <c r="R158" s="518">
        <f>R136-R140</f>
        <v>0</v>
      </c>
      <c r="S158" s="606"/>
      <c r="T158" s="606"/>
      <c r="U158" s="518">
        <f>U136-U140</f>
        <v>0</v>
      </c>
      <c r="V158" s="606"/>
      <c r="W158" s="606"/>
      <c r="X158" s="518">
        <f>X136-X140</f>
        <v>0</v>
      </c>
      <c r="Y158" s="606"/>
      <c r="Z158" s="518">
        <f>Z136-Z140</f>
        <v>0</v>
      </c>
      <c r="AA158" s="518">
        <f>AA136-AA140</f>
        <v>0</v>
      </c>
      <c r="AB158" s="518">
        <f>AB136-AB140</f>
        <v>0</v>
      </c>
      <c r="AC158" s="310"/>
      <c r="AD158" s="606"/>
      <c r="AE158" s="606"/>
      <c r="AF158" s="518">
        <f>AF136-AF140</f>
        <v>0</v>
      </c>
      <c r="AG158" s="606"/>
      <c r="AH158" s="606"/>
      <c r="AI158" s="518">
        <f>AI136-AI140</f>
        <v>0</v>
      </c>
      <c r="AJ158" s="606"/>
      <c r="AK158" s="606"/>
      <c r="AL158" s="518">
        <f>AL136-AL140</f>
        <v>0</v>
      </c>
      <c r="AM158" s="606"/>
      <c r="AN158" s="518">
        <f>AN136-AN140</f>
        <v>0</v>
      </c>
      <c r="AO158" s="518">
        <f t="shared" ref="AO158:AP158" si="99">AO136-AO140</f>
        <v>0</v>
      </c>
      <c r="AP158" s="518">
        <f t="shared" si="99"/>
        <v>0</v>
      </c>
    </row>
    <row r="159" spans="1:42" ht="13" x14ac:dyDescent="0.3">
      <c r="C159" s="325"/>
      <c r="D159" s="316"/>
      <c r="E159" s="520"/>
      <c r="F159" s="606"/>
      <c r="G159" s="606"/>
      <c r="H159" s="482"/>
      <c r="I159" s="606"/>
      <c r="J159" s="606"/>
      <c r="K159" s="482"/>
      <c r="L159" s="606"/>
      <c r="M159" s="606"/>
      <c r="N159" s="482"/>
      <c r="O159" s="313"/>
      <c r="P159" s="606"/>
      <c r="Q159" s="606"/>
      <c r="R159" s="482"/>
      <c r="S159" s="606"/>
      <c r="T159" s="606"/>
      <c r="U159" s="482"/>
      <c r="V159" s="606"/>
      <c r="W159" s="606"/>
      <c r="X159" s="482"/>
      <c r="Y159" s="606"/>
      <c r="Z159" s="482"/>
      <c r="AA159" s="482"/>
      <c r="AB159" s="482"/>
      <c r="AC159" s="310"/>
      <c r="AD159" s="606"/>
      <c r="AE159" s="606"/>
      <c r="AF159" s="482"/>
      <c r="AG159" s="606"/>
      <c r="AH159" s="606"/>
      <c r="AI159" s="482"/>
      <c r="AJ159" s="606"/>
      <c r="AK159" s="606"/>
      <c r="AL159" s="482"/>
      <c r="AM159" s="606"/>
      <c r="AN159" s="482"/>
      <c r="AO159" s="482"/>
      <c r="AP159" s="482"/>
    </row>
    <row r="160" spans="1:42" ht="13" x14ac:dyDescent="0.3">
      <c r="C160" s="325" t="s">
        <v>794</v>
      </c>
      <c r="D160" s="316" t="s">
        <v>416</v>
      </c>
      <c r="E160" s="519" t="s">
        <v>182</v>
      </c>
      <c r="F160" s="606"/>
      <c r="G160" s="606"/>
      <c r="H160" s="509">
        <f>IF('Authority Input'!$G$47="Annual Contract Value (no lotting)",'Authority Input'!$F$40,'Authority Input'!$AA$50)</f>
        <v>0</v>
      </c>
      <c r="I160" s="606"/>
      <c r="J160" s="606"/>
      <c r="K160" s="509">
        <f>IF('Authority Input'!$G$47="Annual Contract Value (no lotting)",'Authority Input'!$F$40,'Authority Input'!$AA$50)</f>
        <v>0</v>
      </c>
      <c r="L160" s="606"/>
      <c r="M160" s="606"/>
      <c r="N160" s="509"/>
      <c r="O160" s="313"/>
      <c r="P160" s="606"/>
      <c r="Q160" s="606"/>
      <c r="R160" s="509">
        <f>IF('Authority Input'!$G$47="Annual Contract Value (no lotting)",'Authority Input'!$F$40,'Authority Input'!$AA$50)</f>
        <v>0</v>
      </c>
      <c r="S160" s="606"/>
      <c r="T160" s="606"/>
      <c r="U160" s="509">
        <f>IF('Authority Input'!$G$47="Annual Contract Value (no lotting)",'Authority Input'!$F$40,'Authority Input'!$AA$50)</f>
        <v>0</v>
      </c>
      <c r="V160" s="606"/>
      <c r="W160" s="606"/>
      <c r="X160" s="509">
        <f>IF('Authority Input'!$G$47="Annual Contract Value (no lotting)",'Authority Input'!$F$40,'Authority Input'!$AA$50)</f>
        <v>0</v>
      </c>
      <c r="Y160" s="606"/>
      <c r="Z160" s="509">
        <f>IF('Authority Input'!$G$47="Annual Contract Value (no lotting)",'Authority Input'!$F$40,'Authority Input'!$AA$50)</f>
        <v>0</v>
      </c>
      <c r="AA160" s="509">
        <f>IF('Authority Input'!$G$47="Annual Contract Value (no lotting)",'Authority Input'!$F$40,'Authority Input'!$AA$50)</f>
        <v>0</v>
      </c>
      <c r="AB160" s="509">
        <f>IF('Authority Input'!$G$47="Annual Contract Value (no lotting)",'Authority Input'!$F$40,'Authority Input'!$AA$50)</f>
        <v>0</v>
      </c>
      <c r="AC160" s="310"/>
      <c r="AD160" s="606"/>
      <c r="AE160" s="606"/>
      <c r="AF160" s="509">
        <f>IF('Authority Input'!$G$47="Annual Contract Value (no lotting)",'Authority Input'!$F$40,'Authority Input'!$AA$50)</f>
        <v>0</v>
      </c>
      <c r="AG160" s="606"/>
      <c r="AH160" s="606"/>
      <c r="AI160" s="509">
        <f>IF('Authority Input'!$G$47="Annual Contract Value (no lotting)",'Authority Input'!$F$40,'Authority Input'!$AA$50)</f>
        <v>0</v>
      </c>
      <c r="AJ160" s="606"/>
      <c r="AK160" s="606"/>
      <c r="AL160" s="509">
        <f>IF('Authority Input'!$G$47="Annual Contract Value (no lotting)",'Authority Input'!$F$40,'Authority Input'!$AA$50)</f>
        <v>0</v>
      </c>
      <c r="AM160" s="606"/>
      <c r="AN160" s="509">
        <f>IF('Authority Input'!$G$47="Annual Contract Value (no lotting)",'Authority Input'!$F$40,'Authority Input'!$AA$50)</f>
        <v>0</v>
      </c>
      <c r="AO160" s="509">
        <f>IF('Authority Input'!$G$47="Annual Contract Value (no lotting)",'Authority Input'!$F$40,'Authority Input'!$AA$50)</f>
        <v>0</v>
      </c>
      <c r="AP160" s="509">
        <f>IF('Authority Input'!$G$47="Annual Contract Value (no lotting)",'Authority Input'!$F$40,'Authority Input'!$AA$50)</f>
        <v>0</v>
      </c>
    </row>
    <row r="161" spans="1:43" ht="11.5" x14ac:dyDescent="0.25">
      <c r="A161" s="56"/>
      <c r="C161" s="324"/>
      <c r="D161" s="319"/>
      <c r="O161" s="312"/>
      <c r="AC161" s="310"/>
    </row>
    <row r="162" spans="1:43" ht="11.5" x14ac:dyDescent="0.25">
      <c r="A162" s="56"/>
      <c r="C162" s="324"/>
      <c r="D162" s="327"/>
      <c r="E162" s="14"/>
      <c r="H162" s="17"/>
      <c r="I162" s="17"/>
      <c r="J162" s="17"/>
      <c r="K162" s="17"/>
      <c r="L162" s="17"/>
      <c r="M162" s="17"/>
      <c r="N162" s="17"/>
      <c r="O162" s="312"/>
      <c r="R162" s="17"/>
      <c r="S162" s="17"/>
      <c r="T162" s="17"/>
      <c r="U162" s="17"/>
      <c r="V162" s="17"/>
      <c r="W162" s="17"/>
      <c r="X162" s="17"/>
      <c r="Y162" s="14"/>
      <c r="Z162" s="17"/>
      <c r="AA162" s="17"/>
      <c r="AB162" s="17"/>
      <c r="AC162" s="310"/>
      <c r="AD162" s="17"/>
      <c r="AE162" s="17"/>
      <c r="AF162" s="17"/>
      <c r="AG162" s="17"/>
      <c r="AH162" s="17"/>
      <c r="AI162" s="17"/>
      <c r="AJ162" s="17"/>
      <c r="AK162" s="17"/>
      <c r="AL162" s="17"/>
      <c r="AM162" s="14"/>
      <c r="AN162" s="17"/>
      <c r="AO162" s="17"/>
      <c r="AP162" s="17"/>
      <c r="AQ162" s="14"/>
    </row>
    <row r="163" spans="1:43" ht="15.5" x14ac:dyDescent="0.35">
      <c r="A163" s="1207" t="s">
        <v>111</v>
      </c>
      <c r="B163" s="1207"/>
      <c r="C163" s="1207"/>
      <c r="D163" s="47"/>
      <c r="E163" s="47"/>
      <c r="F163" s="47"/>
      <c r="G163" s="47"/>
      <c r="H163" s="47"/>
      <c r="I163" s="47"/>
      <c r="J163" s="47"/>
      <c r="K163" s="47"/>
      <c r="L163" s="47"/>
      <c r="M163" s="47"/>
      <c r="N163" s="47"/>
      <c r="O163" s="328"/>
      <c r="P163" s="47"/>
      <c r="Q163" s="47"/>
      <c r="R163" s="47"/>
      <c r="S163" s="47"/>
      <c r="T163" s="47"/>
      <c r="U163" s="47"/>
      <c r="V163" s="47"/>
      <c r="W163" s="47"/>
      <c r="X163" s="47"/>
      <c r="Y163" s="47"/>
      <c r="Z163" s="47"/>
      <c r="AA163" s="47"/>
      <c r="AB163" s="47"/>
      <c r="AC163" s="328"/>
      <c r="AD163" s="47"/>
      <c r="AE163" s="47"/>
      <c r="AF163" s="47"/>
      <c r="AG163" s="47"/>
      <c r="AH163" s="47"/>
      <c r="AI163" s="47"/>
      <c r="AJ163" s="47"/>
      <c r="AK163" s="47"/>
      <c r="AL163" s="47"/>
      <c r="AM163" s="47"/>
      <c r="AN163" s="47"/>
      <c r="AO163" s="47"/>
      <c r="AP163" s="47"/>
      <c r="AQ163" s="47"/>
    </row>
    <row r="164" spans="1:43" ht="15" customHeight="1" x14ac:dyDescent="0.25"/>
    <row r="165" spans="1:43" ht="15" customHeight="1" x14ac:dyDescent="0.25"/>
    <row r="166" spans="1:43" ht="15" customHeight="1" x14ac:dyDescent="0.25"/>
    <row r="167" spans="1:43" ht="15" customHeight="1" x14ac:dyDescent="0.25"/>
    <row r="168" spans="1:43" ht="15" customHeight="1" x14ac:dyDescent="0.25"/>
    <row r="169" spans="1:43" ht="15" customHeight="1" x14ac:dyDescent="0.25"/>
    <row r="170" spans="1:43" ht="15" customHeight="1" x14ac:dyDescent="0.25"/>
    <row r="171" spans="1:43" ht="15" customHeight="1" x14ac:dyDescent="0.25"/>
    <row r="172" spans="1:43" ht="15" customHeight="1" x14ac:dyDescent="0.25"/>
    <row r="173" spans="1:43" ht="15" customHeight="1" x14ac:dyDescent="0.25"/>
    <row r="174" spans="1:43" ht="15" customHeight="1" x14ac:dyDescent="0.25"/>
    <row r="175" spans="1:43" ht="15" customHeight="1" x14ac:dyDescent="0.25"/>
    <row r="176" spans="1:43" ht="15" customHeight="1" x14ac:dyDescent="0.25"/>
    <row r="177" ht="15" customHeight="1" x14ac:dyDescent="0.25"/>
    <row r="178" ht="15" customHeight="1" x14ac:dyDescent="0.25"/>
    <row r="179" ht="15" customHeight="1" x14ac:dyDescent="0.25"/>
    <row r="180" ht="15" customHeight="1" x14ac:dyDescent="0.25"/>
    <row r="181" ht="15" customHeight="1" x14ac:dyDescent="0.25"/>
  </sheetData>
  <sheetProtection algorithmName="SHA-512" hashValue="5tI58JV0vm2mp5GYEwA0WP1guGb5xSOHDC2aHCln1Wz4uo89GSRx1NiUnWpAFGdLM8IAoa197yRPlc4T5HHRUw==" saltValue="FAvr77zlAGOv/9KfLIRinA==" spinCount="100000" sheet="1" objects="1" scenarios="1"/>
  <protectedRanges>
    <protectedRange sqref="F34:G34 I34:J34 L34:M34 P34:Q34 S34:T34 V34:W34 AD34:AE34 AG34:AH34 AJ34:AK34" name="Lead Financial Input"/>
    <protectedRange sqref="AN20:AP20 H20 Z20:AB20 K20 N20 R20 U20 X20 AF20 AI20 AL20" name="Lead Financial Input_4"/>
  </protectedRanges>
  <mergeCells count="5">
    <mergeCell ref="A163:C163"/>
    <mergeCell ref="P12:U12"/>
    <mergeCell ref="AD12:AI12"/>
    <mergeCell ref="C6:D6"/>
    <mergeCell ref="E9:F9"/>
  </mergeCells>
  <conditionalFormatting sqref="C5:E5">
    <cfRule type="expression" dxfId="180" priority="146">
      <formula>IF(AND(sysChk=0,sysWarn=0),1,0)</formula>
    </cfRule>
    <cfRule type="expression" dxfId="179" priority="147">
      <formula>IF(AND(sysChk=0,sysWarn&lt;&gt;0),1,0)</formula>
    </cfRule>
    <cfRule type="expression" dxfId="178" priority="148">
      <formula>IF(sysChk&lt;&gt;0,1,0)</formula>
    </cfRule>
  </conditionalFormatting>
  <dataValidations count="9">
    <dataValidation allowBlank="1" showInputMessage="1" showErrorMessage="1" prompt="Costs should be entered as negative, income should be entered as positive." sqref="E17" xr:uid="{00000000-0002-0000-0700-000001000000}"/>
    <dataValidation allowBlank="1" showInputMessage="1" showErrorMessage="1" prompt="Both assets and liabilities should be entered as positive." sqref="E52" xr:uid="{00000000-0002-0000-0700-000002000000}"/>
    <dataValidation allowBlank="1" showInputMessage="1" showErrorMessage="1" prompt="GBP as the quote currency. Exchange rate should be rate at date of balance sheet." sqref="R15 X15 U15 AF15 AI15 AL15 E15" xr:uid="{00000000-0002-0000-0700-000003000000}"/>
    <dataValidation allowBlank="1" showInputMessage="1" showErrorMessage="1" prompt="GBP as the quote currency. Exchange rate should be based on average over the period." sqref="R14 X14 U14 AF14 AI14 AL14 E14" xr:uid="{00000000-0002-0000-0700-000004000000}"/>
    <dataValidation allowBlank="1" showInputMessage="1" showErrorMessage="1" prompt="Use management accounting data where a statement of cash flows is not produced as a part of audited accounts." sqref="E125" xr:uid="{00000000-0002-0000-0700-000005000000}"/>
    <dataValidation allowBlank="1" showInputMessage="1" showErrorMessage="1" prompt="Where contingent liabilities disclosed, unless Capped stated, assume Uncapped (&quot;Yes&quot;). If no contingent liabilities disclosed, select (&quot;No or N/A&quot;)._x000a_" sqref="E119" xr:uid="{00000000-0002-0000-0700-000006000000}"/>
    <dataValidation allowBlank="1" showInputMessage="1" showErrorMessage="1" errorTitle="Data Entry Error" error="You have selected &quot;Not-for-profit/Voluntary Organisations&quot;  as bidder but are entering data into &quot;Private Limited Company/Publicly Limited Company&quot; input tab." prompt="Input entity name here" sqref="F12 P12 AD12" xr:uid="{00000000-0002-0000-0700-000007000000}"/>
    <dataValidation type="list" allowBlank="1" showInputMessage="1" showErrorMessage="1" errorTitle="Data Entry Error" error="You have selected &quot;Not-for-profit/Voluntary Organisations&quot;  as bidder but are entering data into &quot;Private Limited Company/Publicly Limited Company&quot; input tab." prompt="Where contingent liabilities disclosed, unless Capped stated, assume Uncapped (&quot;Yes&quot;). If no contingent liabilities disclosed, select (&quot;No or N/A&quot;)." sqref="Z119:AB119 AN119:AP119" xr:uid="{00000000-0002-0000-0700-000008000000}">
      <formula1>$F$40:$F$41</formula1>
    </dataValidation>
    <dataValidation type="custom" allowBlank="1" showInputMessage="1" showErrorMessage="1" errorTitle="Data Entry Error" error="You have selected &quot;Private Limited Company/Public Limited Company&quot;  as bidder but are entering data into Not-for-profit/Voluntary Sector Organisation tab." sqref="Z12 AN12" xr:uid="{00000000-0002-0000-0700-000000000000}">
      <formula1>$D$37=$F$30</formula1>
    </dataValidation>
  </dataValidations>
  <pageMargins left="0.19685039370078741" right="0.15748031496062992" top="0.74803149606299213" bottom="0.74803149606299213" header="0.31496062992125984" footer="0.31496062992125984"/>
  <pageSetup paperSize="8" scale="62" fitToWidth="2" orientation="portrait" r:id="rId1"/>
  <colBreaks count="1" manualBreakCount="1">
    <brk id="28" min="10" max="136" man="1"/>
  </colBreaks>
  <ignoredErrors>
    <ignoredError sqref="H28" formula="1"/>
  </ignoredErrors>
  <extLst>
    <ext xmlns:x14="http://schemas.microsoft.com/office/spreadsheetml/2009/9/main" uri="{CCE6A557-97BC-4b89-ADB6-D9C93CAAB3DF}">
      <x14:dataValidations xmlns:xm="http://schemas.microsoft.com/office/excel/2006/main" count="16">
        <x14:dataValidation type="list" allowBlank="1" showInputMessage="1" showErrorMessage="1" errorTitle="Data Entry Error" error="You have selected &quot;Not-for-profit/Voluntary Organisations&quot;  as bidder but are entering data into &quot;Private Limited Company/Publicly Limited Company&quot; input tab." xr:uid="{00000000-0002-0000-0700-000009000000}">
          <x14:formula1>
            <xm:f>'SysConfig HIDE BEFORE SHARING'!$F$20:$F$27</xm:f>
          </x14:formula1>
          <xm:sqref>H20 K20 N20 AL20 U20 X20 R20 AI20 AF20 AB20 AP20</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xr:uid="{00000000-0002-0000-0700-00000A000000}">
          <x14:formula1>
            <xm:f>$D$35='SysConfig HIDE BEFORE SHARING'!$F$32</xm:f>
          </x14:formula1>
          <xm:sqref>AL13 AF13 AP21:AP22 AP17:AP18 Z17:AA22 AB21:AB22 AB17:AB18 AD17:AE22 AF21:AF22 AF17:AF18 R17:R18 X17:X19 V17:W22 U17:U19 U21:U22 S17:T22 F17:G22 AL17:AL19 N17:N19 L17:M22 K17:K19 K21:K22 I17:J22 H21:H22 AJ17:AK22 AI17:AI19 P17:Q22 R21:R22 X21:X22 AI21:AI22 AG17:AH22 N21:N22 AL21:AL22 AI13 R13 X13 U13 AN17:AO22 H17:H18</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nter Y/N" xr:uid="{00000000-0002-0000-0700-00000B000000}">
          <x14:formula1>
            <xm:f>$D$35='SysConfig HIDE BEFORE SHARING'!$F$32</xm:f>
          </x14:formula1>
          <xm:sqref>R19 AP19 AB19 AF19</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xpenditure should be entered as negative, income should be entered as positive." xr:uid="{00000000-0002-0000-0700-00000C000000}">
          <x14:formula1>
            <xm:f>'Bidder Instructions'!$G$27='SysConfig HIDE BEFORE SHARING'!$F$32</xm:f>
          </x14:formula1>
          <xm:sqref>A23:A51 C118:C119 C23:C116 A117:A123 D50 B23:B47 B78:B81 K23:K47 H23:H47 F46:G47 D23:E47 AI23:AI47 V46:W47 I46:J47 L46:M47 N23:N47 O46 P46:Q47 R23:R47 S46:T47 U23:U47 Y47:AB47 X23:X47 Y46:AC46 AD46:AE47 AF23:AF47 AG46:AH47 AL23:XFD47 AJ46:AK47</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nter Y/N" xr:uid="{00000000-0002-0000-0700-00000D000000}">
          <x14:formula1>
            <xm:f>'Bidder Instructions'!$G$27='SysConfig HIDE BEFORE SHARING'!$F$32</xm:f>
          </x14:formula1>
          <xm:sqref>H19</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prompt="Depreciation and Amortisation should be included in the relevant cost lines above but must also be disclosed here for the purpose of EBITDA calculation. This should be entered as a negative. " xr:uid="{00000000-0002-0000-0700-00000E000000}">
          <x14:formula1>
            <xm:f>AND('Bidder Instructions'!$G$27='SysConfig HIDE BEFORE SHARING'!$F$33,E50&lt;=0)</xm:f>
          </x14:formula1>
          <xm:sqref>K50 E50 U50 AI50 H50 AL50:XFD50 N50 R50 X50:AB50 AF50</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nter as positive." xr:uid="{00000000-0002-0000-0700-000010000000}">
          <x14:formula1>
            <xm:f>AND('Bidder Instructions'!$G$27='SysConfig HIDE BEFORE SHARING'!$F$32,B118&gt;=0)</xm:f>
          </x14:formula1>
          <xm:sqref>B118 D118:AB118 AD118:XFD118</xm:sqref>
        </x14:dataValidation>
        <x14:dataValidation type="list" allowBlank="1" showInputMessage="1" showErrorMessage="1" errorTitle="Data Entry Error" error="You have selected &quot;Not-for-profit/Voluntary Organisations&quot;  as bidder but are entering data into &quot;Private Limited Company/Publicly Limited Company&quot; input tab." prompt="Where contingent liabilities disclosed, unless Capped stated, assume Uncapped (&quot;Yes&quot;). If no contingent liabilities disclosed, select (&quot;No or N/A&quot;)." xr:uid="{00000000-0002-0000-0700-000011000000}">
          <x14:formula1>
            <xm:f>'SysConfig HIDE BEFORE SHARING'!$F$48:$F$49</xm:f>
          </x14:formula1>
          <xm:sqref>H119 AI119 K119 N119 R119 U119 X119 AF119 AL119</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xr:uid="{00000000-0002-0000-0700-000012000000}">
          <x14:formula1>
            <xm:f>'Bidder Instructions'!$G$27='SysConfig HIDE BEFORE SHARING'!$F$32</xm:f>
          </x14:formula1>
          <xm:sqref>C126:C160 B144:B147 B138:B142 H156:H157 I157:N157 D126:G135 D144:G147 D137:G142 D149:G157 H126:N126 AQ149:XFD157 AD157:AP157 AQ137:XFD142 AQ144:XFD147 P126:AB126 P157:AB157 AQ126:XFD135 AD126:AP126 I156:AP156</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prompt="Depreciation and Amortisation should be included in the relevant cost lines above but must also be disclosed here for the purpose of EBITDA calculation. This should be entered as a negative. " xr:uid="{00000000-0002-0000-0700-000015000000}">
          <x14:formula1>
            <xm:f>AND('Bidder Instructions'!$G$27='SysConfig HIDE BEFORE SHARING'!$F$32,F50&lt;=0)</xm:f>
          </x14:formula1>
          <xm:sqref>F50:G50 AG50:AH50 I50:J50 L50:M50 P50:Q50 S50:T50 V50:W50 AD50:AE50 AJ50:AK50</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00000000-0002-0000-0700-00000F000000}">
          <x14:formula1>
            <xm:f>AND('Bidder Instructions'!$G$27='SysConfig HIDE BEFORE SHARING'!$F$32,B53&gt;=0)</xm:f>
          </x14:formula1>
          <xm:sqref>AD116:AE116 S116:T116 F116:G116 E100:E113 D53:D113 F53:G114 B82:B113 I116:J116 E53:E98 V116:W116 L116:M116 I53:J114 AG53:AH114 P116:Q116 L53:M114 AD53:AE114 S53:T114 P53:Q114 Z116:AA116 V53:W114 Z53:AA114 AB53:AB113 B53:B77 AG116:AH116 AJ116:AK116 AJ53:AK114 H53:H113 AL53:XFD113 K53:K113 R53:R113 U53:U113 X53:Y113 AF53:AF113 AI53:AI113 N53:N113</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Both assets and liabilities should be entered as positive." xr:uid="{C46A7254-8731-4E15-A016-D8476CDFB522}">
          <x14:formula1>
            <xm:f>AND('Bidder Instructions'!$G$27='SysConfig HIDE BEFORE SHARING'!$F$33,A52&gt;=0)</xm:f>
          </x14:formula1>
          <xm:sqref>A52:A116</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as negative" xr:uid="{3BCBD019-42C4-4EDD-A881-8F63E0E9C232}">
          <x14:formula1>
            <xm:f>'Bidder Instructions'!$G$27='SysConfig HIDE BEFORE SHARING'!$F$33</xm:f>
          </x14:formula1>
          <xm:sqref>A140 A142 A145</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AEB9B6C0-27AD-4BA9-B8C7-4793FD82418D}">
          <x14:formula1>
            <xm:f>AND('Bidder Instructions'!$G$28='SysConfig HIDE BEFORE SHARING'!$F$32)</xm:f>
          </x14:formula1>
          <xm:sqref>E99</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xpenditure should be entered as negative, income should be entered as positive." xr:uid="{58F1D421-BAF5-4361-A2B5-81AFAEABAA80}">
          <x14:formula1>
            <xm:f>AND('Bidder Instructions'!$G$27='SysConfig HIDE BEFORE SHARING'!$F$32)</xm:f>
          </x14:formula1>
          <xm:sqref>F23:G45 AJ23:AK45 I23:J45 O23:Q45 S23:T45 V23:W45 Y23:AE45 AG23:AH45 L23:M45</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Cash inflows should be entered as positive, cash outflows should be entered as negative" xr:uid="{66C58C99-A4F2-4047-8115-8FA897FCD580}">
          <x14:formula1>
            <xm:f>AND('Bidder Instructions'!$G$27='SysConfig HIDE BEFORE SHARING'!$F$32)</xm:f>
          </x14:formula1>
          <xm:sqref>H127:AP155</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tabColor rgb="FF0070C0"/>
    <pageSetUpPr autoPageBreaks="0"/>
  </sheetPr>
  <dimension ref="A1:AX157"/>
  <sheetViews>
    <sheetView showGridLines="0" topLeftCell="A106" zoomScale="75" zoomScaleNormal="75" workbookViewId="0">
      <pane xSplit="5" topLeftCell="F1" activePane="topRight" state="frozen"/>
      <selection activeCell="G18" sqref="G18"/>
      <selection pane="topRight" activeCell="F142" sqref="F142"/>
    </sheetView>
  </sheetViews>
  <sheetFormatPr defaultColWidth="0" defaultRowHeight="0" customHeight="1" zeroHeight="1" x14ac:dyDescent="0.25"/>
  <cols>
    <col min="1" max="2" width="3.19921875" bestFit="1" customWidth="1"/>
    <col min="3" max="3" width="9.3984375" customWidth="1"/>
    <col min="4" max="4" width="1.796875" customWidth="1"/>
    <col min="5" max="5" width="55.796875" customWidth="1"/>
    <col min="6" max="8" width="15.59765625" customWidth="1"/>
    <col min="9" max="9" width="1.796875" style="312" customWidth="1"/>
    <col min="10" max="12" width="15.59765625" customWidth="1"/>
    <col min="13" max="13" width="1.796875" customWidth="1"/>
    <col min="14" max="16" width="15.59765625" customWidth="1"/>
    <col min="17" max="17" width="1.796875" style="312" customWidth="1"/>
    <col min="18" max="20" width="15.59765625" customWidth="1"/>
    <col min="21" max="21" width="1.796875" customWidth="1"/>
    <col min="22" max="24" width="15.59765625" customWidth="1"/>
    <col min="25" max="25" width="2" customWidth="1"/>
    <col min="26" max="50" width="0" hidden="1" customWidth="1"/>
    <col min="51" max="16384" width="8.796875" hidden="1"/>
  </cols>
  <sheetData>
    <row r="1" spans="1:25" ht="11.5" x14ac:dyDescent="0.25">
      <c r="A1" s="39" t="s">
        <v>66</v>
      </c>
      <c r="B1" s="39"/>
      <c r="C1" s="40"/>
      <c r="D1" s="39"/>
      <c r="E1" s="39"/>
      <c r="F1" s="39"/>
      <c r="G1" s="39"/>
      <c r="H1" s="39"/>
      <c r="I1" s="308"/>
      <c r="J1" s="39"/>
      <c r="K1" s="39"/>
      <c r="L1" s="39"/>
      <c r="M1" s="39"/>
      <c r="N1" s="39"/>
      <c r="O1" s="39"/>
      <c r="P1" s="39"/>
      <c r="Q1" s="308"/>
      <c r="R1" s="39"/>
      <c r="S1" s="39"/>
      <c r="T1" s="39"/>
      <c r="U1" s="39"/>
      <c r="V1" s="39"/>
      <c r="W1" s="39"/>
      <c r="X1" s="39"/>
      <c r="Y1" s="39"/>
    </row>
    <row r="2" spans="1:25" ht="13" x14ac:dyDescent="0.25">
      <c r="A2" s="39"/>
      <c r="B2" s="39"/>
      <c r="C2" s="41" t="str">
        <f>cstProjectName</f>
        <v>[Financial Viability Risk Assessment Template]</v>
      </c>
      <c r="D2" s="39"/>
      <c r="E2" s="39"/>
      <c r="F2" s="39"/>
      <c r="G2" s="39"/>
      <c r="H2" s="39"/>
      <c r="I2" s="308"/>
      <c r="J2" s="39"/>
      <c r="K2" s="39"/>
      <c r="L2" s="39"/>
      <c r="M2" s="39"/>
      <c r="N2" s="39"/>
      <c r="O2" s="39"/>
      <c r="P2" s="39"/>
      <c r="Q2" s="308"/>
      <c r="R2" s="39"/>
      <c r="S2" s="39"/>
      <c r="T2" s="39"/>
      <c r="U2" s="39"/>
      <c r="V2" s="39"/>
      <c r="W2" s="39"/>
      <c r="X2" s="39"/>
      <c r="Y2" s="39"/>
    </row>
    <row r="3" spans="1:25" ht="12.5" x14ac:dyDescent="0.25">
      <c r="A3" s="39"/>
      <c r="B3" s="39"/>
      <c r="C3" s="42" t="str">
        <f ca="1">MID(CELL("filename",A1),FIND("]",CELL("filename",A1))+1,256)</f>
        <v>1.2a Other</v>
      </c>
      <c r="D3" s="39"/>
      <c r="E3" s="39"/>
      <c r="F3" s="39"/>
      <c r="G3" s="39"/>
      <c r="H3" s="39"/>
      <c r="I3" s="308"/>
      <c r="J3" s="39"/>
      <c r="K3" s="39"/>
      <c r="L3" s="39"/>
      <c r="M3" s="39"/>
      <c r="N3" s="39"/>
      <c r="O3" s="39"/>
      <c r="P3" s="39"/>
      <c r="Q3" s="308"/>
      <c r="R3" s="39"/>
      <c r="S3" s="39"/>
      <c r="T3" s="39"/>
      <c r="U3" s="39"/>
      <c r="V3" s="39"/>
      <c r="W3" s="39"/>
      <c r="X3" s="39"/>
      <c r="Y3" s="39"/>
    </row>
    <row r="4" spans="1:25" ht="11.5" x14ac:dyDescent="0.25">
      <c r="A4" s="39"/>
      <c r="B4" s="39"/>
      <c r="C4" s="40" t="str">
        <f>IF(ISBLANK(cstProtectiveMarking),"",cstProtectiveMarking)</f>
        <v>[OFFICIAL]</v>
      </c>
      <c r="D4" s="39"/>
      <c r="E4" s="39"/>
      <c r="F4" s="39"/>
      <c r="G4" s="39"/>
      <c r="H4" s="39"/>
      <c r="I4" s="308"/>
      <c r="J4" s="39"/>
      <c r="K4" s="39"/>
      <c r="L4" s="39"/>
      <c r="M4" s="39"/>
      <c r="N4" s="39"/>
      <c r="O4" s="39"/>
      <c r="P4" s="39"/>
      <c r="Q4" s="308"/>
      <c r="R4" s="39"/>
      <c r="S4" s="39"/>
      <c r="T4" s="39"/>
      <c r="U4" s="39"/>
      <c r="V4" s="39"/>
      <c r="W4" s="39"/>
      <c r="X4" s="39"/>
      <c r="Y4" s="39"/>
    </row>
    <row r="5" spans="1:25" ht="11.5" x14ac:dyDescent="0.25">
      <c r="A5" s="39"/>
      <c r="B5" s="39"/>
      <c r="C5" s="43" t="str">
        <f>HYPERLINK("#'Contents'!A1",sysChkWord)</f>
        <v>All Checks OK</v>
      </c>
      <c r="D5" s="43"/>
      <c r="E5" s="43"/>
      <c r="F5" s="39"/>
      <c r="G5" s="39"/>
      <c r="H5" s="39"/>
      <c r="I5" s="308"/>
      <c r="J5" s="39"/>
      <c r="K5" s="39"/>
      <c r="L5" s="39"/>
      <c r="M5" s="39"/>
      <c r="N5" s="39"/>
      <c r="O5" s="39"/>
      <c r="P5" s="39"/>
      <c r="Q5" s="308"/>
      <c r="R5" s="39"/>
      <c r="S5" s="39"/>
      <c r="T5" s="39"/>
      <c r="U5" s="39"/>
      <c r="V5" s="39"/>
      <c r="W5" s="39"/>
      <c r="X5" s="39"/>
      <c r="Y5" s="39"/>
    </row>
    <row r="6" spans="1:25" ht="12.5" x14ac:dyDescent="0.25">
      <c r="A6" s="39"/>
      <c r="B6" s="44"/>
      <c r="C6" s="1167" t="str">
        <f>HYPERLINK("#'Contents'!A1","Contents")</f>
        <v>Contents</v>
      </c>
      <c r="D6" s="1161"/>
      <c r="E6" s="43"/>
      <c r="F6" s="43"/>
      <c r="G6" s="39"/>
      <c r="H6" s="39"/>
      <c r="I6" s="308"/>
      <c r="J6" s="39"/>
      <c r="K6" s="39"/>
      <c r="L6" s="39"/>
      <c r="M6" s="39"/>
      <c r="N6" s="39"/>
      <c r="O6" s="39"/>
      <c r="P6" s="39"/>
      <c r="Q6" s="308"/>
      <c r="R6" s="39"/>
      <c r="S6" s="39"/>
      <c r="T6" s="39"/>
      <c r="U6" s="39"/>
      <c r="V6" s="39"/>
      <c r="W6" s="39"/>
      <c r="X6" s="39"/>
      <c r="Y6" s="39"/>
    </row>
    <row r="7" spans="1:25" ht="11.5" x14ac:dyDescent="0.25">
      <c r="A7" s="39"/>
      <c r="B7" s="39"/>
      <c r="C7" s="39"/>
      <c r="D7" s="39"/>
      <c r="E7" s="39"/>
      <c r="F7" s="39"/>
      <c r="G7" s="39"/>
      <c r="H7" s="39"/>
      <c r="I7" s="308"/>
      <c r="J7" s="39"/>
      <c r="K7" s="39"/>
      <c r="L7" s="39"/>
      <c r="M7" s="39"/>
      <c r="N7" s="39"/>
      <c r="O7" s="39"/>
      <c r="P7" s="39"/>
      <c r="Q7" s="308"/>
      <c r="R7" s="39"/>
      <c r="S7" s="39"/>
      <c r="T7" s="39"/>
      <c r="U7" s="39"/>
      <c r="V7" s="39"/>
      <c r="W7" s="39"/>
      <c r="X7" s="39"/>
      <c r="Y7" s="39"/>
    </row>
    <row r="8" spans="1:25" ht="11.5" x14ac:dyDescent="0.25">
      <c r="A8" s="64">
        <f>SUM(A9:A152)</f>
        <v>0</v>
      </c>
      <c r="B8" s="64">
        <f>SUM(B9:B152)</f>
        <v>0</v>
      </c>
      <c r="C8" s="46"/>
      <c r="D8" s="46"/>
      <c r="E8" s="43"/>
      <c r="F8" s="46"/>
      <c r="G8" s="46"/>
      <c r="H8" s="46"/>
      <c r="I8" s="308"/>
      <c r="J8" s="39"/>
      <c r="K8" s="39"/>
      <c r="L8" s="39"/>
      <c r="M8" s="39"/>
      <c r="N8" s="39"/>
      <c r="O8" s="39"/>
      <c r="P8" s="39"/>
      <c r="Q8" s="308"/>
      <c r="R8" s="39"/>
      <c r="S8" s="39"/>
      <c r="T8" s="39"/>
      <c r="U8" s="39"/>
      <c r="V8" s="39"/>
      <c r="W8" s="39"/>
      <c r="X8" s="39"/>
      <c r="Y8" s="39"/>
    </row>
    <row r="9" spans="1:25" ht="14.5" x14ac:dyDescent="0.35">
      <c r="B9" s="24"/>
      <c r="C9" s="24"/>
      <c r="D9" s="24"/>
      <c r="E9" s="289" t="str">
        <f>IF('Bidder Instructions'!$H$28=2,"FOR BIDDER COMPLETION","DO NOT COMPLETE - NFP SELECTED - COMPLETE 1.2b")</f>
        <v>FOR BIDDER COMPLETION</v>
      </c>
      <c r="F9" s="347" t="s">
        <v>546</v>
      </c>
      <c r="G9" s="347" t="s">
        <v>547</v>
      </c>
      <c r="H9" s="347" t="s">
        <v>548</v>
      </c>
      <c r="I9" s="311"/>
      <c r="J9" s="347"/>
      <c r="K9" s="347"/>
      <c r="L9" s="347"/>
      <c r="M9" s="348"/>
      <c r="N9" s="347" t="s">
        <v>549</v>
      </c>
      <c r="O9" s="347" t="s">
        <v>550</v>
      </c>
      <c r="P9" s="347" t="s">
        <v>551</v>
      </c>
      <c r="Q9" s="311"/>
      <c r="R9" s="347"/>
      <c r="S9" s="347"/>
      <c r="T9" s="347"/>
      <c r="U9" s="347"/>
      <c r="V9" s="347" t="s">
        <v>552</v>
      </c>
      <c r="W9" s="347" t="s">
        <v>553</v>
      </c>
      <c r="X9" s="347" t="s">
        <v>554</v>
      </c>
      <c r="Y9" s="347"/>
    </row>
    <row r="10" spans="1:25" ht="21" x14ac:dyDescent="0.5">
      <c r="B10" s="12"/>
      <c r="D10" s="12"/>
      <c r="E10" s="25" t="s">
        <v>570</v>
      </c>
      <c r="F10" s="12"/>
      <c r="G10" s="12"/>
      <c r="H10" s="12"/>
      <c r="I10" s="309"/>
      <c r="J10" s="12"/>
      <c r="K10" s="12"/>
      <c r="L10" s="12"/>
      <c r="M10" s="299"/>
      <c r="N10" s="12"/>
      <c r="O10" s="12"/>
      <c r="P10" s="12"/>
      <c r="Q10" s="309"/>
      <c r="R10" s="12"/>
      <c r="S10" s="12"/>
      <c r="T10" s="12"/>
      <c r="U10" s="12"/>
      <c r="V10" s="12"/>
      <c r="W10" s="12"/>
      <c r="X10" s="12"/>
      <c r="Y10" s="12"/>
    </row>
    <row r="11" spans="1:25" ht="12" x14ac:dyDescent="0.3">
      <c r="B11" s="299"/>
      <c r="D11" s="299"/>
      <c r="F11" s="302" t="s">
        <v>259</v>
      </c>
      <c r="I11" s="309"/>
      <c r="J11" s="302" t="s">
        <v>260</v>
      </c>
      <c r="M11" s="299"/>
      <c r="N11" s="302" t="s">
        <v>571</v>
      </c>
      <c r="Q11" s="309"/>
      <c r="R11" s="302" t="s">
        <v>261</v>
      </c>
      <c r="U11" s="299"/>
      <c r="V11" s="302" t="s">
        <v>572</v>
      </c>
      <c r="Y11" s="299"/>
    </row>
    <row r="12" spans="1:25" ht="12" x14ac:dyDescent="0.3">
      <c r="B12" s="299"/>
      <c r="D12" s="302"/>
      <c r="E12" s="303"/>
      <c r="F12" s="1223" t="s">
        <v>381</v>
      </c>
      <c r="G12" s="1224"/>
      <c r="H12" s="1225"/>
      <c r="I12" s="310"/>
      <c r="J12" s="1223" t="s">
        <v>379</v>
      </c>
      <c r="K12" s="1224"/>
      <c r="L12" s="1225"/>
      <c r="M12" s="302"/>
      <c r="N12" s="1226" t="str">
        <f>J12</f>
        <v>Subcontractor/Guarantor/Entity #2</v>
      </c>
      <c r="O12" s="1226"/>
      <c r="P12" s="1226"/>
      <c r="Q12" s="310"/>
      <c r="R12" s="1223" t="s">
        <v>380</v>
      </c>
      <c r="S12" s="1224"/>
      <c r="T12" s="1225"/>
      <c r="U12" s="302"/>
      <c r="V12" s="1221" t="str">
        <f>R12</f>
        <v>Subcontractor/Guarantor/Entity #3</v>
      </c>
      <c r="W12" s="1221"/>
      <c r="X12" s="1221"/>
      <c r="Y12" s="302"/>
    </row>
    <row r="13" spans="1:25" ht="12" x14ac:dyDescent="0.3">
      <c r="B13" s="299"/>
      <c r="D13" s="302"/>
      <c r="E13" s="304" t="s">
        <v>573</v>
      </c>
      <c r="F13" s="306" t="s">
        <v>564</v>
      </c>
      <c r="G13" s="306" t="s">
        <v>564</v>
      </c>
      <c r="H13" s="306" t="s">
        <v>564</v>
      </c>
      <c r="I13" s="310"/>
      <c r="J13" s="35"/>
      <c r="K13" s="35"/>
      <c r="L13" s="35"/>
      <c r="M13" s="302"/>
      <c r="N13" s="306" t="s">
        <v>564</v>
      </c>
      <c r="O13" s="306" t="s">
        <v>564</v>
      </c>
      <c r="P13" s="306" t="s">
        <v>564</v>
      </c>
      <c r="Q13" s="310"/>
      <c r="R13" s="35"/>
      <c r="S13" s="35"/>
      <c r="T13" s="35"/>
      <c r="U13" s="302"/>
      <c r="V13" s="306" t="s">
        <v>564</v>
      </c>
      <c r="W13" s="306" t="s">
        <v>564</v>
      </c>
      <c r="X13" s="306" t="s">
        <v>564</v>
      </c>
      <c r="Y13" s="302"/>
    </row>
    <row r="14" spans="1:25" s="301" customFormat="1" ht="12" x14ac:dyDescent="0.3">
      <c r="A14" s="300"/>
      <c r="B14" s="300"/>
      <c r="D14" s="299"/>
      <c r="E14" s="305" t="s">
        <v>562</v>
      </c>
      <c r="F14" s="1228" t="s">
        <v>387</v>
      </c>
      <c r="G14" s="1228"/>
      <c r="H14" s="1228"/>
      <c r="I14" s="309"/>
      <c r="J14" s="55">
        <v>1</v>
      </c>
      <c r="K14" s="55">
        <v>1</v>
      </c>
      <c r="L14" s="55">
        <v>1</v>
      </c>
      <c r="M14" s="299"/>
      <c r="N14" s="1228" t="s">
        <v>387</v>
      </c>
      <c r="O14" s="1228"/>
      <c r="P14" s="1228"/>
      <c r="Q14" s="309"/>
      <c r="R14" s="55">
        <v>1</v>
      </c>
      <c r="S14" s="55">
        <v>1</v>
      </c>
      <c r="T14" s="55">
        <v>1</v>
      </c>
      <c r="U14" s="299"/>
      <c r="V14" s="1228" t="s">
        <v>387</v>
      </c>
      <c r="W14" s="1228"/>
      <c r="X14" s="1228"/>
      <c r="Y14" s="299"/>
    </row>
    <row r="15" spans="1:25" s="301" customFormat="1" ht="12" x14ac:dyDescent="0.3">
      <c r="A15" s="300"/>
      <c r="B15" s="300"/>
      <c r="C15" s="315" t="s">
        <v>574</v>
      </c>
      <c r="D15" s="299"/>
      <c r="E15" s="305" t="s">
        <v>563</v>
      </c>
      <c r="F15" s="653">
        <v>1</v>
      </c>
      <c r="G15" s="653">
        <v>1</v>
      </c>
      <c r="H15" s="653">
        <v>1</v>
      </c>
      <c r="I15" s="309"/>
      <c r="J15" s="55">
        <v>1</v>
      </c>
      <c r="K15" s="55">
        <v>1</v>
      </c>
      <c r="L15" s="55">
        <v>1</v>
      </c>
      <c r="M15" s="299"/>
      <c r="N15" s="653">
        <v>1</v>
      </c>
      <c r="O15" s="653">
        <v>1</v>
      </c>
      <c r="P15" s="653">
        <v>1</v>
      </c>
      <c r="Q15" s="309"/>
      <c r="R15" s="55">
        <v>1</v>
      </c>
      <c r="S15" s="55">
        <v>1</v>
      </c>
      <c r="T15" s="55">
        <v>1</v>
      </c>
      <c r="U15" s="299"/>
      <c r="V15" s="653">
        <v>1</v>
      </c>
      <c r="W15" s="653">
        <v>1</v>
      </c>
      <c r="X15" s="653">
        <v>1</v>
      </c>
      <c r="Y15" s="299"/>
    </row>
    <row r="16" spans="1:25" ht="18" x14ac:dyDescent="0.4">
      <c r="A16" s="56"/>
      <c r="B16" s="56"/>
      <c r="D16" s="12"/>
      <c r="E16" s="1" t="s">
        <v>4</v>
      </c>
      <c r="F16" s="654" t="s">
        <v>5</v>
      </c>
      <c r="G16" s="655"/>
      <c r="H16" s="656"/>
      <c r="I16" s="309"/>
      <c r="J16" s="69" t="s">
        <v>5</v>
      </c>
      <c r="K16" s="12"/>
      <c r="M16" s="299"/>
      <c r="N16" s="69" t="s">
        <v>5</v>
      </c>
      <c r="O16" s="12"/>
      <c r="Q16" s="309"/>
      <c r="R16" s="69" t="s">
        <v>5</v>
      </c>
      <c r="S16" s="12"/>
      <c r="U16" s="12"/>
      <c r="V16" s="69" t="s">
        <v>5</v>
      </c>
      <c r="W16" s="12"/>
      <c r="Y16" s="12"/>
    </row>
    <row r="17" spans="1:25" ht="13" x14ac:dyDescent="0.3">
      <c r="A17" s="56"/>
      <c r="B17" s="56"/>
      <c r="C17" s="315" t="s">
        <v>281</v>
      </c>
      <c r="E17" s="13" t="s">
        <v>565</v>
      </c>
      <c r="F17" s="36" t="s">
        <v>6</v>
      </c>
      <c r="G17" s="36" t="s">
        <v>6</v>
      </c>
      <c r="H17" s="36" t="s">
        <v>6</v>
      </c>
      <c r="I17" s="1142"/>
      <c r="J17" s="36" t="s">
        <v>6</v>
      </c>
      <c r="K17" s="36" t="s">
        <v>6</v>
      </c>
      <c r="L17" s="36" t="s">
        <v>6</v>
      </c>
      <c r="M17" s="4"/>
      <c r="N17" s="59" t="str">
        <f t="shared" ref="N17:P21" si="0">J17</f>
        <v>31/XX/20XX</v>
      </c>
      <c r="O17" s="59" t="str">
        <f t="shared" si="0"/>
        <v>31/XX/20XX</v>
      </c>
      <c r="P17" s="59" t="str">
        <f t="shared" si="0"/>
        <v>31/XX/20XX</v>
      </c>
      <c r="Q17" s="1142"/>
      <c r="R17" s="36" t="s">
        <v>6</v>
      </c>
      <c r="S17" s="36" t="s">
        <v>6</v>
      </c>
      <c r="T17" s="36" t="s">
        <v>6</v>
      </c>
      <c r="U17" s="4"/>
      <c r="V17" s="59" t="str">
        <f t="shared" ref="V17:X21" si="1">R17</f>
        <v>31/XX/20XX</v>
      </c>
      <c r="W17" s="59" t="str">
        <f t="shared" si="1"/>
        <v>31/XX/20XX</v>
      </c>
      <c r="X17" s="59" t="str">
        <f t="shared" si="1"/>
        <v>31/XX/20XX</v>
      </c>
    </row>
    <row r="18" spans="1:25" ht="11.5" x14ac:dyDescent="0.25">
      <c r="A18" s="56"/>
      <c r="B18" s="56"/>
      <c r="E18" s="54" t="s">
        <v>7</v>
      </c>
      <c r="F18" s="35">
        <v>12</v>
      </c>
      <c r="G18" s="35">
        <v>12</v>
      </c>
      <c r="H18" s="35">
        <v>12</v>
      </c>
      <c r="J18" s="35">
        <v>12</v>
      </c>
      <c r="K18" s="35">
        <v>12</v>
      </c>
      <c r="L18" s="35">
        <v>12</v>
      </c>
      <c r="N18" s="60">
        <f t="shared" si="0"/>
        <v>12</v>
      </c>
      <c r="O18" s="60">
        <f t="shared" si="0"/>
        <v>12</v>
      </c>
      <c r="P18" s="60">
        <f t="shared" si="0"/>
        <v>12</v>
      </c>
      <c r="R18" s="35">
        <v>12</v>
      </c>
      <c r="S18" s="35">
        <v>12</v>
      </c>
      <c r="T18" s="35">
        <v>12</v>
      </c>
      <c r="V18" s="60">
        <f t="shared" si="1"/>
        <v>12</v>
      </c>
      <c r="W18" s="60">
        <f t="shared" si="1"/>
        <v>12</v>
      </c>
      <c r="X18" s="60">
        <f t="shared" si="1"/>
        <v>12</v>
      </c>
    </row>
    <row r="19" spans="1:25" ht="11.5" x14ac:dyDescent="0.25">
      <c r="A19" s="56"/>
      <c r="B19" s="56"/>
      <c r="E19" s="54" t="s">
        <v>8</v>
      </c>
      <c r="F19" s="35" t="s">
        <v>9</v>
      </c>
      <c r="G19" s="35" t="s">
        <v>9</v>
      </c>
      <c r="H19" s="35" t="s">
        <v>9</v>
      </c>
      <c r="J19" s="35" t="s">
        <v>9</v>
      </c>
      <c r="K19" s="35" t="s">
        <v>9</v>
      </c>
      <c r="L19" s="35" t="s">
        <v>9</v>
      </c>
      <c r="N19" s="60" t="str">
        <f t="shared" si="0"/>
        <v>N</v>
      </c>
      <c r="O19" s="60" t="str">
        <f t="shared" si="0"/>
        <v>N</v>
      </c>
      <c r="P19" s="60" t="str">
        <f t="shared" si="0"/>
        <v>N</v>
      </c>
      <c r="R19" s="35" t="s">
        <v>47</v>
      </c>
      <c r="S19" s="35" t="s">
        <v>47</v>
      </c>
      <c r="T19" s="35" t="s">
        <v>47</v>
      </c>
      <c r="V19" s="60" t="str">
        <f t="shared" si="1"/>
        <v>Y</v>
      </c>
      <c r="W19" s="60" t="str">
        <f t="shared" si="1"/>
        <v>Y</v>
      </c>
      <c r="X19" s="60" t="str">
        <f t="shared" si="1"/>
        <v>Y</v>
      </c>
    </row>
    <row r="20" spans="1:25" ht="11.5" x14ac:dyDescent="0.25">
      <c r="A20" s="56"/>
      <c r="B20" s="56"/>
      <c r="E20" s="54" t="s">
        <v>106</v>
      </c>
      <c r="F20" s="34" t="s">
        <v>42</v>
      </c>
      <c r="G20" s="34" t="s">
        <v>42</v>
      </c>
      <c r="H20" s="34" t="s">
        <v>42</v>
      </c>
      <c r="J20" s="34" t="s">
        <v>42</v>
      </c>
      <c r="K20" s="34" t="s">
        <v>42</v>
      </c>
      <c r="L20" s="34" t="s">
        <v>42</v>
      </c>
      <c r="N20" s="60" t="str">
        <f t="shared" si="0"/>
        <v>N/A</v>
      </c>
      <c r="O20" s="60" t="str">
        <f t="shared" si="0"/>
        <v>N/A</v>
      </c>
      <c r="P20" s="60" t="str">
        <f t="shared" si="0"/>
        <v>N/A</v>
      </c>
      <c r="R20" s="34" t="s">
        <v>42</v>
      </c>
      <c r="S20" s="34" t="s">
        <v>42</v>
      </c>
      <c r="T20" s="34" t="s">
        <v>42</v>
      </c>
      <c r="V20" s="60" t="str">
        <f t="shared" si="1"/>
        <v>N/A</v>
      </c>
      <c r="W20" s="60" t="str">
        <f t="shared" si="1"/>
        <v>N/A</v>
      </c>
      <c r="X20" s="60" t="str">
        <f t="shared" si="1"/>
        <v>N/A</v>
      </c>
    </row>
    <row r="21" spans="1:25" ht="11.5" x14ac:dyDescent="0.25">
      <c r="A21" s="56"/>
      <c r="B21" s="56"/>
      <c r="E21" s="54" t="s">
        <v>194</v>
      </c>
      <c r="F21" s="35" t="s">
        <v>10</v>
      </c>
      <c r="G21" s="35" t="s">
        <v>10</v>
      </c>
      <c r="H21" s="35" t="s">
        <v>10</v>
      </c>
      <c r="J21" s="35" t="s">
        <v>10</v>
      </c>
      <c r="K21" s="35" t="s">
        <v>10</v>
      </c>
      <c r="L21" s="35" t="s">
        <v>10</v>
      </c>
      <c r="N21" s="60" t="str">
        <f t="shared" si="0"/>
        <v>Annual</v>
      </c>
      <c r="O21" s="60" t="str">
        <f t="shared" si="0"/>
        <v>Annual</v>
      </c>
      <c r="P21" s="60" t="str">
        <f t="shared" si="0"/>
        <v>Annual</v>
      </c>
      <c r="R21" s="35" t="s">
        <v>10</v>
      </c>
      <c r="S21" s="35" t="s">
        <v>10</v>
      </c>
      <c r="T21" s="35" t="s">
        <v>10</v>
      </c>
      <c r="V21" s="60" t="str">
        <f t="shared" si="1"/>
        <v>Annual</v>
      </c>
      <c r="W21" s="60" t="str">
        <f t="shared" si="1"/>
        <v>Annual</v>
      </c>
      <c r="X21" s="60" t="str">
        <f t="shared" si="1"/>
        <v>Annual</v>
      </c>
    </row>
    <row r="22" spans="1:25" ht="11.5" x14ac:dyDescent="0.25">
      <c r="A22" s="56">
        <f>IF(OR(F22&lt;0,G22&lt;0,H22&lt;0,N22&lt;0,O22&lt;0,P22&lt;0,V22&lt;0,W22&lt;0,X22&lt;0),1,0)</f>
        <v>0</v>
      </c>
      <c r="B22" s="56"/>
      <c r="C22" s="315" t="s">
        <v>432</v>
      </c>
      <c r="D22" s="316" t="s">
        <v>416</v>
      </c>
      <c r="E22" s="2" t="s">
        <v>3</v>
      </c>
      <c r="F22" s="555"/>
      <c r="G22" s="555"/>
      <c r="H22" s="555"/>
      <c r="I22" s="564"/>
      <c r="J22" s="555"/>
      <c r="K22" s="555"/>
      <c r="L22" s="555"/>
      <c r="M22" s="556"/>
      <c r="N22" s="557">
        <f t="shared" ref="N22:P23" si="2">J22/J$14</f>
        <v>0</v>
      </c>
      <c r="O22" s="557">
        <f t="shared" si="2"/>
        <v>0</v>
      </c>
      <c r="P22" s="557">
        <f t="shared" si="2"/>
        <v>0</v>
      </c>
      <c r="Q22" s="564"/>
      <c r="R22" s="555"/>
      <c r="S22" s="555"/>
      <c r="T22" s="555"/>
      <c r="U22" s="556"/>
      <c r="V22" s="557">
        <f t="shared" ref="V22:X23" si="3">R22/R$14</f>
        <v>0</v>
      </c>
      <c r="W22" s="557">
        <f t="shared" si="3"/>
        <v>0</v>
      </c>
      <c r="X22" s="557">
        <f t="shared" si="3"/>
        <v>0</v>
      </c>
      <c r="Y22" s="556"/>
    </row>
    <row r="23" spans="1:25" ht="11.5" x14ac:dyDescent="0.25">
      <c r="A23" s="56">
        <f>IF(OR(F23&gt;0,G23&gt;0,H23&gt;0,N23&gt;0,O23&gt;0,P23&gt;0,V23&gt;0,W23&gt;0,X23&gt;0),1,0)</f>
        <v>0</v>
      </c>
      <c r="B23" s="56"/>
      <c r="C23" s="315" t="s">
        <v>433</v>
      </c>
      <c r="D23" s="316"/>
      <c r="E23" s="2" t="s">
        <v>11</v>
      </c>
      <c r="F23" s="555"/>
      <c r="G23" s="555"/>
      <c r="H23" s="555"/>
      <c r="I23" s="564"/>
      <c r="J23" s="555"/>
      <c r="K23" s="555"/>
      <c r="L23" s="555"/>
      <c r="M23" s="556"/>
      <c r="N23" s="557">
        <f t="shared" si="2"/>
        <v>0</v>
      </c>
      <c r="O23" s="557">
        <f t="shared" si="2"/>
        <v>0</v>
      </c>
      <c r="P23" s="557">
        <f t="shared" si="2"/>
        <v>0</v>
      </c>
      <c r="Q23" s="564"/>
      <c r="R23" s="555"/>
      <c r="S23" s="555"/>
      <c r="T23" s="555"/>
      <c r="U23" s="556"/>
      <c r="V23" s="557">
        <f t="shared" si="3"/>
        <v>0</v>
      </c>
      <c r="W23" s="557">
        <f t="shared" si="3"/>
        <v>0</v>
      </c>
      <c r="X23" s="557">
        <f t="shared" si="3"/>
        <v>0</v>
      </c>
      <c r="Y23" s="556"/>
    </row>
    <row r="24" spans="1:25" ht="11.5" x14ac:dyDescent="0.25">
      <c r="A24" s="56"/>
      <c r="B24" s="56"/>
      <c r="C24" s="315" t="s">
        <v>434</v>
      </c>
      <c r="D24" s="316"/>
      <c r="E24" s="3" t="s">
        <v>12</v>
      </c>
      <c r="F24" s="558">
        <f>F22+F23</f>
        <v>0</v>
      </c>
      <c r="G24" s="558">
        <f>G22+G23</f>
        <v>0</v>
      </c>
      <c r="H24" s="558">
        <f>H22+H23</f>
        <v>0</v>
      </c>
      <c r="I24" s="564"/>
      <c r="J24" s="558">
        <f>J22+J23</f>
        <v>0</v>
      </c>
      <c r="K24" s="558">
        <f>K22+K23</f>
        <v>0</v>
      </c>
      <c r="L24" s="558">
        <f>L22+L23</f>
        <v>0</v>
      </c>
      <c r="M24" s="556"/>
      <c r="N24" s="558">
        <f>N22+N23</f>
        <v>0</v>
      </c>
      <c r="O24" s="558">
        <f>O22+O23</f>
        <v>0</v>
      </c>
      <c r="P24" s="558">
        <f>P22+P23</f>
        <v>0</v>
      </c>
      <c r="Q24" s="564"/>
      <c r="R24" s="558">
        <f>R22+R23</f>
        <v>0</v>
      </c>
      <c r="S24" s="558">
        <f>S22+S23</f>
        <v>0</v>
      </c>
      <c r="T24" s="558">
        <f>T22+T23</f>
        <v>0</v>
      </c>
      <c r="U24" s="556"/>
      <c r="V24" s="558">
        <f>V22+V23</f>
        <v>0</v>
      </c>
      <c r="W24" s="558">
        <f>W22+W23</f>
        <v>0</v>
      </c>
      <c r="X24" s="558">
        <f>X22+X23</f>
        <v>0</v>
      </c>
      <c r="Y24" s="556"/>
    </row>
    <row r="25" spans="1:25" ht="11.5" x14ac:dyDescent="0.25">
      <c r="A25" s="56"/>
      <c r="B25" s="56"/>
      <c r="C25" s="315" t="s">
        <v>456</v>
      </c>
      <c r="D25" s="316"/>
      <c r="E25" s="2" t="s">
        <v>116</v>
      </c>
      <c r="F25" s="555"/>
      <c r="G25" s="555"/>
      <c r="H25" s="555"/>
      <c r="I25" s="564"/>
      <c r="J25" s="555"/>
      <c r="K25" s="555"/>
      <c r="L25" s="555"/>
      <c r="M25" s="556"/>
      <c r="N25" s="557">
        <f t="shared" ref="N25:P29" si="4">J25/J$14</f>
        <v>0</v>
      </c>
      <c r="O25" s="557">
        <f t="shared" si="4"/>
        <v>0</v>
      </c>
      <c r="P25" s="557">
        <f t="shared" si="4"/>
        <v>0</v>
      </c>
      <c r="Q25" s="564"/>
      <c r="R25" s="555"/>
      <c r="S25" s="555"/>
      <c r="T25" s="555"/>
      <c r="U25" s="556"/>
      <c r="V25" s="557">
        <f t="shared" ref="V25:X29" si="5">R25/R$14</f>
        <v>0</v>
      </c>
      <c r="W25" s="557">
        <f t="shared" si="5"/>
        <v>0</v>
      </c>
      <c r="X25" s="557">
        <f t="shared" si="5"/>
        <v>0</v>
      </c>
      <c r="Y25" s="556"/>
    </row>
    <row r="26" spans="1:25" ht="11.5" x14ac:dyDescent="0.25">
      <c r="A26" s="56"/>
      <c r="B26" s="56"/>
      <c r="C26" s="315" t="s">
        <v>457</v>
      </c>
      <c r="D26" s="316"/>
      <c r="E26" s="2" t="s">
        <v>117</v>
      </c>
      <c r="F26" s="555"/>
      <c r="G26" s="555"/>
      <c r="H26" s="555"/>
      <c r="I26" s="564"/>
      <c r="J26" s="555"/>
      <c r="K26" s="555"/>
      <c r="L26" s="555"/>
      <c r="M26" s="556"/>
      <c r="N26" s="557">
        <f t="shared" si="4"/>
        <v>0</v>
      </c>
      <c r="O26" s="557">
        <f t="shared" si="4"/>
        <v>0</v>
      </c>
      <c r="P26" s="557">
        <f t="shared" si="4"/>
        <v>0</v>
      </c>
      <c r="Q26" s="564"/>
      <c r="R26" s="555"/>
      <c r="S26" s="555"/>
      <c r="T26" s="555"/>
      <c r="U26" s="556"/>
      <c r="V26" s="557">
        <f t="shared" si="5"/>
        <v>0</v>
      </c>
      <c r="W26" s="557">
        <f t="shared" si="5"/>
        <v>0</v>
      </c>
      <c r="X26" s="557">
        <f t="shared" si="5"/>
        <v>0</v>
      </c>
      <c r="Y26" s="556"/>
    </row>
    <row r="27" spans="1:25" ht="11.5" x14ac:dyDescent="0.25">
      <c r="A27" s="56">
        <f>IF(OR(F27&lt;0,G27&lt;0,H27&lt;0,N27&lt;0,O27&lt;0,P27&lt;0,V27&lt;0,W27&lt;0,X27&lt;0),1,0)</f>
        <v>0</v>
      </c>
      <c r="B27" s="56"/>
      <c r="C27" s="315" t="s">
        <v>458</v>
      </c>
      <c r="D27" s="316"/>
      <c r="E27" s="2" t="s">
        <v>153</v>
      </c>
      <c r="F27" s="555"/>
      <c r="G27" s="555"/>
      <c r="H27" s="555"/>
      <c r="I27" s="564"/>
      <c r="J27" s="555"/>
      <c r="K27" s="555"/>
      <c r="L27" s="555"/>
      <c r="M27" s="556"/>
      <c r="N27" s="557">
        <f t="shared" si="4"/>
        <v>0</v>
      </c>
      <c r="O27" s="557">
        <f t="shared" si="4"/>
        <v>0</v>
      </c>
      <c r="P27" s="557">
        <f t="shared" si="4"/>
        <v>0</v>
      </c>
      <c r="Q27" s="564"/>
      <c r="R27" s="555"/>
      <c r="S27" s="555"/>
      <c r="T27" s="555"/>
      <c r="U27" s="556"/>
      <c r="V27" s="557">
        <f t="shared" si="5"/>
        <v>0</v>
      </c>
      <c r="W27" s="557">
        <f t="shared" si="5"/>
        <v>0</v>
      </c>
      <c r="X27" s="557">
        <f t="shared" si="5"/>
        <v>0</v>
      </c>
      <c r="Y27" s="556"/>
    </row>
    <row r="28" spans="1:25" ht="11.5" x14ac:dyDescent="0.25">
      <c r="A28" s="56"/>
      <c r="B28" s="56"/>
      <c r="C28" s="315" t="s">
        <v>459</v>
      </c>
      <c r="D28" s="316"/>
      <c r="E28" s="2" t="s">
        <v>139</v>
      </c>
      <c r="F28" s="555"/>
      <c r="G28" s="555"/>
      <c r="H28" s="555"/>
      <c r="I28" s="564"/>
      <c r="J28" s="555"/>
      <c r="K28" s="555"/>
      <c r="L28" s="555"/>
      <c r="M28" s="556"/>
      <c r="N28" s="557">
        <f t="shared" si="4"/>
        <v>0</v>
      </c>
      <c r="O28" s="557">
        <f t="shared" si="4"/>
        <v>0</v>
      </c>
      <c r="P28" s="557">
        <f t="shared" si="4"/>
        <v>0</v>
      </c>
      <c r="Q28" s="564"/>
      <c r="R28" s="555"/>
      <c r="S28" s="555"/>
      <c r="T28" s="555"/>
      <c r="U28" s="556"/>
      <c r="V28" s="557">
        <f t="shared" si="5"/>
        <v>0</v>
      </c>
      <c r="W28" s="557">
        <f t="shared" si="5"/>
        <v>0</v>
      </c>
      <c r="X28" s="557">
        <f t="shared" si="5"/>
        <v>0</v>
      </c>
      <c r="Y28" s="556"/>
    </row>
    <row r="29" spans="1:25" ht="11.5" x14ac:dyDescent="0.25">
      <c r="A29" s="56">
        <f>IF(OR(F29&gt;0,G29&gt;0,H29&gt;0,N29&gt;0,O29&gt;0,P29&gt;0,V29&gt;0,W29&gt;0,X29&gt;0),1,0)</f>
        <v>0</v>
      </c>
      <c r="B29" s="56"/>
      <c r="C29" s="315" t="s">
        <v>460</v>
      </c>
      <c r="D29" s="316"/>
      <c r="E29" s="2" t="s">
        <v>118</v>
      </c>
      <c r="F29" s="555"/>
      <c r="G29" s="555"/>
      <c r="H29" s="555"/>
      <c r="I29" s="564"/>
      <c r="J29" s="555"/>
      <c r="K29" s="555"/>
      <c r="L29" s="555"/>
      <c r="M29" s="556"/>
      <c r="N29" s="557">
        <f t="shared" si="4"/>
        <v>0</v>
      </c>
      <c r="O29" s="557">
        <f t="shared" si="4"/>
        <v>0</v>
      </c>
      <c r="P29" s="557">
        <f t="shared" si="4"/>
        <v>0</v>
      </c>
      <c r="Q29" s="564"/>
      <c r="R29" s="555"/>
      <c r="S29" s="555"/>
      <c r="T29" s="555"/>
      <c r="U29" s="556"/>
      <c r="V29" s="557">
        <f t="shared" si="5"/>
        <v>0</v>
      </c>
      <c r="W29" s="557">
        <f t="shared" si="5"/>
        <v>0</v>
      </c>
      <c r="X29" s="557">
        <f t="shared" si="5"/>
        <v>0</v>
      </c>
      <c r="Y29" s="556"/>
    </row>
    <row r="30" spans="1:25" ht="11.5" x14ac:dyDescent="0.25">
      <c r="A30" s="56"/>
      <c r="B30" s="56"/>
      <c r="C30" s="315" t="s">
        <v>476</v>
      </c>
      <c r="D30" s="316" t="s">
        <v>416</v>
      </c>
      <c r="E30" s="3" t="s">
        <v>13</v>
      </c>
      <c r="F30" s="558">
        <f>F24+F25+F26+F27+F28+F29</f>
        <v>0</v>
      </c>
      <c r="G30" s="558">
        <f>G24+G25+G26+G27+G28+G29</f>
        <v>0</v>
      </c>
      <c r="H30" s="558">
        <f>H24+H25+H26+H27+H28+H29</f>
        <v>0</v>
      </c>
      <c r="I30" s="564"/>
      <c r="J30" s="558">
        <f>J24+J25+J26+J27+J28+J29</f>
        <v>0</v>
      </c>
      <c r="K30" s="558">
        <f>K24+K25+K26+K27+K28+K29</f>
        <v>0</v>
      </c>
      <c r="L30" s="558">
        <f>L24+L25+L26+L27+L28+L29</f>
        <v>0</v>
      </c>
      <c r="M30" s="556"/>
      <c r="N30" s="558">
        <f>N24+N25+N26+N27+N28+N29</f>
        <v>0</v>
      </c>
      <c r="O30" s="558">
        <f>O24+O25+O26+O27+O28+O29</f>
        <v>0</v>
      </c>
      <c r="P30" s="558">
        <f>P24+P25+P26+P27+P28+P29</f>
        <v>0</v>
      </c>
      <c r="Q30" s="564"/>
      <c r="R30" s="558">
        <f>R24+R25+R26+R27+R28+R29</f>
        <v>0</v>
      </c>
      <c r="S30" s="558">
        <f>S24+S25+S26+S27+S28+S29</f>
        <v>0</v>
      </c>
      <c r="T30" s="558">
        <f>T24+T25+T26+T27+T28+T29</f>
        <v>0</v>
      </c>
      <c r="U30" s="556"/>
      <c r="V30" s="558">
        <f>V24+V25+V26+V27+V28+V29</f>
        <v>0</v>
      </c>
      <c r="W30" s="558">
        <f>W24+W25+W26+W27+W28+W29</f>
        <v>0</v>
      </c>
      <c r="X30" s="558">
        <f>X24+X25+X26+X27+X28+X29</f>
        <v>0</v>
      </c>
      <c r="Y30" s="556"/>
    </row>
    <row r="31" spans="1:25" ht="11.5" x14ac:dyDescent="0.25">
      <c r="A31" s="56"/>
      <c r="B31" s="56"/>
      <c r="C31" s="315" t="s">
        <v>477</v>
      </c>
      <c r="D31" s="316"/>
      <c r="F31" s="559"/>
      <c r="G31" s="559"/>
      <c r="H31" s="559"/>
      <c r="I31" s="564"/>
      <c r="J31" s="559"/>
      <c r="K31" s="559"/>
      <c r="L31" s="559"/>
      <c r="M31" s="556"/>
      <c r="N31" s="559"/>
      <c r="O31" s="559"/>
      <c r="P31" s="559"/>
      <c r="Q31" s="564"/>
      <c r="R31" s="559"/>
      <c r="S31" s="559"/>
      <c r="T31" s="559"/>
      <c r="U31" s="556"/>
      <c r="V31" s="559"/>
      <c r="W31" s="559"/>
      <c r="X31" s="559"/>
      <c r="Y31" s="556"/>
    </row>
    <row r="32" spans="1:25" ht="11.5" x14ac:dyDescent="0.25">
      <c r="A32" s="56"/>
      <c r="B32" s="56"/>
      <c r="C32" s="315" t="s">
        <v>478</v>
      </c>
      <c r="D32" s="316" t="s">
        <v>416</v>
      </c>
      <c r="E32" s="2" t="s">
        <v>201</v>
      </c>
      <c r="F32" s="555"/>
      <c r="G32" s="555"/>
      <c r="H32" s="555"/>
      <c r="I32" s="564"/>
      <c r="J32" s="555"/>
      <c r="K32" s="555"/>
      <c r="L32" s="555"/>
      <c r="M32" s="556"/>
      <c r="N32" s="557">
        <f t="shared" ref="N32:P38" si="6">J32/J$14</f>
        <v>0</v>
      </c>
      <c r="O32" s="557">
        <f t="shared" si="6"/>
        <v>0</v>
      </c>
      <c r="P32" s="557">
        <f t="shared" si="6"/>
        <v>0</v>
      </c>
      <c r="Q32" s="564"/>
      <c r="R32" s="555"/>
      <c r="S32" s="555"/>
      <c r="T32" s="555"/>
      <c r="U32" s="556"/>
      <c r="V32" s="557">
        <f t="shared" ref="V32:X38" si="7">R32/R$14</f>
        <v>0</v>
      </c>
      <c r="W32" s="557">
        <f t="shared" si="7"/>
        <v>0</v>
      </c>
      <c r="X32" s="557">
        <f t="shared" si="7"/>
        <v>0</v>
      </c>
      <c r="Y32" s="556"/>
    </row>
    <row r="33" spans="1:25" ht="11.5" x14ac:dyDescent="0.25">
      <c r="A33" s="56">
        <f>IF(OR(F33&lt;0,G33&lt;0,H33&lt;0,N33&lt;0,O33&lt;0,P33&lt;0,V33&lt;0,W33&lt;0,X33&lt;0),1,0)</f>
        <v>0</v>
      </c>
      <c r="B33" s="56"/>
      <c r="C33" s="315" t="s">
        <v>479</v>
      </c>
      <c r="D33" s="316" t="s">
        <v>416</v>
      </c>
      <c r="E33" s="2" t="s">
        <v>53</v>
      </c>
      <c r="F33" s="555"/>
      <c r="G33" s="555"/>
      <c r="H33" s="555"/>
      <c r="I33" s="564"/>
      <c r="J33" s="555"/>
      <c r="K33" s="555"/>
      <c r="L33" s="555"/>
      <c r="M33" s="556"/>
      <c r="N33" s="557">
        <f t="shared" si="6"/>
        <v>0</v>
      </c>
      <c r="O33" s="557">
        <f t="shared" si="6"/>
        <v>0</v>
      </c>
      <c r="P33" s="557">
        <f t="shared" si="6"/>
        <v>0</v>
      </c>
      <c r="Q33" s="564"/>
      <c r="R33" s="555"/>
      <c r="S33" s="555"/>
      <c r="T33" s="555"/>
      <c r="U33" s="556"/>
      <c r="V33" s="557">
        <f t="shared" si="7"/>
        <v>0</v>
      </c>
      <c r="W33" s="557">
        <f t="shared" si="7"/>
        <v>0</v>
      </c>
      <c r="X33" s="557">
        <f t="shared" si="7"/>
        <v>0</v>
      </c>
      <c r="Y33" s="556"/>
    </row>
    <row r="34" spans="1:25" ht="11.5" x14ac:dyDescent="0.25">
      <c r="A34" s="56">
        <f>IF(OR(F34&gt;0,G34&gt;0,H34&gt;0,N34&gt;0,O34&gt;0,P34&gt;0,V34&gt;0,W34&gt;0,X34&gt;0),1,0)</f>
        <v>0</v>
      </c>
      <c r="B34" s="56"/>
      <c r="C34" s="315" t="s">
        <v>480</v>
      </c>
      <c r="D34" s="316" t="s">
        <v>416</v>
      </c>
      <c r="E34" s="2" t="s">
        <v>14</v>
      </c>
      <c r="F34" s="555"/>
      <c r="G34" s="555"/>
      <c r="H34" s="555"/>
      <c r="I34" s="564"/>
      <c r="J34" s="555"/>
      <c r="K34" s="555"/>
      <c r="L34" s="555"/>
      <c r="M34" s="556"/>
      <c r="N34" s="557">
        <f t="shared" si="6"/>
        <v>0</v>
      </c>
      <c r="O34" s="557">
        <f t="shared" si="6"/>
        <v>0</v>
      </c>
      <c r="P34" s="557">
        <f t="shared" si="6"/>
        <v>0</v>
      </c>
      <c r="Q34" s="564"/>
      <c r="R34" s="555"/>
      <c r="S34" s="555"/>
      <c r="T34" s="555"/>
      <c r="U34" s="556"/>
      <c r="V34" s="557">
        <f t="shared" si="7"/>
        <v>0</v>
      </c>
      <c r="W34" s="557">
        <f t="shared" si="7"/>
        <v>0</v>
      </c>
      <c r="X34" s="557">
        <f t="shared" si="7"/>
        <v>0</v>
      </c>
      <c r="Y34" s="556"/>
    </row>
    <row r="35" spans="1:25" ht="11.5" x14ac:dyDescent="0.25">
      <c r="A35" s="56"/>
      <c r="B35" s="56"/>
      <c r="C35" s="315" t="s">
        <v>481</v>
      </c>
      <c r="D35" s="316"/>
      <c r="E35" s="2" t="s">
        <v>119</v>
      </c>
      <c r="F35" s="555"/>
      <c r="G35" s="555"/>
      <c r="H35" s="555"/>
      <c r="I35" s="564"/>
      <c r="J35" s="555"/>
      <c r="K35" s="555"/>
      <c r="L35" s="555"/>
      <c r="M35" s="556"/>
      <c r="N35" s="557">
        <f t="shared" si="6"/>
        <v>0</v>
      </c>
      <c r="O35" s="557">
        <f t="shared" si="6"/>
        <v>0</v>
      </c>
      <c r="P35" s="557">
        <f t="shared" si="6"/>
        <v>0</v>
      </c>
      <c r="Q35" s="564"/>
      <c r="R35" s="555"/>
      <c r="S35" s="555"/>
      <c r="T35" s="555"/>
      <c r="U35" s="556"/>
      <c r="V35" s="557">
        <f t="shared" si="7"/>
        <v>0</v>
      </c>
      <c r="W35" s="557">
        <f t="shared" si="7"/>
        <v>0</v>
      </c>
      <c r="X35" s="557">
        <f t="shared" si="7"/>
        <v>0</v>
      </c>
      <c r="Y35" s="556"/>
    </row>
    <row r="36" spans="1:25" ht="11.5" x14ac:dyDescent="0.25">
      <c r="A36" s="56"/>
      <c r="B36" s="56"/>
      <c r="C36" s="315" t="s">
        <v>482</v>
      </c>
      <c r="D36" s="316" t="s">
        <v>416</v>
      </c>
      <c r="E36" s="2" t="s">
        <v>107</v>
      </c>
      <c r="F36" s="555"/>
      <c r="G36" s="555"/>
      <c r="H36" s="555"/>
      <c r="I36" s="564"/>
      <c r="J36" s="555"/>
      <c r="K36" s="555"/>
      <c r="L36" s="555"/>
      <c r="M36" s="556"/>
      <c r="N36" s="557">
        <f t="shared" si="6"/>
        <v>0</v>
      </c>
      <c r="O36" s="557">
        <f t="shared" si="6"/>
        <v>0</v>
      </c>
      <c r="P36" s="557">
        <f t="shared" si="6"/>
        <v>0</v>
      </c>
      <c r="Q36" s="564"/>
      <c r="R36" s="555"/>
      <c r="S36" s="555"/>
      <c r="T36" s="555"/>
      <c r="U36" s="556"/>
      <c r="V36" s="557">
        <f t="shared" si="7"/>
        <v>0</v>
      </c>
      <c r="W36" s="557">
        <f t="shared" si="7"/>
        <v>0</v>
      </c>
      <c r="X36" s="557">
        <f t="shared" si="7"/>
        <v>0</v>
      </c>
      <c r="Y36" s="556"/>
    </row>
    <row r="37" spans="1:25" ht="11.5" x14ac:dyDescent="0.25">
      <c r="A37" s="56">
        <f>IF(OR(F37&lt;0,G37&lt;0,H37&lt;0,N37&lt;0,O37&lt;0,P37&lt;0,V37&lt;0,W37&lt;0,X37&lt;0),1,0)</f>
        <v>0</v>
      </c>
      <c r="B37" s="56"/>
      <c r="C37" s="315" t="s">
        <v>483</v>
      </c>
      <c r="D37" s="316"/>
      <c r="E37" s="2" t="s">
        <v>120</v>
      </c>
      <c r="F37" s="555"/>
      <c r="G37" s="555"/>
      <c r="H37" s="555"/>
      <c r="I37" s="564"/>
      <c r="J37" s="555"/>
      <c r="K37" s="555"/>
      <c r="L37" s="555"/>
      <c r="M37" s="556"/>
      <c r="N37" s="557">
        <f t="shared" si="6"/>
        <v>0</v>
      </c>
      <c r="O37" s="557">
        <f t="shared" si="6"/>
        <v>0</v>
      </c>
      <c r="P37" s="557">
        <f t="shared" si="6"/>
        <v>0</v>
      </c>
      <c r="Q37" s="564"/>
      <c r="R37" s="555"/>
      <c r="S37" s="555"/>
      <c r="T37" s="555"/>
      <c r="U37" s="556"/>
      <c r="V37" s="557">
        <f t="shared" si="7"/>
        <v>0</v>
      </c>
      <c r="W37" s="557">
        <f t="shared" si="7"/>
        <v>0</v>
      </c>
      <c r="X37" s="557">
        <f t="shared" si="7"/>
        <v>0</v>
      </c>
      <c r="Y37" s="556"/>
    </row>
    <row r="38" spans="1:25" ht="11.5" x14ac:dyDescent="0.25">
      <c r="A38" s="56"/>
      <c r="B38" s="56"/>
      <c r="C38" s="315" t="s">
        <v>484</v>
      </c>
      <c r="D38" s="316"/>
      <c r="E38" s="2" t="s">
        <v>97</v>
      </c>
      <c r="F38" s="555"/>
      <c r="G38" s="555"/>
      <c r="H38" s="555"/>
      <c r="I38" s="564"/>
      <c r="J38" s="555"/>
      <c r="K38" s="555"/>
      <c r="L38" s="555"/>
      <c r="M38" s="556"/>
      <c r="N38" s="557">
        <f t="shared" si="6"/>
        <v>0</v>
      </c>
      <c r="O38" s="557">
        <f t="shared" si="6"/>
        <v>0</v>
      </c>
      <c r="P38" s="557">
        <f t="shared" si="6"/>
        <v>0</v>
      </c>
      <c r="Q38" s="564"/>
      <c r="R38" s="555"/>
      <c r="S38" s="555"/>
      <c r="T38" s="555"/>
      <c r="U38" s="556"/>
      <c r="V38" s="557">
        <f t="shared" si="7"/>
        <v>0</v>
      </c>
      <c r="W38" s="557">
        <f t="shared" si="7"/>
        <v>0</v>
      </c>
      <c r="X38" s="557">
        <f t="shared" si="7"/>
        <v>0</v>
      </c>
      <c r="Y38" s="556"/>
    </row>
    <row r="39" spans="1:25" ht="11.5" x14ac:dyDescent="0.25">
      <c r="A39" s="56"/>
      <c r="B39" s="56"/>
      <c r="C39" s="315" t="s">
        <v>485</v>
      </c>
      <c r="D39" s="316"/>
      <c r="E39" s="3" t="s">
        <v>15</v>
      </c>
      <c r="F39" s="558">
        <f>F30+F32+F33+F34+F35+F36+F37+F38</f>
        <v>0</v>
      </c>
      <c r="G39" s="558">
        <f>G30+G32+G33+G34+G35+G36+G37+G38</f>
        <v>0</v>
      </c>
      <c r="H39" s="558">
        <f>H30+H32+H33+H34+H35+H36+H37+H38</f>
        <v>0</v>
      </c>
      <c r="I39" s="564"/>
      <c r="J39" s="558">
        <f>J30+J32+J33+J34+J35+J36+J37+J38</f>
        <v>0</v>
      </c>
      <c r="K39" s="558">
        <f>K30+K32+K33+K34+K35+K36+K37+K38</f>
        <v>0</v>
      </c>
      <c r="L39" s="558">
        <f>L30+L32+L33+L34+L35+L36+L37+L38</f>
        <v>0</v>
      </c>
      <c r="M39" s="556"/>
      <c r="N39" s="558">
        <f>N30+N32+N33+N34+N35+N36+N37+N38</f>
        <v>0</v>
      </c>
      <c r="O39" s="558">
        <f>O30+O32+O33+O34+O35+O36+O37+O38</f>
        <v>0</v>
      </c>
      <c r="P39" s="558">
        <f>P30+P32+P33+P34+P35+P36+P37+P38</f>
        <v>0</v>
      </c>
      <c r="Q39" s="564"/>
      <c r="R39" s="558">
        <f>R30+R32+R33+R34+R35+R36+R37+R38</f>
        <v>0</v>
      </c>
      <c r="S39" s="558">
        <f>S30+S32+S33+S34+S35+S36+S37+S38</f>
        <v>0</v>
      </c>
      <c r="T39" s="558">
        <f>T30+T32+T33+T34+T35+T36+T37+T38</f>
        <v>0</v>
      </c>
      <c r="U39" s="556"/>
      <c r="V39" s="558">
        <f>V30+V32+V33+V34+V35+V36+V37+V38</f>
        <v>0</v>
      </c>
      <c r="W39" s="558">
        <f>W30+W32+W33+W34+W35+W36+W37+W38</f>
        <v>0</v>
      </c>
      <c r="X39" s="558">
        <f>X30+X32+X33+X34+X35+X36+X37+X38</f>
        <v>0</v>
      </c>
      <c r="Y39" s="556"/>
    </row>
    <row r="40" spans="1:25" ht="11.5" x14ac:dyDescent="0.25">
      <c r="A40" s="56"/>
      <c r="B40" s="56"/>
      <c r="C40" s="315" t="s">
        <v>486</v>
      </c>
      <c r="D40" s="316"/>
      <c r="F40" s="559"/>
      <c r="G40" s="559"/>
      <c r="H40" s="559"/>
      <c r="I40" s="564"/>
      <c r="J40" s="559"/>
      <c r="K40" s="559"/>
      <c r="L40" s="559"/>
      <c r="M40" s="556"/>
      <c r="N40" s="559"/>
      <c r="O40" s="559"/>
      <c r="P40" s="559"/>
      <c r="Q40" s="564"/>
      <c r="R40" s="559"/>
      <c r="S40" s="559"/>
      <c r="T40" s="559"/>
      <c r="U40" s="556"/>
      <c r="V40" s="559"/>
      <c r="W40" s="559"/>
      <c r="X40" s="559"/>
      <c r="Y40" s="556"/>
    </row>
    <row r="41" spans="1:25" ht="11.5" x14ac:dyDescent="0.25">
      <c r="A41" s="56"/>
      <c r="B41" s="56"/>
      <c r="C41" s="315" t="s">
        <v>487</v>
      </c>
      <c r="D41" s="316"/>
      <c r="E41" s="2" t="s">
        <v>121</v>
      </c>
      <c r="F41" s="555"/>
      <c r="G41" s="555"/>
      <c r="H41" s="555"/>
      <c r="I41" s="564"/>
      <c r="J41" s="555"/>
      <c r="K41" s="555"/>
      <c r="L41" s="555"/>
      <c r="M41" s="556"/>
      <c r="N41" s="557">
        <f t="shared" ref="N41:P42" si="8">J41/J$14</f>
        <v>0</v>
      </c>
      <c r="O41" s="557">
        <f t="shared" si="8"/>
        <v>0</v>
      </c>
      <c r="P41" s="557">
        <f t="shared" si="8"/>
        <v>0</v>
      </c>
      <c r="Q41" s="564"/>
      <c r="R41" s="555"/>
      <c r="S41" s="555"/>
      <c r="T41" s="555"/>
      <c r="U41" s="556"/>
      <c r="V41" s="557">
        <f t="shared" ref="V41:X42" si="9">R41/R$14</f>
        <v>0</v>
      </c>
      <c r="W41" s="557">
        <f t="shared" si="9"/>
        <v>0</v>
      </c>
      <c r="X41" s="557">
        <f t="shared" si="9"/>
        <v>0</v>
      </c>
      <c r="Y41" s="556"/>
    </row>
    <row r="42" spans="1:25" ht="11.5" x14ac:dyDescent="0.25">
      <c r="A42" s="56"/>
      <c r="B42" s="56"/>
      <c r="C42" s="315" t="s">
        <v>488</v>
      </c>
      <c r="D42" s="316"/>
      <c r="E42" s="2" t="s">
        <v>130</v>
      </c>
      <c r="F42" s="555"/>
      <c r="G42" s="555"/>
      <c r="H42" s="555"/>
      <c r="I42" s="564"/>
      <c r="J42" s="555"/>
      <c r="K42" s="555"/>
      <c r="L42" s="555"/>
      <c r="M42" s="556"/>
      <c r="N42" s="557">
        <f t="shared" si="8"/>
        <v>0</v>
      </c>
      <c r="O42" s="557">
        <f t="shared" si="8"/>
        <v>0</v>
      </c>
      <c r="P42" s="557">
        <f t="shared" si="8"/>
        <v>0</v>
      </c>
      <c r="Q42" s="564"/>
      <c r="R42" s="555"/>
      <c r="S42" s="555"/>
      <c r="T42" s="555"/>
      <c r="U42" s="556"/>
      <c r="V42" s="557">
        <f t="shared" si="9"/>
        <v>0</v>
      </c>
      <c r="W42" s="557">
        <f t="shared" si="9"/>
        <v>0</v>
      </c>
      <c r="X42" s="557">
        <f t="shared" si="9"/>
        <v>0</v>
      </c>
      <c r="Y42" s="556"/>
    </row>
    <row r="43" spans="1:25" ht="11.5" x14ac:dyDescent="0.25">
      <c r="A43" s="56"/>
      <c r="B43" s="56"/>
      <c r="C43" s="315" t="s">
        <v>489</v>
      </c>
      <c r="D43" s="316"/>
      <c r="E43" s="3" t="s">
        <v>16</v>
      </c>
      <c r="F43" s="558">
        <f>F39+F41+F42</f>
        <v>0</v>
      </c>
      <c r="G43" s="558">
        <f>G39+G41+G42</f>
        <v>0</v>
      </c>
      <c r="H43" s="558">
        <f>H39+H41+H42</f>
        <v>0</v>
      </c>
      <c r="I43" s="564"/>
      <c r="J43" s="558">
        <f>J39+J41+J42</f>
        <v>0</v>
      </c>
      <c r="K43" s="558">
        <f>K39+K41+K42</f>
        <v>0</v>
      </c>
      <c r="L43" s="558">
        <f>L39+L41+L42</f>
        <v>0</v>
      </c>
      <c r="M43" s="556"/>
      <c r="N43" s="558">
        <f>N39+N41+N42</f>
        <v>0</v>
      </c>
      <c r="O43" s="558">
        <f>O39+O41+O42</f>
        <v>0</v>
      </c>
      <c r="P43" s="558">
        <f>P39+P41+P42</f>
        <v>0</v>
      </c>
      <c r="Q43" s="564"/>
      <c r="R43" s="558">
        <f>R39+R41+R42</f>
        <v>0</v>
      </c>
      <c r="S43" s="558">
        <f>S39+S41+S42</f>
        <v>0</v>
      </c>
      <c r="T43" s="558">
        <f>T39+T41+T42</f>
        <v>0</v>
      </c>
      <c r="U43" s="556"/>
      <c r="V43" s="558">
        <f>V39+V41+V42</f>
        <v>0</v>
      </c>
      <c r="W43" s="558">
        <f>W39+W41+W42</f>
        <v>0</v>
      </c>
      <c r="X43" s="558">
        <f>X39+X41+X42</f>
        <v>0</v>
      </c>
      <c r="Y43" s="556"/>
    </row>
    <row r="44" spans="1:25" ht="11.5" x14ac:dyDescent="0.25">
      <c r="A44" s="56"/>
      <c r="B44" s="56"/>
      <c r="C44" s="315" t="s">
        <v>490</v>
      </c>
      <c r="D44" s="316"/>
      <c r="E44" s="2" t="s">
        <v>2</v>
      </c>
      <c r="F44" s="555"/>
      <c r="G44" s="555"/>
      <c r="H44" s="555"/>
      <c r="I44" s="564"/>
      <c r="J44" s="555"/>
      <c r="K44" s="555"/>
      <c r="L44" s="555"/>
      <c r="M44" s="556"/>
      <c r="N44" s="557">
        <f t="shared" ref="N44:P45" si="10">J44/J$14</f>
        <v>0</v>
      </c>
      <c r="O44" s="557">
        <f t="shared" si="10"/>
        <v>0</v>
      </c>
      <c r="P44" s="557">
        <f t="shared" si="10"/>
        <v>0</v>
      </c>
      <c r="Q44" s="564"/>
      <c r="R44" s="555"/>
      <c r="S44" s="555"/>
      <c r="T44" s="555"/>
      <c r="U44" s="556"/>
      <c r="V44" s="557">
        <f t="shared" ref="V44:X45" si="11">R44/R$14</f>
        <v>0</v>
      </c>
      <c r="W44" s="557">
        <f t="shared" si="11"/>
        <v>0</v>
      </c>
      <c r="X44" s="557">
        <f t="shared" si="11"/>
        <v>0</v>
      </c>
      <c r="Y44" s="556"/>
    </row>
    <row r="45" spans="1:25" ht="11.5" x14ac:dyDescent="0.25">
      <c r="A45" s="56">
        <f>IF(OR(F45&gt;0,G45&gt;0,H45&gt;0,N45&gt;0,O45&gt;0,P45&gt;0,V45&gt;0,W45&gt;0,X45&gt;0),1,0)</f>
        <v>0</v>
      </c>
      <c r="B45" s="56"/>
      <c r="C45" s="315" t="s">
        <v>491</v>
      </c>
      <c r="D45" s="316"/>
      <c r="E45" s="2" t="s">
        <v>17</v>
      </c>
      <c r="F45" s="555"/>
      <c r="G45" s="555"/>
      <c r="H45" s="555"/>
      <c r="I45" s="564"/>
      <c r="J45" s="555"/>
      <c r="K45" s="555"/>
      <c r="L45" s="555"/>
      <c r="M45" s="556"/>
      <c r="N45" s="557">
        <f t="shared" si="10"/>
        <v>0</v>
      </c>
      <c r="O45" s="557">
        <f t="shared" si="10"/>
        <v>0</v>
      </c>
      <c r="P45" s="557">
        <f t="shared" si="10"/>
        <v>0</v>
      </c>
      <c r="Q45" s="564"/>
      <c r="R45" s="555"/>
      <c r="S45" s="555"/>
      <c r="T45" s="555"/>
      <c r="U45" s="556"/>
      <c r="V45" s="557">
        <f t="shared" si="11"/>
        <v>0</v>
      </c>
      <c r="W45" s="557">
        <f t="shared" si="11"/>
        <v>0</v>
      </c>
      <c r="X45" s="557">
        <f t="shared" si="11"/>
        <v>0</v>
      </c>
      <c r="Y45" s="556"/>
    </row>
    <row r="46" spans="1:25" ht="11.5" x14ac:dyDescent="0.25">
      <c r="A46" s="56"/>
      <c r="B46" s="56"/>
      <c r="C46" s="315" t="s">
        <v>492</v>
      </c>
      <c r="D46" s="316"/>
      <c r="E46" s="3" t="s">
        <v>18</v>
      </c>
      <c r="F46" s="558">
        <f>F43+F44+F45</f>
        <v>0</v>
      </c>
      <c r="G46" s="558">
        <f>G43+G44+G45</f>
        <v>0</v>
      </c>
      <c r="H46" s="558">
        <f>H43+H44+H45</f>
        <v>0</v>
      </c>
      <c r="I46" s="564"/>
      <c r="J46" s="558">
        <f>J43+J44+J45</f>
        <v>0</v>
      </c>
      <c r="K46" s="558">
        <f>K43+K44+K45</f>
        <v>0</v>
      </c>
      <c r="L46" s="558">
        <f>L43+L44+L45</f>
        <v>0</v>
      </c>
      <c r="M46" s="556"/>
      <c r="N46" s="558">
        <f>N43+N44+N45</f>
        <v>0</v>
      </c>
      <c r="O46" s="558">
        <f>O43+O44+O45</f>
        <v>0</v>
      </c>
      <c r="P46" s="558">
        <f>P43+P44+P45</f>
        <v>0</v>
      </c>
      <c r="Q46" s="564"/>
      <c r="R46" s="558">
        <f>R43+R44+R45</f>
        <v>0</v>
      </c>
      <c r="S46" s="558">
        <f>S43+S44+S45</f>
        <v>0</v>
      </c>
      <c r="T46" s="558">
        <f>T43+T44+T45</f>
        <v>0</v>
      </c>
      <c r="U46" s="556"/>
      <c r="V46" s="558">
        <f>V43+V44+V45</f>
        <v>0</v>
      </c>
      <c r="W46" s="558">
        <f>W43+W44+W45</f>
        <v>0</v>
      </c>
      <c r="X46" s="558">
        <f>X43+X44+X45</f>
        <v>0</v>
      </c>
      <c r="Y46" s="556"/>
    </row>
    <row r="47" spans="1:25" ht="11.5" x14ac:dyDescent="0.25">
      <c r="A47" s="56"/>
      <c r="B47" s="56"/>
      <c r="C47" s="315" t="s">
        <v>493</v>
      </c>
      <c r="D47" s="316"/>
      <c r="F47" s="559"/>
      <c r="G47" s="559"/>
      <c r="H47" s="559"/>
      <c r="I47" s="564"/>
      <c r="J47" s="559"/>
      <c r="K47" s="559"/>
      <c r="L47" s="559"/>
      <c r="M47" s="556"/>
      <c r="N47" s="559"/>
      <c r="O47" s="559"/>
      <c r="P47" s="559"/>
      <c r="Q47" s="564"/>
      <c r="R47" s="559"/>
      <c r="S47" s="559"/>
      <c r="T47" s="559"/>
      <c r="U47" s="556"/>
      <c r="V47" s="559"/>
      <c r="W47" s="559"/>
      <c r="X47" s="559"/>
      <c r="Y47" s="556"/>
    </row>
    <row r="48" spans="1:25" ht="14.5" x14ac:dyDescent="0.35">
      <c r="A48" s="56">
        <f>IF(OR(F48&gt;0,G48&gt;0,H48&gt;0,N48&gt;0,O48&gt;0,P48&gt;0,V48&gt;0,W48&gt;0,X48&gt;0),1,0)</f>
        <v>0</v>
      </c>
      <c r="B48" s="56"/>
      <c r="C48" s="315" t="s">
        <v>494</v>
      </c>
      <c r="D48" s="316" t="s">
        <v>416</v>
      </c>
      <c r="E48" s="16" t="s">
        <v>19</v>
      </c>
      <c r="F48" s="555"/>
      <c r="G48" s="555"/>
      <c r="H48" s="555"/>
      <c r="I48" s="564"/>
      <c r="J48" s="555"/>
      <c r="K48" s="555"/>
      <c r="L48" s="555"/>
      <c r="M48" s="560"/>
      <c r="N48" s="557">
        <f t="shared" ref="N48:P49" si="12">J48/J$14</f>
        <v>0</v>
      </c>
      <c r="O48" s="557">
        <f t="shared" si="12"/>
        <v>0</v>
      </c>
      <c r="P48" s="557">
        <f t="shared" si="12"/>
        <v>0</v>
      </c>
      <c r="Q48" s="564"/>
      <c r="R48" s="555"/>
      <c r="S48" s="555"/>
      <c r="T48" s="555"/>
      <c r="U48" s="561"/>
      <c r="V48" s="557">
        <f t="shared" ref="V48:X49" si="13">R48/R$14</f>
        <v>0</v>
      </c>
      <c r="W48" s="557">
        <f t="shared" si="13"/>
        <v>0</v>
      </c>
      <c r="X48" s="557">
        <f t="shared" si="13"/>
        <v>0</v>
      </c>
      <c r="Y48" s="561"/>
    </row>
    <row r="49" spans="1:25" ht="14.5" x14ac:dyDescent="0.35">
      <c r="A49" s="56">
        <f>IF(OR(F49&gt;0,G49&gt;0,H49&gt;0,N49&gt;0,O49&gt;0,P49&gt;0,V49&gt;0,W49&gt;0,X49&gt;0),1,0)</f>
        <v>0</v>
      </c>
      <c r="B49" s="56"/>
      <c r="C49" s="315" t="s">
        <v>495</v>
      </c>
      <c r="D49" s="317"/>
      <c r="E49" s="16" t="s">
        <v>355</v>
      </c>
      <c r="F49" s="555"/>
      <c r="G49" s="555"/>
      <c r="H49" s="555"/>
      <c r="I49" s="564"/>
      <c r="J49" s="555"/>
      <c r="K49" s="555"/>
      <c r="L49" s="555"/>
      <c r="M49" s="560"/>
      <c r="N49" s="557">
        <f t="shared" si="12"/>
        <v>0</v>
      </c>
      <c r="O49" s="557">
        <f t="shared" si="12"/>
        <v>0</v>
      </c>
      <c r="P49" s="557">
        <f t="shared" si="12"/>
        <v>0</v>
      </c>
      <c r="Q49" s="564"/>
      <c r="R49" s="555"/>
      <c r="S49" s="555"/>
      <c r="T49" s="555"/>
      <c r="U49" s="561"/>
      <c r="V49" s="557">
        <f t="shared" si="13"/>
        <v>0</v>
      </c>
      <c r="W49" s="557">
        <f t="shared" si="13"/>
        <v>0</v>
      </c>
      <c r="X49" s="557">
        <f t="shared" si="13"/>
        <v>0</v>
      </c>
      <c r="Y49" s="561"/>
    </row>
    <row r="50" spans="1:25" ht="11.5" x14ac:dyDescent="0.25">
      <c r="A50" s="56"/>
      <c r="B50" s="56"/>
      <c r="C50" s="315"/>
      <c r="D50" s="316"/>
      <c r="F50" s="559"/>
      <c r="G50" s="559"/>
      <c r="H50" s="559"/>
      <c r="I50" s="564"/>
      <c r="J50" s="559"/>
      <c r="K50" s="559"/>
      <c r="L50" s="559"/>
      <c r="M50" s="556"/>
      <c r="N50" s="559"/>
      <c r="O50" s="559"/>
      <c r="P50" s="559"/>
      <c r="Q50" s="564"/>
      <c r="R50" s="559"/>
      <c r="S50" s="559"/>
      <c r="T50" s="559"/>
      <c r="U50" s="556"/>
      <c r="V50" s="559"/>
      <c r="W50" s="559"/>
      <c r="X50" s="559"/>
    </row>
    <row r="51" spans="1:25" ht="13" x14ac:dyDescent="0.3">
      <c r="A51" s="56"/>
      <c r="B51" s="56"/>
      <c r="C51" s="315"/>
      <c r="D51" s="316"/>
      <c r="E51" s="13" t="s">
        <v>567</v>
      </c>
      <c r="F51" s="59" t="str">
        <f>F17</f>
        <v>31/XX/20XX</v>
      </c>
      <c r="G51" s="59" t="str">
        <f>G17</f>
        <v>31/XX/20XX</v>
      </c>
      <c r="H51" s="59" t="str">
        <f>H17</f>
        <v>31/XX/20XX</v>
      </c>
      <c r="I51" s="564"/>
      <c r="J51" s="59" t="str">
        <f>J17</f>
        <v>31/XX/20XX</v>
      </c>
      <c r="K51" s="59" t="str">
        <f t="shared" ref="K51:L51" si="14">K17</f>
        <v>31/XX/20XX</v>
      </c>
      <c r="L51" s="59" t="str">
        <f t="shared" si="14"/>
        <v>31/XX/20XX</v>
      </c>
      <c r="M51" s="556"/>
      <c r="N51" s="59" t="str">
        <f>N17</f>
        <v>31/XX/20XX</v>
      </c>
      <c r="O51" s="59" t="str">
        <f t="shared" ref="O51:P51" si="15">O17</f>
        <v>31/XX/20XX</v>
      </c>
      <c r="P51" s="59" t="str">
        <f t="shared" si="15"/>
        <v>31/XX/20XX</v>
      </c>
      <c r="Q51" s="564"/>
      <c r="R51" s="59" t="str">
        <f>R17</f>
        <v>31/XX/20XX</v>
      </c>
      <c r="S51" s="59" t="str">
        <f t="shared" ref="S51:T51" si="16">S17</f>
        <v>31/XX/20XX</v>
      </c>
      <c r="T51" s="59" t="str">
        <f t="shared" si="16"/>
        <v>31/XX/20XX</v>
      </c>
      <c r="U51" s="556"/>
      <c r="V51" s="59" t="str">
        <f>V17</f>
        <v>31/XX/20XX</v>
      </c>
      <c r="W51" s="59" t="str">
        <f>W17</f>
        <v>31/XX/20XX</v>
      </c>
      <c r="X51" s="59" t="str">
        <f>X17</f>
        <v>31/XX/20XX</v>
      </c>
    </row>
    <row r="52" spans="1:25" ht="11.5" x14ac:dyDescent="0.25">
      <c r="A52" s="56"/>
      <c r="B52" s="56"/>
      <c r="C52" s="315" t="s">
        <v>435</v>
      </c>
      <c r="D52" s="316"/>
      <c r="E52" s="2" t="s">
        <v>131</v>
      </c>
      <c r="F52" s="555"/>
      <c r="G52" s="555"/>
      <c r="H52" s="555"/>
      <c r="I52" s="564"/>
      <c r="J52" s="555"/>
      <c r="K52" s="555"/>
      <c r="L52" s="555"/>
      <c r="M52" s="556"/>
      <c r="N52" s="557">
        <f t="shared" ref="N52:P56" si="17">J52/J$15</f>
        <v>0</v>
      </c>
      <c r="O52" s="557">
        <f t="shared" si="17"/>
        <v>0</v>
      </c>
      <c r="P52" s="557">
        <f t="shared" si="17"/>
        <v>0</v>
      </c>
      <c r="Q52" s="564"/>
      <c r="R52" s="555"/>
      <c r="S52" s="555"/>
      <c r="T52" s="555"/>
      <c r="U52" s="556"/>
      <c r="V52" s="557">
        <f t="shared" ref="V52:X56" si="18">R52/R$15</f>
        <v>0</v>
      </c>
      <c r="W52" s="557">
        <f t="shared" si="18"/>
        <v>0</v>
      </c>
      <c r="X52" s="557">
        <f t="shared" si="18"/>
        <v>0</v>
      </c>
    </row>
    <row r="53" spans="1:25" ht="11.5" x14ac:dyDescent="0.25">
      <c r="A53" s="56">
        <f>IF(OR(F53&lt;0,G53&lt;0,H53&lt;0,N53&lt;0,O53&lt;0,P53&lt;0,V53&lt;0,W53&lt;0,X53&lt;0),1,0)</f>
        <v>0</v>
      </c>
      <c r="B53" s="56"/>
      <c r="C53" s="315" t="s">
        <v>436</v>
      </c>
      <c r="D53" s="316" t="s">
        <v>416</v>
      </c>
      <c r="E53" s="2" t="s">
        <v>122</v>
      </c>
      <c r="F53" s="555"/>
      <c r="G53" s="555"/>
      <c r="H53" s="555"/>
      <c r="I53" s="564"/>
      <c r="J53" s="555"/>
      <c r="K53" s="555"/>
      <c r="L53" s="555"/>
      <c r="M53" s="556"/>
      <c r="N53" s="557">
        <f t="shared" si="17"/>
        <v>0</v>
      </c>
      <c r="O53" s="557">
        <f t="shared" si="17"/>
        <v>0</v>
      </c>
      <c r="P53" s="557">
        <f t="shared" si="17"/>
        <v>0</v>
      </c>
      <c r="Q53" s="564"/>
      <c r="R53" s="555"/>
      <c r="S53" s="555"/>
      <c r="T53" s="555"/>
      <c r="U53" s="556"/>
      <c r="V53" s="557">
        <f t="shared" si="18"/>
        <v>0</v>
      </c>
      <c r="W53" s="557">
        <f t="shared" si="18"/>
        <v>0</v>
      </c>
      <c r="X53" s="557">
        <f t="shared" si="18"/>
        <v>0</v>
      </c>
    </row>
    <row r="54" spans="1:25" ht="11.5" x14ac:dyDescent="0.25">
      <c r="A54" s="56">
        <f>IF(OR(F54&lt;0,G54&lt;0,H54&lt;0,N54&lt;0,O54&lt;0,P54&lt;0,V54&lt;0,W54&lt;0,X54&lt;0),1,0)</f>
        <v>0</v>
      </c>
      <c r="B54" s="56"/>
      <c r="C54" s="315" t="s">
        <v>437</v>
      </c>
      <c r="D54" s="316" t="s">
        <v>416</v>
      </c>
      <c r="E54" s="2" t="s">
        <v>20</v>
      </c>
      <c r="F54" s="555"/>
      <c r="G54" s="555"/>
      <c r="H54" s="555"/>
      <c r="I54" s="564"/>
      <c r="J54" s="555"/>
      <c r="K54" s="555"/>
      <c r="L54" s="555"/>
      <c r="M54" s="556"/>
      <c r="N54" s="557">
        <f t="shared" si="17"/>
        <v>0</v>
      </c>
      <c r="O54" s="557">
        <f t="shared" si="17"/>
        <v>0</v>
      </c>
      <c r="P54" s="557">
        <f t="shared" si="17"/>
        <v>0</v>
      </c>
      <c r="Q54" s="564"/>
      <c r="R54" s="555"/>
      <c r="S54" s="555"/>
      <c r="T54" s="555"/>
      <c r="U54" s="556"/>
      <c r="V54" s="557">
        <f t="shared" si="18"/>
        <v>0</v>
      </c>
      <c r="W54" s="557">
        <f t="shared" si="18"/>
        <v>0</v>
      </c>
      <c r="X54" s="557">
        <f t="shared" si="18"/>
        <v>0</v>
      </c>
    </row>
    <row r="55" spans="1:25" ht="11.5" x14ac:dyDescent="0.25">
      <c r="A55" s="56">
        <f>IF(OR(F55&lt;0,G55&lt;0,H55&lt;0,N55&lt;0,O55&lt;0,P55&lt;0,V55&lt;0,W55&lt;0,X55&lt;0),1,0)</f>
        <v>0</v>
      </c>
      <c r="B55" s="56"/>
      <c r="C55" s="315" t="s">
        <v>438</v>
      </c>
      <c r="D55" s="316" t="s">
        <v>416</v>
      </c>
      <c r="E55" s="2" t="s">
        <v>74</v>
      </c>
      <c r="F55" s="555"/>
      <c r="G55" s="555"/>
      <c r="H55" s="555"/>
      <c r="I55" s="564"/>
      <c r="J55" s="555"/>
      <c r="K55" s="555"/>
      <c r="L55" s="555"/>
      <c r="M55" s="556"/>
      <c r="N55" s="557">
        <f t="shared" si="17"/>
        <v>0</v>
      </c>
      <c r="O55" s="557">
        <f t="shared" si="17"/>
        <v>0</v>
      </c>
      <c r="P55" s="557">
        <f t="shared" si="17"/>
        <v>0</v>
      </c>
      <c r="Q55" s="564"/>
      <c r="R55" s="555"/>
      <c r="S55" s="555"/>
      <c r="T55" s="555"/>
      <c r="U55" s="556"/>
      <c r="V55" s="557">
        <f t="shared" si="18"/>
        <v>0</v>
      </c>
      <c r="W55" s="557">
        <f t="shared" si="18"/>
        <v>0</v>
      </c>
      <c r="X55" s="557">
        <f t="shared" si="18"/>
        <v>0</v>
      </c>
    </row>
    <row r="56" spans="1:25" ht="11.5" x14ac:dyDescent="0.25">
      <c r="A56" s="56">
        <f>IF(OR(F56&lt;0,G56&lt;0,H56&lt;0,N56&lt;0,O56&lt;0,P56&lt;0,V56&lt;0,W56&lt;0,X56&lt;0),1,0)</f>
        <v>0</v>
      </c>
      <c r="B56" s="56"/>
      <c r="C56" s="315" t="s">
        <v>439</v>
      </c>
      <c r="D56" s="316" t="s">
        <v>416</v>
      </c>
      <c r="E56" s="2" t="s">
        <v>75</v>
      </c>
      <c r="F56" s="555"/>
      <c r="G56" s="555"/>
      <c r="H56" s="555"/>
      <c r="I56" s="564"/>
      <c r="J56" s="555"/>
      <c r="K56" s="555"/>
      <c r="L56" s="555"/>
      <c r="M56" s="556"/>
      <c r="N56" s="557">
        <f t="shared" si="17"/>
        <v>0</v>
      </c>
      <c r="O56" s="557">
        <f t="shared" si="17"/>
        <v>0</v>
      </c>
      <c r="P56" s="557">
        <f t="shared" si="17"/>
        <v>0</v>
      </c>
      <c r="Q56" s="564"/>
      <c r="R56" s="555"/>
      <c r="S56" s="555"/>
      <c r="T56" s="555"/>
      <c r="U56" s="556"/>
      <c r="V56" s="557">
        <f t="shared" si="18"/>
        <v>0</v>
      </c>
      <c r="W56" s="557">
        <f t="shared" si="18"/>
        <v>0</v>
      </c>
      <c r="X56" s="557">
        <f t="shared" si="18"/>
        <v>0</v>
      </c>
    </row>
    <row r="57" spans="1:25" ht="11.5" x14ac:dyDescent="0.25">
      <c r="A57" s="56"/>
      <c r="B57" s="56"/>
      <c r="C57" s="315" t="s">
        <v>440</v>
      </c>
      <c r="D57" s="316"/>
      <c r="E57" s="3" t="s">
        <v>21</v>
      </c>
      <c r="F57" s="558">
        <f>SUM(F52:F56)</f>
        <v>0</v>
      </c>
      <c r="G57" s="558">
        <f>SUM(G52:G56)</f>
        <v>0</v>
      </c>
      <c r="H57" s="558">
        <f>SUM(H52:H56)</f>
        <v>0</v>
      </c>
      <c r="I57" s="564"/>
      <c r="J57" s="558">
        <f>SUM(J52:J56)</f>
        <v>0</v>
      </c>
      <c r="K57" s="558">
        <f>SUM(K52:K56)</f>
        <v>0</v>
      </c>
      <c r="L57" s="558">
        <f>SUM(L52:L56)</f>
        <v>0</v>
      </c>
      <c r="M57" s="556"/>
      <c r="N57" s="558">
        <f>SUM(N52:N56)</f>
        <v>0</v>
      </c>
      <c r="O57" s="558">
        <f>SUM(O52:O56)</f>
        <v>0</v>
      </c>
      <c r="P57" s="558">
        <f>SUM(P52:P56)</f>
        <v>0</v>
      </c>
      <c r="Q57" s="564"/>
      <c r="R57" s="558">
        <f>SUM(R52:R56)</f>
        <v>0</v>
      </c>
      <c r="S57" s="558">
        <f>SUM(S52:S56)</f>
        <v>0</v>
      </c>
      <c r="T57" s="558">
        <f>SUM(T52:T56)</f>
        <v>0</v>
      </c>
      <c r="U57" s="556"/>
      <c r="V57" s="558">
        <f>SUM(V52:V56)</f>
        <v>0</v>
      </c>
      <c r="W57" s="558">
        <f>SUM(W52:W56)</f>
        <v>0</v>
      </c>
      <c r="X57" s="558">
        <f>SUM(X52:X56)</f>
        <v>0</v>
      </c>
    </row>
    <row r="58" spans="1:25" ht="11.5" x14ac:dyDescent="0.25">
      <c r="A58" s="56"/>
      <c r="B58" s="56"/>
      <c r="C58" s="315" t="s">
        <v>441</v>
      </c>
      <c r="D58" s="316"/>
      <c r="F58" s="559"/>
      <c r="G58" s="559"/>
      <c r="H58" s="559"/>
      <c r="I58" s="564"/>
      <c r="J58" s="559"/>
      <c r="K58" s="559"/>
      <c r="L58" s="559"/>
      <c r="M58" s="556"/>
      <c r="N58" s="559"/>
      <c r="O58" s="559"/>
      <c r="P58" s="559"/>
      <c r="Q58" s="564"/>
      <c r="R58" s="559"/>
      <c r="S58" s="559"/>
      <c r="T58" s="559"/>
      <c r="U58" s="556"/>
      <c r="V58" s="559"/>
      <c r="W58" s="559"/>
      <c r="X58" s="559"/>
    </row>
    <row r="59" spans="1:25" ht="11.5" x14ac:dyDescent="0.25">
      <c r="A59" s="56">
        <f t="shared" ref="A59:A68" si="19">IF(OR(F59&lt;0,G59&lt;0,H59&lt;0,N59&lt;0,O59&lt;0,P59&lt;0,V59&lt;0,W59&lt;0,X59&lt;0),1,0)</f>
        <v>0</v>
      </c>
      <c r="B59" s="56"/>
      <c r="C59" s="315" t="s">
        <v>442</v>
      </c>
      <c r="D59" s="316"/>
      <c r="E59" s="7" t="s">
        <v>76</v>
      </c>
      <c r="F59" s="555"/>
      <c r="G59" s="555"/>
      <c r="H59" s="555"/>
      <c r="I59" s="564"/>
      <c r="J59" s="555"/>
      <c r="K59" s="555"/>
      <c r="L59" s="555"/>
      <c r="M59" s="556"/>
      <c r="N59" s="557">
        <f t="shared" ref="N59:N68" si="20">J59/J$15</f>
        <v>0</v>
      </c>
      <c r="O59" s="557">
        <f t="shared" ref="O59:O68" si="21">K59/K$15</f>
        <v>0</v>
      </c>
      <c r="P59" s="557">
        <f t="shared" ref="P59:P68" si="22">L59/L$15</f>
        <v>0</v>
      </c>
      <c r="Q59" s="564"/>
      <c r="R59" s="555"/>
      <c r="S59" s="555"/>
      <c r="T59" s="555"/>
      <c r="U59" s="556"/>
      <c r="V59" s="557">
        <f t="shared" ref="V59:V68" si="23">R59/R$15</f>
        <v>0</v>
      </c>
      <c r="W59" s="557">
        <f t="shared" ref="W59:W68" si="24">S59/S$15</f>
        <v>0</v>
      </c>
      <c r="X59" s="557">
        <f t="shared" ref="X59:X68" si="25">T59/T$15</f>
        <v>0</v>
      </c>
    </row>
    <row r="60" spans="1:25" ht="11.5" x14ac:dyDescent="0.25">
      <c r="A60" s="56">
        <f t="shared" si="19"/>
        <v>0</v>
      </c>
      <c r="B60" s="56"/>
      <c r="C60" s="315" t="s">
        <v>443</v>
      </c>
      <c r="D60" s="316"/>
      <c r="E60" s="7" t="s">
        <v>184</v>
      </c>
      <c r="F60" s="555"/>
      <c r="G60" s="555"/>
      <c r="H60" s="555"/>
      <c r="I60" s="564"/>
      <c r="J60" s="555"/>
      <c r="K60" s="555"/>
      <c r="L60" s="555"/>
      <c r="M60" s="556"/>
      <c r="N60" s="557">
        <f t="shared" si="20"/>
        <v>0</v>
      </c>
      <c r="O60" s="557">
        <f t="shared" si="21"/>
        <v>0</v>
      </c>
      <c r="P60" s="557">
        <f t="shared" si="22"/>
        <v>0</v>
      </c>
      <c r="Q60" s="564"/>
      <c r="R60" s="555"/>
      <c r="S60" s="555"/>
      <c r="T60" s="555"/>
      <c r="U60" s="556"/>
      <c r="V60" s="557">
        <f t="shared" si="23"/>
        <v>0</v>
      </c>
      <c r="W60" s="557">
        <f t="shared" si="24"/>
        <v>0</v>
      </c>
      <c r="X60" s="557">
        <f t="shared" si="25"/>
        <v>0</v>
      </c>
    </row>
    <row r="61" spans="1:25" ht="11.5" x14ac:dyDescent="0.25">
      <c r="A61" s="56">
        <f t="shared" si="19"/>
        <v>0</v>
      </c>
      <c r="B61" s="56"/>
      <c r="C61" s="315" t="s">
        <v>444</v>
      </c>
      <c r="D61" s="316"/>
      <c r="E61" s="7" t="s">
        <v>83</v>
      </c>
      <c r="F61" s="555"/>
      <c r="G61" s="555"/>
      <c r="H61" s="555"/>
      <c r="I61" s="564"/>
      <c r="J61" s="555"/>
      <c r="K61" s="555"/>
      <c r="L61" s="555"/>
      <c r="M61" s="556"/>
      <c r="N61" s="557">
        <f t="shared" si="20"/>
        <v>0</v>
      </c>
      <c r="O61" s="557">
        <f t="shared" si="21"/>
        <v>0</v>
      </c>
      <c r="P61" s="557">
        <f t="shared" si="22"/>
        <v>0</v>
      </c>
      <c r="Q61" s="564"/>
      <c r="R61" s="555"/>
      <c r="S61" s="555"/>
      <c r="T61" s="555"/>
      <c r="U61" s="556"/>
      <c r="V61" s="557">
        <f t="shared" si="23"/>
        <v>0</v>
      </c>
      <c r="W61" s="557">
        <f t="shared" si="24"/>
        <v>0</v>
      </c>
      <c r="X61" s="557">
        <f t="shared" si="25"/>
        <v>0</v>
      </c>
    </row>
    <row r="62" spans="1:25" ht="11.5" x14ac:dyDescent="0.25">
      <c r="A62" s="56">
        <f t="shared" si="19"/>
        <v>0</v>
      </c>
      <c r="B62" s="56"/>
      <c r="C62" s="315" t="s">
        <v>445</v>
      </c>
      <c r="D62" s="316" t="s">
        <v>416</v>
      </c>
      <c r="E62" s="7" t="s">
        <v>98</v>
      </c>
      <c r="F62" s="555"/>
      <c r="G62" s="555"/>
      <c r="H62" s="555"/>
      <c r="I62" s="564"/>
      <c r="J62" s="555"/>
      <c r="K62" s="555"/>
      <c r="L62" s="555"/>
      <c r="M62" s="556"/>
      <c r="N62" s="557">
        <f t="shared" si="20"/>
        <v>0</v>
      </c>
      <c r="O62" s="557">
        <f t="shared" si="21"/>
        <v>0</v>
      </c>
      <c r="P62" s="557">
        <f t="shared" si="22"/>
        <v>0</v>
      </c>
      <c r="Q62" s="564"/>
      <c r="R62" s="555"/>
      <c r="S62" s="555"/>
      <c r="T62" s="555"/>
      <c r="U62" s="556"/>
      <c r="V62" s="557">
        <f t="shared" si="23"/>
        <v>0</v>
      </c>
      <c r="W62" s="557">
        <f t="shared" si="24"/>
        <v>0</v>
      </c>
      <c r="X62" s="557">
        <f t="shared" si="25"/>
        <v>0</v>
      </c>
    </row>
    <row r="63" spans="1:25" ht="11.5" x14ac:dyDescent="0.25">
      <c r="A63" s="56">
        <f t="shared" si="19"/>
        <v>0</v>
      </c>
      <c r="B63" s="56"/>
      <c r="C63" s="315" t="s">
        <v>446</v>
      </c>
      <c r="D63" s="316" t="s">
        <v>416</v>
      </c>
      <c r="E63" s="7" t="s">
        <v>99</v>
      </c>
      <c r="F63" s="555"/>
      <c r="G63" s="555"/>
      <c r="H63" s="555"/>
      <c r="I63" s="564"/>
      <c r="J63" s="555"/>
      <c r="K63" s="555"/>
      <c r="L63" s="555"/>
      <c r="M63" s="556"/>
      <c r="N63" s="557">
        <f t="shared" si="20"/>
        <v>0</v>
      </c>
      <c r="O63" s="557">
        <f t="shared" si="21"/>
        <v>0</v>
      </c>
      <c r="P63" s="557">
        <f t="shared" si="22"/>
        <v>0</v>
      </c>
      <c r="Q63" s="564"/>
      <c r="R63" s="555"/>
      <c r="S63" s="555"/>
      <c r="T63" s="555"/>
      <c r="U63" s="556"/>
      <c r="V63" s="557">
        <f t="shared" si="23"/>
        <v>0</v>
      </c>
      <c r="W63" s="557">
        <f t="shared" si="24"/>
        <v>0</v>
      </c>
      <c r="X63" s="557">
        <f t="shared" si="25"/>
        <v>0</v>
      </c>
    </row>
    <row r="64" spans="1:25" ht="11.5" x14ac:dyDescent="0.25">
      <c r="A64" s="56">
        <f t="shared" si="19"/>
        <v>0</v>
      </c>
      <c r="B64" s="56"/>
      <c r="C64" s="315" t="s">
        <v>447</v>
      </c>
      <c r="D64" s="316" t="s">
        <v>416</v>
      </c>
      <c r="E64" s="7" t="s">
        <v>77</v>
      </c>
      <c r="F64" s="555"/>
      <c r="G64" s="555"/>
      <c r="H64" s="555"/>
      <c r="I64" s="564"/>
      <c r="J64" s="555"/>
      <c r="K64" s="555"/>
      <c r="L64" s="555"/>
      <c r="M64" s="556"/>
      <c r="N64" s="557">
        <f t="shared" si="20"/>
        <v>0</v>
      </c>
      <c r="O64" s="557">
        <f t="shared" si="21"/>
        <v>0</v>
      </c>
      <c r="P64" s="557">
        <f t="shared" si="22"/>
        <v>0</v>
      </c>
      <c r="Q64" s="564"/>
      <c r="R64" s="555"/>
      <c r="S64" s="555"/>
      <c r="T64" s="555"/>
      <c r="U64" s="556"/>
      <c r="V64" s="557">
        <f t="shared" si="23"/>
        <v>0</v>
      </c>
      <c r="W64" s="557">
        <f t="shared" si="24"/>
        <v>0</v>
      </c>
      <c r="X64" s="557">
        <f t="shared" si="25"/>
        <v>0</v>
      </c>
    </row>
    <row r="65" spans="1:24" ht="11.5" x14ac:dyDescent="0.25">
      <c r="A65" s="56">
        <f t="shared" si="19"/>
        <v>0</v>
      </c>
      <c r="B65" s="56"/>
      <c r="C65" s="315" t="s">
        <v>448</v>
      </c>
      <c r="D65" s="316"/>
      <c r="E65" s="7" t="s">
        <v>185</v>
      </c>
      <c r="F65" s="555"/>
      <c r="G65" s="555"/>
      <c r="H65" s="555"/>
      <c r="I65" s="564"/>
      <c r="J65" s="555"/>
      <c r="K65" s="555"/>
      <c r="L65" s="555"/>
      <c r="M65" s="556"/>
      <c r="N65" s="557">
        <f t="shared" si="20"/>
        <v>0</v>
      </c>
      <c r="O65" s="557">
        <f t="shared" si="21"/>
        <v>0</v>
      </c>
      <c r="P65" s="557">
        <f t="shared" si="22"/>
        <v>0</v>
      </c>
      <c r="Q65" s="564"/>
      <c r="R65" s="555"/>
      <c r="S65" s="555"/>
      <c r="T65" s="555"/>
      <c r="U65" s="556"/>
      <c r="V65" s="557">
        <f t="shared" si="23"/>
        <v>0</v>
      </c>
      <c r="W65" s="557">
        <f t="shared" si="24"/>
        <v>0</v>
      </c>
      <c r="X65" s="557">
        <f t="shared" si="25"/>
        <v>0</v>
      </c>
    </row>
    <row r="66" spans="1:24" ht="11.5" x14ac:dyDescent="0.25">
      <c r="A66" s="56">
        <f t="shared" si="19"/>
        <v>0</v>
      </c>
      <c r="B66" s="56"/>
      <c r="C66" s="315" t="s">
        <v>449</v>
      </c>
      <c r="D66" s="316" t="s">
        <v>416</v>
      </c>
      <c r="E66" s="7" t="s">
        <v>123</v>
      </c>
      <c r="F66" s="555"/>
      <c r="G66" s="555"/>
      <c r="H66" s="555"/>
      <c r="I66" s="564"/>
      <c r="J66" s="555"/>
      <c r="K66" s="555"/>
      <c r="L66" s="555"/>
      <c r="M66" s="556"/>
      <c r="N66" s="557">
        <f t="shared" si="20"/>
        <v>0</v>
      </c>
      <c r="O66" s="557">
        <f t="shared" si="21"/>
        <v>0</v>
      </c>
      <c r="P66" s="557">
        <f t="shared" si="22"/>
        <v>0</v>
      </c>
      <c r="Q66" s="564"/>
      <c r="R66" s="555"/>
      <c r="S66" s="555"/>
      <c r="T66" s="555"/>
      <c r="U66" s="556"/>
      <c r="V66" s="557">
        <f t="shared" si="23"/>
        <v>0</v>
      </c>
      <c r="W66" s="557">
        <f t="shared" si="24"/>
        <v>0</v>
      </c>
      <c r="X66" s="557">
        <f t="shared" si="25"/>
        <v>0</v>
      </c>
    </row>
    <row r="67" spans="1:24" ht="11.5" x14ac:dyDescent="0.25">
      <c r="A67" s="56">
        <f t="shared" si="19"/>
        <v>0</v>
      </c>
      <c r="B67" s="56"/>
      <c r="C67" s="315" t="s">
        <v>450</v>
      </c>
      <c r="D67" s="316"/>
      <c r="E67" s="7" t="s">
        <v>78</v>
      </c>
      <c r="F67" s="555"/>
      <c r="G67" s="555"/>
      <c r="H67" s="555"/>
      <c r="I67" s="564"/>
      <c r="J67" s="555"/>
      <c r="K67" s="555"/>
      <c r="L67" s="555"/>
      <c r="M67" s="556"/>
      <c r="N67" s="557">
        <f t="shared" si="20"/>
        <v>0</v>
      </c>
      <c r="O67" s="557">
        <f t="shared" si="21"/>
        <v>0</v>
      </c>
      <c r="P67" s="557">
        <f t="shared" si="22"/>
        <v>0</v>
      </c>
      <c r="Q67" s="564"/>
      <c r="R67" s="555"/>
      <c r="S67" s="555"/>
      <c r="T67" s="555"/>
      <c r="U67" s="556"/>
      <c r="V67" s="557">
        <f t="shared" si="23"/>
        <v>0</v>
      </c>
      <c r="W67" s="557">
        <f t="shared" si="24"/>
        <v>0</v>
      </c>
      <c r="X67" s="557">
        <f t="shared" si="25"/>
        <v>0</v>
      </c>
    </row>
    <row r="68" spans="1:24" ht="11.5" x14ac:dyDescent="0.25">
      <c r="A68" s="56">
        <f t="shared" si="19"/>
        <v>0</v>
      </c>
      <c r="B68" s="56"/>
      <c r="C68" s="315" t="s">
        <v>451</v>
      </c>
      <c r="D68" s="316"/>
      <c r="E68" s="7" t="s">
        <v>79</v>
      </c>
      <c r="F68" s="555"/>
      <c r="G68" s="555"/>
      <c r="H68" s="555"/>
      <c r="I68" s="564"/>
      <c r="J68" s="555"/>
      <c r="K68" s="555"/>
      <c r="L68" s="555"/>
      <c r="M68" s="556"/>
      <c r="N68" s="557">
        <f t="shared" si="20"/>
        <v>0</v>
      </c>
      <c r="O68" s="557">
        <f t="shared" si="21"/>
        <v>0</v>
      </c>
      <c r="P68" s="557">
        <f t="shared" si="22"/>
        <v>0</v>
      </c>
      <c r="Q68" s="564"/>
      <c r="R68" s="555"/>
      <c r="S68" s="555"/>
      <c r="T68" s="555"/>
      <c r="U68" s="556"/>
      <c r="V68" s="557">
        <f t="shared" si="23"/>
        <v>0</v>
      </c>
      <c r="W68" s="557">
        <f t="shared" si="24"/>
        <v>0</v>
      </c>
      <c r="X68" s="557">
        <f t="shared" si="25"/>
        <v>0</v>
      </c>
    </row>
    <row r="69" spans="1:24" ht="11.5" x14ac:dyDescent="0.25">
      <c r="A69" s="56"/>
      <c r="B69" s="56"/>
      <c r="C69" s="315" t="s">
        <v>452</v>
      </c>
      <c r="D69" s="316"/>
      <c r="E69" s="3" t="s">
        <v>22</v>
      </c>
      <c r="F69" s="558">
        <f>SUM(F59:F68)</f>
        <v>0</v>
      </c>
      <c r="G69" s="558">
        <f>SUM(G59:G68)</f>
        <v>0</v>
      </c>
      <c r="H69" s="558">
        <f>SUM(H59:H68)</f>
        <v>0</v>
      </c>
      <c r="I69" s="564"/>
      <c r="J69" s="558">
        <f>SUM(J59:J68)</f>
        <v>0</v>
      </c>
      <c r="K69" s="558">
        <f>SUM(K59:K68)</f>
        <v>0</v>
      </c>
      <c r="L69" s="558">
        <f>SUM(L59:L68)</f>
        <v>0</v>
      </c>
      <c r="M69" s="556"/>
      <c r="N69" s="558">
        <f>SUM(N59:N68)</f>
        <v>0</v>
      </c>
      <c r="O69" s="558">
        <f>SUM(O59:O68)</f>
        <v>0</v>
      </c>
      <c r="P69" s="558">
        <f>SUM(P59:P68)</f>
        <v>0</v>
      </c>
      <c r="Q69" s="564"/>
      <c r="R69" s="558">
        <f>SUM(R59:R68)</f>
        <v>0</v>
      </c>
      <c r="S69" s="558">
        <f>SUM(S59:S68)</f>
        <v>0</v>
      </c>
      <c r="T69" s="558">
        <f>SUM(T59:T68)</f>
        <v>0</v>
      </c>
      <c r="U69" s="556"/>
      <c r="V69" s="558">
        <f>SUM(V59:V68)</f>
        <v>0</v>
      </c>
      <c r="W69" s="558">
        <f>SUM(W59:W68)</f>
        <v>0</v>
      </c>
      <c r="X69" s="558">
        <f>SUM(X59:X68)</f>
        <v>0</v>
      </c>
    </row>
    <row r="70" spans="1:24" ht="11.5" x14ac:dyDescent="0.25">
      <c r="A70" s="56"/>
      <c r="B70" s="56"/>
      <c r="C70" s="315" t="s">
        <v>461</v>
      </c>
      <c r="D70" s="316"/>
      <c r="F70" s="559"/>
      <c r="G70" s="559"/>
      <c r="H70" s="559"/>
      <c r="I70" s="564"/>
      <c r="J70" s="559"/>
      <c r="K70" s="559"/>
      <c r="L70" s="559"/>
      <c r="M70" s="556"/>
      <c r="N70" s="559"/>
      <c r="O70" s="559"/>
      <c r="P70" s="559"/>
      <c r="Q70" s="564"/>
      <c r="R70" s="559"/>
      <c r="S70" s="559"/>
      <c r="T70" s="559"/>
      <c r="U70" s="556"/>
      <c r="V70" s="559"/>
      <c r="W70" s="559"/>
      <c r="X70" s="559"/>
    </row>
    <row r="71" spans="1:24" ht="11.5" x14ac:dyDescent="0.25">
      <c r="A71" s="56">
        <f t="shared" ref="A71:A104" si="26">IF(OR(F71&lt;0,G71&lt;0,H71&lt;0,N71&lt;0,O71&lt;0,P71&lt;0,V71&lt;0,W71&lt;0,X71&lt;0),1,0)</f>
        <v>0</v>
      </c>
      <c r="B71" s="56"/>
      <c r="C71" s="315" t="s">
        <v>462</v>
      </c>
      <c r="D71" s="316" t="s">
        <v>416</v>
      </c>
      <c r="E71" s="2" t="s">
        <v>23</v>
      </c>
      <c r="F71" s="555"/>
      <c r="G71" s="555"/>
      <c r="H71" s="555"/>
      <c r="I71" s="564"/>
      <c r="J71" s="555"/>
      <c r="K71" s="555"/>
      <c r="L71" s="555"/>
      <c r="M71" s="556"/>
      <c r="N71" s="557">
        <f t="shared" ref="N71:N86" si="27">J71/J$15</f>
        <v>0</v>
      </c>
      <c r="O71" s="557">
        <f t="shared" ref="O71:O86" si="28">K71/K$15</f>
        <v>0</v>
      </c>
      <c r="P71" s="557">
        <f t="shared" ref="P71:P86" si="29">L71/L$15</f>
        <v>0</v>
      </c>
      <c r="Q71" s="564"/>
      <c r="R71" s="555"/>
      <c r="S71" s="555"/>
      <c r="T71" s="555"/>
      <c r="U71" s="556"/>
      <c r="V71" s="557">
        <f t="shared" ref="V71:V86" si="30">R71/R$15</f>
        <v>0</v>
      </c>
      <c r="W71" s="557">
        <f t="shared" ref="W71:W86" si="31">S71/S$15</f>
        <v>0</v>
      </c>
      <c r="X71" s="557">
        <f t="shared" ref="X71:X86" si="32">T71/T$15</f>
        <v>0</v>
      </c>
    </row>
    <row r="72" spans="1:24" ht="11.5" x14ac:dyDescent="0.25">
      <c r="A72" s="56">
        <f t="shared" si="26"/>
        <v>0</v>
      </c>
      <c r="B72" s="56"/>
      <c r="C72" s="315" t="s">
        <v>463</v>
      </c>
      <c r="D72" s="316"/>
      <c r="E72" s="2" t="s">
        <v>80</v>
      </c>
      <c r="F72" s="555"/>
      <c r="G72" s="555"/>
      <c r="H72" s="555"/>
      <c r="I72" s="564"/>
      <c r="J72" s="555"/>
      <c r="K72" s="555"/>
      <c r="L72" s="555"/>
      <c r="M72" s="556"/>
      <c r="N72" s="557">
        <f t="shared" si="27"/>
        <v>0</v>
      </c>
      <c r="O72" s="557">
        <f t="shared" si="28"/>
        <v>0</v>
      </c>
      <c r="P72" s="557">
        <f t="shared" si="29"/>
        <v>0</v>
      </c>
      <c r="Q72" s="564"/>
      <c r="R72" s="555"/>
      <c r="S72" s="555"/>
      <c r="T72" s="555"/>
      <c r="U72" s="556"/>
      <c r="V72" s="557">
        <f t="shared" si="30"/>
        <v>0</v>
      </c>
      <c r="W72" s="557">
        <f t="shared" si="31"/>
        <v>0</v>
      </c>
      <c r="X72" s="557">
        <f t="shared" si="32"/>
        <v>0</v>
      </c>
    </row>
    <row r="73" spans="1:24" ht="11.5" x14ac:dyDescent="0.25">
      <c r="A73" s="56">
        <f t="shared" si="26"/>
        <v>0</v>
      </c>
      <c r="B73" s="56"/>
      <c r="C73" s="315" t="s">
        <v>464</v>
      </c>
      <c r="D73" s="316"/>
      <c r="E73" s="2" t="s">
        <v>81</v>
      </c>
      <c r="F73" s="555"/>
      <c r="G73" s="555"/>
      <c r="H73" s="555"/>
      <c r="I73" s="564"/>
      <c r="J73" s="555"/>
      <c r="K73" s="555"/>
      <c r="L73" s="555"/>
      <c r="M73" s="556"/>
      <c r="N73" s="557">
        <f t="shared" si="27"/>
        <v>0</v>
      </c>
      <c r="O73" s="557">
        <f t="shared" si="28"/>
        <v>0</v>
      </c>
      <c r="P73" s="557">
        <f t="shared" si="29"/>
        <v>0</v>
      </c>
      <c r="Q73" s="564"/>
      <c r="R73" s="555"/>
      <c r="S73" s="555"/>
      <c r="T73" s="555"/>
      <c r="U73" s="556"/>
      <c r="V73" s="557">
        <f t="shared" si="30"/>
        <v>0</v>
      </c>
      <c r="W73" s="557">
        <f t="shared" si="31"/>
        <v>0</v>
      </c>
      <c r="X73" s="557">
        <f t="shared" si="32"/>
        <v>0</v>
      </c>
    </row>
    <row r="74" spans="1:24" ht="11.5" x14ac:dyDescent="0.25">
      <c r="A74" s="56">
        <f t="shared" si="26"/>
        <v>0</v>
      </c>
      <c r="B74" s="56"/>
      <c r="C74" s="315" t="s">
        <v>465</v>
      </c>
      <c r="D74" s="316"/>
      <c r="E74" s="2" t="s">
        <v>79</v>
      </c>
      <c r="F74" s="555"/>
      <c r="G74" s="555"/>
      <c r="H74" s="555"/>
      <c r="I74" s="564"/>
      <c r="J74" s="555"/>
      <c r="K74" s="555"/>
      <c r="L74" s="555"/>
      <c r="M74" s="556"/>
      <c r="N74" s="557">
        <f t="shared" si="27"/>
        <v>0</v>
      </c>
      <c r="O74" s="557">
        <f t="shared" si="28"/>
        <v>0</v>
      </c>
      <c r="P74" s="557">
        <f t="shared" si="29"/>
        <v>0</v>
      </c>
      <c r="Q74" s="564"/>
      <c r="R74" s="555"/>
      <c r="S74" s="555"/>
      <c r="T74" s="555"/>
      <c r="U74" s="556"/>
      <c r="V74" s="557">
        <f t="shared" si="30"/>
        <v>0</v>
      </c>
      <c r="W74" s="557">
        <f t="shared" si="31"/>
        <v>0</v>
      </c>
      <c r="X74" s="557">
        <f t="shared" si="32"/>
        <v>0</v>
      </c>
    </row>
    <row r="75" spans="1:24" ht="11.5" x14ac:dyDescent="0.25">
      <c r="A75" s="56">
        <f t="shared" si="26"/>
        <v>0</v>
      </c>
      <c r="B75" s="56"/>
      <c r="C75" s="315" t="s">
        <v>466</v>
      </c>
      <c r="D75" s="316"/>
      <c r="E75" s="2" t="s">
        <v>83</v>
      </c>
      <c r="F75" s="555"/>
      <c r="G75" s="555"/>
      <c r="H75" s="555"/>
      <c r="I75" s="564"/>
      <c r="J75" s="555"/>
      <c r="K75" s="555"/>
      <c r="L75" s="555"/>
      <c r="M75" s="556"/>
      <c r="N75" s="557">
        <f t="shared" si="27"/>
        <v>0</v>
      </c>
      <c r="O75" s="557">
        <f t="shared" si="28"/>
        <v>0</v>
      </c>
      <c r="P75" s="557">
        <f t="shared" si="29"/>
        <v>0</v>
      </c>
      <c r="Q75" s="564"/>
      <c r="R75" s="555"/>
      <c r="S75" s="555"/>
      <c r="T75" s="555"/>
      <c r="U75" s="556"/>
      <c r="V75" s="557">
        <f t="shared" si="30"/>
        <v>0</v>
      </c>
      <c r="W75" s="557">
        <f t="shared" si="31"/>
        <v>0</v>
      </c>
      <c r="X75" s="557">
        <f t="shared" si="32"/>
        <v>0</v>
      </c>
    </row>
    <row r="76" spans="1:24" ht="11.5" x14ac:dyDescent="0.25">
      <c r="A76" s="56">
        <f t="shared" si="26"/>
        <v>0</v>
      </c>
      <c r="B76" s="56"/>
      <c r="C76" s="315" t="s">
        <v>467</v>
      </c>
      <c r="D76" s="316"/>
      <c r="E76" s="2" t="s">
        <v>82</v>
      </c>
      <c r="F76" s="555"/>
      <c r="G76" s="555"/>
      <c r="H76" s="555"/>
      <c r="I76" s="564"/>
      <c r="J76" s="555"/>
      <c r="K76" s="555"/>
      <c r="L76" s="555"/>
      <c r="M76" s="556"/>
      <c r="N76" s="557">
        <f t="shared" si="27"/>
        <v>0</v>
      </c>
      <c r="O76" s="557">
        <f t="shared" si="28"/>
        <v>0</v>
      </c>
      <c r="P76" s="557">
        <f t="shared" si="29"/>
        <v>0</v>
      </c>
      <c r="Q76" s="564"/>
      <c r="R76" s="555"/>
      <c r="S76" s="555"/>
      <c r="T76" s="555"/>
      <c r="U76" s="556"/>
      <c r="V76" s="557">
        <f t="shared" si="30"/>
        <v>0</v>
      </c>
      <c r="W76" s="557">
        <f t="shared" si="31"/>
        <v>0</v>
      </c>
      <c r="X76" s="557">
        <f t="shared" si="32"/>
        <v>0</v>
      </c>
    </row>
    <row r="77" spans="1:24" ht="11.5" x14ac:dyDescent="0.25">
      <c r="A77" s="56">
        <f t="shared" si="26"/>
        <v>0</v>
      </c>
      <c r="B77" s="56"/>
      <c r="C77" s="315" t="s">
        <v>468</v>
      </c>
      <c r="D77" s="316" t="s">
        <v>416</v>
      </c>
      <c r="E77" s="9" t="s">
        <v>144</v>
      </c>
      <c r="F77" s="555"/>
      <c r="G77" s="555"/>
      <c r="H77" s="555"/>
      <c r="I77" s="564"/>
      <c r="J77" s="555"/>
      <c r="K77" s="555"/>
      <c r="L77" s="555"/>
      <c r="M77" s="556"/>
      <c r="N77" s="557">
        <f t="shared" si="27"/>
        <v>0</v>
      </c>
      <c r="O77" s="557">
        <f t="shared" si="28"/>
        <v>0</v>
      </c>
      <c r="P77" s="557">
        <f t="shared" si="29"/>
        <v>0</v>
      </c>
      <c r="Q77" s="564"/>
      <c r="R77" s="555"/>
      <c r="S77" s="555"/>
      <c r="T77" s="555"/>
      <c r="U77" s="556"/>
      <c r="V77" s="557">
        <f t="shared" si="30"/>
        <v>0</v>
      </c>
      <c r="W77" s="557">
        <f t="shared" si="31"/>
        <v>0</v>
      </c>
      <c r="X77" s="557">
        <f t="shared" si="32"/>
        <v>0</v>
      </c>
    </row>
    <row r="78" spans="1:24" ht="11.5" x14ac:dyDescent="0.25">
      <c r="A78" s="56">
        <f t="shared" si="26"/>
        <v>0</v>
      </c>
      <c r="B78" s="56"/>
      <c r="C78" s="315" t="s">
        <v>469</v>
      </c>
      <c r="D78" s="316" t="s">
        <v>416</v>
      </c>
      <c r="E78" s="2" t="s">
        <v>99</v>
      </c>
      <c r="F78" s="555"/>
      <c r="G78" s="555"/>
      <c r="H78" s="555"/>
      <c r="I78" s="564"/>
      <c r="J78" s="555"/>
      <c r="K78" s="555"/>
      <c r="L78" s="555"/>
      <c r="M78" s="556"/>
      <c r="N78" s="557">
        <f t="shared" si="27"/>
        <v>0</v>
      </c>
      <c r="O78" s="557">
        <f t="shared" si="28"/>
        <v>0</v>
      </c>
      <c r="P78" s="557">
        <f t="shared" si="29"/>
        <v>0</v>
      </c>
      <c r="Q78" s="564"/>
      <c r="R78" s="555"/>
      <c r="S78" s="555"/>
      <c r="T78" s="555"/>
      <c r="U78" s="556"/>
      <c r="V78" s="557">
        <f t="shared" si="30"/>
        <v>0</v>
      </c>
      <c r="W78" s="557">
        <f t="shared" si="31"/>
        <v>0</v>
      </c>
      <c r="X78" s="557">
        <f t="shared" si="32"/>
        <v>0</v>
      </c>
    </row>
    <row r="79" spans="1:24" ht="11.5" x14ac:dyDescent="0.25">
      <c r="A79" s="56">
        <f t="shared" si="26"/>
        <v>0</v>
      </c>
      <c r="B79" s="56"/>
      <c r="C79" s="315" t="s">
        <v>470</v>
      </c>
      <c r="D79" s="316"/>
      <c r="E79" s="2" t="s">
        <v>27</v>
      </c>
      <c r="F79" s="555"/>
      <c r="G79" s="555"/>
      <c r="H79" s="555"/>
      <c r="I79" s="564"/>
      <c r="J79" s="555"/>
      <c r="K79" s="555"/>
      <c r="L79" s="555"/>
      <c r="M79" s="556"/>
      <c r="N79" s="557">
        <f t="shared" si="27"/>
        <v>0</v>
      </c>
      <c r="O79" s="557">
        <f t="shared" si="28"/>
        <v>0</v>
      </c>
      <c r="P79" s="557">
        <f t="shared" si="29"/>
        <v>0</v>
      </c>
      <c r="Q79" s="564"/>
      <c r="R79" s="555"/>
      <c r="S79" s="555"/>
      <c r="T79" s="555"/>
      <c r="U79" s="556"/>
      <c r="V79" s="557">
        <f t="shared" si="30"/>
        <v>0</v>
      </c>
      <c r="W79" s="557">
        <f t="shared" si="31"/>
        <v>0</v>
      </c>
      <c r="X79" s="557">
        <f t="shared" si="32"/>
        <v>0</v>
      </c>
    </row>
    <row r="80" spans="1:24" ht="11.5" x14ac:dyDescent="0.25">
      <c r="A80" s="56">
        <f t="shared" si="26"/>
        <v>0</v>
      </c>
      <c r="B80" s="56"/>
      <c r="C80" s="315" t="s">
        <v>471</v>
      </c>
      <c r="D80" s="316"/>
      <c r="E80" s="2" t="s">
        <v>24</v>
      </c>
      <c r="F80" s="555"/>
      <c r="G80" s="555"/>
      <c r="H80" s="555"/>
      <c r="I80" s="564"/>
      <c r="J80" s="555"/>
      <c r="K80" s="555"/>
      <c r="L80" s="555"/>
      <c r="M80" s="556"/>
      <c r="N80" s="557">
        <f t="shared" si="27"/>
        <v>0</v>
      </c>
      <c r="O80" s="557">
        <f t="shared" si="28"/>
        <v>0</v>
      </c>
      <c r="P80" s="557">
        <f t="shared" si="29"/>
        <v>0</v>
      </c>
      <c r="Q80" s="564"/>
      <c r="R80" s="555"/>
      <c r="S80" s="555"/>
      <c r="T80" s="555"/>
      <c r="U80" s="556"/>
      <c r="V80" s="557">
        <f t="shared" si="30"/>
        <v>0</v>
      </c>
      <c r="W80" s="557">
        <f t="shared" si="31"/>
        <v>0</v>
      </c>
      <c r="X80" s="557">
        <f t="shared" si="32"/>
        <v>0</v>
      </c>
    </row>
    <row r="81" spans="1:24" ht="11.5" x14ac:dyDescent="0.25">
      <c r="A81" s="56">
        <f t="shared" si="26"/>
        <v>0</v>
      </c>
      <c r="B81" s="56"/>
      <c r="C81" s="315" t="s">
        <v>472</v>
      </c>
      <c r="D81" s="316" t="s">
        <v>416</v>
      </c>
      <c r="E81" s="2" t="s">
        <v>50</v>
      </c>
      <c r="F81" s="555"/>
      <c r="G81" s="555"/>
      <c r="H81" s="555"/>
      <c r="I81" s="564"/>
      <c r="J81" s="555"/>
      <c r="K81" s="555"/>
      <c r="L81" s="555"/>
      <c r="M81" s="556"/>
      <c r="N81" s="557">
        <f t="shared" si="27"/>
        <v>0</v>
      </c>
      <c r="O81" s="557">
        <f t="shared" si="28"/>
        <v>0</v>
      </c>
      <c r="P81" s="557">
        <f t="shared" si="29"/>
        <v>0</v>
      </c>
      <c r="Q81" s="564"/>
      <c r="R81" s="555"/>
      <c r="S81" s="555"/>
      <c r="T81" s="555"/>
      <c r="U81" s="556"/>
      <c r="V81" s="557">
        <f t="shared" si="30"/>
        <v>0</v>
      </c>
      <c r="W81" s="557">
        <f t="shared" si="31"/>
        <v>0</v>
      </c>
      <c r="X81" s="557">
        <f t="shared" si="32"/>
        <v>0</v>
      </c>
    </row>
    <row r="82" spans="1:24" ht="11.5" x14ac:dyDescent="0.25">
      <c r="A82" s="56">
        <f t="shared" si="26"/>
        <v>0</v>
      </c>
      <c r="B82" s="56"/>
      <c r="C82" s="315" t="s">
        <v>473</v>
      </c>
      <c r="D82" s="316"/>
      <c r="E82" s="2" t="s">
        <v>51</v>
      </c>
      <c r="F82" s="555"/>
      <c r="G82" s="555"/>
      <c r="H82" s="555"/>
      <c r="I82" s="564"/>
      <c r="J82" s="555"/>
      <c r="K82" s="555"/>
      <c r="L82" s="555"/>
      <c r="M82" s="556"/>
      <c r="N82" s="557">
        <f t="shared" si="27"/>
        <v>0</v>
      </c>
      <c r="O82" s="557">
        <f t="shared" si="28"/>
        <v>0</v>
      </c>
      <c r="P82" s="557">
        <f t="shared" si="29"/>
        <v>0</v>
      </c>
      <c r="Q82" s="564"/>
      <c r="R82" s="555"/>
      <c r="S82" s="555"/>
      <c r="T82" s="555"/>
      <c r="U82" s="556"/>
      <c r="V82" s="557">
        <f t="shared" si="30"/>
        <v>0</v>
      </c>
      <c r="W82" s="557">
        <f t="shared" si="31"/>
        <v>0</v>
      </c>
      <c r="X82" s="557">
        <f t="shared" si="32"/>
        <v>0</v>
      </c>
    </row>
    <row r="83" spans="1:24" ht="11.5" x14ac:dyDescent="0.25">
      <c r="A83" s="56">
        <f t="shared" si="26"/>
        <v>0</v>
      </c>
      <c r="B83" s="56"/>
      <c r="C83" s="315" t="s">
        <v>474</v>
      </c>
      <c r="D83" s="316" t="s">
        <v>416</v>
      </c>
      <c r="E83" s="2" t="s">
        <v>77</v>
      </c>
      <c r="F83" s="555"/>
      <c r="G83" s="555"/>
      <c r="H83" s="555"/>
      <c r="I83" s="564"/>
      <c r="J83" s="555"/>
      <c r="K83" s="555"/>
      <c r="L83" s="555"/>
      <c r="M83" s="556"/>
      <c r="N83" s="557">
        <f t="shared" si="27"/>
        <v>0</v>
      </c>
      <c r="O83" s="557">
        <f t="shared" si="28"/>
        <v>0</v>
      </c>
      <c r="P83" s="557">
        <f t="shared" si="29"/>
        <v>0</v>
      </c>
      <c r="Q83" s="564"/>
      <c r="R83" s="555"/>
      <c r="S83" s="555"/>
      <c r="T83" s="555"/>
      <c r="U83" s="556"/>
      <c r="V83" s="557">
        <f t="shared" si="30"/>
        <v>0</v>
      </c>
      <c r="W83" s="557">
        <f t="shared" si="31"/>
        <v>0</v>
      </c>
      <c r="X83" s="557">
        <f t="shared" si="32"/>
        <v>0</v>
      </c>
    </row>
    <row r="84" spans="1:24" ht="11.5" x14ac:dyDescent="0.25">
      <c r="A84" s="56">
        <f t="shared" si="26"/>
        <v>0</v>
      </c>
      <c r="B84" s="56"/>
      <c r="C84" s="315" t="s">
        <v>475</v>
      </c>
      <c r="D84" s="316" t="s">
        <v>416</v>
      </c>
      <c r="E84" s="2" t="s">
        <v>84</v>
      </c>
      <c r="F84" s="555"/>
      <c r="G84" s="555"/>
      <c r="H84" s="555"/>
      <c r="I84" s="564"/>
      <c r="J84" s="555"/>
      <c r="K84" s="555"/>
      <c r="L84" s="555"/>
      <c r="M84" s="556"/>
      <c r="N84" s="557">
        <f t="shared" si="27"/>
        <v>0</v>
      </c>
      <c r="O84" s="557">
        <f t="shared" si="28"/>
        <v>0</v>
      </c>
      <c r="P84" s="557">
        <f t="shared" si="29"/>
        <v>0</v>
      </c>
      <c r="Q84" s="564"/>
      <c r="R84" s="555"/>
      <c r="S84" s="555"/>
      <c r="T84" s="555"/>
      <c r="U84" s="556"/>
      <c r="V84" s="557">
        <f t="shared" si="30"/>
        <v>0</v>
      </c>
      <c r="W84" s="557">
        <f t="shared" si="31"/>
        <v>0</v>
      </c>
      <c r="X84" s="557">
        <f t="shared" si="32"/>
        <v>0</v>
      </c>
    </row>
    <row r="85" spans="1:24" ht="11.5" x14ac:dyDescent="0.25">
      <c r="A85" s="56">
        <f t="shared" si="26"/>
        <v>0</v>
      </c>
      <c r="B85" s="56"/>
      <c r="C85" s="315" t="s">
        <v>496</v>
      </c>
      <c r="D85" s="316" t="s">
        <v>416</v>
      </c>
      <c r="E85" s="2" t="s">
        <v>132</v>
      </c>
      <c r="F85" s="555"/>
      <c r="G85" s="555"/>
      <c r="H85" s="555"/>
      <c r="I85" s="564"/>
      <c r="J85" s="555"/>
      <c r="K85" s="555"/>
      <c r="L85" s="555"/>
      <c r="M85" s="556"/>
      <c r="N85" s="557">
        <f t="shared" si="27"/>
        <v>0</v>
      </c>
      <c r="O85" s="557">
        <f t="shared" si="28"/>
        <v>0</v>
      </c>
      <c r="P85" s="557">
        <f t="shared" si="29"/>
        <v>0</v>
      </c>
      <c r="Q85" s="564"/>
      <c r="R85" s="555"/>
      <c r="S85" s="555"/>
      <c r="T85" s="555"/>
      <c r="U85" s="556"/>
      <c r="V85" s="557">
        <f t="shared" si="30"/>
        <v>0</v>
      </c>
      <c r="W85" s="557">
        <f t="shared" si="31"/>
        <v>0</v>
      </c>
      <c r="X85" s="557">
        <f t="shared" si="32"/>
        <v>0</v>
      </c>
    </row>
    <row r="86" spans="1:24" ht="11.5" x14ac:dyDescent="0.25">
      <c r="A86" s="56">
        <f t="shared" si="26"/>
        <v>0</v>
      </c>
      <c r="B86" s="56"/>
      <c r="C86" s="315" t="s">
        <v>497</v>
      </c>
      <c r="D86" s="316"/>
      <c r="E86" s="2" t="s">
        <v>85</v>
      </c>
      <c r="F86" s="555"/>
      <c r="G86" s="555"/>
      <c r="H86" s="555"/>
      <c r="I86" s="564"/>
      <c r="J86" s="555"/>
      <c r="K86" s="555"/>
      <c r="L86" s="555"/>
      <c r="M86" s="556"/>
      <c r="N86" s="557">
        <f t="shared" si="27"/>
        <v>0</v>
      </c>
      <c r="O86" s="557">
        <f t="shared" si="28"/>
        <v>0</v>
      </c>
      <c r="P86" s="557">
        <f t="shared" si="29"/>
        <v>0</v>
      </c>
      <c r="Q86" s="564"/>
      <c r="R86" s="555"/>
      <c r="S86" s="555"/>
      <c r="T86" s="555"/>
      <c r="U86" s="556"/>
      <c r="V86" s="557">
        <f t="shared" si="30"/>
        <v>0</v>
      </c>
      <c r="W86" s="557">
        <f t="shared" si="31"/>
        <v>0</v>
      </c>
      <c r="X86" s="557">
        <f t="shared" si="32"/>
        <v>0</v>
      </c>
    </row>
    <row r="87" spans="1:24" ht="11.5" x14ac:dyDescent="0.25">
      <c r="A87" s="56"/>
      <c r="B87" s="56"/>
      <c r="C87" s="315" t="s">
        <v>498</v>
      </c>
      <c r="D87" s="316" t="s">
        <v>416</v>
      </c>
      <c r="E87" s="3" t="s">
        <v>25</v>
      </c>
      <c r="F87" s="558">
        <f>SUM(F71:F86)</f>
        <v>0</v>
      </c>
      <c r="G87" s="558">
        <f>SUM(G71:G86)</f>
        <v>0</v>
      </c>
      <c r="H87" s="558">
        <f>SUM(H71:H86)</f>
        <v>0</v>
      </c>
      <c r="I87" s="564"/>
      <c r="J87" s="558">
        <f>SUM(J71:J86)</f>
        <v>0</v>
      </c>
      <c r="K87" s="558">
        <f>SUM(K71:K86)</f>
        <v>0</v>
      </c>
      <c r="L87" s="558">
        <f>SUM(L71:L86)</f>
        <v>0</v>
      </c>
      <c r="M87" s="556"/>
      <c r="N87" s="558">
        <f>SUM(N71:N86)</f>
        <v>0</v>
      </c>
      <c r="O87" s="558">
        <f>SUM(O71:O86)</f>
        <v>0</v>
      </c>
      <c r="P87" s="558">
        <f>SUM(P71:P86)</f>
        <v>0</v>
      </c>
      <c r="Q87" s="564"/>
      <c r="R87" s="558">
        <f>SUM(R71:R86)</f>
        <v>0</v>
      </c>
      <c r="S87" s="558">
        <f>SUM(S71:S86)</f>
        <v>0</v>
      </c>
      <c r="T87" s="558">
        <f>SUM(T71:T86)</f>
        <v>0</v>
      </c>
      <c r="U87" s="556"/>
      <c r="V87" s="558">
        <f>SUM(V71:V86)</f>
        <v>0</v>
      </c>
      <c r="W87" s="558">
        <f>SUM(W71:W86)</f>
        <v>0</v>
      </c>
      <c r="X87" s="558">
        <f>SUM(X71:X86)</f>
        <v>0</v>
      </c>
    </row>
    <row r="88" spans="1:24" ht="11.5" x14ac:dyDescent="0.25">
      <c r="A88" s="56"/>
      <c r="B88" s="56"/>
      <c r="C88" s="315" t="s">
        <v>499</v>
      </c>
      <c r="D88" s="316"/>
      <c r="F88" s="559"/>
      <c r="G88" s="559"/>
      <c r="H88" s="559"/>
      <c r="I88" s="564"/>
      <c r="J88" s="559"/>
      <c r="K88" s="559"/>
      <c r="L88" s="559"/>
      <c r="M88" s="556"/>
      <c r="N88" s="559"/>
      <c r="O88" s="559"/>
      <c r="P88" s="559"/>
      <c r="Q88" s="564"/>
      <c r="R88" s="559"/>
      <c r="S88" s="559"/>
      <c r="T88" s="559"/>
      <c r="U88" s="556"/>
      <c r="V88" s="559"/>
      <c r="W88" s="559"/>
      <c r="X88" s="559"/>
    </row>
    <row r="89" spans="1:24" ht="11.5" x14ac:dyDescent="0.25">
      <c r="A89" s="56">
        <f t="shared" si="26"/>
        <v>0</v>
      </c>
      <c r="B89" s="56"/>
      <c r="C89" s="315" t="s">
        <v>500</v>
      </c>
      <c r="D89" s="316"/>
      <c r="E89" s="8" t="s">
        <v>86</v>
      </c>
      <c r="F89" s="595"/>
      <c r="G89" s="596"/>
      <c r="H89" s="596"/>
      <c r="I89" s="564"/>
      <c r="J89" s="595"/>
      <c r="K89" s="596"/>
      <c r="L89" s="596"/>
      <c r="M89" s="556"/>
      <c r="N89" s="557">
        <f t="shared" ref="N89:N104" si="33">J89/J$15</f>
        <v>0</v>
      </c>
      <c r="O89" s="557">
        <f t="shared" ref="O89:O104" si="34">K89/K$15</f>
        <v>0</v>
      </c>
      <c r="P89" s="557">
        <f t="shared" ref="P89:P104" si="35">L89/L$15</f>
        <v>0</v>
      </c>
      <c r="Q89" s="564"/>
      <c r="R89" s="595"/>
      <c r="S89" s="596"/>
      <c r="T89" s="596"/>
      <c r="U89" s="556"/>
      <c r="V89" s="557">
        <f t="shared" ref="V89:V104" si="36">R89/R$15</f>
        <v>0</v>
      </c>
      <c r="W89" s="557">
        <f t="shared" ref="W89:W104" si="37">S89/S$15</f>
        <v>0</v>
      </c>
      <c r="X89" s="557">
        <f t="shared" ref="X89:X104" si="38">T89/T$15</f>
        <v>0</v>
      </c>
    </row>
    <row r="90" spans="1:24" ht="11.5" x14ac:dyDescent="0.25">
      <c r="A90" s="56">
        <f t="shared" si="26"/>
        <v>0</v>
      </c>
      <c r="B90" s="56"/>
      <c r="C90" s="315" t="s">
        <v>501</v>
      </c>
      <c r="D90" s="316" t="s">
        <v>416</v>
      </c>
      <c r="E90" s="8" t="s">
        <v>26</v>
      </c>
      <c r="F90" s="597"/>
      <c r="G90" s="598"/>
      <c r="H90" s="598"/>
      <c r="I90" s="564"/>
      <c r="J90" s="597"/>
      <c r="K90" s="598"/>
      <c r="L90" s="598"/>
      <c r="M90" s="556"/>
      <c r="N90" s="557">
        <f t="shared" si="33"/>
        <v>0</v>
      </c>
      <c r="O90" s="557">
        <f t="shared" si="34"/>
        <v>0</v>
      </c>
      <c r="P90" s="557">
        <f t="shared" si="35"/>
        <v>0</v>
      </c>
      <c r="Q90" s="564"/>
      <c r="R90" s="597"/>
      <c r="S90" s="598"/>
      <c r="T90" s="598"/>
      <c r="U90" s="556"/>
      <c r="V90" s="557">
        <f t="shared" si="36"/>
        <v>0</v>
      </c>
      <c r="W90" s="557">
        <f t="shared" si="37"/>
        <v>0</v>
      </c>
      <c r="X90" s="557">
        <f t="shared" si="38"/>
        <v>0</v>
      </c>
    </row>
    <row r="91" spans="1:24" ht="11.5" x14ac:dyDescent="0.25">
      <c r="A91" s="56">
        <f t="shared" si="26"/>
        <v>0</v>
      </c>
      <c r="B91" s="56"/>
      <c r="C91" s="315" t="s">
        <v>502</v>
      </c>
      <c r="D91" s="316"/>
      <c r="E91" s="8" t="s">
        <v>87</v>
      </c>
      <c r="F91" s="597"/>
      <c r="G91" s="598"/>
      <c r="H91" s="598"/>
      <c r="I91" s="564"/>
      <c r="J91" s="597"/>
      <c r="K91" s="598"/>
      <c r="L91" s="598"/>
      <c r="M91" s="556"/>
      <c r="N91" s="557">
        <f t="shared" si="33"/>
        <v>0</v>
      </c>
      <c r="O91" s="557">
        <f t="shared" si="34"/>
        <v>0</v>
      </c>
      <c r="P91" s="557">
        <f t="shared" si="35"/>
        <v>0</v>
      </c>
      <c r="Q91" s="564"/>
      <c r="R91" s="597"/>
      <c r="S91" s="598"/>
      <c r="T91" s="598"/>
      <c r="U91" s="556"/>
      <c r="V91" s="557">
        <f t="shared" si="36"/>
        <v>0</v>
      </c>
      <c r="W91" s="557">
        <f t="shared" si="37"/>
        <v>0</v>
      </c>
      <c r="X91" s="557">
        <f t="shared" si="38"/>
        <v>0</v>
      </c>
    </row>
    <row r="92" spans="1:24" ht="11.5" x14ac:dyDescent="0.25">
      <c r="A92" s="56">
        <f t="shared" si="26"/>
        <v>0</v>
      </c>
      <c r="B92" s="56"/>
      <c r="C92" s="315" t="s">
        <v>503</v>
      </c>
      <c r="D92" s="316" t="s">
        <v>416</v>
      </c>
      <c r="E92" s="8" t="s">
        <v>124</v>
      </c>
      <c r="F92" s="597"/>
      <c r="G92" s="598"/>
      <c r="H92" s="598"/>
      <c r="I92" s="564"/>
      <c r="J92" s="597"/>
      <c r="K92" s="598"/>
      <c r="L92" s="598"/>
      <c r="M92" s="556"/>
      <c r="N92" s="557">
        <f t="shared" si="33"/>
        <v>0</v>
      </c>
      <c r="O92" s="557">
        <f t="shared" si="34"/>
        <v>0</v>
      </c>
      <c r="P92" s="557">
        <f t="shared" si="35"/>
        <v>0</v>
      </c>
      <c r="Q92" s="564"/>
      <c r="R92" s="597"/>
      <c r="S92" s="598"/>
      <c r="T92" s="598"/>
      <c r="U92" s="556"/>
      <c r="V92" s="557">
        <f t="shared" si="36"/>
        <v>0</v>
      </c>
      <c r="W92" s="557">
        <f t="shared" si="37"/>
        <v>0</v>
      </c>
      <c r="X92" s="557">
        <f t="shared" si="38"/>
        <v>0</v>
      </c>
    </row>
    <row r="93" spans="1:24" ht="11.5" x14ac:dyDescent="0.25">
      <c r="A93" s="56">
        <f t="shared" si="26"/>
        <v>0</v>
      </c>
      <c r="B93" s="56"/>
      <c r="C93" s="315" t="s">
        <v>504</v>
      </c>
      <c r="D93" s="316" t="s">
        <v>416</v>
      </c>
      <c r="E93" s="9" t="s">
        <v>93</v>
      </c>
      <c r="F93" s="555"/>
      <c r="G93" s="555"/>
      <c r="H93" s="555"/>
      <c r="I93" s="564"/>
      <c r="J93" s="597"/>
      <c r="K93" s="598"/>
      <c r="L93" s="598"/>
      <c r="M93" s="556"/>
      <c r="N93" s="557">
        <f t="shared" si="33"/>
        <v>0</v>
      </c>
      <c r="O93" s="557">
        <f t="shared" si="34"/>
        <v>0</v>
      </c>
      <c r="P93" s="557">
        <f t="shared" si="35"/>
        <v>0</v>
      </c>
      <c r="Q93" s="564"/>
      <c r="R93" s="597"/>
      <c r="S93" s="598"/>
      <c r="T93" s="598"/>
      <c r="U93" s="556"/>
      <c r="V93" s="557">
        <f t="shared" si="36"/>
        <v>0</v>
      </c>
      <c r="W93" s="557">
        <f t="shared" si="37"/>
        <v>0</v>
      </c>
      <c r="X93" s="557">
        <f t="shared" si="38"/>
        <v>0</v>
      </c>
    </row>
    <row r="94" spans="1:24" ht="11.5" x14ac:dyDescent="0.25">
      <c r="A94" s="56">
        <f t="shared" si="26"/>
        <v>0</v>
      </c>
      <c r="B94" s="56"/>
      <c r="C94" s="315" t="s">
        <v>505</v>
      </c>
      <c r="D94" s="316"/>
      <c r="E94" s="8" t="s">
        <v>88</v>
      </c>
      <c r="F94" s="597"/>
      <c r="G94" s="598"/>
      <c r="H94" s="598"/>
      <c r="I94" s="564"/>
      <c r="J94" s="597"/>
      <c r="K94" s="598"/>
      <c r="L94" s="598"/>
      <c r="M94" s="556"/>
      <c r="N94" s="557">
        <f t="shared" si="33"/>
        <v>0</v>
      </c>
      <c r="O94" s="557">
        <f t="shared" si="34"/>
        <v>0</v>
      </c>
      <c r="P94" s="557">
        <f t="shared" si="35"/>
        <v>0</v>
      </c>
      <c r="Q94" s="564"/>
      <c r="R94" s="597"/>
      <c r="S94" s="598"/>
      <c r="T94" s="598"/>
      <c r="U94" s="556"/>
      <c r="V94" s="557">
        <f t="shared" si="36"/>
        <v>0</v>
      </c>
      <c r="W94" s="557">
        <f t="shared" si="37"/>
        <v>0</v>
      </c>
      <c r="X94" s="557">
        <f t="shared" si="38"/>
        <v>0</v>
      </c>
    </row>
    <row r="95" spans="1:24" ht="11.5" x14ac:dyDescent="0.25">
      <c r="A95" s="56">
        <f t="shared" si="26"/>
        <v>0</v>
      </c>
      <c r="B95" s="56"/>
      <c r="C95" s="315" t="s">
        <v>506</v>
      </c>
      <c r="D95" s="316"/>
      <c r="E95" s="8" t="s">
        <v>125</v>
      </c>
      <c r="F95" s="597"/>
      <c r="G95" s="598"/>
      <c r="H95" s="598"/>
      <c r="I95" s="564"/>
      <c r="J95" s="597"/>
      <c r="K95" s="598"/>
      <c r="L95" s="598"/>
      <c r="M95" s="556"/>
      <c r="N95" s="557">
        <f t="shared" si="33"/>
        <v>0</v>
      </c>
      <c r="O95" s="557">
        <f t="shared" si="34"/>
        <v>0</v>
      </c>
      <c r="P95" s="557">
        <f t="shared" si="35"/>
        <v>0</v>
      </c>
      <c r="Q95" s="564"/>
      <c r="R95" s="597"/>
      <c r="S95" s="598"/>
      <c r="T95" s="598"/>
      <c r="U95" s="556"/>
      <c r="V95" s="557">
        <f t="shared" si="36"/>
        <v>0</v>
      </c>
      <c r="W95" s="557">
        <f t="shared" si="37"/>
        <v>0</v>
      </c>
      <c r="X95" s="557">
        <f t="shared" si="38"/>
        <v>0</v>
      </c>
    </row>
    <row r="96" spans="1:24" ht="11.5" x14ac:dyDescent="0.25">
      <c r="A96" s="56">
        <f t="shared" si="26"/>
        <v>0</v>
      </c>
      <c r="B96" s="56"/>
      <c r="C96" s="315" t="s">
        <v>507</v>
      </c>
      <c r="D96" s="316"/>
      <c r="E96" s="8" t="s">
        <v>100</v>
      </c>
      <c r="F96" s="597"/>
      <c r="G96" s="598"/>
      <c r="H96" s="598"/>
      <c r="I96" s="564"/>
      <c r="J96" s="597"/>
      <c r="K96" s="598"/>
      <c r="L96" s="598"/>
      <c r="M96" s="556"/>
      <c r="N96" s="557">
        <f t="shared" si="33"/>
        <v>0</v>
      </c>
      <c r="O96" s="557">
        <f t="shared" si="34"/>
        <v>0</v>
      </c>
      <c r="P96" s="557">
        <f t="shared" si="35"/>
        <v>0</v>
      </c>
      <c r="Q96" s="564"/>
      <c r="R96" s="597"/>
      <c r="S96" s="598"/>
      <c r="T96" s="598"/>
      <c r="U96" s="556"/>
      <c r="V96" s="557">
        <f t="shared" si="36"/>
        <v>0</v>
      </c>
      <c r="W96" s="557">
        <f t="shared" si="37"/>
        <v>0</v>
      </c>
      <c r="X96" s="557">
        <f t="shared" si="38"/>
        <v>0</v>
      </c>
    </row>
    <row r="97" spans="1:24" ht="11.5" x14ac:dyDescent="0.25">
      <c r="A97" s="56">
        <f t="shared" si="26"/>
        <v>0</v>
      </c>
      <c r="B97" s="56"/>
      <c r="C97" s="315" t="s">
        <v>508</v>
      </c>
      <c r="D97" s="316" t="s">
        <v>416</v>
      </c>
      <c r="E97" s="9" t="s">
        <v>105</v>
      </c>
      <c r="F97" s="597"/>
      <c r="G97" s="598"/>
      <c r="H97" s="598"/>
      <c r="I97" s="564"/>
      <c r="J97" s="597"/>
      <c r="K97" s="598"/>
      <c r="L97" s="598"/>
      <c r="M97" s="556"/>
      <c r="N97" s="557">
        <f t="shared" si="33"/>
        <v>0</v>
      </c>
      <c r="O97" s="557">
        <f t="shared" si="34"/>
        <v>0</v>
      </c>
      <c r="P97" s="557">
        <f t="shared" si="35"/>
        <v>0</v>
      </c>
      <c r="Q97" s="564"/>
      <c r="R97" s="597"/>
      <c r="S97" s="598"/>
      <c r="T97" s="598"/>
      <c r="U97" s="556"/>
      <c r="V97" s="557">
        <f t="shared" si="36"/>
        <v>0</v>
      </c>
      <c r="W97" s="557">
        <f t="shared" si="37"/>
        <v>0</v>
      </c>
      <c r="X97" s="557">
        <f t="shared" si="38"/>
        <v>0</v>
      </c>
    </row>
    <row r="98" spans="1:24" ht="11.5" x14ac:dyDescent="0.25">
      <c r="A98" s="56">
        <f t="shared" si="26"/>
        <v>0</v>
      </c>
      <c r="B98" s="56"/>
      <c r="C98" s="315" t="s">
        <v>509</v>
      </c>
      <c r="D98" s="316" t="s">
        <v>416</v>
      </c>
      <c r="E98" s="9" t="s">
        <v>101</v>
      </c>
      <c r="F98" s="597"/>
      <c r="G98" s="598"/>
      <c r="H98" s="598"/>
      <c r="I98" s="564"/>
      <c r="J98" s="597"/>
      <c r="K98" s="598"/>
      <c r="L98" s="598"/>
      <c r="M98" s="556"/>
      <c r="N98" s="557">
        <f t="shared" si="33"/>
        <v>0</v>
      </c>
      <c r="O98" s="557">
        <f t="shared" si="34"/>
        <v>0</v>
      </c>
      <c r="P98" s="557">
        <f t="shared" si="35"/>
        <v>0</v>
      </c>
      <c r="Q98" s="564"/>
      <c r="R98" s="597"/>
      <c r="S98" s="598"/>
      <c r="T98" s="598"/>
      <c r="U98" s="556"/>
      <c r="V98" s="557">
        <f t="shared" si="36"/>
        <v>0</v>
      </c>
      <c r="W98" s="557">
        <f t="shared" si="37"/>
        <v>0</v>
      </c>
      <c r="X98" s="557">
        <f t="shared" si="38"/>
        <v>0</v>
      </c>
    </row>
    <row r="99" spans="1:24" ht="11.5" x14ac:dyDescent="0.25">
      <c r="A99" s="56">
        <f t="shared" si="26"/>
        <v>0</v>
      </c>
      <c r="B99" s="56"/>
      <c r="C99" s="315" t="s">
        <v>510</v>
      </c>
      <c r="D99" s="316" t="s">
        <v>416</v>
      </c>
      <c r="E99" s="8" t="s">
        <v>77</v>
      </c>
      <c r="F99" s="597"/>
      <c r="G99" s="598"/>
      <c r="H99" s="598"/>
      <c r="I99" s="564"/>
      <c r="J99" s="597"/>
      <c r="K99" s="598"/>
      <c r="L99" s="598"/>
      <c r="M99" s="556"/>
      <c r="N99" s="557">
        <f t="shared" si="33"/>
        <v>0</v>
      </c>
      <c r="O99" s="557">
        <f t="shared" si="34"/>
        <v>0</v>
      </c>
      <c r="P99" s="557">
        <f t="shared" si="35"/>
        <v>0</v>
      </c>
      <c r="Q99" s="564"/>
      <c r="R99" s="597"/>
      <c r="S99" s="598"/>
      <c r="T99" s="598"/>
      <c r="U99" s="556"/>
      <c r="V99" s="557">
        <f t="shared" si="36"/>
        <v>0</v>
      </c>
      <c r="W99" s="557">
        <f t="shared" si="37"/>
        <v>0</v>
      </c>
      <c r="X99" s="557">
        <f t="shared" si="38"/>
        <v>0</v>
      </c>
    </row>
    <row r="100" spans="1:24" ht="11.5" x14ac:dyDescent="0.25">
      <c r="A100" s="56">
        <f t="shared" si="26"/>
        <v>0</v>
      </c>
      <c r="B100" s="56"/>
      <c r="C100" s="315" t="s">
        <v>511</v>
      </c>
      <c r="D100" s="316"/>
      <c r="E100" s="8" t="s">
        <v>188</v>
      </c>
      <c r="F100" s="597"/>
      <c r="G100" s="598"/>
      <c r="H100" s="598"/>
      <c r="I100" s="564"/>
      <c r="J100" s="597"/>
      <c r="K100" s="598"/>
      <c r="L100" s="598"/>
      <c r="M100" s="556"/>
      <c r="N100" s="557">
        <f t="shared" si="33"/>
        <v>0</v>
      </c>
      <c r="O100" s="557">
        <f t="shared" si="34"/>
        <v>0</v>
      </c>
      <c r="P100" s="557">
        <f t="shared" si="35"/>
        <v>0</v>
      </c>
      <c r="Q100" s="564"/>
      <c r="R100" s="597"/>
      <c r="S100" s="598"/>
      <c r="T100" s="598"/>
      <c r="U100" s="556"/>
      <c r="V100" s="557">
        <f t="shared" si="36"/>
        <v>0</v>
      </c>
      <c r="W100" s="557">
        <f t="shared" si="37"/>
        <v>0</v>
      </c>
      <c r="X100" s="557">
        <f t="shared" si="38"/>
        <v>0</v>
      </c>
    </row>
    <row r="101" spans="1:24" ht="11.5" x14ac:dyDescent="0.25">
      <c r="A101" s="56">
        <f t="shared" si="26"/>
        <v>0</v>
      </c>
      <c r="B101" s="56"/>
      <c r="C101" s="315" t="s">
        <v>512</v>
      </c>
      <c r="D101" s="316"/>
      <c r="E101" s="8" t="s">
        <v>29</v>
      </c>
      <c r="F101" s="597"/>
      <c r="G101" s="598"/>
      <c r="H101" s="598"/>
      <c r="I101" s="564"/>
      <c r="J101" s="597"/>
      <c r="K101" s="598"/>
      <c r="L101" s="598"/>
      <c r="M101" s="556"/>
      <c r="N101" s="557">
        <f t="shared" si="33"/>
        <v>0</v>
      </c>
      <c r="O101" s="557">
        <f t="shared" si="34"/>
        <v>0</v>
      </c>
      <c r="P101" s="557">
        <f t="shared" si="35"/>
        <v>0</v>
      </c>
      <c r="Q101" s="564"/>
      <c r="R101" s="597"/>
      <c r="S101" s="598"/>
      <c r="T101" s="598"/>
      <c r="U101" s="556"/>
      <c r="V101" s="557">
        <f t="shared" si="36"/>
        <v>0</v>
      </c>
      <c r="W101" s="557">
        <f t="shared" si="37"/>
        <v>0</v>
      </c>
      <c r="X101" s="557">
        <f t="shared" si="38"/>
        <v>0</v>
      </c>
    </row>
    <row r="102" spans="1:24" ht="11.5" x14ac:dyDescent="0.25">
      <c r="A102" s="56">
        <f t="shared" si="26"/>
        <v>0</v>
      </c>
      <c r="B102" s="56"/>
      <c r="C102" s="315" t="s">
        <v>513</v>
      </c>
      <c r="D102" s="316"/>
      <c r="E102" s="8" t="s">
        <v>28</v>
      </c>
      <c r="F102" s="597"/>
      <c r="G102" s="598"/>
      <c r="H102" s="598"/>
      <c r="I102" s="564"/>
      <c r="J102" s="597"/>
      <c r="K102" s="598"/>
      <c r="L102" s="598"/>
      <c r="M102" s="556"/>
      <c r="N102" s="557">
        <f t="shared" si="33"/>
        <v>0</v>
      </c>
      <c r="O102" s="557">
        <f t="shared" si="34"/>
        <v>0</v>
      </c>
      <c r="P102" s="557">
        <f t="shared" si="35"/>
        <v>0</v>
      </c>
      <c r="Q102" s="564"/>
      <c r="R102" s="597"/>
      <c r="S102" s="598"/>
      <c r="T102" s="598"/>
      <c r="U102" s="556"/>
      <c r="V102" s="557">
        <f t="shared" si="36"/>
        <v>0</v>
      </c>
      <c r="W102" s="557">
        <f t="shared" si="37"/>
        <v>0</v>
      </c>
      <c r="X102" s="557">
        <f t="shared" si="38"/>
        <v>0</v>
      </c>
    </row>
    <row r="103" spans="1:24" ht="11.5" x14ac:dyDescent="0.25">
      <c r="A103" s="56">
        <f t="shared" si="26"/>
        <v>0</v>
      </c>
      <c r="B103" s="56"/>
      <c r="C103" s="315" t="s">
        <v>514</v>
      </c>
      <c r="D103" s="316"/>
      <c r="E103" s="8" t="s">
        <v>89</v>
      </c>
      <c r="F103" s="597"/>
      <c r="G103" s="598"/>
      <c r="H103" s="598"/>
      <c r="I103" s="564"/>
      <c r="J103" s="597"/>
      <c r="K103" s="598"/>
      <c r="L103" s="598"/>
      <c r="M103" s="556"/>
      <c r="N103" s="557">
        <f t="shared" si="33"/>
        <v>0</v>
      </c>
      <c r="O103" s="557">
        <f t="shared" si="34"/>
        <v>0</v>
      </c>
      <c r="P103" s="557">
        <f t="shared" si="35"/>
        <v>0</v>
      </c>
      <c r="Q103" s="564"/>
      <c r="R103" s="597"/>
      <c r="S103" s="598"/>
      <c r="T103" s="598"/>
      <c r="U103" s="556"/>
      <c r="V103" s="557">
        <f t="shared" si="36"/>
        <v>0</v>
      </c>
      <c r="W103" s="557">
        <f t="shared" si="37"/>
        <v>0</v>
      </c>
      <c r="X103" s="557">
        <f t="shared" si="38"/>
        <v>0</v>
      </c>
    </row>
    <row r="104" spans="1:24" ht="11.5" x14ac:dyDescent="0.25">
      <c r="A104" s="56">
        <f t="shared" si="26"/>
        <v>0</v>
      </c>
      <c r="B104" s="56"/>
      <c r="C104" s="315" t="s">
        <v>515</v>
      </c>
      <c r="D104" s="316"/>
      <c r="E104" s="8" t="s">
        <v>90</v>
      </c>
      <c r="F104" s="597"/>
      <c r="G104" s="598"/>
      <c r="H104" s="598"/>
      <c r="I104" s="564"/>
      <c r="J104" s="597"/>
      <c r="K104" s="598"/>
      <c r="L104" s="598"/>
      <c r="M104" s="556"/>
      <c r="N104" s="557">
        <f t="shared" si="33"/>
        <v>0</v>
      </c>
      <c r="O104" s="557">
        <f t="shared" si="34"/>
        <v>0</v>
      </c>
      <c r="P104" s="557">
        <f t="shared" si="35"/>
        <v>0</v>
      </c>
      <c r="Q104" s="564"/>
      <c r="R104" s="597"/>
      <c r="S104" s="598"/>
      <c r="T104" s="598"/>
      <c r="U104" s="556"/>
      <c r="V104" s="557">
        <f t="shared" si="36"/>
        <v>0</v>
      </c>
      <c r="W104" s="557">
        <f t="shared" si="37"/>
        <v>0</v>
      </c>
      <c r="X104" s="557">
        <f t="shared" si="38"/>
        <v>0</v>
      </c>
    </row>
    <row r="105" spans="1:24" ht="11.5" x14ac:dyDescent="0.25">
      <c r="A105" s="56"/>
      <c r="B105" s="56"/>
      <c r="C105" s="315" t="s">
        <v>516</v>
      </c>
      <c r="D105" s="316"/>
      <c r="E105" s="3" t="s">
        <v>30</v>
      </c>
      <c r="F105" s="558">
        <f>SUM(F89:F104)</f>
        <v>0</v>
      </c>
      <c r="G105" s="558">
        <f>SUM(G89:G104)</f>
        <v>0</v>
      </c>
      <c r="H105" s="558">
        <f>SUM(H89:H104)</f>
        <v>0</v>
      </c>
      <c r="I105" s="564"/>
      <c r="J105" s="558">
        <f>SUM(J89:J104)</f>
        <v>0</v>
      </c>
      <c r="K105" s="558">
        <f>SUM(K89:K104)</f>
        <v>0</v>
      </c>
      <c r="L105" s="558">
        <f>SUM(L89:L104)</f>
        <v>0</v>
      </c>
      <c r="M105" s="556"/>
      <c r="N105" s="558">
        <f>SUM(N89:N104)</f>
        <v>0</v>
      </c>
      <c r="O105" s="558">
        <f>SUM(O89:O104)</f>
        <v>0</v>
      </c>
      <c r="P105" s="558">
        <f>SUM(P89:P104)</f>
        <v>0</v>
      </c>
      <c r="Q105" s="564"/>
      <c r="R105" s="558">
        <f>SUM(R89:R104)</f>
        <v>0</v>
      </c>
      <c r="S105" s="558">
        <f>SUM(S89:S104)</f>
        <v>0</v>
      </c>
      <c r="T105" s="558">
        <f>SUM(T89:T104)</f>
        <v>0</v>
      </c>
      <c r="U105" s="556"/>
      <c r="V105" s="558">
        <f>SUM(V89:V104)</f>
        <v>0</v>
      </c>
      <c r="W105" s="558">
        <f>SUM(W89:W104)</f>
        <v>0</v>
      </c>
      <c r="X105" s="558">
        <f>SUM(X89:X104)</f>
        <v>0</v>
      </c>
    </row>
    <row r="106" spans="1:24" ht="11.5" x14ac:dyDescent="0.25">
      <c r="A106" s="56"/>
      <c r="B106" s="56"/>
      <c r="C106" s="315" t="s">
        <v>517</v>
      </c>
      <c r="D106" s="316"/>
      <c r="F106" s="559"/>
      <c r="G106" s="559"/>
      <c r="H106" s="559"/>
      <c r="I106" s="564"/>
      <c r="J106" s="559"/>
      <c r="K106" s="559"/>
      <c r="L106" s="559"/>
      <c r="M106" s="556"/>
      <c r="N106" s="559"/>
      <c r="O106" s="559"/>
      <c r="P106" s="559"/>
      <c r="Q106" s="564"/>
      <c r="R106" s="559"/>
      <c r="S106" s="559"/>
      <c r="T106" s="559"/>
      <c r="U106" s="556"/>
      <c r="V106" s="559"/>
      <c r="W106" s="559"/>
      <c r="X106" s="559"/>
    </row>
    <row r="107" spans="1:24" ht="11.5" x14ac:dyDescent="0.25">
      <c r="A107" s="56"/>
      <c r="B107" s="56"/>
      <c r="C107" s="315" t="s">
        <v>518</v>
      </c>
      <c r="D107" s="316"/>
      <c r="E107" s="3" t="s">
        <v>31</v>
      </c>
      <c r="F107" s="558">
        <f>F87-F105</f>
        <v>0</v>
      </c>
      <c r="G107" s="558">
        <f>G87-G105</f>
        <v>0</v>
      </c>
      <c r="H107" s="558">
        <f>H87-H105</f>
        <v>0</v>
      </c>
      <c r="I107" s="564"/>
      <c r="J107" s="558">
        <f>J87-J105</f>
        <v>0</v>
      </c>
      <c r="K107" s="558">
        <f>K87-K105</f>
        <v>0</v>
      </c>
      <c r="L107" s="558">
        <f>L87-L105</f>
        <v>0</v>
      </c>
      <c r="M107" s="556"/>
      <c r="N107" s="558">
        <f>N87-N105</f>
        <v>0</v>
      </c>
      <c r="O107" s="558">
        <f>O87-O105</f>
        <v>0</v>
      </c>
      <c r="P107" s="558">
        <f>P87-P105</f>
        <v>0</v>
      </c>
      <c r="Q107" s="564"/>
      <c r="R107" s="558">
        <f>R87-R105</f>
        <v>0</v>
      </c>
      <c r="S107" s="558">
        <f>S87-S105</f>
        <v>0</v>
      </c>
      <c r="T107" s="558">
        <f>T87-T105</f>
        <v>0</v>
      </c>
      <c r="U107" s="556"/>
      <c r="V107" s="558">
        <f>V87-V105</f>
        <v>0</v>
      </c>
      <c r="W107" s="558">
        <f>W87-W105</f>
        <v>0</v>
      </c>
      <c r="X107" s="558">
        <f>X87-X105</f>
        <v>0</v>
      </c>
    </row>
    <row r="108" spans="1:24" ht="11.5" x14ac:dyDescent="0.25">
      <c r="A108" s="56"/>
      <c r="B108" s="56"/>
      <c r="C108" s="315" t="s">
        <v>519</v>
      </c>
      <c r="D108" s="316"/>
      <c r="F108" s="559"/>
      <c r="G108" s="559"/>
      <c r="H108" s="559"/>
      <c r="I108" s="564"/>
      <c r="J108" s="559"/>
      <c r="K108" s="559"/>
      <c r="L108" s="559"/>
      <c r="M108" s="556"/>
      <c r="N108" s="559"/>
      <c r="O108" s="559"/>
      <c r="P108" s="559"/>
      <c r="Q108" s="564"/>
      <c r="R108" s="559"/>
      <c r="S108" s="559"/>
      <c r="T108" s="559"/>
      <c r="U108" s="556"/>
      <c r="V108" s="559"/>
      <c r="W108" s="559"/>
      <c r="X108" s="559"/>
    </row>
    <row r="109" spans="1:24" ht="11.5" x14ac:dyDescent="0.25">
      <c r="A109" s="56"/>
      <c r="B109" s="56"/>
      <c r="C109" s="315" t="s">
        <v>520</v>
      </c>
      <c r="D109" s="316"/>
      <c r="E109" s="10" t="s">
        <v>147</v>
      </c>
      <c r="F109" s="599">
        <f>(F57+F87+F69)-F105</f>
        <v>0</v>
      </c>
      <c r="G109" s="599">
        <f>(G57+G87+G69)-G105</f>
        <v>0</v>
      </c>
      <c r="H109" s="599">
        <f>(H57+H87+H69)-H105</f>
        <v>0</v>
      </c>
      <c r="I109" s="564"/>
      <c r="J109" s="599">
        <f>(J57+J87+J69)-J105</f>
        <v>0</v>
      </c>
      <c r="K109" s="599">
        <f>(K57+K87+K69)-K105</f>
        <v>0</v>
      </c>
      <c r="L109" s="599">
        <f>(L57+L87+L69)-L105</f>
        <v>0</v>
      </c>
      <c r="M109" s="556"/>
      <c r="N109" s="599">
        <f>(N57+N87+N69)-N105</f>
        <v>0</v>
      </c>
      <c r="O109" s="599">
        <f>(O57+O87+O69)-O105</f>
        <v>0</v>
      </c>
      <c r="P109" s="599">
        <f>(P57+P87+P69)-P105</f>
        <v>0</v>
      </c>
      <c r="Q109" s="564"/>
      <c r="R109" s="599">
        <f>(R57+R87+R69)-R105</f>
        <v>0</v>
      </c>
      <c r="S109" s="599">
        <f>(S57+S87+S69)-S105</f>
        <v>0</v>
      </c>
      <c r="T109" s="599">
        <f>(T57+T87+T69)-T105</f>
        <v>0</v>
      </c>
      <c r="U109" s="556"/>
      <c r="V109" s="599">
        <f>(V57+V87+V69)-V105</f>
        <v>0</v>
      </c>
      <c r="W109" s="599">
        <f>(W57+W87+W69)-W105</f>
        <v>0</v>
      </c>
      <c r="X109" s="599">
        <f>(X57+X87+X69)-X105</f>
        <v>0</v>
      </c>
    </row>
    <row r="110" spans="1:24" ht="11.5" x14ac:dyDescent="0.25">
      <c r="A110" s="56"/>
      <c r="B110" s="56"/>
      <c r="C110" s="315" t="s">
        <v>521</v>
      </c>
      <c r="D110" s="316"/>
      <c r="F110" s="559"/>
      <c r="G110" s="559"/>
      <c r="H110" s="559"/>
      <c r="I110" s="564"/>
      <c r="J110" s="559"/>
      <c r="K110" s="559"/>
      <c r="L110" s="559"/>
      <c r="M110" s="556"/>
      <c r="N110" s="559"/>
      <c r="O110" s="559"/>
      <c r="P110" s="559"/>
      <c r="Q110" s="564"/>
      <c r="R110" s="559"/>
      <c r="S110" s="559"/>
      <c r="T110" s="559"/>
      <c r="U110" s="556"/>
      <c r="V110" s="559"/>
      <c r="W110" s="559"/>
      <c r="X110" s="559"/>
    </row>
    <row r="111" spans="1:24" ht="11.5" x14ac:dyDescent="0.25">
      <c r="A111" s="56">
        <f t="shared" ref="A111:A124" si="39">IF(OR(F111&lt;0,G111&lt;0,H111&lt;0,N111&lt;0,O111&lt;0,P111&lt;0,V111&lt;0,W111&lt;0,X111&lt;0),1,0)</f>
        <v>0</v>
      </c>
      <c r="B111" s="56"/>
      <c r="C111" s="315" t="s">
        <v>522</v>
      </c>
      <c r="D111" s="316" t="s">
        <v>416</v>
      </c>
      <c r="E111" s="8" t="s">
        <v>93</v>
      </c>
      <c r="F111" s="555"/>
      <c r="G111" s="555"/>
      <c r="H111" s="555"/>
      <c r="I111" s="564"/>
      <c r="J111" s="555"/>
      <c r="K111" s="555"/>
      <c r="L111" s="555"/>
      <c r="M111" s="600"/>
      <c r="N111" s="557">
        <f t="shared" ref="N111:P116" si="40">J111/J$15</f>
        <v>0</v>
      </c>
      <c r="O111" s="557">
        <f t="shared" si="40"/>
        <v>0</v>
      </c>
      <c r="P111" s="557">
        <f t="shared" si="40"/>
        <v>0</v>
      </c>
      <c r="Q111" s="564"/>
      <c r="R111" s="555"/>
      <c r="S111" s="555"/>
      <c r="T111" s="555"/>
      <c r="U111" s="556"/>
      <c r="V111" s="557">
        <f t="shared" ref="V111:V124" si="41">R111/R$15</f>
        <v>0</v>
      </c>
      <c r="W111" s="557">
        <f t="shared" ref="W111:W124" si="42">S111/S$15</f>
        <v>0</v>
      </c>
      <c r="X111" s="557">
        <f t="shared" ref="X111:X124" si="43">T111/T$15</f>
        <v>0</v>
      </c>
    </row>
    <row r="112" spans="1:24" ht="11.5" x14ac:dyDescent="0.25">
      <c r="A112" s="56">
        <f t="shared" si="39"/>
        <v>0</v>
      </c>
      <c r="B112" s="56"/>
      <c r="C112" s="315" t="s">
        <v>523</v>
      </c>
      <c r="D112" s="316" t="s">
        <v>416</v>
      </c>
      <c r="E112" s="8" t="s">
        <v>95</v>
      </c>
      <c r="F112" s="555"/>
      <c r="G112" s="555"/>
      <c r="H112" s="555"/>
      <c r="I112" s="564"/>
      <c r="J112" s="555"/>
      <c r="K112" s="555"/>
      <c r="L112" s="555"/>
      <c r="M112" s="600"/>
      <c r="N112" s="557">
        <f t="shared" si="40"/>
        <v>0</v>
      </c>
      <c r="O112" s="557">
        <f t="shared" si="40"/>
        <v>0</v>
      </c>
      <c r="P112" s="557">
        <f t="shared" si="40"/>
        <v>0</v>
      </c>
      <c r="Q112" s="564"/>
      <c r="R112" s="555"/>
      <c r="S112" s="555"/>
      <c r="T112" s="555"/>
      <c r="U112" s="556"/>
      <c r="V112" s="557">
        <f t="shared" si="41"/>
        <v>0</v>
      </c>
      <c r="W112" s="557">
        <f t="shared" si="42"/>
        <v>0</v>
      </c>
      <c r="X112" s="557">
        <f t="shared" si="43"/>
        <v>0</v>
      </c>
    </row>
    <row r="113" spans="1:24" ht="11.5" x14ac:dyDescent="0.25">
      <c r="A113" s="56">
        <f t="shared" si="39"/>
        <v>0</v>
      </c>
      <c r="B113" s="56"/>
      <c r="C113" s="315" t="s">
        <v>524</v>
      </c>
      <c r="D113" s="316" t="s">
        <v>416</v>
      </c>
      <c r="E113" s="9" t="s">
        <v>105</v>
      </c>
      <c r="F113" s="555"/>
      <c r="G113" s="555"/>
      <c r="H113" s="555"/>
      <c r="I113" s="564"/>
      <c r="J113" s="555"/>
      <c r="K113" s="555"/>
      <c r="L113" s="555"/>
      <c r="M113" s="600"/>
      <c r="N113" s="557">
        <f t="shared" si="40"/>
        <v>0</v>
      </c>
      <c r="O113" s="557">
        <f t="shared" si="40"/>
        <v>0</v>
      </c>
      <c r="P113" s="557">
        <f t="shared" si="40"/>
        <v>0</v>
      </c>
      <c r="Q113" s="564"/>
      <c r="R113" s="555"/>
      <c r="S113" s="555"/>
      <c r="T113" s="555"/>
      <c r="U113" s="556"/>
      <c r="V113" s="557">
        <f t="shared" si="41"/>
        <v>0</v>
      </c>
      <c r="W113" s="557">
        <f t="shared" si="42"/>
        <v>0</v>
      </c>
      <c r="X113" s="557">
        <f t="shared" si="43"/>
        <v>0</v>
      </c>
    </row>
    <row r="114" spans="1:24" ht="11.5" x14ac:dyDescent="0.25">
      <c r="A114" s="56">
        <f t="shared" si="39"/>
        <v>0</v>
      </c>
      <c r="B114" s="56"/>
      <c r="C114" s="315" t="s">
        <v>525</v>
      </c>
      <c r="D114" s="316" t="s">
        <v>416</v>
      </c>
      <c r="E114" s="2" t="s">
        <v>101</v>
      </c>
      <c r="F114" s="555"/>
      <c r="G114" s="555"/>
      <c r="H114" s="555"/>
      <c r="I114" s="564"/>
      <c r="J114" s="555"/>
      <c r="K114" s="555"/>
      <c r="L114" s="555"/>
      <c r="M114" s="600"/>
      <c r="N114" s="557">
        <f t="shared" si="40"/>
        <v>0</v>
      </c>
      <c r="O114" s="557">
        <f t="shared" si="40"/>
        <v>0</v>
      </c>
      <c r="P114" s="557">
        <f t="shared" si="40"/>
        <v>0</v>
      </c>
      <c r="Q114" s="564"/>
      <c r="R114" s="555"/>
      <c r="S114" s="555"/>
      <c r="T114" s="555"/>
      <c r="U114" s="556"/>
      <c r="V114" s="557">
        <f t="shared" si="41"/>
        <v>0</v>
      </c>
      <c r="W114" s="557">
        <f t="shared" si="42"/>
        <v>0</v>
      </c>
      <c r="X114" s="557">
        <f t="shared" si="43"/>
        <v>0</v>
      </c>
    </row>
    <row r="115" spans="1:24" ht="11.5" x14ac:dyDescent="0.25">
      <c r="A115" s="56">
        <f t="shared" si="39"/>
        <v>0</v>
      </c>
      <c r="B115" s="56"/>
      <c r="C115" s="315" t="s">
        <v>526</v>
      </c>
      <c r="D115" s="316" t="s">
        <v>416</v>
      </c>
      <c r="E115" s="2" t="s">
        <v>32</v>
      </c>
      <c r="F115" s="555"/>
      <c r="G115" s="555"/>
      <c r="H115" s="555"/>
      <c r="I115" s="564"/>
      <c r="J115" s="555"/>
      <c r="K115" s="555"/>
      <c r="L115" s="555"/>
      <c r="M115" s="556"/>
      <c r="N115" s="557">
        <f t="shared" si="40"/>
        <v>0</v>
      </c>
      <c r="O115" s="557">
        <f t="shared" ref="O115:O124" si="44">K115/K$15</f>
        <v>0</v>
      </c>
      <c r="P115" s="557">
        <f t="shared" ref="P115:P124" si="45">L115/L$15</f>
        <v>0</v>
      </c>
      <c r="Q115" s="564"/>
      <c r="R115" s="555"/>
      <c r="S115" s="555"/>
      <c r="T115" s="555"/>
      <c r="U115" s="556"/>
      <c r="V115" s="557">
        <f t="shared" si="41"/>
        <v>0</v>
      </c>
      <c r="W115" s="557">
        <f t="shared" si="42"/>
        <v>0</v>
      </c>
      <c r="X115" s="557">
        <f t="shared" si="43"/>
        <v>0</v>
      </c>
    </row>
    <row r="116" spans="1:24" ht="11.5" x14ac:dyDescent="0.25">
      <c r="A116" s="56">
        <f t="shared" si="39"/>
        <v>0</v>
      </c>
      <c r="B116" s="56"/>
      <c r="C116" s="315" t="s">
        <v>527</v>
      </c>
      <c r="D116" s="316"/>
      <c r="E116" s="2" t="s">
        <v>91</v>
      </c>
      <c r="F116" s="555"/>
      <c r="G116" s="555"/>
      <c r="H116" s="555"/>
      <c r="I116" s="564"/>
      <c r="J116" s="555"/>
      <c r="K116" s="555"/>
      <c r="L116" s="555"/>
      <c r="M116" s="556"/>
      <c r="N116" s="557">
        <f t="shared" si="40"/>
        <v>0</v>
      </c>
      <c r="O116" s="557">
        <f t="shared" si="44"/>
        <v>0</v>
      </c>
      <c r="P116" s="557">
        <f t="shared" si="45"/>
        <v>0</v>
      </c>
      <c r="Q116" s="564"/>
      <c r="R116" s="555"/>
      <c r="S116" s="555"/>
      <c r="T116" s="555"/>
      <c r="U116" s="556"/>
      <c r="V116" s="557">
        <f t="shared" si="41"/>
        <v>0</v>
      </c>
      <c r="W116" s="557">
        <f t="shared" si="42"/>
        <v>0</v>
      </c>
      <c r="X116" s="557">
        <f t="shared" si="43"/>
        <v>0</v>
      </c>
    </row>
    <row r="117" spans="1:24" ht="11.5" x14ac:dyDescent="0.25">
      <c r="A117" s="56">
        <f t="shared" si="39"/>
        <v>0</v>
      </c>
      <c r="B117" s="56"/>
      <c r="C117" s="315" t="s">
        <v>528</v>
      </c>
      <c r="D117" s="316"/>
      <c r="E117" s="2" t="s">
        <v>28</v>
      </c>
      <c r="F117" s="555"/>
      <c r="G117" s="555"/>
      <c r="H117" s="555"/>
      <c r="I117" s="564"/>
      <c r="J117" s="555"/>
      <c r="K117" s="555"/>
      <c r="L117" s="555"/>
      <c r="M117" s="556"/>
      <c r="N117" s="557">
        <f t="shared" ref="N117:N124" si="46">J117/J$15</f>
        <v>0</v>
      </c>
      <c r="O117" s="557">
        <f t="shared" si="44"/>
        <v>0</v>
      </c>
      <c r="P117" s="557">
        <f t="shared" si="45"/>
        <v>0</v>
      </c>
      <c r="Q117" s="564"/>
      <c r="R117" s="555"/>
      <c r="S117" s="555"/>
      <c r="T117" s="555"/>
      <c r="U117" s="556"/>
      <c r="V117" s="557">
        <f t="shared" si="41"/>
        <v>0</v>
      </c>
      <c r="W117" s="557">
        <f t="shared" si="42"/>
        <v>0</v>
      </c>
      <c r="X117" s="557">
        <f t="shared" si="43"/>
        <v>0</v>
      </c>
    </row>
    <row r="118" spans="1:24" ht="11.5" x14ac:dyDescent="0.25">
      <c r="A118" s="56">
        <f t="shared" si="39"/>
        <v>0</v>
      </c>
      <c r="B118" s="56"/>
      <c r="C118" s="315" t="s">
        <v>529</v>
      </c>
      <c r="D118" s="316"/>
      <c r="E118" s="2" t="s">
        <v>92</v>
      </c>
      <c r="F118" s="555"/>
      <c r="G118" s="555"/>
      <c r="H118" s="555"/>
      <c r="I118" s="564"/>
      <c r="J118" s="555"/>
      <c r="K118" s="555"/>
      <c r="L118" s="555"/>
      <c r="M118" s="556"/>
      <c r="N118" s="557">
        <f t="shared" si="46"/>
        <v>0</v>
      </c>
      <c r="O118" s="557">
        <f t="shared" si="44"/>
        <v>0</v>
      </c>
      <c r="P118" s="557">
        <f t="shared" si="45"/>
        <v>0</v>
      </c>
      <c r="Q118" s="564"/>
      <c r="R118" s="555"/>
      <c r="S118" s="555"/>
      <c r="T118" s="555"/>
      <c r="U118" s="556"/>
      <c r="V118" s="557">
        <f t="shared" si="41"/>
        <v>0</v>
      </c>
      <c r="W118" s="557">
        <f t="shared" si="42"/>
        <v>0</v>
      </c>
      <c r="X118" s="557">
        <f t="shared" si="43"/>
        <v>0</v>
      </c>
    </row>
    <row r="119" spans="1:24" ht="11.5" x14ac:dyDescent="0.25">
      <c r="A119" s="56">
        <f t="shared" si="39"/>
        <v>0</v>
      </c>
      <c r="B119" s="56"/>
      <c r="C119" s="315" t="s">
        <v>530</v>
      </c>
      <c r="D119" s="316" t="s">
        <v>416</v>
      </c>
      <c r="E119" s="8" t="s">
        <v>124</v>
      </c>
      <c r="F119" s="555"/>
      <c r="G119" s="555"/>
      <c r="H119" s="555"/>
      <c r="I119" s="564"/>
      <c r="J119" s="555"/>
      <c r="K119" s="555"/>
      <c r="L119" s="555"/>
      <c r="M119" s="600"/>
      <c r="N119" s="557">
        <f t="shared" si="46"/>
        <v>0</v>
      </c>
      <c r="O119" s="557">
        <f t="shared" si="44"/>
        <v>0</v>
      </c>
      <c r="P119" s="557">
        <f t="shared" si="45"/>
        <v>0</v>
      </c>
      <c r="Q119" s="564"/>
      <c r="R119" s="555"/>
      <c r="S119" s="555"/>
      <c r="T119" s="555"/>
      <c r="U119" s="556"/>
      <c r="V119" s="557">
        <f t="shared" si="41"/>
        <v>0</v>
      </c>
      <c r="W119" s="557">
        <f t="shared" si="42"/>
        <v>0</v>
      </c>
      <c r="X119" s="557">
        <f t="shared" si="43"/>
        <v>0</v>
      </c>
    </row>
    <row r="120" spans="1:24" ht="11.5" x14ac:dyDescent="0.25">
      <c r="A120" s="56">
        <f t="shared" si="39"/>
        <v>0</v>
      </c>
      <c r="B120" s="56"/>
      <c r="C120" s="315" t="s">
        <v>531</v>
      </c>
      <c r="D120" s="316"/>
      <c r="E120" s="8" t="s">
        <v>100</v>
      </c>
      <c r="F120" s="555"/>
      <c r="G120" s="555"/>
      <c r="H120" s="555"/>
      <c r="I120" s="564"/>
      <c r="J120" s="555"/>
      <c r="K120" s="555"/>
      <c r="L120" s="555"/>
      <c r="M120" s="600"/>
      <c r="N120" s="557">
        <f t="shared" si="46"/>
        <v>0</v>
      </c>
      <c r="O120" s="557">
        <f t="shared" si="44"/>
        <v>0</v>
      </c>
      <c r="P120" s="557">
        <f t="shared" si="45"/>
        <v>0</v>
      </c>
      <c r="Q120" s="564"/>
      <c r="R120" s="555"/>
      <c r="S120" s="555"/>
      <c r="T120" s="555"/>
      <c r="U120" s="556"/>
      <c r="V120" s="557">
        <f t="shared" si="41"/>
        <v>0</v>
      </c>
      <c r="W120" s="557">
        <f t="shared" si="42"/>
        <v>0</v>
      </c>
      <c r="X120" s="557">
        <f t="shared" si="43"/>
        <v>0</v>
      </c>
    </row>
    <row r="121" spans="1:24" ht="11.5" x14ac:dyDescent="0.25">
      <c r="A121" s="56">
        <f t="shared" si="39"/>
        <v>0</v>
      </c>
      <c r="B121" s="56"/>
      <c r="C121" s="315" t="s">
        <v>532</v>
      </c>
      <c r="D121" s="316"/>
      <c r="E121" s="8" t="s">
        <v>102</v>
      </c>
      <c r="F121" s="555"/>
      <c r="G121" s="555"/>
      <c r="H121" s="555"/>
      <c r="I121" s="564"/>
      <c r="J121" s="555"/>
      <c r="K121" s="555"/>
      <c r="L121" s="555"/>
      <c r="M121" s="600"/>
      <c r="N121" s="557">
        <f t="shared" si="46"/>
        <v>0</v>
      </c>
      <c r="O121" s="557">
        <f t="shared" si="44"/>
        <v>0</v>
      </c>
      <c r="P121" s="557">
        <f t="shared" si="45"/>
        <v>0</v>
      </c>
      <c r="Q121" s="564"/>
      <c r="R121" s="555"/>
      <c r="S121" s="555"/>
      <c r="T121" s="555"/>
      <c r="U121" s="556"/>
      <c r="V121" s="557">
        <f t="shared" si="41"/>
        <v>0</v>
      </c>
      <c r="W121" s="557">
        <f t="shared" si="42"/>
        <v>0</v>
      </c>
      <c r="X121" s="557">
        <f t="shared" si="43"/>
        <v>0</v>
      </c>
    </row>
    <row r="122" spans="1:24" ht="11.5" x14ac:dyDescent="0.25">
      <c r="A122" s="56">
        <f t="shared" si="39"/>
        <v>0</v>
      </c>
      <c r="B122" s="56"/>
      <c r="C122" s="315" t="s">
        <v>533</v>
      </c>
      <c r="D122" s="316" t="s">
        <v>416</v>
      </c>
      <c r="E122" s="8" t="s">
        <v>77</v>
      </c>
      <c r="F122" s="555"/>
      <c r="G122" s="555"/>
      <c r="H122" s="555"/>
      <c r="I122" s="564"/>
      <c r="J122" s="555"/>
      <c r="K122" s="555"/>
      <c r="L122" s="555"/>
      <c r="M122" s="556"/>
      <c r="N122" s="557">
        <f t="shared" si="46"/>
        <v>0</v>
      </c>
      <c r="O122" s="557">
        <f t="shared" si="44"/>
        <v>0</v>
      </c>
      <c r="P122" s="557">
        <f t="shared" si="45"/>
        <v>0</v>
      </c>
      <c r="Q122" s="564"/>
      <c r="R122" s="555"/>
      <c r="S122" s="555"/>
      <c r="T122" s="555"/>
      <c r="U122" s="556"/>
      <c r="V122" s="557">
        <f t="shared" si="41"/>
        <v>0</v>
      </c>
      <c r="W122" s="557">
        <f t="shared" si="42"/>
        <v>0</v>
      </c>
      <c r="X122" s="557">
        <f t="shared" si="43"/>
        <v>0</v>
      </c>
    </row>
    <row r="123" spans="1:24" ht="11.5" x14ac:dyDescent="0.25">
      <c r="A123" s="56">
        <f t="shared" si="39"/>
        <v>0</v>
      </c>
      <c r="B123" s="56"/>
      <c r="C123" s="315" t="s">
        <v>534</v>
      </c>
      <c r="D123" s="316"/>
      <c r="E123" s="8" t="s">
        <v>188</v>
      </c>
      <c r="F123" s="555"/>
      <c r="G123" s="555"/>
      <c r="H123" s="555"/>
      <c r="I123" s="564"/>
      <c r="J123" s="555"/>
      <c r="K123" s="555"/>
      <c r="L123" s="555"/>
      <c r="M123" s="556"/>
      <c r="N123" s="557">
        <f t="shared" si="46"/>
        <v>0</v>
      </c>
      <c r="O123" s="557">
        <f t="shared" si="44"/>
        <v>0</v>
      </c>
      <c r="P123" s="557">
        <f t="shared" si="45"/>
        <v>0</v>
      </c>
      <c r="Q123" s="564"/>
      <c r="R123" s="555"/>
      <c r="S123" s="555"/>
      <c r="T123" s="555"/>
      <c r="U123" s="556"/>
      <c r="V123" s="557">
        <f t="shared" si="41"/>
        <v>0</v>
      </c>
      <c r="W123" s="557">
        <f t="shared" si="42"/>
        <v>0</v>
      </c>
      <c r="X123" s="557">
        <f t="shared" si="43"/>
        <v>0</v>
      </c>
    </row>
    <row r="124" spans="1:24" ht="11.5" x14ac:dyDescent="0.25">
      <c r="A124" s="56">
        <f t="shared" si="39"/>
        <v>0</v>
      </c>
      <c r="B124" s="56"/>
      <c r="C124" s="315" t="s">
        <v>535</v>
      </c>
      <c r="D124" s="316"/>
      <c r="E124" s="2" t="s">
        <v>186</v>
      </c>
      <c r="F124" s="555"/>
      <c r="G124" s="555"/>
      <c r="H124" s="555"/>
      <c r="I124" s="564"/>
      <c r="J124" s="555"/>
      <c r="K124" s="555"/>
      <c r="L124" s="555"/>
      <c r="M124" s="556"/>
      <c r="N124" s="557">
        <f t="shared" si="46"/>
        <v>0</v>
      </c>
      <c r="O124" s="557">
        <f t="shared" si="44"/>
        <v>0</v>
      </c>
      <c r="P124" s="557">
        <f t="shared" si="45"/>
        <v>0</v>
      </c>
      <c r="Q124" s="564"/>
      <c r="R124" s="555"/>
      <c r="S124" s="555"/>
      <c r="T124" s="555"/>
      <c r="U124" s="556"/>
      <c r="V124" s="557">
        <f t="shared" si="41"/>
        <v>0</v>
      </c>
      <c r="W124" s="557">
        <f t="shared" si="42"/>
        <v>0</v>
      </c>
      <c r="X124" s="557">
        <f t="shared" si="43"/>
        <v>0</v>
      </c>
    </row>
    <row r="125" spans="1:24" ht="11.5" x14ac:dyDescent="0.25">
      <c r="A125" s="56"/>
      <c r="B125" s="56"/>
      <c r="C125" s="315" t="s">
        <v>536</v>
      </c>
      <c r="D125" s="316" t="s">
        <v>416</v>
      </c>
      <c r="E125" s="3" t="s">
        <v>187</v>
      </c>
      <c r="F125" s="558">
        <f>SUM(F111:F124)</f>
        <v>0</v>
      </c>
      <c r="G125" s="558">
        <f>SUM(G111:G124)</f>
        <v>0</v>
      </c>
      <c r="H125" s="558">
        <f>SUM(H111:H124)</f>
        <v>0</v>
      </c>
      <c r="I125" s="564"/>
      <c r="J125" s="558">
        <f>SUM(J111:J124)</f>
        <v>0</v>
      </c>
      <c r="K125" s="558">
        <f>SUM(K111:K124)</f>
        <v>0</v>
      </c>
      <c r="L125" s="558">
        <f>SUM(L111:L124)</f>
        <v>0</v>
      </c>
      <c r="M125" s="556"/>
      <c r="N125" s="558">
        <f>SUM(N111:N124)</f>
        <v>0</v>
      </c>
      <c r="O125" s="558">
        <f>SUM(O111:O124)</f>
        <v>0</v>
      </c>
      <c r="P125" s="558">
        <f>SUM(P111:P124)</f>
        <v>0</v>
      </c>
      <c r="Q125" s="564"/>
      <c r="R125" s="558">
        <f>SUM(R111:R124)</f>
        <v>0</v>
      </c>
      <c r="S125" s="558">
        <f>SUM(S111:S124)</f>
        <v>0</v>
      </c>
      <c r="T125" s="558">
        <f>SUM(T111:T124)</f>
        <v>0</v>
      </c>
      <c r="U125" s="556"/>
      <c r="V125" s="558">
        <f>SUM(V111:V124)</f>
        <v>0</v>
      </c>
      <c r="W125" s="558">
        <f>SUM(W111:W124)</f>
        <v>0</v>
      </c>
      <c r="X125" s="558">
        <f>SUM(X111:X124)</f>
        <v>0</v>
      </c>
    </row>
    <row r="126" spans="1:24" ht="11.5" x14ac:dyDescent="0.25">
      <c r="A126" s="56"/>
      <c r="B126" s="56"/>
      <c r="C126" s="315" t="s">
        <v>537</v>
      </c>
      <c r="D126" s="316"/>
      <c r="F126" s="559"/>
      <c r="G126" s="559"/>
      <c r="H126" s="559"/>
      <c r="I126" s="564"/>
      <c r="J126" s="559"/>
      <c r="K126" s="559"/>
      <c r="L126" s="559"/>
      <c r="M126" s="556"/>
      <c r="N126" s="559"/>
      <c r="O126" s="559"/>
      <c r="P126" s="559"/>
      <c r="Q126" s="564"/>
      <c r="R126" s="559"/>
      <c r="S126" s="559"/>
      <c r="T126" s="559"/>
      <c r="U126" s="556"/>
      <c r="V126" s="559"/>
      <c r="W126" s="559"/>
      <c r="X126" s="559"/>
    </row>
    <row r="127" spans="1:24" ht="11.5" x14ac:dyDescent="0.25">
      <c r="B127" s="56"/>
      <c r="C127" s="315" t="s">
        <v>538</v>
      </c>
      <c r="D127" s="316"/>
      <c r="E127" s="2" t="s">
        <v>212</v>
      </c>
      <c r="F127" s="555"/>
      <c r="G127" s="555"/>
      <c r="H127" s="555"/>
      <c r="I127" s="564"/>
      <c r="J127" s="555"/>
      <c r="K127" s="555"/>
      <c r="L127" s="555"/>
      <c r="M127" s="556"/>
      <c r="N127" s="557">
        <f t="shared" ref="N127:P129" si="47">J127/J$15</f>
        <v>0</v>
      </c>
      <c r="O127" s="557">
        <f t="shared" si="47"/>
        <v>0</v>
      </c>
      <c r="P127" s="557">
        <f t="shared" si="47"/>
        <v>0</v>
      </c>
      <c r="Q127" s="564"/>
      <c r="R127" s="555"/>
      <c r="S127" s="555"/>
      <c r="T127" s="555"/>
      <c r="U127" s="556"/>
      <c r="V127" s="557">
        <f t="shared" ref="V127:X129" si="48">R127/R$15</f>
        <v>0</v>
      </c>
      <c r="W127" s="557">
        <f t="shared" si="48"/>
        <v>0</v>
      </c>
      <c r="X127" s="557">
        <f t="shared" si="48"/>
        <v>0</v>
      </c>
    </row>
    <row r="128" spans="1:24" ht="11.5" x14ac:dyDescent="0.25">
      <c r="B128" s="56"/>
      <c r="C128" s="315" t="s">
        <v>539</v>
      </c>
      <c r="D128" s="316"/>
      <c r="E128" s="2" t="s">
        <v>126</v>
      </c>
      <c r="F128" s="555"/>
      <c r="G128" s="555"/>
      <c r="H128" s="555"/>
      <c r="I128" s="564"/>
      <c r="J128" s="555"/>
      <c r="K128" s="555"/>
      <c r="L128" s="555"/>
      <c r="M128" s="556"/>
      <c r="N128" s="557">
        <f t="shared" si="47"/>
        <v>0</v>
      </c>
      <c r="O128" s="557">
        <f t="shared" si="47"/>
        <v>0</v>
      </c>
      <c r="P128" s="557">
        <f t="shared" si="47"/>
        <v>0</v>
      </c>
      <c r="Q128" s="564"/>
      <c r="R128" s="555"/>
      <c r="S128" s="555"/>
      <c r="T128" s="555"/>
      <c r="U128" s="556"/>
      <c r="V128" s="557">
        <f t="shared" si="48"/>
        <v>0</v>
      </c>
      <c r="W128" s="557">
        <f t="shared" si="48"/>
        <v>0</v>
      </c>
      <c r="X128" s="557">
        <f t="shared" si="48"/>
        <v>0</v>
      </c>
    </row>
    <row r="129" spans="1:25" ht="11.5" x14ac:dyDescent="0.25">
      <c r="B129" s="56"/>
      <c r="C129" s="315" t="s">
        <v>540</v>
      </c>
      <c r="D129" s="316"/>
      <c r="E129" s="2" t="s">
        <v>94</v>
      </c>
      <c r="F129" s="555"/>
      <c r="G129" s="555"/>
      <c r="H129" s="555"/>
      <c r="I129" s="564"/>
      <c r="J129" s="555"/>
      <c r="K129" s="555"/>
      <c r="L129" s="555"/>
      <c r="M129" s="556"/>
      <c r="N129" s="557">
        <f t="shared" si="47"/>
        <v>0</v>
      </c>
      <c r="O129" s="557">
        <f t="shared" si="47"/>
        <v>0</v>
      </c>
      <c r="P129" s="557">
        <f t="shared" si="47"/>
        <v>0</v>
      </c>
      <c r="Q129" s="564"/>
      <c r="R129" s="555"/>
      <c r="S129" s="555"/>
      <c r="T129" s="555"/>
      <c r="U129" s="556"/>
      <c r="V129" s="557">
        <f t="shared" si="48"/>
        <v>0</v>
      </c>
      <c r="W129" s="557">
        <f t="shared" si="48"/>
        <v>0</v>
      </c>
      <c r="X129" s="557">
        <f t="shared" si="48"/>
        <v>0</v>
      </c>
    </row>
    <row r="130" spans="1:25" ht="11.5" x14ac:dyDescent="0.25">
      <c r="A130" s="56"/>
      <c r="B130" s="56"/>
      <c r="C130" s="315" t="s">
        <v>541</v>
      </c>
      <c r="D130" s="316"/>
      <c r="E130" s="3" t="s">
        <v>33</v>
      </c>
      <c r="F130" s="558">
        <f>SUM(F127:F129)</f>
        <v>0</v>
      </c>
      <c r="G130" s="558">
        <f>SUM(G127:G129)</f>
        <v>0</v>
      </c>
      <c r="H130" s="558">
        <f>SUM(H127:H129)</f>
        <v>0</v>
      </c>
      <c r="I130" s="564"/>
      <c r="J130" s="558">
        <f>SUM(J127:J129)</f>
        <v>0</v>
      </c>
      <c r="K130" s="558">
        <f>SUM(K127:K129)</f>
        <v>0</v>
      </c>
      <c r="L130" s="558">
        <f>SUM(L127:L129)</f>
        <v>0</v>
      </c>
      <c r="M130" s="556"/>
      <c r="N130" s="558">
        <f>SUM(N127:N129)</f>
        <v>0</v>
      </c>
      <c r="O130" s="558">
        <f>SUM(O127:O129)</f>
        <v>0</v>
      </c>
      <c r="P130" s="558">
        <f>SUM(P127:P129)</f>
        <v>0</v>
      </c>
      <c r="Q130" s="564"/>
      <c r="R130" s="558">
        <f>SUM(R127:R129)</f>
        <v>0</v>
      </c>
      <c r="S130" s="558">
        <f>SUM(S127:S129)</f>
        <v>0</v>
      </c>
      <c r="T130" s="558">
        <f>SUM(T127:T129)</f>
        <v>0</v>
      </c>
      <c r="U130" s="556"/>
      <c r="V130" s="558">
        <f>SUM(V127:V129)</f>
        <v>0</v>
      </c>
      <c r="W130" s="558">
        <f>SUM(W127:W129)</f>
        <v>0</v>
      </c>
      <c r="X130" s="558">
        <f>SUM(X127:X129)</f>
        <v>0</v>
      </c>
    </row>
    <row r="131" spans="1:25" ht="11.5" x14ac:dyDescent="0.25">
      <c r="A131" s="56"/>
      <c r="B131" s="56"/>
      <c r="C131" s="315"/>
      <c r="D131" s="316"/>
      <c r="F131" s="559"/>
      <c r="G131" s="559"/>
      <c r="H131" s="559"/>
      <c r="I131" s="564"/>
      <c r="J131" s="559"/>
      <c r="K131" s="559"/>
      <c r="L131" s="559"/>
      <c r="M131" s="556"/>
      <c r="N131" s="559"/>
      <c r="O131" s="559"/>
      <c r="P131" s="559"/>
      <c r="Q131" s="564"/>
      <c r="R131" s="559"/>
      <c r="S131" s="559"/>
      <c r="T131" s="559"/>
      <c r="U131" s="556"/>
      <c r="V131" s="559"/>
      <c r="W131" s="559"/>
      <c r="X131" s="559"/>
    </row>
    <row r="132" spans="1:25" ht="11.5" x14ac:dyDescent="0.25">
      <c r="A132" s="56"/>
      <c r="B132" s="56"/>
      <c r="C132" s="315"/>
      <c r="D132" s="316"/>
      <c r="E132" s="10" t="s">
        <v>34</v>
      </c>
      <c r="F132" s="599">
        <f>F125+F130</f>
        <v>0</v>
      </c>
      <c r="G132" s="599">
        <f>G125+G130</f>
        <v>0</v>
      </c>
      <c r="H132" s="599">
        <f>H125+H130</f>
        <v>0</v>
      </c>
      <c r="I132" s="564"/>
      <c r="J132" s="599">
        <f>J125+J130</f>
        <v>0</v>
      </c>
      <c r="K132" s="599">
        <f>K125+K130</f>
        <v>0</v>
      </c>
      <c r="L132" s="599">
        <f>L125+L130</f>
        <v>0</v>
      </c>
      <c r="M132" s="556"/>
      <c r="N132" s="599">
        <f>N125+N130</f>
        <v>0</v>
      </c>
      <c r="O132" s="599">
        <f>O125+O130</f>
        <v>0</v>
      </c>
      <c r="P132" s="599">
        <f>P125+P130</f>
        <v>0</v>
      </c>
      <c r="Q132" s="564"/>
      <c r="R132" s="599">
        <f>R125+R130</f>
        <v>0</v>
      </c>
      <c r="S132" s="599">
        <f>S125+S130</f>
        <v>0</v>
      </c>
      <c r="T132" s="599">
        <f>T125+T130</f>
        <v>0</v>
      </c>
      <c r="U132" s="556"/>
      <c r="V132" s="599">
        <f>V125+V130</f>
        <v>0</v>
      </c>
      <c r="W132" s="599">
        <f>W125+W130</f>
        <v>0</v>
      </c>
      <c r="X132" s="599">
        <f>X125+X130</f>
        <v>0</v>
      </c>
    </row>
    <row r="133" spans="1:25" ht="11.5" x14ac:dyDescent="0.25">
      <c r="A133" s="56"/>
      <c r="B133" s="56"/>
      <c r="C133" s="315"/>
      <c r="D133" s="318"/>
      <c r="E133" s="18"/>
      <c r="F133" s="601"/>
      <c r="G133" s="601"/>
      <c r="H133" s="601"/>
      <c r="I133" s="564"/>
      <c r="J133" s="601"/>
      <c r="K133" s="601"/>
      <c r="L133" s="601"/>
      <c r="M133" s="602"/>
      <c r="N133" s="601"/>
      <c r="O133" s="601"/>
      <c r="P133" s="601"/>
      <c r="Q133" s="564"/>
      <c r="R133" s="601"/>
      <c r="S133" s="601"/>
      <c r="T133" s="601"/>
      <c r="U133" s="602"/>
      <c r="V133" s="601"/>
      <c r="W133" s="601"/>
      <c r="X133" s="601"/>
      <c r="Y133" s="14"/>
    </row>
    <row r="134" spans="1:25" ht="12" x14ac:dyDescent="0.3">
      <c r="A134" s="56"/>
      <c r="B134" s="56"/>
      <c r="C134" s="315" t="s">
        <v>544</v>
      </c>
      <c r="D134" s="318"/>
      <c r="E134" s="16" t="s">
        <v>231</v>
      </c>
      <c r="F134" s="555"/>
      <c r="G134" s="555"/>
      <c r="H134" s="555"/>
      <c r="I134" s="564"/>
      <c r="J134" s="555"/>
      <c r="K134" s="555"/>
      <c r="L134" s="555"/>
      <c r="M134" s="602"/>
      <c r="N134" s="557">
        <f>J134/J$15</f>
        <v>0</v>
      </c>
      <c r="O134" s="557">
        <f>K134/K$15</f>
        <v>0</v>
      </c>
      <c r="P134" s="557">
        <f>L134/L$15</f>
        <v>0</v>
      </c>
      <c r="Q134" s="564"/>
      <c r="R134" s="555"/>
      <c r="S134" s="555"/>
      <c r="T134" s="555"/>
      <c r="U134" s="602"/>
      <c r="V134" s="557">
        <f>R134/R$15</f>
        <v>0</v>
      </c>
      <c r="W134" s="557">
        <f>S134/S$15</f>
        <v>0</v>
      </c>
      <c r="X134" s="557">
        <f>T134/T$15</f>
        <v>0</v>
      </c>
      <c r="Y134" s="14"/>
    </row>
    <row r="135" spans="1:25" ht="12" x14ac:dyDescent="0.3">
      <c r="A135" s="56"/>
      <c r="B135" s="56"/>
      <c r="C135" s="315" t="s">
        <v>545</v>
      </c>
      <c r="D135" s="318"/>
      <c r="E135" s="283" t="s">
        <v>127</v>
      </c>
      <c r="F135" s="603"/>
      <c r="G135" s="603"/>
      <c r="H135" s="603"/>
      <c r="I135" s="564"/>
      <c r="J135" s="603"/>
      <c r="K135" s="603"/>
      <c r="L135" s="603"/>
      <c r="M135" s="602"/>
      <c r="N135" s="562">
        <f>J135</f>
        <v>0</v>
      </c>
      <c r="O135" s="562">
        <f>K135</f>
        <v>0</v>
      </c>
      <c r="P135" s="562">
        <f>L135</f>
        <v>0</v>
      </c>
      <c r="Q135" s="564"/>
      <c r="R135" s="603"/>
      <c r="S135" s="603"/>
      <c r="T135" s="603"/>
      <c r="U135" s="602"/>
      <c r="V135" s="562">
        <f>R135</f>
        <v>0</v>
      </c>
      <c r="W135" s="562">
        <f>S135</f>
        <v>0</v>
      </c>
      <c r="X135" s="562">
        <f>T135</f>
        <v>0</v>
      </c>
      <c r="Y135" s="14"/>
    </row>
    <row r="136" spans="1:25" ht="11.5" x14ac:dyDescent="0.25">
      <c r="A136" s="56"/>
      <c r="B136" s="56"/>
      <c r="C136" s="315"/>
      <c r="D136" s="316"/>
      <c r="E136" s="11" t="s">
        <v>35</v>
      </c>
    </row>
    <row r="137" spans="1:25" ht="11.5" x14ac:dyDescent="0.25">
      <c r="A137" s="56"/>
      <c r="B137" s="56"/>
      <c r="C137" s="315"/>
      <c r="D137" s="316"/>
    </row>
    <row r="138" spans="1:25" ht="11.5" x14ac:dyDescent="0.25">
      <c r="B138" s="56">
        <f>1-(F138*G138*H138*N138*O138*P138*V138*W138*X138)</f>
        <v>0</v>
      </c>
      <c r="C138" s="315"/>
      <c r="D138" s="316"/>
      <c r="E138" s="11" t="s">
        <v>301</v>
      </c>
      <c r="F138" s="51" t="b">
        <f>ABS(  (F57+F69+F87)-(F105+F125+F130)  ) &lt; eTol</f>
        <v>1</v>
      </c>
      <c r="G138" s="51" t="b">
        <f>ABS(  (G57+G69+G87)-(G105+G125+G130)  ) &lt; eTol</f>
        <v>1</v>
      </c>
      <c r="H138" s="51" t="b">
        <f>ABS(  (H57+H69+H87)-(H105+H125+H130)  ) &lt; eTol</f>
        <v>1</v>
      </c>
      <c r="J138" s="51" t="b">
        <f>ABS(  (J57+J69+J87)-(J105+J125+J130)  ) &lt; eTol</f>
        <v>1</v>
      </c>
      <c r="K138" s="51" t="b">
        <f>ABS(  (K57+K69+K87)-(K105+K125+K130)  ) &lt; eTol</f>
        <v>1</v>
      </c>
      <c r="L138" s="51" t="b">
        <f>ABS(  (L57+L69+L87)-(L105+L125+L130)  ) &lt; eTol</f>
        <v>1</v>
      </c>
      <c r="N138" s="51" t="b">
        <f>ABS(  (N57+N69+N87)-(N105+N125+N130)  ) &lt; eTol</f>
        <v>1</v>
      </c>
      <c r="O138" s="51" t="b">
        <f>ABS(  (O57+O69+O87)-(O105+O125+O130)  ) &lt; eTol</f>
        <v>1</v>
      </c>
      <c r="P138" s="51" t="b">
        <f>ABS(  (P57+P69+P87)-(P105+P125+P130)  ) &lt; eTol</f>
        <v>1</v>
      </c>
      <c r="R138" s="51" t="b">
        <f>ABS(  (R57+R69+R87)-(R105+R125+R130)  ) &lt; eTol</f>
        <v>1</v>
      </c>
      <c r="S138" s="51" t="b">
        <f>ABS(  (S57+S69+S87)-(S105+S125+S130)  ) &lt; eTol</f>
        <v>1</v>
      </c>
      <c r="T138" s="51" t="b">
        <f>ABS(  (T57+T69+T87)-(T105+T125+T130)  ) &lt; eTol</f>
        <v>1</v>
      </c>
      <c r="V138" s="51" t="b">
        <f>ABS(  (V57+V69+V87)-(V105+V125+V130)  ) &lt; eTol</f>
        <v>1</v>
      </c>
      <c r="W138" s="51" t="b">
        <f>ABS(  (W57+W69+W87)-(W105+W125+W130)  ) &lt; eTol</f>
        <v>1</v>
      </c>
      <c r="X138" s="51" t="b">
        <f>ABS(  (X57+X69+X87)-(X105+X125+X130)  ) &lt; eTol</f>
        <v>1</v>
      </c>
    </row>
    <row r="139" spans="1:25" ht="11.5" x14ac:dyDescent="0.25">
      <c r="B139" s="56"/>
      <c r="C139" s="315"/>
      <c r="D139" s="316"/>
      <c r="E139" s="11" t="s">
        <v>858</v>
      </c>
      <c r="F139" s="1146">
        <f>(F57+F69+F87)-(F105+F125+F130)</f>
        <v>0</v>
      </c>
      <c r="G139" s="1146">
        <f t="shared" ref="G139:H139" si="49">(G57+G69+G87)-(G105+G125+G130)</f>
        <v>0</v>
      </c>
      <c r="H139" s="1146">
        <f t="shared" si="49"/>
        <v>0</v>
      </c>
      <c r="I139" s="1147"/>
      <c r="J139" s="1146">
        <f>(J57+J69+J87)-(J105+J125+J130)</f>
        <v>0</v>
      </c>
      <c r="K139" s="1146">
        <f t="shared" ref="K139:L139" si="50">(K57+K69+K87)-(K105+K125+K130)</f>
        <v>0</v>
      </c>
      <c r="L139" s="1146">
        <f t="shared" si="50"/>
        <v>0</v>
      </c>
      <c r="M139" s="680"/>
      <c r="N139" s="1146">
        <f>(N57+N69+N87)-(N105+N125+N130)</f>
        <v>0</v>
      </c>
      <c r="O139" s="1146">
        <f t="shared" ref="O139:P139" si="51">(O57+O69+O87)-(O105+O125+O130)</f>
        <v>0</v>
      </c>
      <c r="P139" s="1146">
        <f t="shared" si="51"/>
        <v>0</v>
      </c>
      <c r="Q139" s="1148"/>
      <c r="R139" s="1146">
        <f>(R57+R69+R87)-(R105+R125+R130)</f>
        <v>0</v>
      </c>
      <c r="S139" s="1146">
        <f t="shared" ref="S139:T139" si="52">(S57+S69+S87)-(S105+S125+S130)</f>
        <v>0</v>
      </c>
      <c r="T139" s="1146">
        <f t="shared" si="52"/>
        <v>0</v>
      </c>
      <c r="U139" s="680"/>
      <c r="V139" s="1146">
        <f>(V57+V69+V87)-(V105+V125+V130)</f>
        <v>0</v>
      </c>
      <c r="W139" s="1146">
        <f t="shared" ref="W139:X139" si="53">(W57+W69+W87)-(W105+W125+W130)</f>
        <v>0</v>
      </c>
      <c r="X139" s="1146">
        <f t="shared" si="53"/>
        <v>0</v>
      </c>
    </row>
    <row r="140" spans="1:25" ht="11.5" x14ac:dyDescent="0.25">
      <c r="A140" s="56"/>
      <c r="B140" s="56"/>
      <c r="C140" s="315"/>
      <c r="D140" s="316"/>
      <c r="E140" s="11"/>
    </row>
    <row r="141" spans="1:25" ht="13" x14ac:dyDescent="0.3">
      <c r="A141" s="56"/>
      <c r="B141" s="56"/>
      <c r="C141" s="315"/>
      <c r="D141" s="316"/>
      <c r="E141" s="13" t="s">
        <v>566</v>
      </c>
      <c r="F141" s="59" t="str">
        <f>F17</f>
        <v>31/XX/20XX</v>
      </c>
      <c r="G141" s="59" t="str">
        <f>G17</f>
        <v>31/XX/20XX</v>
      </c>
      <c r="H141" s="59" t="str">
        <f>H17</f>
        <v>31/XX/20XX</v>
      </c>
      <c r="J141" s="59" t="str">
        <f>J17</f>
        <v>31/XX/20XX</v>
      </c>
      <c r="K141" s="59" t="str">
        <f>K17</f>
        <v>31/XX/20XX</v>
      </c>
      <c r="L141" s="59" t="str">
        <f>L17</f>
        <v>31/XX/20XX</v>
      </c>
      <c r="N141" s="59" t="str">
        <f>N17</f>
        <v>31/XX/20XX</v>
      </c>
      <c r="O141" s="59" t="str">
        <f>O17</f>
        <v>31/XX/20XX</v>
      </c>
      <c r="P141" s="59" t="str">
        <f>P17</f>
        <v>31/XX/20XX</v>
      </c>
      <c r="R141" s="59" t="str">
        <f>R17</f>
        <v>31/XX/20XX</v>
      </c>
      <c r="S141" s="59" t="str">
        <f>S17</f>
        <v>31/XX/20XX</v>
      </c>
      <c r="T141" s="59" t="str">
        <f>T17</f>
        <v>31/XX/20XX</v>
      </c>
      <c r="V141" s="59" t="str">
        <f>V17</f>
        <v>31/XX/20XX</v>
      </c>
      <c r="W141" s="59" t="str">
        <f>W17</f>
        <v>31/XX/20XX</v>
      </c>
      <c r="X141" s="59" t="str">
        <f>X17</f>
        <v>31/XX/20XX</v>
      </c>
    </row>
    <row r="142" spans="1:25" ht="11.5" x14ac:dyDescent="0.25">
      <c r="A142" s="56"/>
      <c r="B142" s="56"/>
      <c r="C142" s="315" t="s">
        <v>453</v>
      </c>
      <c r="D142" s="316" t="s">
        <v>416</v>
      </c>
      <c r="E142" s="2" t="s">
        <v>151</v>
      </c>
      <c r="F142" s="555"/>
      <c r="G142" s="555"/>
      <c r="H142" s="555"/>
      <c r="I142" s="564"/>
      <c r="J142" s="555"/>
      <c r="K142" s="555"/>
      <c r="L142" s="555"/>
      <c r="M142" s="556"/>
      <c r="N142" s="557">
        <f t="shared" ref="N142:P143" si="54">J142/J$14</f>
        <v>0</v>
      </c>
      <c r="O142" s="557">
        <f t="shared" si="54"/>
        <v>0</v>
      </c>
      <c r="P142" s="557">
        <f t="shared" si="54"/>
        <v>0</v>
      </c>
      <c r="Q142" s="564"/>
      <c r="R142" s="555"/>
      <c r="S142" s="555"/>
      <c r="T142" s="555"/>
      <c r="U142" s="556"/>
      <c r="V142" s="557">
        <f t="shared" ref="V142:X143" si="55">R142/R$14</f>
        <v>0</v>
      </c>
      <c r="W142" s="557">
        <f t="shared" si="55"/>
        <v>0</v>
      </c>
      <c r="X142" s="557">
        <f t="shared" si="55"/>
        <v>0</v>
      </c>
    </row>
    <row r="143" spans="1:25" ht="11.5" x14ac:dyDescent="0.25">
      <c r="A143" s="56"/>
      <c r="B143" s="56"/>
      <c r="C143" s="315" t="s">
        <v>454</v>
      </c>
      <c r="D143" s="316" t="s">
        <v>416</v>
      </c>
      <c r="E143" s="2" t="s">
        <v>133</v>
      </c>
      <c r="F143" s="555"/>
      <c r="G143" s="555"/>
      <c r="H143" s="555"/>
      <c r="I143" s="564"/>
      <c r="J143" s="555"/>
      <c r="K143" s="555"/>
      <c r="L143" s="555"/>
      <c r="M143" s="556"/>
      <c r="N143" s="557">
        <f t="shared" si="54"/>
        <v>0</v>
      </c>
      <c r="O143" s="557">
        <f t="shared" si="54"/>
        <v>0</v>
      </c>
      <c r="P143" s="557">
        <f t="shared" si="54"/>
        <v>0</v>
      </c>
      <c r="Q143" s="564"/>
      <c r="R143" s="555"/>
      <c r="S143" s="555"/>
      <c r="T143" s="555"/>
      <c r="U143" s="556"/>
      <c r="V143" s="557">
        <f t="shared" si="55"/>
        <v>0</v>
      </c>
      <c r="W143" s="557">
        <f t="shared" si="55"/>
        <v>0</v>
      </c>
      <c r="X143" s="557">
        <f t="shared" si="55"/>
        <v>0</v>
      </c>
    </row>
    <row r="144" spans="1:25" ht="11.5" x14ac:dyDescent="0.25">
      <c r="A144" s="56"/>
      <c r="B144" s="56"/>
      <c r="C144" s="315" t="s">
        <v>455</v>
      </c>
      <c r="D144" s="316" t="s">
        <v>416</v>
      </c>
      <c r="E144" s="3" t="s">
        <v>152</v>
      </c>
      <c r="F144" s="558">
        <f>SUM(F142:F143)</f>
        <v>0</v>
      </c>
      <c r="G144" s="558">
        <f>SUM(G142:G143)</f>
        <v>0</v>
      </c>
      <c r="H144" s="558">
        <f>SUM(H142:H143)</f>
        <v>0</v>
      </c>
      <c r="I144" s="564"/>
      <c r="J144" s="558">
        <f>SUM(J142:J143)</f>
        <v>0</v>
      </c>
      <c r="K144" s="558">
        <f>SUM(K142:K143)</f>
        <v>0</v>
      </c>
      <c r="L144" s="558">
        <f>SUM(L142:L143)</f>
        <v>0</v>
      </c>
      <c r="M144" s="556"/>
      <c r="N144" s="558">
        <f>SUM(N142:N143)</f>
        <v>0</v>
      </c>
      <c r="O144" s="558">
        <f>SUM(O142:O143)</f>
        <v>0</v>
      </c>
      <c r="P144" s="558">
        <f>SUM(P142:P143)</f>
        <v>0</v>
      </c>
      <c r="Q144" s="564"/>
      <c r="R144" s="558">
        <f>SUM(R142:R143)</f>
        <v>0</v>
      </c>
      <c r="S144" s="558">
        <f>SUM(S142:S143)</f>
        <v>0</v>
      </c>
      <c r="T144" s="558">
        <f>SUM(T142:T143)</f>
        <v>0</v>
      </c>
      <c r="U144" s="556"/>
      <c r="V144" s="558">
        <f>SUM(V142:V143)</f>
        <v>0</v>
      </c>
      <c r="W144" s="558">
        <f>SUM(W142:W143)</f>
        <v>0</v>
      </c>
      <c r="X144" s="558">
        <f>SUM(X142:X143)</f>
        <v>0</v>
      </c>
    </row>
    <row r="145" spans="1:25" ht="11.5" x14ac:dyDescent="0.25">
      <c r="A145" s="56"/>
      <c r="B145" s="56"/>
      <c r="C145" s="315"/>
      <c r="D145" s="316"/>
      <c r="E145" s="5"/>
      <c r="F145" s="556"/>
      <c r="G145" s="556"/>
      <c r="H145" s="556"/>
      <c r="I145" s="564"/>
      <c r="J145" s="556"/>
      <c r="K145" s="556"/>
      <c r="L145" s="556"/>
      <c r="M145" s="556"/>
      <c r="N145" s="556"/>
      <c r="O145" s="556"/>
      <c r="P145" s="556"/>
      <c r="Q145" s="564"/>
      <c r="R145" s="556"/>
      <c r="S145" s="556"/>
      <c r="T145" s="556"/>
      <c r="U145" s="556"/>
      <c r="V145" s="556"/>
      <c r="W145" s="556"/>
      <c r="X145" s="556"/>
    </row>
    <row r="146" spans="1:25" ht="11.5" hidden="1" x14ac:dyDescent="0.25">
      <c r="A146" s="56"/>
      <c r="B146" s="56"/>
      <c r="C146" s="315"/>
      <c r="D146" s="316"/>
      <c r="E146" s="2" t="s">
        <v>128</v>
      </c>
      <c r="F146" s="555"/>
      <c r="G146" s="555"/>
      <c r="H146" s="555"/>
      <c r="I146" s="564"/>
      <c r="J146" s="555"/>
      <c r="K146" s="555"/>
      <c r="L146" s="555"/>
      <c r="M146" s="556"/>
      <c r="N146" s="557">
        <f>J146/J$15</f>
        <v>0</v>
      </c>
      <c r="O146" s="557">
        <f>K146/K$15</f>
        <v>0</v>
      </c>
      <c r="P146" s="557">
        <f>L146/L$15</f>
        <v>0</v>
      </c>
      <c r="Q146" s="564"/>
      <c r="R146" s="555"/>
      <c r="S146" s="555"/>
      <c r="T146" s="555"/>
      <c r="U146" s="556"/>
      <c r="V146" s="557">
        <f>R146/R$15</f>
        <v>0</v>
      </c>
      <c r="W146" s="557">
        <f>S146/S$15</f>
        <v>0</v>
      </c>
      <c r="X146" s="557">
        <f>T146/T$15</f>
        <v>0</v>
      </c>
    </row>
    <row r="147" spans="1:25" ht="11.5" x14ac:dyDescent="0.25">
      <c r="A147" s="56"/>
      <c r="B147" s="56"/>
      <c r="C147" s="315"/>
      <c r="D147" s="316"/>
      <c r="E147" s="5"/>
      <c r="F147" s="604"/>
      <c r="G147" s="604"/>
      <c r="H147" s="604"/>
      <c r="I147" s="564"/>
      <c r="J147" s="604"/>
      <c r="K147" s="604"/>
      <c r="L147" s="604"/>
      <c r="M147" s="604"/>
      <c r="N147" s="556"/>
      <c r="O147" s="556"/>
      <c r="P147" s="556"/>
      <c r="Q147" s="564"/>
      <c r="R147" s="604"/>
      <c r="S147" s="604"/>
      <c r="T147" s="604"/>
      <c r="U147" s="556"/>
      <c r="V147" s="556"/>
      <c r="W147" s="556"/>
      <c r="X147" s="556"/>
    </row>
    <row r="148" spans="1:25" ht="13" x14ac:dyDescent="0.3">
      <c r="A148" s="56"/>
      <c r="B148" s="56"/>
      <c r="C148" s="315" t="s">
        <v>542</v>
      </c>
      <c r="D148" s="316" t="s">
        <v>416</v>
      </c>
      <c r="E148" s="26" t="s">
        <v>129</v>
      </c>
      <c r="F148" s="558">
        <f>F113+F112+F119+F111 +F114 +F122+ F97+F92+F93+F90+F98+F99 - F85-F84-F81-F83</f>
        <v>0</v>
      </c>
      <c r="G148" s="558">
        <f t="shared" ref="G148:H148" si="56">G113+G112+G119+G111 +G114 +G122+ G97+G92+G93+G90+G98+G99 - G85-G84-G81-G83</f>
        <v>0</v>
      </c>
      <c r="H148" s="558">
        <f t="shared" si="56"/>
        <v>0</v>
      </c>
      <c r="I148" s="564"/>
      <c r="J148" s="558">
        <f>J113+J112+J119+J111 +J114 +J122+ J97+J92+J93+J90+J98+J99 - J85-J84-J81-J83</f>
        <v>0</v>
      </c>
      <c r="K148" s="558">
        <f t="shared" ref="K148:L148" si="57">K113+K112+K119+K111 +K114 +K122+ K97+K92+K93+K90+K98+K99 - K85-K84-K81-K83</f>
        <v>0</v>
      </c>
      <c r="L148" s="558">
        <f t="shared" si="57"/>
        <v>0</v>
      </c>
      <c r="M148" s="556"/>
      <c r="N148" s="558">
        <f>N113+N112+N119+N111 +N114 +N122+ N97+N92+N93+N90+N98+N99 - N85-N84-N81-N83</f>
        <v>0</v>
      </c>
      <c r="O148" s="558">
        <f t="shared" ref="O148:P148" si="58">O113+O112+O119+O111 +O114 +O122+ O97+O92+O93+O90+O98+O99 - O85-O84-O81-O83</f>
        <v>0</v>
      </c>
      <c r="P148" s="558">
        <f t="shared" si="58"/>
        <v>0</v>
      </c>
      <c r="Q148" s="564"/>
      <c r="R148" s="558">
        <f>R113+R112+R119+R111 +R114 +R122+  R97+R92+R93+R90+R98+R99 - R85-R84-R81-R83</f>
        <v>0</v>
      </c>
      <c r="S148" s="558">
        <f>S113+S112+S119+S111 +S114 +S122+  S97+S92+S93+S90+S98+S99 - S85-S84-S81-S83</f>
        <v>0</v>
      </c>
      <c r="T148" s="558">
        <f>T113+T112+T119+T111 +T114 +T122+  T97+T92+T93+T90+T98+T99 - T85-T84-T81-T83</f>
        <v>0</v>
      </c>
      <c r="U148" s="556"/>
      <c r="V148" s="558">
        <f>V113+V112+V119+V111 +V114 +V122+  V97+V92+V93+V90+V98+V99 - V85-V84-V81-V83</f>
        <v>0</v>
      </c>
      <c r="W148" s="558">
        <f>W113+W112+W119+W111 +W114 +W122+  W97+W92+W93+W90+W98+W99 - W85-W84-W81-W83</f>
        <v>0</v>
      </c>
      <c r="X148" s="558">
        <f>X113+X112+X119+X111 +X114 +X122+  X97+X92+X93+X90+X98+X99 - X85-X84-X81-X83</f>
        <v>0</v>
      </c>
    </row>
    <row r="149" spans="1:25" ht="13" x14ac:dyDescent="0.3">
      <c r="A149" s="56"/>
      <c r="B149" s="56"/>
      <c r="C149" s="315" t="s">
        <v>543</v>
      </c>
      <c r="D149" s="316" t="s">
        <v>416</v>
      </c>
      <c r="E149" s="26" t="s">
        <v>182</v>
      </c>
      <c r="F149" s="558">
        <f>IF('Authority Input'!$G$47="Annual Contract Value (no lotting)",'Authority Input'!$F$40,'Authority Input'!$AA$50)*F15</f>
        <v>0</v>
      </c>
      <c r="G149" s="558">
        <f>IF('Authority Input'!$G$47="Annual Contract Value (no lotting)",'Authority Input'!$F$40,'Authority Input'!$AA$50)*G15</f>
        <v>0</v>
      </c>
      <c r="H149" s="558">
        <f>IF('Authority Input'!$G$47="Annual Contract Value (no lotting)",'Authority Input'!$F$40,'Authority Input'!$AA$50)*H15</f>
        <v>0</v>
      </c>
      <c r="I149" s="564"/>
      <c r="J149" s="558">
        <f>IF('Authority Input'!$G$47="Annual Contract Value (no lotting)",'Authority Input'!$F$40,'Authority Input'!$AA$50)*N15</f>
        <v>0</v>
      </c>
      <c r="K149" s="558">
        <f>IF('Authority Input'!$G$47="Annual Contract Value (no lotting)",'Authority Input'!$F$40,'Authority Input'!$AA$50)*O15</f>
        <v>0</v>
      </c>
      <c r="L149" s="558">
        <f>IF('Authority Input'!$G$47="Annual Contract Value (no lotting)",'Authority Input'!$F$40,'Authority Input'!$AA$50)*P15</f>
        <v>0</v>
      </c>
      <c r="M149" s="556"/>
      <c r="N149" s="558">
        <f>IF('Authority Input'!$G$47="Annual Contract Value (no lotting)",'Authority Input'!$F$40,'Authority Input'!$AA$50)*N15</f>
        <v>0</v>
      </c>
      <c r="O149" s="558">
        <f>IF('Authority Input'!$G$47="Annual Contract Value (no lotting)",'Authority Input'!$F$40,'Authority Input'!$AA$50)*O15</f>
        <v>0</v>
      </c>
      <c r="P149" s="558">
        <f>IF('Authority Input'!$G$47="Annual Contract Value (no lotting)",'Authority Input'!$F$40,'Authority Input'!$AA$50)*P15</f>
        <v>0</v>
      </c>
      <c r="Q149" s="564"/>
      <c r="R149" s="558">
        <f>IF('Authority Input'!$G$47="Annual Contract Value (no lotting)",'Authority Input'!$F$40,'Authority Input'!$AA$50)*V15</f>
        <v>0</v>
      </c>
      <c r="S149" s="558">
        <f>IF('Authority Input'!$G$47="Annual Contract Value (no lotting)",'Authority Input'!$F$40,'Authority Input'!$AA$50)*W15</f>
        <v>0</v>
      </c>
      <c r="T149" s="558">
        <f>IF('Authority Input'!$G$47="Annual Contract Value (no lotting)",'Authority Input'!$F$40,'Authority Input'!$AA$50)*X15</f>
        <v>0</v>
      </c>
      <c r="U149" s="556"/>
      <c r="V149" s="558">
        <f>IF('Authority Input'!$G$47="Annual Contract Value (no lotting)",'Authority Input'!$F$40,'Authority Input'!$AA$50)*V15</f>
        <v>0</v>
      </c>
      <c r="W149" s="558">
        <f>IF('Authority Input'!$G$47="Annual Contract Value (no lotting)",'Authority Input'!$F$40,'Authority Input'!$AA$50)*W15</f>
        <v>0</v>
      </c>
      <c r="X149" s="558">
        <f>IF('Authority Input'!$G$47="Annual Contract Value (no lotting)",'Authority Input'!$F$40,'Authority Input'!$AA$50)*X15</f>
        <v>0</v>
      </c>
    </row>
    <row r="150" spans="1:25" ht="11.5" x14ac:dyDescent="0.25">
      <c r="A150" s="56"/>
      <c r="B150" s="56"/>
    </row>
    <row r="151" spans="1:25" ht="12" thickBot="1" x14ac:dyDescent="0.3">
      <c r="A151" s="71"/>
      <c r="B151" s="72"/>
      <c r="C151" s="73"/>
      <c r="D151" s="73"/>
      <c r="E151" s="73"/>
      <c r="F151" s="73"/>
      <c r="G151" s="73"/>
      <c r="H151" s="73"/>
      <c r="J151" s="73"/>
      <c r="K151" s="73"/>
      <c r="L151" s="73"/>
      <c r="M151" s="73"/>
      <c r="N151" s="73"/>
      <c r="O151" s="73"/>
      <c r="P151" s="73"/>
      <c r="R151" s="73"/>
      <c r="S151" s="73"/>
      <c r="T151" s="73"/>
      <c r="U151" s="73"/>
      <c r="V151" s="73"/>
      <c r="W151" s="73"/>
      <c r="X151" s="73"/>
      <c r="Y151" s="74"/>
    </row>
    <row r="152" spans="1:25" ht="15.5" x14ac:dyDescent="0.35">
      <c r="A152" s="1222" t="s">
        <v>111</v>
      </c>
      <c r="B152" s="1222"/>
      <c r="C152" s="1222"/>
      <c r="D152" s="1222"/>
      <c r="E152" s="1222"/>
      <c r="F152" s="30"/>
      <c r="G152" s="30"/>
      <c r="H152" s="30"/>
      <c r="I152" s="314"/>
      <c r="J152" s="30"/>
      <c r="K152" s="30"/>
      <c r="L152" s="30"/>
      <c r="M152" s="307"/>
      <c r="N152" s="30"/>
      <c r="O152" s="30"/>
      <c r="P152" s="30"/>
      <c r="Q152" s="314"/>
      <c r="R152" s="30"/>
      <c r="S152" s="30"/>
      <c r="T152" s="30"/>
      <c r="U152" s="30"/>
      <c r="V152" s="30"/>
      <c r="W152" s="30"/>
      <c r="X152" s="30"/>
      <c r="Y152" s="30"/>
    </row>
    <row r="153" spans="1:25" ht="0.75" customHeight="1" x14ac:dyDescent="0.25"/>
    <row r="154" spans="1:25" ht="0.75" customHeight="1" x14ac:dyDescent="0.25"/>
    <row r="155" spans="1:25" ht="0.75" customHeight="1" x14ac:dyDescent="0.25"/>
    <row r="156" spans="1:25" ht="0.75" customHeight="1" x14ac:dyDescent="0.25"/>
    <row r="157" spans="1:25" ht="0.75" customHeight="1" x14ac:dyDescent="0.25"/>
  </sheetData>
  <sheetProtection algorithmName="SHA-512" hashValue="eq4StZTDemW2PRCJ6Zct6zTJr+L19nKkFqcvMHDu/rZNPAaQtebOH8dFhPPZ1v4oJ3Lnlxr6ZlFQCJ4GOngKvA==" saltValue="3b/jl/LMK+rLEzbOyFOSKQ==" spinCount="100000" sheet="1" objects="1" scenarios="1"/>
  <protectedRanges>
    <protectedRange sqref="N15:P15 F15:H15" name="Sub Supplier Names_1"/>
    <protectedRange sqref="V15:X15" name="Sub Supplier Names_2"/>
  </protectedRanges>
  <mergeCells count="10">
    <mergeCell ref="A152:E152"/>
    <mergeCell ref="F14:H14"/>
    <mergeCell ref="N14:P14"/>
    <mergeCell ref="V14:X14"/>
    <mergeCell ref="C6:D6"/>
    <mergeCell ref="F12:H12"/>
    <mergeCell ref="J12:L12"/>
    <mergeCell ref="N12:P12"/>
    <mergeCell ref="R12:T12"/>
    <mergeCell ref="V12:X12"/>
  </mergeCells>
  <conditionalFormatting sqref="C5:E5">
    <cfRule type="expression" dxfId="177" priority="1">
      <formula>IF(AND(sysChk=0,sysWarn=0),1,0)</formula>
    </cfRule>
    <cfRule type="expression" dxfId="176" priority="2">
      <formula>IF(AND(sysChk=0,sysWarn&lt;&gt;0),1,0)</formula>
    </cfRule>
    <cfRule type="expression" dxfId="175" priority="3">
      <formula>IF(sysChk&lt;&gt;0,1,0)</formula>
    </cfRule>
  </conditionalFormatting>
  <dataValidations count="11">
    <dataValidation allowBlank="1" showInputMessage="1" showErrorMessage="1" errorTitle="Data Entry Error" error="You have selected &quot;Not-for-profit/Voluntary Organisations&quot;  as bidder but are entering data into &quot;Private Limited Company/Publicly Limited Company&quot; input tab." prompt="Input entity name here" sqref="R12 J12 F12" xr:uid="{00000000-0002-0000-0800-000000000000}"/>
    <dataValidation allowBlank="1" showInputMessage="1" showErrorMessage="1" prompt="Where contingent liabilities disclosed, unless Capped stated, assume Uncapped (&quot;Yes&quot;). If no contingent liabilities disclosed, select (&quot;No or N/A&quot;)._x000a_" sqref="E135" xr:uid="{00000000-0002-0000-0800-000001000000}"/>
    <dataValidation allowBlank="1" showInputMessage="1" showErrorMessage="1" prompt="Use management accounting data where a statement of cash flows is not produced as a part of audited accounts." sqref="E141" xr:uid="{00000000-0002-0000-0800-000002000000}"/>
    <dataValidation allowBlank="1" showInputMessage="1" showErrorMessage="1" prompt="GBP as the quote currency. Exchange rate should be rate at date of balance sheet." sqref="E15 J15:L15 R15:T15" xr:uid="{00000000-0002-0000-0800-000003000000}"/>
    <dataValidation allowBlank="1" showInputMessage="1" showErrorMessage="1" prompt="GBP as the quote currency. Exchange rate should be based on average over the period." sqref="E14 J14:L14 R14:T14" xr:uid="{00000000-0002-0000-0800-000004000000}"/>
    <dataValidation allowBlank="1" showInputMessage="1" showErrorMessage="1" prompt="Both assets and liabilities should be entered as positive." sqref="E51" xr:uid="{00000000-0002-0000-0800-000005000000}"/>
    <dataValidation allowBlank="1" showInputMessage="1" showErrorMessage="1" prompt="Costs should be entered as negative, income should be entered as positive." sqref="E17" xr:uid="{00000000-0002-0000-0800-000006000000}"/>
    <dataValidation type="custom" allowBlank="1" showInputMessage="1" showErrorMessage="1" errorTitle="Data Entry Error" error="You have selected &quot;Not-for-profit/Voluntary Organisations&quot;  as bidder but are entering data into &quot;Private Limited Company/Publicly Limited Company&quot; input tab." sqref="M127:M129 N12 V12" xr:uid="{00000000-0002-0000-0800-000007000000}">
      <formula1>$D$41=$F$30</formula1>
    </dataValidation>
    <dataValidation allowBlank="1" showInputMessage="1" showErrorMessage="1" prompt="Input for turnover ratio" sqref="V15:X15 N15:P15 F15:H15" xr:uid="{00000000-0002-0000-0800-000008000000}"/>
    <dataValidation type="list" allowBlank="1" showInputMessage="1" showErrorMessage="1" errorTitle="Data Entry Error" error="You have selected &quot;Not-for-profit/Voluntary Organisations&quot;  as bidder but are entering data into &quot;Private Limited Company/Publicly Limited Company&quot; input tab." prompt="Where contingent liabilities disclosed, unless Capped stated, assume Uncapped (&quot;Yes&quot;). If no contingent liabilities disclosed, select (&quot;No or N/A&quot;)." sqref="N135:P135 V135:X135" xr:uid="{00000000-0002-0000-0800-000009000000}">
      <formula1>$F$44:$F$45</formula1>
    </dataValidation>
    <dataValidation allowBlank="1" showInputMessage="1" showErrorMessage="1" promptTitle="Unlimited contigent liabilities" prompt="should be entered as &quot;unlimited&quot; and automatically regarded as ‘high risk. Include details on the nature of the liability, why it is unlimited and the possibility of reimbursement in clarification notes. " sqref="E134" xr:uid="{9EE0C614-AD38-474D-84C6-1983E2EA2DF0}"/>
  </dataValidations>
  <pageMargins left="0.19685039370078741" right="0.15748031496062992" top="0.74803149606299213" bottom="0.74803149606299213" header="0.31496062992125984" footer="0.31496062992125984"/>
  <pageSetup paperSize="8" scale="62" fitToWidth="2" orientation="portrait" r:id="rId1"/>
  <colBreaks count="1" manualBreakCount="1">
    <brk id="16" min="11" max="137" man="1"/>
  </colBreaks>
  <ignoredErrors>
    <ignoredError sqref="F13:Y13" numberStoredAsText="1"/>
  </ignoredErrors>
  <extLst>
    <ext xmlns:x14="http://schemas.microsoft.com/office/spreadsheetml/2009/9/main" uri="{CCE6A557-97BC-4b89-ADB6-D9C93CAAB3DF}">
      <x14:dataValidations xmlns:xm="http://schemas.microsoft.com/office/excel/2006/main" count="22">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nter as positive." xr:uid="{00000000-0002-0000-0800-00000A000000}">
          <x14:formula1>
            <xm:f>AND('Bidder Instructions'!$G$27='SysConfig HIDE BEFORE SHARING'!$F$33,Q134&gt;=0)</xm:f>
          </x14:formula1>
          <xm:sqref>M134:P134 U134</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nter as positive." xr:uid="{00000000-0002-0000-0800-00000B000000}">
          <x14:formula1>
            <xm:f>AND('Bidder Instructions'!$G$27='SysConfig HIDE BEFORE SHARING'!$F$33,A134&gt;=0)</xm:f>
          </x14:formula1>
          <xm:sqref>XEV134:XFD134</xm:sqref>
        </x14:dataValidation>
        <x14:dataValidation type="list" allowBlank="1" showInputMessage="1" showErrorMessage="1" errorTitle="Data Entry Error" error="You have selected &quot;Not-for-profit/Voluntary Organisations&quot;  as bidder but are entering data into &quot;Private Limited Company/Publicly Limited Company&quot; input tab." prompt="Where contingent liabilities disclosed, unless Capped stated, assume Uncapped (&quot;Yes&quot;). If no contingent liabilities disclosed, select (&quot;No or N/A&quot;)." xr:uid="{00000000-0002-0000-0800-00000C000000}">
          <x14:formula1>
            <xm:f>'SysConfig HIDE BEFORE SHARING'!$F$48:$F$49</xm:f>
          </x14:formula1>
          <xm:sqref>F135:H135 J135:L135 R135:T135</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nter as positive." xr:uid="{00000000-0002-0000-0800-00000D000000}">
          <x14:formula1>
            <xm:f>AND('Bidder Instructions'!$G$27='SysConfig HIDE BEFORE SHARING'!$F$33,F134&gt;=0)</xm:f>
          </x14:formula1>
          <xm:sqref>A134:B134 D134 V134:XEU134</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Both assets and liabilities should be entered as positive." xr:uid="{00000000-0002-0000-0800-00000E000000}">
          <x14:formula1>
            <xm:f>AND('Bidder Instructions'!$G$28='SysConfig HIDE BEFORE SHARING'!$F$33,A48&gt;=0)</xm:f>
          </x14:formula1>
          <xm:sqref>M53:P125 D48 D53:E125 A53:B125 U53:XFD125</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xpenditure should be entered as (negative), income should be entered as positive." xr:uid="{00000000-0002-0000-0800-00000F000000}">
          <x14:formula1>
            <xm:f>'Bidder Instructions'!$G$28='SysConfig HIDE BEFORE SHARING'!$F$33</xm:f>
          </x14:formula1>
          <xm:sqref>F18:H21 J18:J21 U22:XFD46 A22:B46 R18:R21 D22:E46 M22:P46 K17:L21 S17:T21 C22:C138 C140:C149</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Average of prior 13 month-end net debt positions (pilot construction metric)." xr:uid="{00000000-0002-0000-0800-000010000000}">
          <x14:formula1>
            <xm:f>'Bidder Instructions'!$G$27='SysConfig HIDE BEFORE SHARING'!$F$33</xm:f>
          </x14:formula1>
          <xm:sqref>A146:B146 D146:H146 J146:P146 R146:XFD146</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Both assets and liabilities should be entered as positive." xr:uid="{00000000-0002-0000-0800-000011000000}">
          <x14:formula1>
            <xm:f>'Bidder Instructions'!$G$28='SysConfig HIDE BEFORE SHARING'!$F$33</xm:f>
          </x14:formula1>
          <xm:sqref>A52:B52 D52:E52 U52:XFD52 M52:P52</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prompt="Depreciation and Amortisation should be included in the relevant cost lines above but must also be disclosed here for the purpose of EBITDA calculation. This should be entered as a negative. " xr:uid="{00000000-0002-0000-0800-000014000000}">
          <x14:formula1>
            <xm:f>AND($D$37='SysConfig HIDE BEFORE SHARING'!$F$33,N48&lt;=0)</xm:f>
          </x14:formula1>
          <xm:sqref>V48 N48</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Y/N" xr:uid="{00000000-0002-0000-0800-000015000000}">
          <x14:formula1>
            <xm:f>$D$37='SysConfig HIDE BEFORE SHARING'!$F$33</xm:f>
          </x14:formula1>
          <xm:sqref>N19 V19</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xr:uid="{00000000-0002-0000-0800-000016000000}">
          <x14:formula1>
            <xm:f>AND($D$37='SysConfig HIDE BEFORE SHARING'!$F$33,N48&lt;=0)</xm:f>
          </x14:formula1>
          <xm:sqref>O48:P49 W48:X49 N49 V49</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xr:uid="{00000000-0002-0000-0800-000017000000}">
          <x14:formula1>
            <xm:f>'Bidder Instructions'!$G$28='SysConfig HIDE BEFORE SHARING'!$F$33</xm:f>
          </x14:formula1>
          <xm:sqref>A142:B143 E142 D142:D143 U142:XFD143 M142:P143</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xr:uid="{00000000-0002-0000-0800-000018000000}">
          <x14:formula1>
            <xm:f>$D$37='SysConfig HIDE BEFORE SHARING'!$F$33</xm:f>
          </x14:formula1>
          <xm:sqref>N17:N18 W17:X19 N127:P129 N21:P21 O17:P19 V17:V18 V127:X129 V21:X21</xm:sqref>
        </x14:dataValidation>
        <x14:dataValidation type="list" allowBlank="1" showInputMessage="1" showErrorMessage="1" errorTitle="Data Entry Error" error="You have selected &quot;Not-for-profit/Voluntary Organisations&quot;  as bidder but are entering data into &quot;Private Limited Company/Publicly Limited Company&quot; input tab." xr:uid="{00000000-0002-0000-0800-000019000000}">
          <x14:formula1>
            <xm:f>'SysConfig HIDE BEFORE SHARING'!$F$20:$F$27</xm:f>
          </x14:formula1>
          <xm:sqref>V20:X20 N20:P20</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as negative" xr:uid="{00000000-0002-0000-0800-00001A000000}">
          <x14:formula1>
            <xm:f>'Bidder Instructions'!$G$27='SysConfig HIDE BEFORE SHARING'!$F$33</xm:f>
          </x14:formula1>
          <xm:sqref>E143</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xpenditure should be entered as negative, income should be entered as positive." xr:uid="{C8A69310-8F95-4544-A2C4-EF2EC58DD945}">
          <x14:formula1>
            <xm:f>AND('Bidder Instructions'!$G$28='SysConfig HIDE BEFORE SHARING'!$F$33)</xm:f>
          </x14:formula1>
          <xm:sqref>R22:T49 J22:L49 F22:H49</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30007C11-5D23-417E-BA4B-E1444BBE45F8}">
          <x14:formula1>
            <xm:f>AND('Bidder Instructions'!$G$27='SysConfig HIDE BEFORE SHARING'!$F$33,F51&gt;=0)</xm:f>
          </x14:formula1>
          <xm:sqref>F51:H51 J51:L51 R51:T51</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5643430B-B9C4-4FF5-801C-9CDA1C4A48A4}">
          <x14:formula1>
            <xm:f>AND('Bidder Instructions'!$G$28='SysConfig HIDE BEFORE SHARING'!$F$33,F52&gt;=0)</xm:f>
          </x14:formula1>
          <xm:sqref>F52:H134 J52:L134 R52:T134</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Cash inflows should be entered as positive, cash outflows should be entered as negative" xr:uid="{6E9BDA3F-B762-4FED-B0B0-657DFB69A848}">
          <x14:formula1>
            <xm:f>AND('Bidder Instructions'!$G$28='SysConfig HIDE BEFORE SHARING'!$F$33)</xm:f>
          </x14:formula1>
          <xm:sqref>F142:H143 J142:L143 R142:T143</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xpenditure should be entered as negative, income should be entered as positive." xr:uid="{3331F1D4-81F7-C24E-84C0-369C8BEA256E}">
          <x14:formula1>
            <xm:f>AND('Bidder Instructions'!$G$27='SysConfig HIDE BEFORE SHARING'!$F$33)</xm:f>
          </x14:formula1>
          <xm:sqref>M139 Q139 U139</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xpenditure should be entered as (negative), income should be entered as positive." xr:uid="{A2342CB3-042E-154D-B52A-D3C671573557}">
          <x14:formula1>
            <xm:f>'Bidder Instructions'!$G$27='SysConfig HIDE BEFORE SHARING'!$F$33</xm:f>
          </x14:formula1>
          <xm:sqref>C139</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xr:uid="{67B7AA57-B5DF-464E-8913-B9FD48E84A87}">
          <x14:formula1>
            <xm:f>AND('Bidder Instructions'!$G$27='SysConfig HIDE BEFORE SHARING'!$F$33)</xm:f>
          </x14:formula1>
          <xm:sqref>F139:H139 J139:L139 N139:P139 R139:T139 V139:X139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rgb="FF0070C0"/>
    <pageSetUpPr autoPageBreaks="0"/>
  </sheetPr>
  <dimension ref="A1:BH167"/>
  <sheetViews>
    <sheetView showGridLines="0" zoomScale="75" zoomScaleNormal="75" workbookViewId="0">
      <pane xSplit="5" topLeftCell="F1" activePane="topRight" state="frozen"/>
      <selection activeCell="G18" sqref="G18"/>
      <selection pane="topRight" activeCell="E135" sqref="E135"/>
    </sheetView>
  </sheetViews>
  <sheetFormatPr defaultColWidth="0" defaultRowHeight="0" customHeight="1" zeroHeight="1" x14ac:dyDescent="0.25"/>
  <cols>
    <col min="1" max="2" width="3.19921875" bestFit="1" customWidth="1"/>
    <col min="3" max="3" width="9.3984375" customWidth="1"/>
    <col min="4" max="4" width="1.796875" customWidth="1"/>
    <col min="5" max="5" width="55.796875" customWidth="1"/>
    <col min="6" max="14" width="15.59765625" customWidth="1"/>
    <col min="15" max="15" width="1.796875" style="319" customWidth="1"/>
    <col min="16" max="24" width="15.59765625" customWidth="1"/>
    <col min="25" max="25" width="1.796875" customWidth="1"/>
    <col min="26" max="28" width="15.59765625" customWidth="1"/>
    <col min="29" max="29" width="1.796875" style="319" customWidth="1"/>
    <col min="30" max="38" width="15.59765625" customWidth="1"/>
    <col min="39" max="39" width="1.796875" customWidth="1"/>
    <col min="40" max="42" width="15.59765625" customWidth="1"/>
    <col min="43" max="43" width="1.796875" customWidth="1"/>
    <col min="44" max="60" width="0" hidden="1" customWidth="1"/>
    <col min="61" max="16384" width="8.796875" hidden="1"/>
  </cols>
  <sheetData>
    <row r="1" spans="1:43" ht="11.5" x14ac:dyDescent="0.25">
      <c r="A1" s="39" t="s">
        <v>66</v>
      </c>
      <c r="B1" s="39"/>
      <c r="C1" s="40"/>
      <c r="D1" s="39"/>
      <c r="E1" s="39"/>
      <c r="F1" s="39"/>
      <c r="G1" s="39"/>
      <c r="H1" s="39"/>
      <c r="I1" s="39"/>
      <c r="J1" s="39"/>
      <c r="K1" s="39"/>
      <c r="L1" s="39"/>
      <c r="M1" s="39"/>
      <c r="N1" s="39"/>
      <c r="O1" s="308"/>
      <c r="P1" s="39"/>
      <c r="Q1" s="39"/>
      <c r="R1" s="39"/>
      <c r="S1" s="39"/>
      <c r="T1" s="39"/>
      <c r="U1" s="39"/>
      <c r="V1" s="39"/>
      <c r="W1" s="39"/>
      <c r="X1" s="39"/>
      <c r="Y1" s="39"/>
      <c r="Z1" s="39"/>
      <c r="AA1" s="39"/>
      <c r="AB1" s="39"/>
      <c r="AC1" s="308"/>
      <c r="AD1" s="39"/>
      <c r="AE1" s="39"/>
      <c r="AF1" s="39"/>
      <c r="AG1" s="39"/>
      <c r="AH1" s="39"/>
      <c r="AI1" s="39"/>
      <c r="AJ1" s="39"/>
      <c r="AK1" s="39"/>
      <c r="AL1" s="39"/>
      <c r="AM1" s="39"/>
      <c r="AN1" s="39"/>
      <c r="AO1" s="39"/>
      <c r="AP1" s="39"/>
      <c r="AQ1" s="39"/>
    </row>
    <row r="2" spans="1:43" ht="13" x14ac:dyDescent="0.25">
      <c r="A2" s="39"/>
      <c r="B2" s="39"/>
      <c r="C2" s="41" t="str">
        <f>cstProjectName</f>
        <v>[Financial Viability Risk Assessment Template]</v>
      </c>
      <c r="D2" s="39"/>
      <c r="E2" s="39"/>
      <c r="F2" s="39"/>
      <c r="G2" s="39"/>
      <c r="H2" s="39"/>
      <c r="I2" s="39"/>
      <c r="J2" s="39"/>
      <c r="K2" s="39"/>
      <c r="L2" s="39"/>
      <c r="M2" s="39"/>
      <c r="N2" s="39"/>
      <c r="O2" s="308"/>
      <c r="P2" s="39"/>
      <c r="Q2" s="39"/>
      <c r="R2" s="39"/>
      <c r="S2" s="39"/>
      <c r="T2" s="39"/>
      <c r="U2" s="39"/>
      <c r="V2" s="39"/>
      <c r="W2" s="39"/>
      <c r="X2" s="39"/>
      <c r="Y2" s="39"/>
      <c r="Z2" s="39"/>
      <c r="AA2" s="39"/>
      <c r="AB2" s="39"/>
      <c r="AC2" s="308"/>
      <c r="AD2" s="39"/>
      <c r="AE2" s="39"/>
      <c r="AF2" s="39"/>
      <c r="AG2" s="39"/>
      <c r="AH2" s="39"/>
      <c r="AI2" s="39"/>
      <c r="AJ2" s="39"/>
      <c r="AK2" s="39"/>
      <c r="AL2" s="39"/>
      <c r="AM2" s="39"/>
      <c r="AN2" s="39"/>
      <c r="AO2" s="39"/>
      <c r="AP2" s="39"/>
      <c r="AQ2" s="39"/>
    </row>
    <row r="3" spans="1:43" ht="12.5" x14ac:dyDescent="0.25">
      <c r="A3" s="39"/>
      <c r="B3" s="39"/>
      <c r="C3" s="42" t="str">
        <f ca="1">MID(CELL("filename",A1),FIND("]",CELL("filename",A1))+1,256)</f>
        <v>1.2b Other NFP</v>
      </c>
      <c r="D3" s="39"/>
      <c r="E3" s="39"/>
      <c r="F3" s="39"/>
      <c r="G3" s="39"/>
      <c r="H3" s="39"/>
      <c r="I3" s="39"/>
      <c r="J3" s="39"/>
      <c r="K3" s="39"/>
      <c r="L3" s="39"/>
      <c r="M3" s="39"/>
      <c r="N3" s="39"/>
      <c r="O3" s="308"/>
      <c r="P3" s="39"/>
      <c r="Q3" s="39"/>
      <c r="R3" s="39"/>
      <c r="S3" s="39"/>
      <c r="T3" s="39"/>
      <c r="U3" s="39"/>
      <c r="V3" s="39"/>
      <c r="W3" s="39"/>
      <c r="X3" s="39"/>
      <c r="Y3" s="39"/>
      <c r="Z3" s="39"/>
      <c r="AA3" s="39"/>
      <c r="AB3" s="39"/>
      <c r="AC3" s="308"/>
      <c r="AD3" s="39"/>
      <c r="AE3" s="39"/>
      <c r="AF3" s="39"/>
      <c r="AG3" s="39"/>
      <c r="AH3" s="39"/>
      <c r="AI3" s="39"/>
      <c r="AJ3" s="39"/>
      <c r="AK3" s="39"/>
      <c r="AL3" s="39"/>
      <c r="AM3" s="39"/>
      <c r="AN3" s="39"/>
      <c r="AO3" s="39"/>
      <c r="AP3" s="39"/>
      <c r="AQ3" s="39"/>
    </row>
    <row r="4" spans="1:43" ht="11.5" x14ac:dyDescent="0.25">
      <c r="A4" s="39"/>
      <c r="B4" s="39"/>
      <c r="C4" s="40" t="str">
        <f>IF(ISBLANK(cstProtectiveMarking),"",cstProtectiveMarking)</f>
        <v>[OFFICIAL]</v>
      </c>
      <c r="D4" s="39"/>
      <c r="E4" s="39"/>
      <c r="F4" s="39"/>
      <c r="G4" s="39"/>
      <c r="H4" s="39"/>
      <c r="I4" s="39"/>
      <c r="J4" s="39"/>
      <c r="K4" s="39"/>
      <c r="L4" s="39"/>
      <c r="M4" s="39"/>
      <c r="N4" s="39"/>
      <c r="O4" s="308"/>
      <c r="P4" s="39"/>
      <c r="Q4" s="39"/>
      <c r="R4" s="39"/>
      <c r="S4" s="39"/>
      <c r="T4" s="39"/>
      <c r="U4" s="39"/>
      <c r="V4" s="39"/>
      <c r="W4" s="39"/>
      <c r="X4" s="39"/>
      <c r="Y4" s="39"/>
      <c r="Z4" s="39"/>
      <c r="AA4" s="39"/>
      <c r="AB4" s="39"/>
      <c r="AC4" s="308"/>
      <c r="AD4" s="39"/>
      <c r="AE4" s="39"/>
      <c r="AF4" s="39"/>
      <c r="AG4" s="39"/>
      <c r="AH4" s="39"/>
      <c r="AI4" s="39"/>
      <c r="AJ4" s="39"/>
      <c r="AK4" s="39"/>
      <c r="AL4" s="39"/>
      <c r="AM4" s="39"/>
      <c r="AN4" s="39"/>
      <c r="AO4" s="39"/>
      <c r="AP4" s="39"/>
      <c r="AQ4" s="39"/>
    </row>
    <row r="5" spans="1:43" ht="11.5" x14ac:dyDescent="0.25">
      <c r="A5" s="39"/>
      <c r="B5" s="39"/>
      <c r="C5" s="43" t="str">
        <f>HYPERLINK("#'Contents'!A1",sysChkWord)</f>
        <v>All Checks OK</v>
      </c>
      <c r="D5" s="43"/>
      <c r="E5" s="43"/>
      <c r="F5" s="39"/>
      <c r="G5" s="39"/>
      <c r="H5" s="39"/>
      <c r="I5" s="39"/>
      <c r="J5" s="39"/>
      <c r="K5" s="39"/>
      <c r="L5" s="39"/>
      <c r="M5" s="39"/>
      <c r="N5" s="39"/>
      <c r="O5" s="308"/>
      <c r="P5" s="39"/>
      <c r="Q5" s="39"/>
      <c r="R5" s="39"/>
      <c r="S5" s="39"/>
      <c r="T5" s="39"/>
      <c r="U5" s="39"/>
      <c r="V5" s="39"/>
      <c r="W5" s="39"/>
      <c r="X5" s="39"/>
      <c r="Y5" s="39"/>
      <c r="Z5" s="39"/>
      <c r="AA5" s="39"/>
      <c r="AB5" s="39"/>
      <c r="AC5" s="308"/>
      <c r="AD5" s="39"/>
      <c r="AE5" s="39"/>
      <c r="AF5" s="39"/>
      <c r="AG5" s="39"/>
      <c r="AH5" s="39"/>
      <c r="AI5" s="39"/>
      <c r="AJ5" s="39"/>
      <c r="AK5" s="39"/>
      <c r="AL5" s="39"/>
      <c r="AM5" s="39"/>
      <c r="AN5" s="39"/>
      <c r="AO5" s="39"/>
      <c r="AP5" s="39"/>
      <c r="AQ5" s="39"/>
    </row>
    <row r="6" spans="1:43" ht="12.5" x14ac:dyDescent="0.25">
      <c r="A6" s="39"/>
      <c r="B6" s="44"/>
      <c r="C6" s="1167" t="str">
        <f>HYPERLINK("#'Contents'!A1","Contents")</f>
        <v>Contents</v>
      </c>
      <c r="D6" s="1161"/>
      <c r="E6" s="43"/>
      <c r="F6" s="43"/>
      <c r="G6" s="39"/>
      <c r="H6" s="39"/>
      <c r="I6" s="39"/>
      <c r="J6" s="39"/>
      <c r="K6" s="39"/>
      <c r="L6" s="39"/>
      <c r="M6" s="39"/>
      <c r="N6" s="39"/>
      <c r="O6" s="308"/>
      <c r="P6" s="39"/>
      <c r="Q6" s="39"/>
      <c r="R6" s="39"/>
      <c r="S6" s="39"/>
      <c r="T6" s="39"/>
      <c r="U6" s="39"/>
      <c r="V6" s="39"/>
      <c r="W6" s="39"/>
      <c r="X6" s="39"/>
      <c r="Y6" s="39"/>
      <c r="Z6" s="39"/>
      <c r="AA6" s="39"/>
      <c r="AB6" s="39"/>
      <c r="AC6" s="308"/>
      <c r="AD6" s="39"/>
      <c r="AE6" s="39"/>
      <c r="AF6" s="39"/>
      <c r="AG6" s="39"/>
      <c r="AH6" s="39"/>
      <c r="AI6" s="39"/>
      <c r="AJ6" s="39"/>
      <c r="AK6" s="39"/>
      <c r="AL6" s="39"/>
      <c r="AM6" s="39"/>
      <c r="AN6" s="39"/>
      <c r="AO6" s="39"/>
      <c r="AP6" s="39"/>
      <c r="AQ6" s="39"/>
    </row>
    <row r="7" spans="1:43" ht="11.5" x14ac:dyDescent="0.25">
      <c r="A7" s="39"/>
      <c r="B7" s="39"/>
      <c r="C7" s="39"/>
      <c r="D7" s="39"/>
      <c r="E7" s="39"/>
      <c r="F7" s="39"/>
      <c r="G7" s="39"/>
      <c r="H7" s="39"/>
      <c r="I7" s="39"/>
      <c r="J7" s="39"/>
      <c r="K7" s="39"/>
      <c r="L7" s="39"/>
      <c r="M7" s="39"/>
      <c r="N7" s="39"/>
      <c r="O7" s="308"/>
      <c r="P7" s="39"/>
      <c r="Q7" s="39"/>
      <c r="R7" s="39"/>
      <c r="S7" s="39"/>
      <c r="T7" s="39"/>
      <c r="U7" s="39"/>
      <c r="V7" s="39"/>
      <c r="W7" s="39"/>
      <c r="X7" s="39"/>
      <c r="Y7" s="39"/>
      <c r="Z7" s="39"/>
      <c r="AA7" s="39"/>
      <c r="AB7" s="39"/>
      <c r="AC7" s="308"/>
      <c r="AD7" s="39"/>
      <c r="AE7" s="39"/>
      <c r="AF7" s="39"/>
      <c r="AG7" s="39"/>
      <c r="AH7" s="39"/>
      <c r="AI7" s="39"/>
      <c r="AJ7" s="39"/>
      <c r="AK7" s="39"/>
      <c r="AL7" s="39"/>
      <c r="AM7" s="39"/>
      <c r="AN7" s="39"/>
      <c r="AO7" s="39"/>
      <c r="AP7" s="39"/>
      <c r="AQ7" s="39"/>
    </row>
    <row r="8" spans="1:43" ht="11.5" x14ac:dyDescent="0.25">
      <c r="A8" s="64">
        <f>SUM(A9:A163)</f>
        <v>0</v>
      </c>
      <c r="B8" s="64">
        <f>SUM(B9:B163)</f>
        <v>0</v>
      </c>
      <c r="C8" s="46"/>
      <c r="D8" s="46"/>
      <c r="E8" s="46"/>
      <c r="F8" s="46"/>
      <c r="G8" s="46"/>
      <c r="H8" s="46"/>
      <c r="I8" s="39"/>
      <c r="J8" s="39"/>
      <c r="K8" s="39"/>
      <c r="L8" s="39"/>
      <c r="M8" s="39"/>
      <c r="N8" s="39"/>
      <c r="O8" s="308"/>
      <c r="P8" s="39"/>
      <c r="Q8" s="39"/>
      <c r="R8" s="39"/>
      <c r="S8" s="39"/>
      <c r="T8" s="39"/>
      <c r="U8" s="39"/>
      <c r="V8" s="39"/>
      <c r="W8" s="39"/>
      <c r="X8" s="39"/>
      <c r="Y8" s="39"/>
      <c r="Z8" s="39"/>
      <c r="AA8" s="39"/>
      <c r="AB8" s="39"/>
      <c r="AC8" s="308"/>
      <c r="AD8" s="39"/>
      <c r="AE8" s="39"/>
      <c r="AF8" s="39"/>
      <c r="AG8" s="39"/>
      <c r="AH8" s="39"/>
      <c r="AI8" s="39"/>
      <c r="AJ8" s="39"/>
      <c r="AK8" s="39"/>
      <c r="AL8" s="39"/>
      <c r="AM8" s="39"/>
      <c r="AN8" s="39"/>
      <c r="AO8" s="39"/>
      <c r="AP8" s="39"/>
      <c r="AQ8" s="39"/>
    </row>
    <row r="9" spans="1:43" ht="14.5" x14ac:dyDescent="0.35">
      <c r="A9" s="280"/>
      <c r="B9" s="24"/>
      <c r="C9" s="24"/>
      <c r="D9" s="24"/>
      <c r="E9" s="1227" t="str">
        <f>IF('Bidder Instructions'!$H$28=1,"FOR BIDDER COMPLETION","DO NOT COMPLETE - Private/Public Co./LLP SELECTED - COMPLETE 1.2a")</f>
        <v>DO NOT COMPLETE - Private/Public Co./LLP SELECTED - COMPLETE 1.2a</v>
      </c>
      <c r="F9" s="1227"/>
      <c r="G9" s="24"/>
      <c r="H9" s="348" t="s">
        <v>546</v>
      </c>
      <c r="I9" s="323"/>
      <c r="J9" s="323"/>
      <c r="K9" s="348" t="s">
        <v>547</v>
      </c>
      <c r="L9" s="323"/>
      <c r="M9" s="323"/>
      <c r="N9" s="348" t="s">
        <v>548</v>
      </c>
      <c r="O9" s="312"/>
      <c r="P9" s="319"/>
      <c r="Q9" s="319"/>
      <c r="R9" s="319"/>
      <c r="S9" s="319"/>
      <c r="T9" s="319"/>
      <c r="U9" s="319"/>
      <c r="V9" s="319"/>
      <c r="W9" s="319"/>
      <c r="X9" s="319"/>
      <c r="Y9" s="319"/>
      <c r="Z9" s="348" t="s">
        <v>549</v>
      </c>
      <c r="AA9" s="348" t="s">
        <v>550</v>
      </c>
      <c r="AB9" s="348" t="s">
        <v>551</v>
      </c>
      <c r="AC9" s="312"/>
      <c r="AD9" s="319"/>
      <c r="AE9" s="319"/>
      <c r="AF9" s="319"/>
      <c r="AG9" s="319"/>
      <c r="AH9" s="319"/>
      <c r="AI9" s="319"/>
      <c r="AJ9" s="319"/>
      <c r="AK9" s="319"/>
      <c r="AL9" s="319"/>
      <c r="AM9" s="319"/>
      <c r="AN9" s="348" t="s">
        <v>552</v>
      </c>
      <c r="AO9" s="348" t="s">
        <v>553</v>
      </c>
      <c r="AP9" s="348" t="s">
        <v>554</v>
      </c>
      <c r="AQ9" s="319"/>
    </row>
    <row r="10" spans="1:43" ht="21" x14ac:dyDescent="0.5">
      <c r="A10" s="37"/>
      <c r="B10" s="12"/>
      <c r="C10" s="12"/>
      <c r="D10" s="12"/>
      <c r="E10" s="25" t="s">
        <v>580</v>
      </c>
      <c r="F10" s="12"/>
      <c r="G10" s="12"/>
      <c r="H10" s="12"/>
      <c r="I10" s="12"/>
      <c r="J10" s="12"/>
      <c r="K10" s="12"/>
      <c r="L10" s="12"/>
      <c r="M10" s="12"/>
      <c r="N10" s="12"/>
      <c r="O10" s="329"/>
      <c r="P10" s="12"/>
      <c r="Q10" s="12"/>
      <c r="R10" s="12"/>
      <c r="S10" s="12"/>
      <c r="T10" s="12"/>
      <c r="U10" s="12"/>
      <c r="V10" s="12"/>
      <c r="W10" s="12"/>
      <c r="X10" s="12"/>
      <c r="Y10" s="12"/>
      <c r="Z10" s="12"/>
      <c r="AA10" s="12"/>
      <c r="AB10" s="12"/>
      <c r="AC10" s="329"/>
      <c r="AD10" s="12"/>
      <c r="AE10" s="12"/>
      <c r="AF10" s="12"/>
      <c r="AG10" s="12"/>
      <c r="AH10" s="12"/>
      <c r="AI10" s="12"/>
      <c r="AJ10" s="12"/>
      <c r="AK10" s="12"/>
      <c r="AL10" s="12"/>
      <c r="AM10" s="12"/>
      <c r="AN10" s="12"/>
      <c r="AO10" s="12"/>
      <c r="AP10" s="12"/>
      <c r="AQ10" s="12"/>
    </row>
    <row r="11" spans="1:43" s="301" customFormat="1" ht="12" x14ac:dyDescent="0.3">
      <c r="A11" s="37"/>
      <c r="B11" s="299"/>
      <c r="C11" s="299"/>
      <c r="D11" s="302"/>
      <c r="F11" s="302" t="s">
        <v>259</v>
      </c>
      <c r="G11" s="302"/>
      <c r="H11" s="302"/>
      <c r="I11" s="302"/>
      <c r="J11" s="302"/>
      <c r="K11" s="302"/>
      <c r="L11" s="302"/>
      <c r="M11" s="302"/>
      <c r="N11" s="302"/>
      <c r="O11" s="310"/>
      <c r="P11" s="302" t="s">
        <v>260</v>
      </c>
      <c r="Q11" s="302"/>
      <c r="R11" s="302"/>
      <c r="S11" s="302"/>
      <c r="T11" s="302"/>
      <c r="U11" s="302"/>
      <c r="V11" s="302"/>
      <c r="W11" s="302"/>
      <c r="X11" s="302"/>
      <c r="Y11" s="302"/>
      <c r="Z11" s="302" t="s">
        <v>571</v>
      </c>
      <c r="AB11" s="302"/>
      <c r="AC11" s="310"/>
      <c r="AD11" s="302" t="s">
        <v>261</v>
      </c>
      <c r="AF11" s="302"/>
      <c r="AG11" s="302"/>
      <c r="AH11" s="302"/>
      <c r="AI11" s="302"/>
      <c r="AJ11" s="302"/>
      <c r="AK11" s="302"/>
      <c r="AL11" s="302"/>
      <c r="AM11" s="302"/>
      <c r="AN11" s="302" t="s">
        <v>572</v>
      </c>
      <c r="AO11" s="302"/>
      <c r="AP11" s="302"/>
      <c r="AQ11" s="302"/>
    </row>
    <row r="12" spans="1:43" s="301" customFormat="1" ht="12" x14ac:dyDescent="0.3">
      <c r="A12" s="37"/>
      <c r="B12" s="299"/>
      <c r="C12" s="299"/>
      <c r="D12" s="302"/>
      <c r="E12" s="302"/>
      <c r="F12" s="1223" t="s">
        <v>381</v>
      </c>
      <c r="G12" s="1224"/>
      <c r="H12" s="1224"/>
      <c r="I12" s="1224"/>
      <c r="J12" s="1224"/>
      <c r="K12" s="1225"/>
      <c r="L12" s="1229"/>
      <c r="M12" s="1230"/>
      <c r="O12" s="310"/>
      <c r="P12" s="1223" t="s">
        <v>379</v>
      </c>
      <c r="Q12" s="1224"/>
      <c r="R12" s="1224"/>
      <c r="S12" s="1224"/>
      <c r="T12" s="1224"/>
      <c r="U12" s="1225"/>
      <c r="V12" s="302"/>
      <c r="W12" s="302"/>
      <c r="Y12" s="302"/>
      <c r="Z12" s="302" t="str">
        <f>P12</f>
        <v>Subcontractor/Guarantor/Entity #2</v>
      </c>
      <c r="AA12" s="302"/>
      <c r="AB12" s="302"/>
      <c r="AC12" s="310"/>
      <c r="AD12" s="1223" t="s">
        <v>380</v>
      </c>
      <c r="AE12" s="1224"/>
      <c r="AF12" s="1224"/>
      <c r="AG12" s="1224"/>
      <c r="AH12" s="1224"/>
      <c r="AI12" s="1225"/>
      <c r="AJ12" s="302"/>
      <c r="AK12" s="302"/>
      <c r="AM12" s="302"/>
      <c r="AN12" s="302" t="str">
        <f>AD12</f>
        <v>Subcontractor/Guarantor/Entity #3</v>
      </c>
      <c r="AO12" s="302"/>
      <c r="AP12" s="302"/>
      <c r="AQ12" s="302"/>
    </row>
    <row r="13" spans="1:43" ht="12" x14ac:dyDescent="0.3">
      <c r="A13" s="299"/>
      <c r="B13" s="300"/>
      <c r="D13" s="299"/>
      <c r="E13" s="304" t="s">
        <v>573</v>
      </c>
      <c r="F13" s="320" t="s">
        <v>576</v>
      </c>
      <c r="G13" s="320" t="s">
        <v>576</v>
      </c>
      <c r="H13" s="320" t="s">
        <v>576</v>
      </c>
      <c r="I13" s="320" t="s">
        <v>576</v>
      </c>
      <c r="J13" s="320" t="s">
        <v>576</v>
      </c>
      <c r="K13" s="320" t="s">
        <v>576</v>
      </c>
      <c r="L13" s="320" t="s">
        <v>576</v>
      </c>
      <c r="M13" s="320" t="s">
        <v>576</v>
      </c>
      <c r="N13" s="320" t="s">
        <v>576</v>
      </c>
      <c r="O13" s="330"/>
      <c r="Q13" s="332"/>
      <c r="R13" s="321"/>
      <c r="S13" s="48"/>
      <c r="T13" s="48"/>
      <c r="U13" s="321"/>
      <c r="V13" s="48"/>
      <c r="W13" s="48"/>
      <c r="X13" s="35"/>
      <c r="Y13" s="48"/>
      <c r="Z13" s="320" t="s">
        <v>576</v>
      </c>
      <c r="AA13" s="320" t="s">
        <v>576</v>
      </c>
      <c r="AB13" s="320" t="s">
        <v>576</v>
      </c>
      <c r="AC13" s="330"/>
      <c r="AD13" s="48"/>
      <c r="AE13" s="48"/>
      <c r="AF13" s="321"/>
      <c r="AG13" s="48"/>
      <c r="AH13" s="48"/>
      <c r="AI13" s="321"/>
      <c r="AJ13" s="48"/>
      <c r="AK13" s="48"/>
      <c r="AL13" s="35"/>
      <c r="AM13" s="48"/>
      <c r="AN13" s="320" t="s">
        <v>576</v>
      </c>
      <c r="AO13" s="320" t="s">
        <v>576</v>
      </c>
      <c r="AP13" s="320" t="s">
        <v>576</v>
      </c>
      <c r="AQ13" s="48"/>
    </row>
    <row r="14" spans="1:43" ht="12" x14ac:dyDescent="0.3">
      <c r="A14" s="299"/>
      <c r="B14" s="300"/>
      <c r="C14" s="322"/>
      <c r="D14" s="323"/>
      <c r="E14" s="305" t="s">
        <v>562</v>
      </c>
      <c r="F14" s="1228" t="s">
        <v>387</v>
      </c>
      <c r="G14" s="1228"/>
      <c r="H14" s="1228"/>
      <c r="I14" s="299"/>
      <c r="J14" s="299"/>
      <c r="K14" s="299"/>
      <c r="L14" s="299"/>
      <c r="M14" s="299"/>
      <c r="N14" s="299"/>
      <c r="O14" s="309"/>
      <c r="P14" s="48"/>
      <c r="Q14" s="333"/>
      <c r="R14" s="55">
        <v>1</v>
      </c>
      <c r="S14" s="626"/>
      <c r="T14" s="626"/>
      <c r="U14" s="55">
        <v>1</v>
      </c>
      <c r="V14" s="626"/>
      <c r="W14" s="626"/>
      <c r="X14" s="55">
        <v>1</v>
      </c>
      <c r="Y14" s="299"/>
      <c r="Z14" s="1228" t="s">
        <v>387</v>
      </c>
      <c r="AA14" s="1228"/>
      <c r="AB14" s="1228"/>
      <c r="AC14" s="309"/>
      <c r="AD14" s="299"/>
      <c r="AE14" s="299"/>
      <c r="AF14" s="55">
        <v>1</v>
      </c>
      <c r="AG14" s="626"/>
      <c r="AH14" s="626"/>
      <c r="AI14" s="55">
        <v>1</v>
      </c>
      <c r="AJ14" s="626"/>
      <c r="AK14" s="626"/>
      <c r="AL14" s="55">
        <v>1</v>
      </c>
      <c r="AM14" s="299"/>
      <c r="AN14" s="1228" t="s">
        <v>387</v>
      </c>
      <c r="AO14" s="1228"/>
      <c r="AP14" s="1228"/>
      <c r="AQ14" s="299"/>
    </row>
    <row r="15" spans="1:43" ht="12" x14ac:dyDescent="0.3">
      <c r="A15" s="299"/>
      <c r="B15" s="300"/>
      <c r="C15" s="325" t="s">
        <v>574</v>
      </c>
      <c r="D15" s="323"/>
      <c r="E15" s="305" t="s">
        <v>563</v>
      </c>
      <c r="G15" s="331"/>
      <c r="H15" s="653">
        <v>1</v>
      </c>
      <c r="I15" s="656"/>
      <c r="J15" s="656"/>
      <c r="K15" s="653">
        <v>1</v>
      </c>
      <c r="L15" s="656"/>
      <c r="M15" s="656"/>
      <c r="N15" s="653">
        <v>1</v>
      </c>
      <c r="O15" s="309"/>
      <c r="Q15" s="299"/>
      <c r="R15" s="55">
        <v>1</v>
      </c>
      <c r="S15" s="626"/>
      <c r="T15" s="626"/>
      <c r="U15" s="55">
        <v>1</v>
      </c>
      <c r="V15" s="626"/>
      <c r="W15" s="626"/>
      <c r="X15" s="55">
        <v>1</v>
      </c>
      <c r="Y15" s="299"/>
      <c r="Z15" s="653">
        <v>1</v>
      </c>
      <c r="AA15" s="653">
        <v>1</v>
      </c>
      <c r="AB15" s="653">
        <v>1</v>
      </c>
      <c r="AC15" s="309"/>
      <c r="AD15" s="299"/>
      <c r="AE15" s="299"/>
      <c r="AF15" s="55">
        <v>1</v>
      </c>
      <c r="AG15" s="626"/>
      <c r="AH15" s="626"/>
      <c r="AI15" s="55">
        <v>1</v>
      </c>
      <c r="AJ15" s="626"/>
      <c r="AK15" s="626"/>
      <c r="AL15" s="55">
        <v>1</v>
      </c>
      <c r="AM15" s="299"/>
      <c r="AN15" s="657">
        <v>1</v>
      </c>
      <c r="AO15" s="657">
        <v>1</v>
      </c>
      <c r="AP15" s="657">
        <v>1</v>
      </c>
      <c r="AQ15" s="299"/>
    </row>
    <row r="16" spans="1:43" ht="24.5" x14ac:dyDescent="0.4">
      <c r="A16" s="382"/>
      <c r="B16" s="56"/>
      <c r="C16" s="324"/>
      <c r="D16" s="383"/>
      <c r="E16" s="1" t="s">
        <v>4</v>
      </c>
      <c r="F16" t="s">
        <v>578</v>
      </c>
      <c r="G16" t="s">
        <v>579</v>
      </c>
      <c r="H16" s="384" t="s">
        <v>595</v>
      </c>
      <c r="I16" t="s">
        <v>578</v>
      </c>
      <c r="J16" t="s">
        <v>579</v>
      </c>
      <c r="K16" s="48" t="s">
        <v>112</v>
      </c>
      <c r="L16" t="s">
        <v>578</v>
      </c>
      <c r="M16" t="s">
        <v>579</v>
      </c>
      <c r="N16" s="48" t="s">
        <v>112</v>
      </c>
      <c r="O16" s="330"/>
      <c r="P16" t="s">
        <v>578</v>
      </c>
      <c r="Q16" t="s">
        <v>579</v>
      </c>
      <c r="R16" s="384" t="s">
        <v>595</v>
      </c>
      <c r="S16" t="s">
        <v>578</v>
      </c>
      <c r="T16" t="s">
        <v>579</v>
      </c>
      <c r="U16" s="48" t="s">
        <v>112</v>
      </c>
      <c r="V16" t="s">
        <v>578</v>
      </c>
      <c r="W16" t="s">
        <v>579</v>
      </c>
      <c r="X16" s="48" t="s">
        <v>112</v>
      </c>
      <c r="Y16" s="48"/>
      <c r="Z16" s="384" t="s">
        <v>595</v>
      </c>
      <c r="AA16" s="48" t="s">
        <v>112</v>
      </c>
      <c r="AB16" s="48" t="s">
        <v>112</v>
      </c>
      <c r="AC16" s="330"/>
      <c r="AD16" t="s">
        <v>578</v>
      </c>
      <c r="AE16" t="s">
        <v>579</v>
      </c>
      <c r="AF16" s="384" t="s">
        <v>595</v>
      </c>
      <c r="AG16" t="s">
        <v>578</v>
      </c>
      <c r="AH16" t="s">
        <v>579</v>
      </c>
      <c r="AI16" s="48" t="s">
        <v>112</v>
      </c>
      <c r="AJ16" t="s">
        <v>578</v>
      </c>
      <c r="AK16" t="s">
        <v>579</v>
      </c>
      <c r="AL16" s="48" t="s">
        <v>112</v>
      </c>
      <c r="AM16" s="48"/>
      <c r="AN16" s="384" t="s">
        <v>595</v>
      </c>
      <c r="AO16" s="48" t="s">
        <v>112</v>
      </c>
      <c r="AP16" s="48" t="s">
        <v>112</v>
      </c>
      <c r="AQ16" s="48"/>
    </row>
    <row r="17" spans="1:42" ht="13" x14ac:dyDescent="0.3">
      <c r="B17" s="56"/>
      <c r="C17" s="315" t="s">
        <v>281</v>
      </c>
      <c r="D17" s="319"/>
      <c r="E17" s="13" t="s">
        <v>575</v>
      </c>
      <c r="F17" s="59" t="str">
        <f>H17</f>
        <v>31/XX/20XX</v>
      </c>
      <c r="G17" s="59" t="str">
        <f>H17</f>
        <v>31/XX/20XX</v>
      </c>
      <c r="H17" s="36" t="s">
        <v>6</v>
      </c>
      <c r="I17" s="59" t="str">
        <f>K17</f>
        <v>31/XX/20XX</v>
      </c>
      <c r="J17" s="59" t="str">
        <f>K17</f>
        <v>31/XX/20XX</v>
      </c>
      <c r="K17" s="36" t="s">
        <v>6</v>
      </c>
      <c r="L17" s="59" t="str">
        <f>N17</f>
        <v>31/XX/20XX</v>
      </c>
      <c r="M17" s="59" t="str">
        <f>N17</f>
        <v>31/XX/20XX</v>
      </c>
      <c r="N17" s="36" t="s">
        <v>6</v>
      </c>
      <c r="O17" s="312"/>
      <c r="P17" s="59" t="str">
        <f>R17</f>
        <v>31/XX/20XX</v>
      </c>
      <c r="Q17" s="59" t="str">
        <f>R17</f>
        <v>31/XX/20XX</v>
      </c>
      <c r="R17" s="36" t="s">
        <v>6</v>
      </c>
      <c r="S17" s="59" t="str">
        <f>U17</f>
        <v>31/XX/20XX</v>
      </c>
      <c r="T17" s="59" t="str">
        <f>U17</f>
        <v>31/XX/20XX</v>
      </c>
      <c r="U17" s="36" t="s">
        <v>6</v>
      </c>
      <c r="V17" s="59" t="str">
        <f>X17</f>
        <v>31/XX/20XX</v>
      </c>
      <c r="W17" s="59" t="str">
        <f>X17</f>
        <v>31/XX/20XX</v>
      </c>
      <c r="X17" s="36" t="s">
        <v>6</v>
      </c>
      <c r="Y17" s="48"/>
      <c r="Z17" s="59" t="str">
        <f>R17</f>
        <v>31/XX/20XX</v>
      </c>
      <c r="AA17" s="59" t="str">
        <f>U17</f>
        <v>31/XX/20XX</v>
      </c>
      <c r="AB17" s="59" t="str">
        <f>X17</f>
        <v>31/XX/20XX</v>
      </c>
      <c r="AC17" s="312"/>
      <c r="AD17" s="59" t="str">
        <f>AF17</f>
        <v>31/XX/20XX</v>
      </c>
      <c r="AE17" s="59" t="str">
        <f>AF17</f>
        <v>31/XX/20XX</v>
      </c>
      <c r="AF17" s="36" t="s">
        <v>6</v>
      </c>
      <c r="AG17" s="59" t="str">
        <f>AI17</f>
        <v>31/XX/20XX</v>
      </c>
      <c r="AH17" s="59" t="str">
        <f>AI17</f>
        <v>31/XX/20XX</v>
      </c>
      <c r="AI17" s="36" t="s">
        <v>6</v>
      </c>
      <c r="AJ17" s="59" t="str">
        <f>AL17</f>
        <v>31/XX/20XX</v>
      </c>
      <c r="AK17" s="59" t="str">
        <f>AL17</f>
        <v>31/XX/20XX</v>
      </c>
      <c r="AL17" s="36" t="s">
        <v>6</v>
      </c>
      <c r="AN17" s="59" t="str">
        <f>AF17</f>
        <v>31/XX/20XX</v>
      </c>
      <c r="AO17" s="59" t="str">
        <f>AI17</f>
        <v>31/XX/20XX</v>
      </c>
      <c r="AP17" s="59" t="str">
        <f>AL17</f>
        <v>31/XX/20XX</v>
      </c>
    </row>
    <row r="18" spans="1:42" ht="11.5" x14ac:dyDescent="0.25">
      <c r="A18" s="56"/>
      <c r="C18" s="324"/>
      <c r="D18" s="319"/>
      <c r="E18" s="54" t="s">
        <v>7</v>
      </c>
      <c r="F18" s="58">
        <f>H18</f>
        <v>12</v>
      </c>
      <c r="G18" s="58">
        <f>H18</f>
        <v>12</v>
      </c>
      <c r="H18" s="35">
        <v>12</v>
      </c>
      <c r="I18" s="58">
        <f>K18</f>
        <v>12</v>
      </c>
      <c r="J18" s="58">
        <f>K18</f>
        <v>12</v>
      </c>
      <c r="K18" s="35">
        <v>12</v>
      </c>
      <c r="L18" s="58">
        <f>N18</f>
        <v>12</v>
      </c>
      <c r="M18" s="58">
        <f>N18</f>
        <v>12</v>
      </c>
      <c r="N18" s="35">
        <v>12</v>
      </c>
      <c r="O18" s="312"/>
      <c r="P18" s="58">
        <f>R18</f>
        <v>12</v>
      </c>
      <c r="Q18" s="58">
        <f>R18</f>
        <v>12</v>
      </c>
      <c r="R18" s="35">
        <v>12</v>
      </c>
      <c r="S18" s="58">
        <f>U18</f>
        <v>12</v>
      </c>
      <c r="T18" s="58">
        <f>U18</f>
        <v>12</v>
      </c>
      <c r="U18" s="35">
        <v>12</v>
      </c>
      <c r="V18" s="58">
        <f>X18</f>
        <v>12</v>
      </c>
      <c r="W18" s="58">
        <f>X18</f>
        <v>12</v>
      </c>
      <c r="X18" s="35">
        <v>12</v>
      </c>
      <c r="Y18" s="48"/>
      <c r="Z18" s="58">
        <f>R18</f>
        <v>12</v>
      </c>
      <c r="AA18" s="58">
        <f>U18</f>
        <v>12</v>
      </c>
      <c r="AB18" s="58">
        <f>X18</f>
        <v>12</v>
      </c>
      <c r="AC18" s="312"/>
      <c r="AD18" s="58">
        <f>AF18</f>
        <v>12</v>
      </c>
      <c r="AE18" s="58">
        <f>AF18</f>
        <v>12</v>
      </c>
      <c r="AF18" s="35">
        <v>12</v>
      </c>
      <c r="AG18" s="58">
        <f>AI18</f>
        <v>12</v>
      </c>
      <c r="AH18" s="58">
        <f>AI18</f>
        <v>12</v>
      </c>
      <c r="AI18" s="35">
        <v>12</v>
      </c>
      <c r="AJ18" s="58">
        <f>AL18</f>
        <v>12</v>
      </c>
      <c r="AK18" s="58">
        <f>AL18</f>
        <v>12</v>
      </c>
      <c r="AL18" s="35">
        <v>12</v>
      </c>
      <c r="AN18" s="58">
        <f>AF18</f>
        <v>12</v>
      </c>
      <c r="AO18" s="58">
        <f>AI18</f>
        <v>12</v>
      </c>
      <c r="AP18" s="58">
        <f>AL18</f>
        <v>12</v>
      </c>
    </row>
    <row r="19" spans="1:42" ht="11.5" x14ac:dyDescent="0.25">
      <c r="A19" s="56"/>
      <c r="C19" s="324"/>
      <c r="D19" s="319"/>
      <c r="E19" s="54" t="s">
        <v>8</v>
      </c>
      <c r="F19" s="58" t="str">
        <f>H19</f>
        <v>N</v>
      </c>
      <c r="G19" s="58" t="str">
        <f>H19</f>
        <v>N</v>
      </c>
      <c r="H19" s="35" t="s">
        <v>9</v>
      </c>
      <c r="I19" s="58" t="str">
        <f>K19</f>
        <v>N</v>
      </c>
      <c r="J19" s="58" t="str">
        <f>K19</f>
        <v>N</v>
      </c>
      <c r="K19" s="35" t="s">
        <v>9</v>
      </c>
      <c r="L19" s="58" t="str">
        <f>N19</f>
        <v>N</v>
      </c>
      <c r="M19" s="58" t="str">
        <f>N19</f>
        <v>N</v>
      </c>
      <c r="N19" s="35" t="s">
        <v>9</v>
      </c>
      <c r="O19" s="312"/>
      <c r="P19" s="58" t="str">
        <f>R19</f>
        <v>N</v>
      </c>
      <c r="Q19" s="58" t="str">
        <f>R19</f>
        <v>N</v>
      </c>
      <c r="R19" s="35" t="s">
        <v>9</v>
      </c>
      <c r="S19" s="58" t="str">
        <f>U19</f>
        <v>N</v>
      </c>
      <c r="T19" s="58" t="str">
        <f>U19</f>
        <v>N</v>
      </c>
      <c r="U19" s="35" t="s">
        <v>9</v>
      </c>
      <c r="V19" s="58" t="str">
        <f>X19</f>
        <v>N</v>
      </c>
      <c r="W19" s="58" t="str">
        <f>X19</f>
        <v>N</v>
      </c>
      <c r="X19" s="35" t="s">
        <v>9</v>
      </c>
      <c r="Y19" s="48"/>
      <c r="Z19" s="58" t="str">
        <f>R19</f>
        <v>N</v>
      </c>
      <c r="AA19" s="58" t="str">
        <f>U19</f>
        <v>N</v>
      </c>
      <c r="AB19" s="58" t="str">
        <f>X19</f>
        <v>N</v>
      </c>
      <c r="AC19" s="312"/>
      <c r="AD19" s="58" t="str">
        <f>AF19</f>
        <v>N</v>
      </c>
      <c r="AE19" s="58" t="str">
        <f>AF19</f>
        <v>N</v>
      </c>
      <c r="AF19" s="35" t="s">
        <v>9</v>
      </c>
      <c r="AG19" s="58" t="str">
        <f>AI19</f>
        <v>N</v>
      </c>
      <c r="AH19" s="58" t="str">
        <f>AI19</f>
        <v>N</v>
      </c>
      <c r="AI19" s="35" t="s">
        <v>9</v>
      </c>
      <c r="AJ19" s="58" t="str">
        <f>AL19</f>
        <v>N</v>
      </c>
      <c r="AK19" s="58" t="str">
        <f>AL19</f>
        <v>N</v>
      </c>
      <c r="AL19" s="35" t="s">
        <v>9</v>
      </c>
      <c r="AN19" s="58" t="str">
        <f>AF19</f>
        <v>N</v>
      </c>
      <c r="AO19" s="58" t="str">
        <f>AI19</f>
        <v>N</v>
      </c>
      <c r="AP19" s="58" t="str">
        <f>AL19</f>
        <v>N</v>
      </c>
    </row>
    <row r="20" spans="1:42" ht="11.5" x14ac:dyDescent="0.25">
      <c r="A20" s="56"/>
      <c r="C20" s="324"/>
      <c r="D20" s="319"/>
      <c r="E20" s="54" t="s">
        <v>106</v>
      </c>
      <c r="F20" s="58" t="str">
        <f>H20</f>
        <v>N/A</v>
      </c>
      <c r="G20" s="58" t="str">
        <f>H20</f>
        <v>N/A</v>
      </c>
      <c r="H20" s="34" t="s">
        <v>42</v>
      </c>
      <c r="I20" s="58" t="str">
        <f>K20</f>
        <v>N/A</v>
      </c>
      <c r="J20" s="58" t="str">
        <f>K20</f>
        <v>N/A</v>
      </c>
      <c r="K20" s="34" t="s">
        <v>42</v>
      </c>
      <c r="L20" s="58" t="str">
        <f>N20</f>
        <v>N/A</v>
      </c>
      <c r="M20" s="58" t="str">
        <f>N20</f>
        <v>N/A</v>
      </c>
      <c r="N20" s="34" t="s">
        <v>42</v>
      </c>
      <c r="O20" s="312"/>
      <c r="P20" s="58" t="str">
        <f>R20</f>
        <v>N/A</v>
      </c>
      <c r="Q20" s="58" t="str">
        <f>R20</f>
        <v>N/A</v>
      </c>
      <c r="R20" s="34" t="s">
        <v>42</v>
      </c>
      <c r="S20" s="58" t="str">
        <f>U20</f>
        <v>N/A</v>
      </c>
      <c r="T20" s="58" t="str">
        <f>U20</f>
        <v>N/A</v>
      </c>
      <c r="U20" s="34" t="s">
        <v>42</v>
      </c>
      <c r="V20" s="58" t="str">
        <f>X20</f>
        <v>N/A</v>
      </c>
      <c r="W20" s="58" t="str">
        <f>X20</f>
        <v>N/A</v>
      </c>
      <c r="X20" s="34" t="s">
        <v>42</v>
      </c>
      <c r="Y20" s="48"/>
      <c r="Z20" s="58" t="str">
        <f>R20</f>
        <v>N/A</v>
      </c>
      <c r="AA20" s="58" t="str">
        <f>U20</f>
        <v>N/A</v>
      </c>
      <c r="AB20" s="58" t="str">
        <f>X20</f>
        <v>N/A</v>
      </c>
      <c r="AC20" s="312"/>
      <c r="AD20" s="58" t="str">
        <f>AF20</f>
        <v>N/A</v>
      </c>
      <c r="AE20" s="58" t="str">
        <f>AF20</f>
        <v>N/A</v>
      </c>
      <c r="AF20" s="34" t="s">
        <v>42</v>
      </c>
      <c r="AG20" s="58" t="str">
        <f>AI20</f>
        <v>N/A</v>
      </c>
      <c r="AH20" s="58" t="str">
        <f>AI20</f>
        <v>N/A</v>
      </c>
      <c r="AI20" s="34" t="s">
        <v>42</v>
      </c>
      <c r="AJ20" s="58" t="str">
        <f>AL20</f>
        <v>N/A</v>
      </c>
      <c r="AK20" s="58" t="str">
        <f>AL20</f>
        <v>N/A</v>
      </c>
      <c r="AL20" s="34" t="s">
        <v>42</v>
      </c>
      <c r="AN20" s="58" t="str">
        <f>AF20</f>
        <v>N/A</v>
      </c>
      <c r="AO20" s="58" t="str">
        <f>AI20</f>
        <v>N/A</v>
      </c>
      <c r="AP20" s="58" t="str">
        <f>AL20</f>
        <v>N/A</v>
      </c>
    </row>
    <row r="21" spans="1:42" ht="11.5" x14ac:dyDescent="0.25">
      <c r="A21" s="56"/>
      <c r="C21" s="324"/>
      <c r="D21" s="319"/>
      <c r="E21" s="54" t="s">
        <v>194</v>
      </c>
      <c r="F21" s="58" t="str">
        <f>H21</f>
        <v>Annual</v>
      </c>
      <c r="G21" s="58" t="str">
        <f>H21</f>
        <v>Annual</v>
      </c>
      <c r="H21" s="35" t="s">
        <v>10</v>
      </c>
      <c r="I21" s="58" t="str">
        <f>K21</f>
        <v>Annual</v>
      </c>
      <c r="J21" s="58" t="str">
        <f>K21</f>
        <v>Annual</v>
      </c>
      <c r="K21" s="35" t="s">
        <v>10</v>
      </c>
      <c r="L21" s="58" t="str">
        <f>N21</f>
        <v>Annual</v>
      </c>
      <c r="M21" s="58" t="str">
        <f>N21</f>
        <v>Annual</v>
      </c>
      <c r="N21" s="35" t="s">
        <v>10</v>
      </c>
      <c r="O21" s="312"/>
      <c r="P21" s="58" t="str">
        <f>R21</f>
        <v>Annual</v>
      </c>
      <c r="Q21" s="58" t="str">
        <f>R21</f>
        <v>Annual</v>
      </c>
      <c r="R21" s="35" t="s">
        <v>10</v>
      </c>
      <c r="S21" s="58" t="str">
        <f>U21</f>
        <v>Annual</v>
      </c>
      <c r="T21" s="58" t="str">
        <f>U21</f>
        <v>Annual</v>
      </c>
      <c r="U21" s="35" t="s">
        <v>10</v>
      </c>
      <c r="V21" s="58" t="str">
        <f>X21</f>
        <v>Annual</v>
      </c>
      <c r="W21" s="58" t="str">
        <f>X21</f>
        <v>Annual</v>
      </c>
      <c r="X21" s="35" t="s">
        <v>10</v>
      </c>
      <c r="Y21" s="48"/>
      <c r="Z21" s="58" t="str">
        <f>R21</f>
        <v>Annual</v>
      </c>
      <c r="AA21" s="58" t="str">
        <f>U21</f>
        <v>Annual</v>
      </c>
      <c r="AB21" s="58" t="str">
        <f>X21</f>
        <v>Annual</v>
      </c>
      <c r="AC21" s="312"/>
      <c r="AD21" s="58" t="str">
        <f>AF21</f>
        <v>Annual</v>
      </c>
      <c r="AE21" s="58" t="str">
        <f>AF21</f>
        <v>Annual</v>
      </c>
      <c r="AF21" s="35" t="s">
        <v>10</v>
      </c>
      <c r="AG21" s="58" t="str">
        <f>AI21</f>
        <v>Annual</v>
      </c>
      <c r="AH21" s="58" t="str">
        <f>AI21</f>
        <v>Annual</v>
      </c>
      <c r="AI21" s="35" t="s">
        <v>10</v>
      </c>
      <c r="AJ21" s="58" t="str">
        <f>AL21</f>
        <v>Annual</v>
      </c>
      <c r="AK21" s="58" t="str">
        <f>AL21</f>
        <v>Annual</v>
      </c>
      <c r="AL21" s="35" t="s">
        <v>10</v>
      </c>
      <c r="AN21" s="58" t="str">
        <f>AF21</f>
        <v>Annual</v>
      </c>
      <c r="AO21" s="58" t="str">
        <f>AI21</f>
        <v>Annual</v>
      </c>
      <c r="AP21" s="58" t="str">
        <f>AL21</f>
        <v>Annual</v>
      </c>
    </row>
    <row r="22" spans="1:42" ht="11.5" x14ac:dyDescent="0.25">
      <c r="A22" s="56"/>
      <c r="C22" s="324"/>
      <c r="D22" s="319"/>
      <c r="E22" s="480" t="s">
        <v>685</v>
      </c>
      <c r="F22" s="562"/>
      <c r="G22" s="562"/>
      <c r="H22" s="563"/>
      <c r="I22" s="562"/>
      <c r="J22" s="562"/>
      <c r="K22" s="563"/>
      <c r="L22" s="562"/>
      <c r="M22" s="562"/>
      <c r="N22" s="563"/>
      <c r="O22" s="312"/>
      <c r="P22" s="562"/>
      <c r="Q22" s="562"/>
      <c r="R22" s="563"/>
      <c r="S22" s="562"/>
      <c r="T22" s="562"/>
      <c r="U22" s="563"/>
      <c r="V22" s="562"/>
      <c r="W22" s="562"/>
      <c r="X22" s="563"/>
      <c r="Y22" s="48"/>
      <c r="Z22" s="58"/>
      <c r="AA22" s="58"/>
      <c r="AB22" s="58"/>
      <c r="AC22" s="312"/>
      <c r="AD22" s="58"/>
      <c r="AE22" s="58"/>
      <c r="AF22" s="35"/>
      <c r="AG22" s="58"/>
      <c r="AH22" s="58"/>
      <c r="AI22" s="35"/>
      <c r="AJ22" s="58"/>
      <c r="AK22" s="58"/>
      <c r="AL22" s="35"/>
      <c r="AN22" s="58"/>
      <c r="AO22" s="58"/>
      <c r="AP22" s="58"/>
    </row>
    <row r="23" spans="1:42" ht="11.5" x14ac:dyDescent="0.25">
      <c r="A23" s="56">
        <f>IF(OR(H23&lt;0,K23&lt;0,N23&lt;0,R23&lt;0,U23&lt;0,X23&lt;0,AF23&lt;0,AI23&lt;0,AL23&lt;0),1,0)</f>
        <v>0</v>
      </c>
      <c r="C23" s="315" t="s">
        <v>432</v>
      </c>
      <c r="D23" s="319"/>
      <c r="E23" s="2" t="s">
        <v>134</v>
      </c>
      <c r="F23" s="555"/>
      <c r="G23" s="555"/>
      <c r="H23" s="570">
        <f>SUM(F23:G23)</f>
        <v>0</v>
      </c>
      <c r="I23" s="589"/>
      <c r="J23" s="589"/>
      <c r="K23" s="570">
        <f>SUM(I23:J23)</f>
        <v>0</v>
      </c>
      <c r="L23" s="589"/>
      <c r="M23" s="589"/>
      <c r="N23" s="570">
        <f>SUM(L23:M23)</f>
        <v>0</v>
      </c>
      <c r="O23" s="312"/>
      <c r="P23" s="589"/>
      <c r="Q23" s="589"/>
      <c r="R23" s="570">
        <f t="shared" ref="R23:R27" si="0">SUM(P23:Q23)</f>
        <v>0</v>
      </c>
      <c r="S23" s="589"/>
      <c r="T23" s="589"/>
      <c r="U23" s="570">
        <f t="shared" ref="U23:U27" si="1">SUM(S23:T23)</f>
        <v>0</v>
      </c>
      <c r="V23" s="589"/>
      <c r="W23" s="589"/>
      <c r="X23" s="570">
        <f t="shared" ref="X23:X27" si="2">SUM(V23:W23)</f>
        <v>0</v>
      </c>
      <c r="Y23" s="48"/>
      <c r="Z23" s="570">
        <f t="shared" ref="Z23:Z27" si="3">R23/R$14</f>
        <v>0</v>
      </c>
      <c r="AA23" s="570">
        <f t="shared" ref="AA23:AA27" si="4">U23/U$14</f>
        <v>0</v>
      </c>
      <c r="AB23" s="570">
        <f t="shared" ref="AB23:AB27" si="5">X23/X$14</f>
        <v>0</v>
      </c>
      <c r="AC23" s="312"/>
      <c r="AD23" s="589"/>
      <c r="AE23" s="589"/>
      <c r="AF23" s="570">
        <f>SUM(AD23:AE23)</f>
        <v>0</v>
      </c>
      <c r="AG23" s="589"/>
      <c r="AH23" s="589"/>
      <c r="AI23" s="570">
        <f>SUM(AG23:AH23)</f>
        <v>0</v>
      </c>
      <c r="AJ23" s="589"/>
      <c r="AK23" s="589"/>
      <c r="AL23" s="570">
        <f>SUM(AJ23:AK23)</f>
        <v>0</v>
      </c>
      <c r="AM23" s="585"/>
      <c r="AN23" s="570">
        <f t="shared" ref="AN23:AN27" si="6">AF23/AF$14</f>
        <v>0</v>
      </c>
      <c r="AO23" s="570">
        <f t="shared" ref="AO23:AO27" si="7">AI23/AI$14</f>
        <v>0</v>
      </c>
      <c r="AP23" s="570">
        <f t="shared" ref="AP23:AP27" si="8">AL23/AL$14</f>
        <v>0</v>
      </c>
    </row>
    <row r="24" spans="1:42" ht="11.5" x14ac:dyDescent="0.25">
      <c r="A24" s="56">
        <f t="shared" ref="A24:A27" si="9">IF(OR(H24&lt;0,K24&lt;0,N24&lt;0,R24&lt;0,U24&lt;0,X24&lt;0,AF24&lt;0,AI24&lt;0,AL24&lt;0),1,0)</f>
        <v>0</v>
      </c>
      <c r="C24" s="315" t="s">
        <v>433</v>
      </c>
      <c r="D24" s="315"/>
      <c r="E24" s="8" t="s">
        <v>686</v>
      </c>
      <c r="F24" s="555"/>
      <c r="G24" s="555"/>
      <c r="H24" s="570">
        <f t="shared" ref="H24:H35" si="10">SUM(F24:G24)</f>
        <v>0</v>
      </c>
      <c r="I24" s="589"/>
      <c r="J24" s="589"/>
      <c r="K24" s="570">
        <f t="shared" ref="K24:K35" si="11">SUM(I24:J24)</f>
        <v>0</v>
      </c>
      <c r="L24" s="589"/>
      <c r="M24" s="589"/>
      <c r="N24" s="570">
        <f t="shared" ref="N24:N35" si="12">SUM(L24:M24)</f>
        <v>0</v>
      </c>
      <c r="O24" s="312"/>
      <c r="P24" s="589"/>
      <c r="Q24" s="589"/>
      <c r="R24" s="570">
        <f t="shared" si="0"/>
        <v>0</v>
      </c>
      <c r="S24" s="589"/>
      <c r="T24" s="589"/>
      <c r="U24" s="570">
        <f t="shared" si="1"/>
        <v>0</v>
      </c>
      <c r="V24" s="589"/>
      <c r="W24" s="589"/>
      <c r="X24" s="570">
        <f t="shared" si="2"/>
        <v>0</v>
      </c>
      <c r="Y24" s="48"/>
      <c r="Z24" s="570">
        <f t="shared" si="3"/>
        <v>0</v>
      </c>
      <c r="AA24" s="570">
        <f t="shared" si="4"/>
        <v>0</v>
      </c>
      <c r="AB24" s="570">
        <f t="shared" si="5"/>
        <v>0</v>
      </c>
      <c r="AC24" s="312"/>
      <c r="AD24" s="589"/>
      <c r="AE24" s="589"/>
      <c r="AF24" s="570">
        <f t="shared" ref="AF24:AF35" si="13">SUM(AD24:AE24)</f>
        <v>0</v>
      </c>
      <c r="AG24" s="589"/>
      <c r="AH24" s="589"/>
      <c r="AI24" s="570">
        <f t="shared" ref="AI24:AI35" si="14">SUM(AG24:AH24)</f>
        <v>0</v>
      </c>
      <c r="AJ24" s="589"/>
      <c r="AK24" s="589"/>
      <c r="AL24" s="570">
        <f t="shared" ref="AL24:AL35" si="15">SUM(AJ24:AK24)</f>
        <v>0</v>
      </c>
      <c r="AM24" s="585"/>
      <c r="AN24" s="570">
        <f t="shared" si="6"/>
        <v>0</v>
      </c>
      <c r="AO24" s="570">
        <f t="shared" si="7"/>
        <v>0</v>
      </c>
      <c r="AP24" s="570">
        <f t="shared" si="8"/>
        <v>0</v>
      </c>
    </row>
    <row r="25" spans="1:42" ht="11.5" x14ac:dyDescent="0.25">
      <c r="A25" s="56">
        <f t="shared" si="9"/>
        <v>0</v>
      </c>
      <c r="C25" s="315" t="s">
        <v>434</v>
      </c>
      <c r="D25" s="315"/>
      <c r="E25" s="2" t="s">
        <v>687</v>
      </c>
      <c r="F25" s="555"/>
      <c r="G25" s="555"/>
      <c r="H25" s="570">
        <f t="shared" si="10"/>
        <v>0</v>
      </c>
      <c r="I25" s="589"/>
      <c r="J25" s="589"/>
      <c r="K25" s="570">
        <f t="shared" si="11"/>
        <v>0</v>
      </c>
      <c r="L25" s="589"/>
      <c r="M25" s="589"/>
      <c r="N25" s="570">
        <f t="shared" si="12"/>
        <v>0</v>
      </c>
      <c r="O25" s="312"/>
      <c r="P25" s="589"/>
      <c r="Q25" s="589"/>
      <c r="R25" s="570">
        <f t="shared" si="0"/>
        <v>0</v>
      </c>
      <c r="S25" s="589"/>
      <c r="T25" s="589"/>
      <c r="U25" s="570">
        <f t="shared" si="1"/>
        <v>0</v>
      </c>
      <c r="V25" s="589"/>
      <c r="W25" s="589"/>
      <c r="X25" s="570">
        <f t="shared" si="2"/>
        <v>0</v>
      </c>
      <c r="Y25" s="48"/>
      <c r="Z25" s="570">
        <f t="shared" si="3"/>
        <v>0</v>
      </c>
      <c r="AA25" s="570">
        <f t="shared" si="4"/>
        <v>0</v>
      </c>
      <c r="AB25" s="570">
        <f t="shared" si="5"/>
        <v>0</v>
      </c>
      <c r="AC25" s="312"/>
      <c r="AD25" s="589"/>
      <c r="AE25" s="589"/>
      <c r="AF25" s="570">
        <f t="shared" si="13"/>
        <v>0</v>
      </c>
      <c r="AG25" s="589"/>
      <c r="AH25" s="589"/>
      <c r="AI25" s="570">
        <f t="shared" si="14"/>
        <v>0</v>
      </c>
      <c r="AJ25" s="589"/>
      <c r="AK25" s="589"/>
      <c r="AL25" s="570">
        <f t="shared" si="15"/>
        <v>0</v>
      </c>
      <c r="AM25" s="585"/>
      <c r="AN25" s="570">
        <f t="shared" si="6"/>
        <v>0</v>
      </c>
      <c r="AO25" s="570">
        <f t="shared" si="7"/>
        <v>0</v>
      </c>
      <c r="AP25" s="570">
        <f t="shared" si="8"/>
        <v>0</v>
      </c>
    </row>
    <row r="26" spans="1:42" ht="11.5" x14ac:dyDescent="0.25">
      <c r="A26" s="56">
        <f t="shared" si="9"/>
        <v>0</v>
      </c>
      <c r="C26" s="315" t="s">
        <v>456</v>
      </c>
      <c r="D26" s="316" t="s">
        <v>416</v>
      </c>
      <c r="E26" s="2" t="s">
        <v>50</v>
      </c>
      <c r="F26" s="555"/>
      <c r="G26" s="555"/>
      <c r="H26" s="570">
        <f t="shared" si="10"/>
        <v>0</v>
      </c>
      <c r="I26" s="589"/>
      <c r="J26" s="589"/>
      <c r="K26" s="570">
        <f t="shared" si="11"/>
        <v>0</v>
      </c>
      <c r="L26" s="589"/>
      <c r="M26" s="589"/>
      <c r="N26" s="570">
        <f t="shared" si="12"/>
        <v>0</v>
      </c>
      <c r="O26" s="312"/>
      <c r="P26" s="589"/>
      <c r="Q26" s="589"/>
      <c r="R26" s="570">
        <f t="shared" si="0"/>
        <v>0</v>
      </c>
      <c r="S26" s="589"/>
      <c r="T26" s="589"/>
      <c r="U26" s="570">
        <f t="shared" si="1"/>
        <v>0</v>
      </c>
      <c r="V26" s="589"/>
      <c r="W26" s="589"/>
      <c r="X26" s="570">
        <f t="shared" si="2"/>
        <v>0</v>
      </c>
      <c r="Y26" s="48"/>
      <c r="Z26" s="570">
        <f t="shared" si="3"/>
        <v>0</v>
      </c>
      <c r="AA26" s="570">
        <f t="shared" si="4"/>
        <v>0</v>
      </c>
      <c r="AB26" s="570">
        <f t="shared" si="5"/>
        <v>0</v>
      </c>
      <c r="AC26" s="312"/>
      <c r="AD26" s="589"/>
      <c r="AE26" s="589"/>
      <c r="AF26" s="570">
        <f t="shared" si="13"/>
        <v>0</v>
      </c>
      <c r="AG26" s="589"/>
      <c r="AH26" s="589"/>
      <c r="AI26" s="570">
        <f t="shared" si="14"/>
        <v>0</v>
      </c>
      <c r="AJ26" s="589"/>
      <c r="AK26" s="589"/>
      <c r="AL26" s="570">
        <f t="shared" si="15"/>
        <v>0</v>
      </c>
      <c r="AM26" s="585"/>
      <c r="AN26" s="570">
        <f t="shared" si="6"/>
        <v>0</v>
      </c>
      <c r="AO26" s="570">
        <f t="shared" si="7"/>
        <v>0</v>
      </c>
      <c r="AP26" s="570">
        <f t="shared" si="8"/>
        <v>0</v>
      </c>
    </row>
    <row r="27" spans="1:42" ht="11.5" x14ac:dyDescent="0.25">
      <c r="A27" s="56">
        <f t="shared" si="9"/>
        <v>0</v>
      </c>
      <c r="C27" s="315" t="s">
        <v>457</v>
      </c>
      <c r="D27" s="316"/>
      <c r="E27" s="2" t="s">
        <v>2</v>
      </c>
      <c r="F27" s="555"/>
      <c r="G27" s="555"/>
      <c r="H27" s="570">
        <f t="shared" si="10"/>
        <v>0</v>
      </c>
      <c r="I27" s="589"/>
      <c r="J27" s="589"/>
      <c r="K27" s="570">
        <f t="shared" si="11"/>
        <v>0</v>
      </c>
      <c r="L27" s="589"/>
      <c r="M27" s="589"/>
      <c r="N27" s="570">
        <f t="shared" si="12"/>
        <v>0</v>
      </c>
      <c r="O27" s="312"/>
      <c r="P27" s="589"/>
      <c r="Q27" s="589"/>
      <c r="R27" s="570">
        <f t="shared" si="0"/>
        <v>0</v>
      </c>
      <c r="S27" s="589"/>
      <c r="T27" s="589"/>
      <c r="U27" s="570">
        <f t="shared" si="1"/>
        <v>0</v>
      </c>
      <c r="V27" s="589"/>
      <c r="W27" s="589"/>
      <c r="X27" s="570">
        <f t="shared" si="2"/>
        <v>0</v>
      </c>
      <c r="Y27" s="48"/>
      <c r="Z27" s="570">
        <f t="shared" si="3"/>
        <v>0</v>
      </c>
      <c r="AA27" s="570">
        <f t="shared" si="4"/>
        <v>0</v>
      </c>
      <c r="AB27" s="570">
        <f t="shared" si="5"/>
        <v>0</v>
      </c>
      <c r="AC27" s="312"/>
      <c r="AD27" s="589"/>
      <c r="AE27" s="589"/>
      <c r="AF27" s="570">
        <f t="shared" si="13"/>
        <v>0</v>
      </c>
      <c r="AG27" s="589"/>
      <c r="AH27" s="589"/>
      <c r="AI27" s="570">
        <f t="shared" si="14"/>
        <v>0</v>
      </c>
      <c r="AJ27" s="589"/>
      <c r="AK27" s="589"/>
      <c r="AL27" s="570">
        <f t="shared" si="15"/>
        <v>0</v>
      </c>
      <c r="AM27" s="585"/>
      <c r="AN27" s="570">
        <f t="shared" si="6"/>
        <v>0</v>
      </c>
      <c r="AO27" s="570">
        <f t="shared" si="7"/>
        <v>0</v>
      </c>
      <c r="AP27" s="570">
        <f t="shared" si="8"/>
        <v>0</v>
      </c>
    </row>
    <row r="28" spans="1:42" ht="11.5" x14ac:dyDescent="0.25">
      <c r="A28" s="56"/>
      <c r="C28" s="315" t="s">
        <v>458</v>
      </c>
      <c r="D28" s="316" t="s">
        <v>416</v>
      </c>
      <c r="E28" s="3" t="s">
        <v>140</v>
      </c>
      <c r="F28" s="571">
        <f t="shared" ref="F28:N28" si="16">SUM(F$23:F$27)</f>
        <v>0</v>
      </c>
      <c r="G28" s="571">
        <f t="shared" si="16"/>
        <v>0</v>
      </c>
      <c r="H28" s="571">
        <f t="shared" si="16"/>
        <v>0</v>
      </c>
      <c r="I28" s="571">
        <f t="shared" si="16"/>
        <v>0</v>
      </c>
      <c r="J28" s="571">
        <f t="shared" si="16"/>
        <v>0</v>
      </c>
      <c r="K28" s="571">
        <f t="shared" si="16"/>
        <v>0</v>
      </c>
      <c r="L28" s="571">
        <f t="shared" si="16"/>
        <v>0</v>
      </c>
      <c r="M28" s="571">
        <f t="shared" si="16"/>
        <v>0</v>
      </c>
      <c r="N28" s="571">
        <f t="shared" si="16"/>
        <v>0</v>
      </c>
      <c r="O28" s="312"/>
      <c r="P28" s="571">
        <f t="shared" ref="P28:X28" si="17">SUM(P$23:P$27)</f>
        <v>0</v>
      </c>
      <c r="Q28" s="571">
        <f t="shared" si="17"/>
        <v>0</v>
      </c>
      <c r="R28" s="571">
        <f t="shared" si="17"/>
        <v>0</v>
      </c>
      <c r="S28" s="571">
        <f t="shared" si="17"/>
        <v>0</v>
      </c>
      <c r="T28" s="571">
        <f t="shared" si="17"/>
        <v>0</v>
      </c>
      <c r="U28" s="571">
        <f t="shared" si="17"/>
        <v>0</v>
      </c>
      <c r="V28" s="571">
        <f t="shared" si="17"/>
        <v>0</v>
      </c>
      <c r="W28" s="571">
        <f t="shared" si="17"/>
        <v>0</v>
      </c>
      <c r="X28" s="571">
        <f t="shared" si="17"/>
        <v>0</v>
      </c>
      <c r="Y28" s="48"/>
      <c r="Z28" s="571">
        <f>SUM(Z$23:Z$27)</f>
        <v>0</v>
      </c>
      <c r="AA28" s="571">
        <f>SUM(AA$23:AA$27)</f>
        <v>0</v>
      </c>
      <c r="AB28" s="571">
        <f>SUM(AB$23:AB$27)</f>
        <v>0</v>
      </c>
      <c r="AC28" s="312"/>
      <c r="AD28" s="571">
        <f t="shared" ref="AD28:AL28" si="18">SUM(AD$23:AD$27)</f>
        <v>0</v>
      </c>
      <c r="AE28" s="571">
        <f t="shared" si="18"/>
        <v>0</v>
      </c>
      <c r="AF28" s="571">
        <f t="shared" si="18"/>
        <v>0</v>
      </c>
      <c r="AG28" s="571">
        <f t="shared" si="18"/>
        <v>0</v>
      </c>
      <c r="AH28" s="571">
        <f t="shared" si="18"/>
        <v>0</v>
      </c>
      <c r="AI28" s="571">
        <f t="shared" si="18"/>
        <v>0</v>
      </c>
      <c r="AJ28" s="571">
        <f t="shared" si="18"/>
        <v>0</v>
      </c>
      <c r="AK28" s="571">
        <f t="shared" si="18"/>
        <v>0</v>
      </c>
      <c r="AL28" s="571">
        <f t="shared" si="18"/>
        <v>0</v>
      </c>
      <c r="AM28" s="585"/>
      <c r="AN28" s="571">
        <f>SUM(AN$23:AN$27)</f>
        <v>0</v>
      </c>
      <c r="AO28" s="571">
        <f>SUM(AO$23:AO$27)</f>
        <v>0</v>
      </c>
      <c r="AP28" s="571">
        <f>SUM(AP$23:AP$27)</f>
        <v>0</v>
      </c>
    </row>
    <row r="29" spans="1:42" ht="11.5" x14ac:dyDescent="0.25">
      <c r="A29" s="56"/>
      <c r="C29" s="315" t="s">
        <v>459</v>
      </c>
      <c r="D29" s="316"/>
      <c r="E29" s="481" t="s">
        <v>688</v>
      </c>
      <c r="F29" s="580"/>
      <c r="G29" s="580"/>
      <c r="H29" s="580"/>
      <c r="I29" s="580"/>
      <c r="J29" s="580"/>
      <c r="K29" s="580"/>
      <c r="L29" s="580"/>
      <c r="M29" s="580"/>
      <c r="N29" s="580"/>
      <c r="O29" s="312"/>
      <c r="P29" s="580"/>
      <c r="Q29" s="580"/>
      <c r="R29" s="580"/>
      <c r="S29" s="580"/>
      <c r="T29" s="580"/>
      <c r="U29" s="580"/>
      <c r="V29" s="580"/>
      <c r="W29" s="580"/>
      <c r="X29" s="580"/>
      <c r="Y29" s="48"/>
      <c r="Z29" s="580"/>
      <c r="AA29" s="580"/>
      <c r="AB29" s="580"/>
      <c r="AC29" s="312"/>
      <c r="AD29" s="580"/>
      <c r="AE29" s="580"/>
      <c r="AF29" s="580"/>
      <c r="AG29" s="580"/>
      <c r="AH29" s="580"/>
      <c r="AI29" s="580"/>
      <c r="AJ29" s="580"/>
      <c r="AK29" s="580"/>
      <c r="AL29" s="580"/>
      <c r="AM29" s="585"/>
      <c r="AN29" s="580"/>
      <c r="AO29" s="580"/>
      <c r="AP29" s="580"/>
    </row>
    <row r="30" spans="1:42" ht="11.5" x14ac:dyDescent="0.25">
      <c r="A30" s="56">
        <f>IF(OR(H30&gt;0,K30&gt;0,N30&gt;0,R30&gt;0,U30&gt;0,X30&gt;0,AF30&gt;0,AI30&gt;0,AL30&gt;0),1,0)</f>
        <v>0</v>
      </c>
      <c r="C30" s="315" t="s">
        <v>460</v>
      </c>
      <c r="D30" s="316"/>
      <c r="E30" s="2" t="s">
        <v>689</v>
      </c>
      <c r="F30" s="589"/>
      <c r="G30" s="589"/>
      <c r="H30" s="570">
        <f t="shared" si="10"/>
        <v>0</v>
      </c>
      <c r="I30" s="589"/>
      <c r="J30" s="589"/>
      <c r="K30" s="570">
        <f t="shared" si="11"/>
        <v>0</v>
      </c>
      <c r="L30" s="589"/>
      <c r="M30" s="589"/>
      <c r="N30" s="570">
        <f t="shared" si="12"/>
        <v>0</v>
      </c>
      <c r="O30" s="312"/>
      <c r="P30" s="589"/>
      <c r="Q30" s="589"/>
      <c r="R30" s="570">
        <f>SUM(P30:Q30)</f>
        <v>0</v>
      </c>
      <c r="S30" s="589"/>
      <c r="T30" s="589"/>
      <c r="U30" s="570">
        <f>SUM(S30:T30)</f>
        <v>0</v>
      </c>
      <c r="V30" s="589"/>
      <c r="W30" s="589"/>
      <c r="X30" s="570">
        <f>SUM(V30:W30)</f>
        <v>0</v>
      </c>
      <c r="Y30" s="48"/>
      <c r="Z30" s="570">
        <f>R30/R$14</f>
        <v>0</v>
      </c>
      <c r="AA30" s="570">
        <f>U30/U$14</f>
        <v>0</v>
      </c>
      <c r="AB30" s="570">
        <f>X30/X$14</f>
        <v>0</v>
      </c>
      <c r="AC30" s="312"/>
      <c r="AD30" s="589"/>
      <c r="AE30" s="589"/>
      <c r="AF30" s="570">
        <f>SUM(AD30:AE30)</f>
        <v>0</v>
      </c>
      <c r="AG30" s="589"/>
      <c r="AH30" s="589"/>
      <c r="AI30" s="570">
        <f>SUM(AG30:AH30)</f>
        <v>0</v>
      </c>
      <c r="AJ30" s="589"/>
      <c r="AK30" s="589"/>
      <c r="AL30" s="570">
        <f>SUM(AJ30:AK30)</f>
        <v>0</v>
      </c>
      <c r="AM30" s="585"/>
      <c r="AN30" s="570">
        <f>AF30/AF$14</f>
        <v>0</v>
      </c>
      <c r="AO30" s="570">
        <f>AI30/AI$14</f>
        <v>0</v>
      </c>
      <c r="AP30" s="570">
        <f>AL30/AL$14</f>
        <v>0</v>
      </c>
    </row>
    <row r="31" spans="1:42" ht="11.5" x14ac:dyDescent="0.25">
      <c r="A31" s="56">
        <f t="shared" ref="A31:A32" si="19">IF(OR(H31&gt;0,K31&gt;0,N31&gt;0,R31&gt;0,U31&gt;0,X31&gt;0,AF31&gt;0,AI31&gt;0,AL31&gt;0),1,0)</f>
        <v>0</v>
      </c>
      <c r="C31" s="315" t="s">
        <v>476</v>
      </c>
      <c r="D31" s="316"/>
      <c r="E31" s="2" t="s">
        <v>686</v>
      </c>
      <c r="F31" s="589"/>
      <c r="G31" s="589"/>
      <c r="H31" s="570">
        <f t="shared" si="10"/>
        <v>0</v>
      </c>
      <c r="I31" s="589"/>
      <c r="J31" s="589"/>
      <c r="K31" s="570">
        <f t="shared" si="11"/>
        <v>0</v>
      </c>
      <c r="L31" s="589"/>
      <c r="M31" s="589"/>
      <c r="N31" s="570">
        <f t="shared" si="12"/>
        <v>0</v>
      </c>
      <c r="O31" s="312"/>
      <c r="P31" s="589"/>
      <c r="Q31" s="589"/>
      <c r="R31" s="570">
        <f>SUM(P31:Q31)</f>
        <v>0</v>
      </c>
      <c r="S31" s="589"/>
      <c r="T31" s="589"/>
      <c r="U31" s="570">
        <f>SUM(S31:T31)</f>
        <v>0</v>
      </c>
      <c r="V31" s="589"/>
      <c r="W31" s="589"/>
      <c r="X31" s="570">
        <f>SUM(V31:W31)</f>
        <v>0</v>
      </c>
      <c r="Y31" s="48"/>
      <c r="Z31" s="570">
        <f>R31/R$14</f>
        <v>0</v>
      </c>
      <c r="AA31" s="570">
        <f>U31/U$14</f>
        <v>0</v>
      </c>
      <c r="AB31" s="570">
        <f>X31/X$14</f>
        <v>0</v>
      </c>
      <c r="AC31" s="312"/>
      <c r="AD31" s="589"/>
      <c r="AE31" s="589"/>
      <c r="AF31" s="570">
        <f>SUM(AD31:AE31)</f>
        <v>0</v>
      </c>
      <c r="AG31" s="589"/>
      <c r="AH31" s="589"/>
      <c r="AI31" s="570">
        <f>SUM(AG31:AH31)</f>
        <v>0</v>
      </c>
      <c r="AJ31" s="589"/>
      <c r="AK31" s="589"/>
      <c r="AL31" s="570">
        <f>SUM(AJ31:AK31)</f>
        <v>0</v>
      </c>
      <c r="AM31" s="585"/>
      <c r="AN31" s="570">
        <f>AF31/AF$14</f>
        <v>0</v>
      </c>
      <c r="AO31" s="570">
        <f>AI31/AI$14</f>
        <v>0</v>
      </c>
      <c r="AP31" s="570">
        <f>AL31/AL$14</f>
        <v>0</v>
      </c>
    </row>
    <row r="32" spans="1:42" ht="11.5" x14ac:dyDescent="0.25">
      <c r="A32" s="56">
        <f t="shared" si="19"/>
        <v>0</v>
      </c>
      <c r="C32" s="315" t="s">
        <v>477</v>
      </c>
      <c r="D32" s="316"/>
      <c r="E32" s="2" t="s">
        <v>2</v>
      </c>
      <c r="F32" s="589"/>
      <c r="G32" s="589"/>
      <c r="H32" s="570">
        <f t="shared" si="10"/>
        <v>0</v>
      </c>
      <c r="I32" s="589"/>
      <c r="J32" s="589"/>
      <c r="K32" s="570">
        <f t="shared" si="11"/>
        <v>0</v>
      </c>
      <c r="L32" s="589"/>
      <c r="M32" s="589"/>
      <c r="N32" s="570">
        <f t="shared" si="12"/>
        <v>0</v>
      </c>
      <c r="O32" s="312"/>
      <c r="P32" s="589"/>
      <c r="Q32" s="589"/>
      <c r="R32" s="570">
        <f>SUM(P32:Q32)</f>
        <v>0</v>
      </c>
      <c r="S32" s="589"/>
      <c r="T32" s="589"/>
      <c r="U32" s="570">
        <f>SUM(S32:T32)</f>
        <v>0</v>
      </c>
      <c r="V32" s="589"/>
      <c r="W32" s="589"/>
      <c r="X32" s="570">
        <f>SUM(V32:W32)</f>
        <v>0</v>
      </c>
      <c r="Y32" s="48"/>
      <c r="Z32" s="570">
        <f>R32/R$14</f>
        <v>0</v>
      </c>
      <c r="AA32" s="570">
        <f>U32/U$14</f>
        <v>0</v>
      </c>
      <c r="AB32" s="570">
        <f>X32/X$14</f>
        <v>0</v>
      </c>
      <c r="AC32" s="312"/>
      <c r="AD32" s="589"/>
      <c r="AE32" s="589"/>
      <c r="AF32" s="570">
        <f>SUM(AD32:AE32)</f>
        <v>0</v>
      </c>
      <c r="AG32" s="589"/>
      <c r="AH32" s="589"/>
      <c r="AI32" s="570">
        <f>SUM(AG32:AH32)</f>
        <v>0</v>
      </c>
      <c r="AJ32" s="589"/>
      <c r="AK32" s="589"/>
      <c r="AL32" s="570">
        <f>SUM(AJ32:AK32)</f>
        <v>0</v>
      </c>
      <c r="AM32" s="585"/>
      <c r="AN32" s="570">
        <f>AF32/AF$14</f>
        <v>0</v>
      </c>
      <c r="AO32" s="570">
        <f>AI32/AI$14</f>
        <v>0</v>
      </c>
      <c r="AP32" s="570">
        <f>AL32/AL$14</f>
        <v>0</v>
      </c>
    </row>
    <row r="33" spans="1:42" ht="11.5" x14ac:dyDescent="0.25">
      <c r="A33" s="56"/>
      <c r="C33" s="315" t="s">
        <v>478</v>
      </c>
      <c r="D33" s="316"/>
      <c r="E33" s="3" t="s">
        <v>141</v>
      </c>
      <c r="F33" s="571">
        <f t="shared" ref="F33:N33" si="20">SUM(F30:F32)</f>
        <v>0</v>
      </c>
      <c r="G33" s="571">
        <f t="shared" si="20"/>
        <v>0</v>
      </c>
      <c r="H33" s="571">
        <f t="shared" si="20"/>
        <v>0</v>
      </c>
      <c r="I33" s="571">
        <f t="shared" si="20"/>
        <v>0</v>
      </c>
      <c r="J33" s="571">
        <f t="shared" si="20"/>
        <v>0</v>
      </c>
      <c r="K33" s="571">
        <f t="shared" si="20"/>
        <v>0</v>
      </c>
      <c r="L33" s="571">
        <f t="shared" si="20"/>
        <v>0</v>
      </c>
      <c r="M33" s="571">
        <f t="shared" si="20"/>
        <v>0</v>
      </c>
      <c r="N33" s="571">
        <f t="shared" si="20"/>
        <v>0</v>
      </c>
      <c r="O33" s="312"/>
      <c r="P33" s="571">
        <f t="shared" ref="P33:X33" si="21">SUM(P30:P32)</f>
        <v>0</v>
      </c>
      <c r="Q33" s="571">
        <f t="shared" si="21"/>
        <v>0</v>
      </c>
      <c r="R33" s="571">
        <f t="shared" si="21"/>
        <v>0</v>
      </c>
      <c r="S33" s="571">
        <f t="shared" si="21"/>
        <v>0</v>
      </c>
      <c r="T33" s="571">
        <f t="shared" si="21"/>
        <v>0</v>
      </c>
      <c r="U33" s="571">
        <f t="shared" si="21"/>
        <v>0</v>
      </c>
      <c r="V33" s="571">
        <f t="shared" si="21"/>
        <v>0</v>
      </c>
      <c r="W33" s="571">
        <f t="shared" si="21"/>
        <v>0</v>
      </c>
      <c r="X33" s="571">
        <f t="shared" si="21"/>
        <v>0</v>
      </c>
      <c r="Y33" s="48"/>
      <c r="Z33" s="571">
        <f>SUM(Z30:Z32)</f>
        <v>0</v>
      </c>
      <c r="AA33" s="571">
        <f>SUM(AA30:AA32)</f>
        <v>0</v>
      </c>
      <c r="AB33" s="571">
        <f>SUM(AB30:AB32)</f>
        <v>0</v>
      </c>
      <c r="AC33" s="312"/>
      <c r="AD33" s="571">
        <f t="shared" ref="AD33:AL33" si="22">SUM(AD30:AD32)</f>
        <v>0</v>
      </c>
      <c r="AE33" s="571">
        <f t="shared" si="22"/>
        <v>0</v>
      </c>
      <c r="AF33" s="571">
        <f t="shared" si="22"/>
        <v>0</v>
      </c>
      <c r="AG33" s="571">
        <f t="shared" si="22"/>
        <v>0</v>
      </c>
      <c r="AH33" s="571">
        <f t="shared" si="22"/>
        <v>0</v>
      </c>
      <c r="AI33" s="571">
        <f t="shared" si="22"/>
        <v>0</v>
      </c>
      <c r="AJ33" s="571">
        <f t="shared" si="22"/>
        <v>0</v>
      </c>
      <c r="AK33" s="571">
        <f t="shared" si="22"/>
        <v>0</v>
      </c>
      <c r="AL33" s="571">
        <f t="shared" si="22"/>
        <v>0</v>
      </c>
      <c r="AM33" s="585"/>
      <c r="AN33" s="571">
        <f>SUM(AN30:AN32)</f>
        <v>0</v>
      </c>
      <c r="AO33" s="571">
        <f>SUM(AO30:AO32)</f>
        <v>0</v>
      </c>
      <c r="AP33" s="571">
        <f>SUM(AP30:AP32)</f>
        <v>0</v>
      </c>
    </row>
    <row r="34" spans="1:42" ht="11.5" x14ac:dyDescent="0.25">
      <c r="A34" s="56"/>
      <c r="C34" s="315"/>
      <c r="D34" s="316"/>
      <c r="E34" s="2"/>
      <c r="F34" s="589"/>
      <c r="G34" s="589"/>
      <c r="H34" s="570"/>
      <c r="I34" s="589"/>
      <c r="J34" s="589"/>
      <c r="K34" s="570"/>
      <c r="L34" s="589"/>
      <c r="M34" s="589"/>
      <c r="N34" s="570"/>
      <c r="O34" s="312"/>
      <c r="P34" s="589"/>
      <c r="Q34" s="589"/>
      <c r="R34" s="570"/>
      <c r="S34" s="589"/>
      <c r="T34" s="589"/>
      <c r="U34" s="570"/>
      <c r="V34" s="589"/>
      <c r="W34" s="589"/>
      <c r="X34" s="570"/>
      <c r="Y34" s="48"/>
      <c r="Z34" s="570"/>
      <c r="AA34" s="570"/>
      <c r="AB34" s="570"/>
      <c r="AC34" s="312"/>
      <c r="AD34" s="589"/>
      <c r="AE34" s="589"/>
      <c r="AF34" s="570"/>
      <c r="AG34" s="589"/>
      <c r="AH34" s="589"/>
      <c r="AI34" s="570"/>
      <c r="AJ34" s="589"/>
      <c r="AK34" s="589"/>
      <c r="AL34" s="570"/>
      <c r="AM34" s="585"/>
      <c r="AN34" s="570"/>
      <c r="AO34" s="570"/>
      <c r="AP34" s="570"/>
    </row>
    <row r="35" spans="1:42" ht="11.5" x14ac:dyDescent="0.25">
      <c r="A35" s="56"/>
      <c r="C35" s="315" t="s">
        <v>479</v>
      </c>
      <c r="D35" s="316"/>
      <c r="E35" s="2" t="s">
        <v>690</v>
      </c>
      <c r="F35" s="589"/>
      <c r="G35" s="589"/>
      <c r="H35" s="570">
        <f t="shared" si="10"/>
        <v>0</v>
      </c>
      <c r="I35" s="589"/>
      <c r="J35" s="589"/>
      <c r="K35" s="570">
        <f t="shared" si="11"/>
        <v>0</v>
      </c>
      <c r="L35" s="589"/>
      <c r="M35" s="589"/>
      <c r="N35" s="570">
        <f t="shared" si="12"/>
        <v>0</v>
      </c>
      <c r="O35" s="312"/>
      <c r="P35" s="589"/>
      <c r="Q35" s="589"/>
      <c r="R35" s="570">
        <f>SUM(P35:Q35)</f>
        <v>0</v>
      </c>
      <c r="S35" s="589"/>
      <c r="T35" s="589"/>
      <c r="U35" s="570">
        <f>SUM(S35:T35)</f>
        <v>0</v>
      </c>
      <c r="V35" s="589"/>
      <c r="W35" s="589"/>
      <c r="X35" s="570">
        <f>SUM(V35:W35)</f>
        <v>0</v>
      </c>
      <c r="Y35" s="48"/>
      <c r="Z35" s="570">
        <f>R35/R$14</f>
        <v>0</v>
      </c>
      <c r="AA35" s="570">
        <f>U35/U$14</f>
        <v>0</v>
      </c>
      <c r="AB35" s="570">
        <f>X35/X$14</f>
        <v>0</v>
      </c>
      <c r="AC35" s="312"/>
      <c r="AD35" s="589"/>
      <c r="AE35" s="589"/>
      <c r="AF35" s="570">
        <f t="shared" si="13"/>
        <v>0</v>
      </c>
      <c r="AG35" s="589"/>
      <c r="AH35" s="589"/>
      <c r="AI35" s="570">
        <f t="shared" si="14"/>
        <v>0</v>
      </c>
      <c r="AJ35" s="589"/>
      <c r="AK35" s="589"/>
      <c r="AL35" s="570">
        <f t="shared" si="15"/>
        <v>0</v>
      </c>
      <c r="AM35" s="585"/>
      <c r="AN35" s="570">
        <f>AF35/AF$14</f>
        <v>0</v>
      </c>
      <c r="AO35" s="570">
        <f>AI35/AI$14</f>
        <v>0</v>
      </c>
      <c r="AP35" s="570">
        <f>AL35/AL$14</f>
        <v>0</v>
      </c>
    </row>
    <row r="36" spans="1:42" ht="11.5" x14ac:dyDescent="0.25">
      <c r="A36" s="56"/>
      <c r="C36" s="315" t="s">
        <v>480</v>
      </c>
      <c r="D36" s="316"/>
      <c r="E36" s="3" t="s">
        <v>691</v>
      </c>
      <c r="F36" s="571">
        <f>F28+F33+F35</f>
        <v>0</v>
      </c>
      <c r="G36" s="571">
        <f t="shared" ref="G36:N36" si="23">G28+G33+G35</f>
        <v>0</v>
      </c>
      <c r="H36" s="571">
        <f t="shared" si="23"/>
        <v>0</v>
      </c>
      <c r="I36" s="571">
        <f t="shared" si="23"/>
        <v>0</v>
      </c>
      <c r="J36" s="571">
        <f t="shared" si="23"/>
        <v>0</v>
      </c>
      <c r="K36" s="571">
        <f t="shared" si="23"/>
        <v>0</v>
      </c>
      <c r="L36" s="571">
        <f t="shared" si="23"/>
        <v>0</v>
      </c>
      <c r="M36" s="571">
        <f t="shared" si="23"/>
        <v>0</v>
      </c>
      <c r="N36" s="571">
        <f t="shared" si="23"/>
        <v>0</v>
      </c>
      <c r="O36" s="312"/>
      <c r="P36" s="571">
        <f t="shared" ref="P36" si="24">P28+P33+P35</f>
        <v>0</v>
      </c>
      <c r="Q36" s="571">
        <f t="shared" ref="Q36" si="25">Q28+Q33+Q35</f>
        <v>0</v>
      </c>
      <c r="R36" s="571">
        <f t="shared" ref="R36" si="26">R28+R33+R35</f>
        <v>0</v>
      </c>
      <c r="S36" s="571">
        <f t="shared" ref="S36" si="27">S28+S33+S35</f>
        <v>0</v>
      </c>
      <c r="T36" s="571">
        <f t="shared" ref="T36" si="28">T28+T33+T35</f>
        <v>0</v>
      </c>
      <c r="U36" s="571">
        <f t="shared" ref="U36" si="29">U28+U33+U35</f>
        <v>0</v>
      </c>
      <c r="V36" s="571">
        <f t="shared" ref="V36" si="30">V28+V33+V35</f>
        <v>0</v>
      </c>
      <c r="W36" s="571">
        <f t="shared" ref="W36" si="31">W28+W33+W35</f>
        <v>0</v>
      </c>
      <c r="X36" s="571">
        <f t="shared" ref="X36" si="32">X28+X33+X35</f>
        <v>0</v>
      </c>
      <c r="Y36" s="48"/>
      <c r="Z36" s="571">
        <f t="shared" ref="Z36" si="33">Z28+Z33+Z35</f>
        <v>0</v>
      </c>
      <c r="AA36" s="571">
        <f t="shared" ref="AA36" si="34">AA28+AA33+AA35</f>
        <v>0</v>
      </c>
      <c r="AB36" s="571">
        <f t="shared" ref="AB36" si="35">AB28+AB33+AB35</f>
        <v>0</v>
      </c>
      <c r="AC36" s="312"/>
      <c r="AD36" s="571">
        <f t="shared" ref="AD36" si="36">AD28+AD33+AD35</f>
        <v>0</v>
      </c>
      <c r="AE36" s="571">
        <f t="shared" ref="AE36" si="37">AE28+AE33+AE35</f>
        <v>0</v>
      </c>
      <c r="AF36" s="571">
        <f t="shared" ref="AF36" si="38">AF28+AF33+AF35</f>
        <v>0</v>
      </c>
      <c r="AG36" s="571">
        <f t="shared" ref="AG36" si="39">AG28+AG33+AG35</f>
        <v>0</v>
      </c>
      <c r="AH36" s="571">
        <f t="shared" ref="AH36" si="40">AH28+AH33+AH35</f>
        <v>0</v>
      </c>
      <c r="AI36" s="571">
        <f t="shared" ref="AI36" si="41">AI28+AI33+AI35</f>
        <v>0</v>
      </c>
      <c r="AJ36" s="571">
        <f t="shared" ref="AJ36" si="42">AJ28+AJ33+AJ35</f>
        <v>0</v>
      </c>
      <c r="AK36" s="571">
        <f t="shared" ref="AK36" si="43">AK28+AK33+AK35</f>
        <v>0</v>
      </c>
      <c r="AL36" s="571">
        <f t="shared" ref="AL36" si="44">AL28+AL33+AL35</f>
        <v>0</v>
      </c>
      <c r="AM36" s="585"/>
      <c r="AN36" s="571">
        <f t="shared" ref="AN36" si="45">AN28+AN33+AN35</f>
        <v>0</v>
      </c>
      <c r="AO36" s="571">
        <f t="shared" ref="AO36" si="46">AO28+AO33+AO35</f>
        <v>0</v>
      </c>
      <c r="AP36" s="571">
        <f t="shared" ref="AP36" si="47">AP28+AP33+AP35</f>
        <v>0</v>
      </c>
    </row>
    <row r="37" spans="1:42" ht="11.5" x14ac:dyDescent="0.25">
      <c r="A37" s="56"/>
      <c r="C37" s="315" t="s">
        <v>481</v>
      </c>
      <c r="D37" s="316" t="s">
        <v>416</v>
      </c>
      <c r="E37" s="2" t="s">
        <v>692</v>
      </c>
      <c r="F37" s="589"/>
      <c r="G37" s="589"/>
      <c r="H37" s="570">
        <f>SUM(F37:G37)</f>
        <v>0</v>
      </c>
      <c r="I37" s="589"/>
      <c r="J37" s="589"/>
      <c r="K37" s="570">
        <f>SUM(I37:J37)</f>
        <v>0</v>
      </c>
      <c r="L37" s="589"/>
      <c r="M37" s="589"/>
      <c r="N37" s="570">
        <f>SUM(L37:M37)</f>
        <v>0</v>
      </c>
      <c r="O37" s="312"/>
      <c r="P37" s="589"/>
      <c r="Q37" s="589"/>
      <c r="R37" s="570">
        <f>SUM(P37:Q37)</f>
        <v>0</v>
      </c>
      <c r="S37" s="589"/>
      <c r="T37" s="589"/>
      <c r="U37" s="570">
        <f>SUM(S37:T37)</f>
        <v>0</v>
      </c>
      <c r="V37" s="589"/>
      <c r="W37" s="589"/>
      <c r="X37" s="570">
        <f>SUM(V37:W37)</f>
        <v>0</v>
      </c>
      <c r="Y37" s="48"/>
      <c r="Z37" s="570">
        <f>R37/R$14</f>
        <v>0</v>
      </c>
      <c r="AA37" s="570">
        <f>U37/U$14</f>
        <v>0</v>
      </c>
      <c r="AB37" s="570">
        <f>X37/X$14</f>
        <v>0</v>
      </c>
      <c r="AC37" s="312"/>
      <c r="AD37" s="589"/>
      <c r="AE37" s="589"/>
      <c r="AF37" s="570">
        <f>SUM(AD37:AE37)</f>
        <v>0</v>
      </c>
      <c r="AG37" s="589"/>
      <c r="AH37" s="589"/>
      <c r="AI37" s="570">
        <f>SUM(AG37:AH37)</f>
        <v>0</v>
      </c>
      <c r="AJ37" s="589"/>
      <c r="AK37" s="589"/>
      <c r="AL37" s="570">
        <f>SUM(AJ37:AK37)</f>
        <v>0</v>
      </c>
      <c r="AM37" s="585"/>
      <c r="AN37" s="570">
        <f>AF37/AF$14</f>
        <v>0</v>
      </c>
      <c r="AO37" s="570">
        <f>AI37/AI$14</f>
        <v>0</v>
      </c>
      <c r="AP37" s="570">
        <f>AL37/AL$14</f>
        <v>0</v>
      </c>
    </row>
    <row r="38" spans="1:42" ht="11.5" x14ac:dyDescent="0.25">
      <c r="A38" s="56"/>
      <c r="C38" s="315" t="s">
        <v>482</v>
      </c>
      <c r="D38" s="316"/>
      <c r="E38" s="481" t="s">
        <v>693</v>
      </c>
      <c r="F38" s="577"/>
      <c r="G38" s="577"/>
      <c r="H38" s="570"/>
      <c r="I38" s="577"/>
      <c r="J38" s="577"/>
      <c r="K38" s="570"/>
      <c r="L38" s="577"/>
      <c r="M38" s="577"/>
      <c r="N38" s="570"/>
      <c r="O38" s="312"/>
      <c r="P38" s="577"/>
      <c r="Q38" s="577"/>
      <c r="R38" s="570"/>
      <c r="S38" s="577"/>
      <c r="T38" s="577"/>
      <c r="U38" s="570"/>
      <c r="V38" s="577"/>
      <c r="W38" s="577"/>
      <c r="X38" s="570"/>
      <c r="Y38" s="48"/>
      <c r="Z38" s="570"/>
      <c r="AA38" s="570"/>
      <c r="AB38" s="570"/>
      <c r="AC38" s="312"/>
      <c r="AD38" s="577"/>
      <c r="AE38" s="577"/>
      <c r="AF38" s="570"/>
      <c r="AG38" s="577"/>
      <c r="AH38" s="577"/>
      <c r="AI38" s="570"/>
      <c r="AJ38" s="577"/>
      <c r="AK38" s="577"/>
      <c r="AL38" s="570"/>
      <c r="AM38" s="585"/>
      <c r="AN38" s="570"/>
      <c r="AO38" s="570"/>
      <c r="AP38" s="570"/>
    </row>
    <row r="39" spans="1:42" ht="11.5" x14ac:dyDescent="0.25">
      <c r="A39" s="56"/>
      <c r="C39" s="315" t="s">
        <v>483</v>
      </c>
      <c r="D39" s="316"/>
      <c r="E39" s="2" t="s">
        <v>694</v>
      </c>
      <c r="F39" s="589"/>
      <c r="G39" s="589"/>
      <c r="H39" s="570">
        <f>SUM(F39:G39)</f>
        <v>0</v>
      </c>
      <c r="I39" s="589"/>
      <c r="J39" s="589"/>
      <c r="K39" s="570">
        <f>SUM(I39:J39)</f>
        <v>0</v>
      </c>
      <c r="L39" s="589"/>
      <c r="M39" s="589"/>
      <c r="N39" s="570">
        <f>SUM(L39:M39)</f>
        <v>0</v>
      </c>
      <c r="O39" s="312"/>
      <c r="P39" s="589"/>
      <c r="Q39" s="589"/>
      <c r="R39" s="570">
        <f>SUM(P39:Q39)</f>
        <v>0</v>
      </c>
      <c r="S39" s="589"/>
      <c r="T39" s="589"/>
      <c r="U39" s="570">
        <f>SUM(S39:T39)</f>
        <v>0</v>
      </c>
      <c r="V39" s="589"/>
      <c r="W39" s="589"/>
      <c r="X39" s="570">
        <f>SUM(V39:W39)</f>
        <v>0</v>
      </c>
      <c r="Y39" s="48"/>
      <c r="Z39" s="570">
        <f>R39/R$14</f>
        <v>0</v>
      </c>
      <c r="AA39" s="570">
        <f>U39/U$14</f>
        <v>0</v>
      </c>
      <c r="AB39" s="570">
        <f>X39/X$14</f>
        <v>0</v>
      </c>
      <c r="AC39" s="312"/>
      <c r="AD39" s="589"/>
      <c r="AE39" s="589"/>
      <c r="AF39" s="570">
        <f>SUM(AD39:AE39)</f>
        <v>0</v>
      </c>
      <c r="AG39" s="589"/>
      <c r="AH39" s="589"/>
      <c r="AI39" s="570">
        <f>SUM(AG39:AH39)</f>
        <v>0</v>
      </c>
      <c r="AJ39" s="589"/>
      <c r="AK39" s="589"/>
      <c r="AL39" s="570">
        <f>SUM(AJ39:AK39)</f>
        <v>0</v>
      </c>
      <c r="AM39" s="585"/>
      <c r="AN39" s="570">
        <f>AF39/AF$14</f>
        <v>0</v>
      </c>
      <c r="AO39" s="570">
        <f>AI39/AI$14</f>
        <v>0</v>
      </c>
      <c r="AP39" s="570">
        <f>AL39/AL$14</f>
        <v>0</v>
      </c>
    </row>
    <row r="40" spans="1:42" ht="11.5" x14ac:dyDescent="0.25">
      <c r="A40" s="56"/>
      <c r="C40" s="315" t="s">
        <v>484</v>
      </c>
      <c r="D40" s="316"/>
      <c r="E40" s="2" t="s">
        <v>142</v>
      </c>
      <c r="F40" s="589"/>
      <c r="G40" s="589"/>
      <c r="H40" s="570">
        <f>SUM(F40:G40)</f>
        <v>0</v>
      </c>
      <c r="I40" s="589"/>
      <c r="J40" s="589"/>
      <c r="K40" s="570">
        <f>SUM(I40:J40)</f>
        <v>0</v>
      </c>
      <c r="L40" s="589"/>
      <c r="M40" s="589"/>
      <c r="N40" s="570">
        <f>SUM(L40:M40)</f>
        <v>0</v>
      </c>
      <c r="O40" s="312"/>
      <c r="P40" s="589"/>
      <c r="Q40" s="589"/>
      <c r="R40" s="570">
        <f>SUM(P40:Q40)</f>
        <v>0</v>
      </c>
      <c r="S40" s="589"/>
      <c r="T40" s="589"/>
      <c r="U40" s="570">
        <f>SUM(S40:T40)</f>
        <v>0</v>
      </c>
      <c r="V40" s="589"/>
      <c r="W40" s="589"/>
      <c r="X40" s="570">
        <f>SUM(V40:W40)</f>
        <v>0</v>
      </c>
      <c r="Y40" s="48"/>
      <c r="Z40" s="570">
        <f>R40/R$14</f>
        <v>0</v>
      </c>
      <c r="AA40" s="570">
        <f>U40/U$14</f>
        <v>0</v>
      </c>
      <c r="AB40" s="570">
        <f>X40/X$14</f>
        <v>0</v>
      </c>
      <c r="AC40" s="312"/>
      <c r="AD40" s="589"/>
      <c r="AE40" s="589"/>
      <c r="AF40" s="570">
        <f>SUM(AD40:AE40)</f>
        <v>0</v>
      </c>
      <c r="AG40" s="589"/>
      <c r="AH40" s="589"/>
      <c r="AI40" s="570">
        <f>SUM(AG40:AH40)</f>
        <v>0</v>
      </c>
      <c r="AJ40" s="589"/>
      <c r="AK40" s="589"/>
      <c r="AL40" s="570">
        <f>SUM(AJ40:AK40)</f>
        <v>0</v>
      </c>
      <c r="AM40" s="585"/>
      <c r="AN40" s="570">
        <f>AF40/AF$14</f>
        <v>0</v>
      </c>
      <c r="AO40" s="570">
        <f>AI40/AI$14</f>
        <v>0</v>
      </c>
      <c r="AP40" s="570">
        <f>AL40/AL$14</f>
        <v>0</v>
      </c>
    </row>
    <row r="41" spans="1:42" ht="11.5" x14ac:dyDescent="0.25">
      <c r="A41" s="56"/>
      <c r="C41" s="315" t="s">
        <v>485</v>
      </c>
      <c r="D41" s="316"/>
      <c r="E41" s="2" t="s">
        <v>143</v>
      </c>
      <c r="F41" s="589"/>
      <c r="G41" s="570">
        <f>-F41</f>
        <v>0</v>
      </c>
      <c r="H41" s="570">
        <f>SUM(F41:G41)</f>
        <v>0</v>
      </c>
      <c r="I41" s="589"/>
      <c r="J41" s="570">
        <f>-I41</f>
        <v>0</v>
      </c>
      <c r="K41" s="570">
        <f>SUM(I41:J41)</f>
        <v>0</v>
      </c>
      <c r="L41" s="589"/>
      <c r="M41" s="570">
        <f>-L41</f>
        <v>0</v>
      </c>
      <c r="N41" s="570">
        <f>SUM(L41:M41)</f>
        <v>0</v>
      </c>
      <c r="O41" s="312"/>
      <c r="P41" s="589"/>
      <c r="Q41" s="570">
        <f>-P41</f>
        <v>0</v>
      </c>
      <c r="R41" s="570">
        <f>SUM(P41:Q41)</f>
        <v>0</v>
      </c>
      <c r="S41" s="589"/>
      <c r="T41" s="570">
        <f>-S41</f>
        <v>0</v>
      </c>
      <c r="U41" s="570">
        <f>SUM(S41:T41)</f>
        <v>0</v>
      </c>
      <c r="V41" s="589"/>
      <c r="W41" s="570">
        <f>-V41</f>
        <v>0</v>
      </c>
      <c r="X41" s="570">
        <f>SUM(V41:W41)</f>
        <v>0</v>
      </c>
      <c r="Y41" s="48"/>
      <c r="Z41" s="570">
        <f>R41/R$14</f>
        <v>0</v>
      </c>
      <c r="AA41" s="570">
        <f>U41/U$14</f>
        <v>0</v>
      </c>
      <c r="AB41" s="570">
        <f>X41/X$14</f>
        <v>0</v>
      </c>
      <c r="AC41" s="312"/>
      <c r="AD41" s="589"/>
      <c r="AE41" s="570">
        <f>-AD41</f>
        <v>0</v>
      </c>
      <c r="AF41" s="570">
        <f>SUM(AD41:AE41)</f>
        <v>0</v>
      </c>
      <c r="AG41" s="589"/>
      <c r="AH41" s="570">
        <f>-AG41</f>
        <v>0</v>
      </c>
      <c r="AI41" s="570">
        <f>SUM(AG41:AH41)</f>
        <v>0</v>
      </c>
      <c r="AJ41" s="589"/>
      <c r="AK41" s="570">
        <f>-AJ41</f>
        <v>0</v>
      </c>
      <c r="AL41" s="570">
        <f>SUM(AJ41:AK41)</f>
        <v>0</v>
      </c>
      <c r="AM41" s="585"/>
      <c r="AN41" s="570">
        <f>AF41/AF$14</f>
        <v>0</v>
      </c>
      <c r="AO41" s="570">
        <f>AI41/AI$14</f>
        <v>0</v>
      </c>
      <c r="AP41" s="570">
        <f>AL41/AL$14</f>
        <v>0</v>
      </c>
    </row>
    <row r="42" spans="1:42" ht="11.5" x14ac:dyDescent="0.25">
      <c r="A42" s="56"/>
      <c r="C42" s="315" t="s">
        <v>486</v>
      </c>
      <c r="D42" s="316"/>
      <c r="E42" s="3" t="s">
        <v>695</v>
      </c>
      <c r="F42" s="571">
        <f>F36+F37+F39+F40+F41</f>
        <v>0</v>
      </c>
      <c r="G42" s="571">
        <f t="shared" ref="G42:N42" si="48">G36+G37+G39+G40+G41</f>
        <v>0</v>
      </c>
      <c r="H42" s="571">
        <f t="shared" si="48"/>
        <v>0</v>
      </c>
      <c r="I42" s="571">
        <f t="shared" si="48"/>
        <v>0</v>
      </c>
      <c r="J42" s="571">
        <f t="shared" si="48"/>
        <v>0</v>
      </c>
      <c r="K42" s="571">
        <f t="shared" si="48"/>
        <v>0</v>
      </c>
      <c r="L42" s="571">
        <f t="shared" si="48"/>
        <v>0</v>
      </c>
      <c r="M42" s="571">
        <f t="shared" si="48"/>
        <v>0</v>
      </c>
      <c r="N42" s="571">
        <f t="shared" si="48"/>
        <v>0</v>
      </c>
      <c r="O42" s="312"/>
      <c r="P42" s="571">
        <f t="shared" ref="P42:X42" si="49">P36+P37+P39+P40+P41</f>
        <v>0</v>
      </c>
      <c r="Q42" s="571">
        <f t="shared" si="49"/>
        <v>0</v>
      </c>
      <c r="R42" s="571">
        <f t="shared" si="49"/>
        <v>0</v>
      </c>
      <c r="S42" s="571">
        <f t="shared" si="49"/>
        <v>0</v>
      </c>
      <c r="T42" s="571">
        <f t="shared" si="49"/>
        <v>0</v>
      </c>
      <c r="U42" s="571">
        <f t="shared" si="49"/>
        <v>0</v>
      </c>
      <c r="V42" s="571">
        <f t="shared" si="49"/>
        <v>0</v>
      </c>
      <c r="W42" s="571">
        <f t="shared" si="49"/>
        <v>0</v>
      </c>
      <c r="X42" s="571">
        <f t="shared" si="49"/>
        <v>0</v>
      </c>
      <c r="Y42" s="48"/>
      <c r="Z42" s="571">
        <f t="shared" ref="Z42:AB42" si="50">Z36+Z37+Z39+Z40+Z41</f>
        <v>0</v>
      </c>
      <c r="AA42" s="571">
        <f t="shared" si="50"/>
        <v>0</v>
      </c>
      <c r="AB42" s="571">
        <f t="shared" si="50"/>
        <v>0</v>
      </c>
      <c r="AC42" s="312"/>
      <c r="AD42" s="571">
        <f t="shared" ref="AD42:AL42" si="51">AD36+AD37+AD39+AD40+AD41</f>
        <v>0</v>
      </c>
      <c r="AE42" s="571">
        <f t="shared" si="51"/>
        <v>0</v>
      </c>
      <c r="AF42" s="571">
        <f t="shared" si="51"/>
        <v>0</v>
      </c>
      <c r="AG42" s="571">
        <f t="shared" si="51"/>
        <v>0</v>
      </c>
      <c r="AH42" s="571">
        <f t="shared" si="51"/>
        <v>0</v>
      </c>
      <c r="AI42" s="571">
        <f t="shared" si="51"/>
        <v>0</v>
      </c>
      <c r="AJ42" s="571">
        <f t="shared" si="51"/>
        <v>0</v>
      </c>
      <c r="AK42" s="571">
        <f t="shared" si="51"/>
        <v>0</v>
      </c>
      <c r="AL42" s="571">
        <f t="shared" si="51"/>
        <v>0</v>
      </c>
      <c r="AM42" s="585"/>
      <c r="AN42" s="571">
        <f t="shared" ref="AN42:AP42" si="52">AN36+AN37+AN39+AN40+AN41</f>
        <v>0</v>
      </c>
      <c r="AO42" s="571">
        <f t="shared" si="52"/>
        <v>0</v>
      </c>
      <c r="AP42" s="571">
        <f t="shared" si="52"/>
        <v>0</v>
      </c>
    </row>
    <row r="43" spans="1:42" ht="11.5" x14ac:dyDescent="0.25">
      <c r="A43" s="56"/>
      <c r="C43" s="315"/>
      <c r="D43" s="316"/>
      <c r="F43" s="572"/>
      <c r="G43" s="572"/>
      <c r="H43" s="572"/>
      <c r="I43" s="572"/>
      <c r="J43" s="572"/>
      <c r="K43" s="572"/>
      <c r="L43" s="572"/>
      <c r="M43" s="572"/>
      <c r="N43" s="572"/>
      <c r="O43" s="312"/>
      <c r="P43" s="572"/>
      <c r="Q43" s="572"/>
      <c r="R43" s="572"/>
      <c r="S43" s="572"/>
      <c r="T43" s="572"/>
      <c r="U43" s="572"/>
      <c r="V43" s="572"/>
      <c r="W43" s="572"/>
      <c r="X43" s="572"/>
      <c r="Y43" s="48"/>
      <c r="Z43" s="572"/>
      <c r="AA43" s="572"/>
      <c r="AB43" s="572"/>
      <c r="AC43" s="312"/>
      <c r="AD43" s="572"/>
      <c r="AE43" s="572"/>
      <c r="AF43" s="572"/>
      <c r="AG43" s="572"/>
      <c r="AH43" s="572"/>
      <c r="AI43" s="572"/>
      <c r="AJ43" s="572"/>
      <c r="AK43" s="572"/>
      <c r="AL43" s="572"/>
      <c r="AM43" s="585"/>
      <c r="AN43" s="572"/>
      <c r="AO43" s="572"/>
      <c r="AP43" s="572"/>
    </row>
    <row r="44" spans="1:42" s="48" customFormat="1" ht="11.5" x14ac:dyDescent="0.25">
      <c r="A44" s="56"/>
      <c r="C44" s="315" t="s">
        <v>487</v>
      </c>
      <c r="D44" s="486"/>
      <c r="E44" s="481" t="s">
        <v>696</v>
      </c>
      <c r="F44" s="615"/>
      <c r="G44" s="615"/>
      <c r="H44" s="614"/>
      <c r="I44" s="615"/>
      <c r="J44" s="615"/>
      <c r="K44" s="614"/>
      <c r="L44" s="615"/>
      <c r="M44" s="615"/>
      <c r="N44" s="614"/>
      <c r="O44" s="312"/>
      <c r="P44" s="615"/>
      <c r="Q44" s="615"/>
      <c r="R44" s="614"/>
      <c r="S44" s="615"/>
      <c r="T44" s="615"/>
      <c r="U44" s="614"/>
      <c r="V44" s="615"/>
      <c r="W44" s="615"/>
      <c r="X44" s="614"/>
      <c r="Z44" s="614"/>
      <c r="AA44" s="614"/>
      <c r="AB44" s="614"/>
      <c r="AC44" s="312"/>
      <c r="AD44" s="615"/>
      <c r="AE44" s="615"/>
      <c r="AF44" s="614"/>
      <c r="AG44" s="615"/>
      <c r="AH44" s="615"/>
      <c r="AI44" s="614"/>
      <c r="AJ44" s="615"/>
      <c r="AK44" s="615"/>
      <c r="AL44" s="614"/>
      <c r="AM44" s="616"/>
      <c r="AN44" s="614"/>
      <c r="AO44" s="614"/>
      <c r="AP44" s="614"/>
    </row>
    <row r="45" spans="1:42" ht="11.5" x14ac:dyDescent="0.25">
      <c r="A45" s="56"/>
      <c r="C45" s="315" t="s">
        <v>488</v>
      </c>
      <c r="D45" s="316"/>
      <c r="E45" s="2" t="s">
        <v>135</v>
      </c>
      <c r="F45" s="589"/>
      <c r="G45" s="589"/>
      <c r="H45" s="570">
        <f>SUM(F45:G45)</f>
        <v>0</v>
      </c>
      <c r="I45" s="589"/>
      <c r="J45" s="589"/>
      <c r="K45" s="570">
        <f>SUM(I45:J45)</f>
        <v>0</v>
      </c>
      <c r="L45" s="589"/>
      <c r="M45" s="589"/>
      <c r="N45" s="570">
        <f>SUM(L45:M45)</f>
        <v>0</v>
      </c>
      <c r="O45" s="312"/>
      <c r="P45" s="589"/>
      <c r="Q45" s="589"/>
      <c r="R45" s="570">
        <f>SUM(P45:Q45)</f>
        <v>0</v>
      </c>
      <c r="S45" s="589"/>
      <c r="T45" s="589"/>
      <c r="U45" s="570">
        <f>SUM(S45:T45)</f>
        <v>0</v>
      </c>
      <c r="V45" s="589"/>
      <c r="W45" s="589"/>
      <c r="X45" s="570">
        <f>SUM(V45:W45)</f>
        <v>0</v>
      </c>
      <c r="Y45" s="48"/>
      <c r="Z45" s="570">
        <f>R45/R$14</f>
        <v>0</v>
      </c>
      <c r="AA45" s="570">
        <f>U45/U$14</f>
        <v>0</v>
      </c>
      <c r="AB45" s="570">
        <f>X45/X$14</f>
        <v>0</v>
      </c>
      <c r="AC45" s="312"/>
      <c r="AD45" s="589"/>
      <c r="AE45" s="589"/>
      <c r="AF45" s="570">
        <f>SUM(AD45:AE45)</f>
        <v>0</v>
      </c>
      <c r="AG45" s="589"/>
      <c r="AH45" s="589"/>
      <c r="AI45" s="570">
        <f>SUM(AG45:AH45)</f>
        <v>0</v>
      </c>
      <c r="AJ45" s="589"/>
      <c r="AK45" s="589"/>
      <c r="AL45" s="570">
        <f>SUM(AJ45:AK45)</f>
        <v>0</v>
      </c>
      <c r="AM45" s="585"/>
      <c r="AN45" s="570">
        <f>AF45/AF$14</f>
        <v>0</v>
      </c>
      <c r="AO45" s="570">
        <f>AI45/AI$14</f>
        <v>0</v>
      </c>
      <c r="AP45" s="570">
        <f>AL45/AL$14</f>
        <v>0</v>
      </c>
    </row>
    <row r="46" spans="1:42" ht="11.5" x14ac:dyDescent="0.25">
      <c r="A46" s="56"/>
      <c r="C46" s="315" t="s">
        <v>489</v>
      </c>
      <c r="D46" s="316"/>
      <c r="E46" s="3" t="s">
        <v>136</v>
      </c>
      <c r="F46" s="571">
        <f t="shared" ref="F46:N46" si="53">F45+F42</f>
        <v>0</v>
      </c>
      <c r="G46" s="571">
        <f t="shared" si="53"/>
        <v>0</v>
      </c>
      <c r="H46" s="571">
        <f t="shared" si="53"/>
        <v>0</v>
      </c>
      <c r="I46" s="571">
        <f t="shared" si="53"/>
        <v>0</v>
      </c>
      <c r="J46" s="571">
        <f t="shared" si="53"/>
        <v>0</v>
      </c>
      <c r="K46" s="571">
        <f t="shared" si="53"/>
        <v>0</v>
      </c>
      <c r="L46" s="571">
        <f t="shared" si="53"/>
        <v>0</v>
      </c>
      <c r="M46" s="571">
        <f t="shared" si="53"/>
        <v>0</v>
      </c>
      <c r="N46" s="571">
        <f t="shared" si="53"/>
        <v>0</v>
      </c>
      <c r="O46" s="312"/>
      <c r="P46" s="571">
        <f t="shared" ref="P46:W46" si="54">P45+P42</f>
        <v>0</v>
      </c>
      <c r="Q46" s="571">
        <f t="shared" si="54"/>
        <v>0</v>
      </c>
      <c r="R46" s="571">
        <f t="shared" si="54"/>
        <v>0</v>
      </c>
      <c r="S46" s="571">
        <f t="shared" si="54"/>
        <v>0</v>
      </c>
      <c r="T46" s="571">
        <f t="shared" si="54"/>
        <v>0</v>
      </c>
      <c r="U46" s="571">
        <f t="shared" si="54"/>
        <v>0</v>
      </c>
      <c r="V46" s="571">
        <f t="shared" si="54"/>
        <v>0</v>
      </c>
      <c r="W46" s="571">
        <f t="shared" si="54"/>
        <v>0</v>
      </c>
      <c r="X46" s="571">
        <f>X45+X42</f>
        <v>0</v>
      </c>
      <c r="Y46" s="48"/>
      <c r="Z46" s="571">
        <f>Z45+Z42</f>
        <v>0</v>
      </c>
      <c r="AA46" s="571">
        <f>AA45+AA42</f>
        <v>0</v>
      </c>
      <c r="AB46" s="571">
        <f>AB45+AB42</f>
        <v>0</v>
      </c>
      <c r="AC46" s="312"/>
      <c r="AD46" s="571">
        <f t="shared" ref="AD46:AK46" si="55">AD45+AD42</f>
        <v>0</v>
      </c>
      <c r="AE46" s="571">
        <f t="shared" si="55"/>
        <v>0</v>
      </c>
      <c r="AF46" s="571">
        <f t="shared" si="55"/>
        <v>0</v>
      </c>
      <c r="AG46" s="571">
        <f t="shared" si="55"/>
        <v>0</v>
      </c>
      <c r="AH46" s="571">
        <f t="shared" si="55"/>
        <v>0</v>
      </c>
      <c r="AI46" s="571">
        <f t="shared" si="55"/>
        <v>0</v>
      </c>
      <c r="AJ46" s="571">
        <f t="shared" si="55"/>
        <v>0</v>
      </c>
      <c r="AK46" s="571">
        <f t="shared" si="55"/>
        <v>0</v>
      </c>
      <c r="AL46" s="571">
        <f>AL45+AL42</f>
        <v>0</v>
      </c>
      <c r="AM46" s="585"/>
      <c r="AN46" s="571">
        <f>AN45+AN42</f>
        <v>0</v>
      </c>
      <c r="AO46" s="571">
        <f>AO45+AO42</f>
        <v>0</v>
      </c>
      <c r="AP46" s="571">
        <f>AP45+AP42</f>
        <v>0</v>
      </c>
    </row>
    <row r="47" spans="1:42" ht="11.5" x14ac:dyDescent="0.25">
      <c r="A47" s="56"/>
      <c r="C47" s="315"/>
      <c r="D47" s="316"/>
      <c r="E47" s="487"/>
      <c r="F47" s="580"/>
      <c r="G47" s="580"/>
      <c r="H47" s="580"/>
      <c r="I47" s="580"/>
      <c r="J47" s="580"/>
      <c r="K47" s="580"/>
      <c r="L47" s="580"/>
      <c r="M47" s="580"/>
      <c r="N47" s="580"/>
      <c r="O47" s="312"/>
      <c r="P47" s="580"/>
      <c r="Q47" s="580"/>
      <c r="R47" s="580"/>
      <c r="S47" s="580"/>
      <c r="T47" s="580"/>
      <c r="U47" s="580"/>
      <c r="V47" s="580"/>
      <c r="W47" s="580"/>
      <c r="X47" s="580"/>
      <c r="Y47" s="48"/>
      <c r="Z47" s="580"/>
      <c r="AA47" s="580"/>
      <c r="AB47" s="580"/>
      <c r="AC47" s="312"/>
      <c r="AD47" s="580"/>
      <c r="AE47" s="580"/>
      <c r="AF47" s="580"/>
      <c r="AG47" s="580"/>
      <c r="AH47" s="580"/>
      <c r="AI47" s="580"/>
      <c r="AJ47" s="580"/>
      <c r="AK47" s="580"/>
      <c r="AL47" s="580"/>
      <c r="AM47" s="585"/>
      <c r="AN47" s="580"/>
      <c r="AO47" s="580"/>
      <c r="AP47" s="580"/>
    </row>
    <row r="48" spans="1:42" s="488" customFormat="1" ht="12" x14ac:dyDescent="0.3">
      <c r="A48" s="56"/>
      <c r="C48" s="315" t="s">
        <v>490</v>
      </c>
      <c r="D48" s="489"/>
      <c r="E48" s="515" t="s">
        <v>697</v>
      </c>
      <c r="F48" s="617">
        <f>F28</f>
        <v>0</v>
      </c>
      <c r="G48" s="617"/>
      <c r="H48" s="617">
        <f>F48</f>
        <v>0</v>
      </c>
      <c r="I48" s="617">
        <f>I28</f>
        <v>0</v>
      </c>
      <c r="J48" s="617"/>
      <c r="K48" s="617">
        <f>I48</f>
        <v>0</v>
      </c>
      <c r="L48" s="617">
        <f>L28</f>
        <v>0</v>
      </c>
      <c r="M48" s="617"/>
      <c r="N48" s="617">
        <f>L48</f>
        <v>0</v>
      </c>
      <c r="O48" s="312"/>
      <c r="P48" s="617">
        <f>P28</f>
        <v>0</v>
      </c>
      <c r="Q48" s="617"/>
      <c r="R48" s="617">
        <f>P48</f>
        <v>0</v>
      </c>
      <c r="S48" s="617">
        <f>S28</f>
        <v>0</v>
      </c>
      <c r="T48" s="617"/>
      <c r="U48" s="617">
        <f>S48</f>
        <v>0</v>
      </c>
      <c r="V48" s="617">
        <f>V28</f>
        <v>0</v>
      </c>
      <c r="W48" s="617"/>
      <c r="X48" s="617">
        <f>V48</f>
        <v>0</v>
      </c>
      <c r="Y48" s="48"/>
      <c r="Z48" s="617">
        <f>Z28</f>
        <v>0</v>
      </c>
      <c r="AA48" s="617"/>
      <c r="AB48" s="617">
        <f>Z48</f>
        <v>0</v>
      </c>
      <c r="AC48" s="312"/>
      <c r="AD48" s="617">
        <f>AD28</f>
        <v>0</v>
      </c>
      <c r="AE48" s="617"/>
      <c r="AF48" s="617">
        <f>AD48</f>
        <v>0</v>
      </c>
      <c r="AG48" s="617">
        <f>AG28</f>
        <v>0</v>
      </c>
      <c r="AH48" s="617"/>
      <c r="AI48" s="617">
        <f>AG48</f>
        <v>0</v>
      </c>
      <c r="AJ48" s="617">
        <f>AJ28</f>
        <v>0</v>
      </c>
      <c r="AK48" s="617"/>
      <c r="AL48" s="617">
        <f>AJ48</f>
        <v>0</v>
      </c>
      <c r="AM48" s="619"/>
      <c r="AN48" s="617">
        <f>AN28</f>
        <v>0</v>
      </c>
      <c r="AO48" s="617"/>
      <c r="AP48" s="617">
        <f>AN48</f>
        <v>0</v>
      </c>
    </row>
    <row r="49" spans="1:43" ht="11.5" x14ac:dyDescent="0.25">
      <c r="A49" s="56"/>
      <c r="C49" s="315"/>
      <c r="D49" s="316"/>
      <c r="F49" s="559"/>
      <c r="G49" s="559"/>
      <c r="H49" s="559"/>
      <c r="I49" s="559"/>
      <c r="J49" s="559"/>
      <c r="K49" s="559"/>
      <c r="L49" s="559"/>
      <c r="M49" s="559"/>
      <c r="N49" s="559"/>
      <c r="O49" s="312"/>
      <c r="P49" s="559"/>
      <c r="Q49" s="559"/>
      <c r="R49" s="559"/>
      <c r="S49" s="559"/>
      <c r="T49" s="559"/>
      <c r="U49" s="559"/>
      <c r="V49" s="559"/>
      <c r="W49" s="559"/>
      <c r="X49" s="559"/>
      <c r="Y49" s="48"/>
      <c r="Z49" s="4"/>
      <c r="AA49" s="4"/>
      <c r="AB49" s="4"/>
      <c r="AC49" s="312"/>
      <c r="AD49" s="4"/>
      <c r="AE49" s="4"/>
      <c r="AF49" s="4"/>
      <c r="AG49" s="4"/>
      <c r="AH49" s="4"/>
      <c r="AI49" s="4"/>
      <c r="AJ49" s="4"/>
      <c r="AK49" s="4"/>
      <c r="AL49" s="4"/>
      <c r="AN49" s="4"/>
      <c r="AO49" s="4"/>
      <c r="AP49" s="4"/>
    </row>
    <row r="50" spans="1:43" s="490" customFormat="1" ht="14.5" hidden="1" x14ac:dyDescent="0.35">
      <c r="A50" s="56"/>
      <c r="C50" s="315" t="s">
        <v>491</v>
      </c>
      <c r="D50" s="492" t="s">
        <v>416</v>
      </c>
      <c r="E50" s="493" t="s">
        <v>19</v>
      </c>
      <c r="F50" s="494"/>
      <c r="G50" s="494"/>
      <c r="H50" s="495">
        <f>SUM(F50:G50)</f>
        <v>0</v>
      </c>
      <c r="I50" s="494"/>
      <c r="J50" s="494"/>
      <c r="K50" s="495">
        <f>SUM(I50:J50)</f>
        <v>0</v>
      </c>
      <c r="L50" s="494"/>
      <c r="M50" s="494"/>
      <c r="N50" s="495">
        <f>SUM(L50:M50)</f>
        <v>0</v>
      </c>
      <c r="O50" s="312"/>
      <c r="P50" s="494"/>
      <c r="Q50" s="494"/>
      <c r="R50" s="495">
        <f>SUM(P50:Q50)</f>
        <v>0</v>
      </c>
      <c r="S50" s="494"/>
      <c r="T50" s="494"/>
      <c r="U50" s="495">
        <f>SUM(S50:T50)</f>
        <v>0</v>
      </c>
      <c r="V50" s="494"/>
      <c r="W50" s="494"/>
      <c r="X50" s="495">
        <f>SUM(V50:W50)</f>
        <v>0</v>
      </c>
      <c r="Y50" s="48"/>
      <c r="Z50" s="495">
        <f>R50/R$14</f>
        <v>0</v>
      </c>
      <c r="AA50" s="495">
        <f>U50/U$14</f>
        <v>0</v>
      </c>
      <c r="AB50" s="495">
        <f>X50/X$14</f>
        <v>0</v>
      </c>
      <c r="AC50" s="312"/>
      <c r="AD50" s="494"/>
      <c r="AE50" s="494"/>
      <c r="AF50" s="495">
        <f>SUM(AD50:AE50)</f>
        <v>0</v>
      </c>
      <c r="AG50" s="494"/>
      <c r="AH50" s="494"/>
      <c r="AI50" s="495">
        <f>SUM(AG50:AH50)</f>
        <v>0</v>
      </c>
      <c r="AJ50" s="494"/>
      <c r="AK50" s="494"/>
      <c r="AL50" s="495">
        <f>SUM(AJ50:AK50)</f>
        <v>0</v>
      </c>
      <c r="AM50" s="496"/>
      <c r="AN50" s="495">
        <f>AF50/AF$14</f>
        <v>0</v>
      </c>
      <c r="AO50" s="495">
        <f>AI50/AI$14</f>
        <v>0</v>
      </c>
      <c r="AP50" s="495">
        <f>AL50/AL$14</f>
        <v>0</v>
      </c>
      <c r="AQ50" s="496"/>
    </row>
    <row r="51" spans="1:43" ht="11.5" x14ac:dyDescent="0.25">
      <c r="A51" s="56"/>
      <c r="C51" s="315"/>
      <c r="D51" s="316"/>
      <c r="F51" s="4"/>
      <c r="G51" s="4"/>
      <c r="H51" s="4"/>
      <c r="I51" s="4"/>
      <c r="J51" s="4"/>
      <c r="K51" s="4"/>
      <c r="L51" s="4"/>
      <c r="M51" s="4"/>
      <c r="N51" s="4"/>
      <c r="O51" s="312"/>
      <c r="P51" s="4"/>
      <c r="Q51" s="4"/>
      <c r="R51" s="4"/>
      <c r="S51" s="4"/>
      <c r="T51" s="4"/>
      <c r="U51" s="4"/>
      <c r="V51" s="4"/>
      <c r="W51" s="4"/>
      <c r="X51" s="4"/>
      <c r="Y51" s="48"/>
      <c r="Z51" s="4"/>
      <c r="AA51" s="4"/>
      <c r="AB51" s="4"/>
      <c r="AC51" s="312"/>
      <c r="AD51" s="4"/>
      <c r="AE51" s="4"/>
      <c r="AF51" s="4"/>
      <c r="AG51" s="4"/>
      <c r="AH51" s="4"/>
      <c r="AI51" s="4"/>
      <c r="AJ51" s="4"/>
      <c r="AK51" s="4"/>
      <c r="AL51" s="4"/>
      <c r="AN51" s="4"/>
      <c r="AO51" s="4"/>
      <c r="AP51" s="4"/>
    </row>
    <row r="52" spans="1:43" ht="13" x14ac:dyDescent="0.3">
      <c r="A52" s="56"/>
      <c r="C52" s="315"/>
      <c r="D52" s="316"/>
      <c r="E52" s="13" t="s">
        <v>567</v>
      </c>
      <c r="F52" s="513"/>
      <c r="G52" s="513"/>
      <c r="H52" s="59" t="str">
        <f>H17</f>
        <v>31/XX/20XX</v>
      </c>
      <c r="I52" s="22"/>
      <c r="J52" s="22"/>
      <c r="K52" s="59" t="str">
        <f>K17</f>
        <v>31/XX/20XX</v>
      </c>
      <c r="L52" s="22"/>
      <c r="M52" s="22"/>
      <c r="N52" s="59" t="str">
        <f>N17</f>
        <v>31/XX/20XX</v>
      </c>
      <c r="O52" s="312"/>
      <c r="P52" s="22"/>
      <c r="Q52" s="22"/>
      <c r="R52" s="59" t="str">
        <f>R17</f>
        <v>31/XX/20XX</v>
      </c>
      <c r="S52" s="22"/>
      <c r="T52" s="22"/>
      <c r="U52" s="59" t="str">
        <f>U17</f>
        <v>31/XX/20XX</v>
      </c>
      <c r="V52" s="575"/>
      <c r="W52" s="575"/>
      <c r="X52" s="576" t="str">
        <f>X17</f>
        <v>31/XX/20XX</v>
      </c>
      <c r="Y52" s="48"/>
      <c r="Z52" s="59" t="str">
        <f>Z17</f>
        <v>31/XX/20XX</v>
      </c>
      <c r="AA52" s="59" t="str">
        <f>AA17</f>
        <v>31/XX/20XX</v>
      </c>
      <c r="AB52" s="59" t="str">
        <f>AB17</f>
        <v>31/XX/20XX</v>
      </c>
      <c r="AC52" s="312"/>
      <c r="AD52" s="22"/>
      <c r="AE52" s="22"/>
      <c r="AF52" s="59" t="str">
        <f>AF17</f>
        <v>31/XX/20XX</v>
      </c>
      <c r="AG52" s="22"/>
      <c r="AH52" s="22"/>
      <c r="AI52" s="59" t="str">
        <f>AI17</f>
        <v>31/XX/20XX</v>
      </c>
      <c r="AJ52" s="22"/>
      <c r="AK52" s="22"/>
      <c r="AL52" s="59" t="str">
        <f>AL17</f>
        <v>31/XX/20XX</v>
      </c>
      <c r="AN52" s="59" t="str">
        <f>AN17</f>
        <v>31/XX/20XX</v>
      </c>
      <c r="AO52" s="59" t="str">
        <f>AO17</f>
        <v>31/XX/20XX</v>
      </c>
      <c r="AP52" s="59" t="str">
        <f>AP17</f>
        <v>31/XX/20XX</v>
      </c>
    </row>
    <row r="53" spans="1:43" ht="11.5" x14ac:dyDescent="0.25">
      <c r="A53" s="56"/>
      <c r="C53" s="315"/>
      <c r="D53" s="316" t="s">
        <v>416</v>
      </c>
      <c r="E53" s="511" t="s">
        <v>698</v>
      </c>
      <c r="F53" s="510"/>
      <c r="G53" s="510"/>
      <c r="H53" s="512"/>
      <c r="I53" s="483"/>
      <c r="J53" s="483"/>
      <c r="K53" s="484"/>
      <c r="L53" s="483"/>
      <c r="M53" s="483"/>
      <c r="N53" s="484"/>
      <c r="O53" s="312"/>
      <c r="P53" s="483"/>
      <c r="Q53" s="483"/>
      <c r="R53" s="484"/>
      <c r="S53" s="483"/>
      <c r="T53" s="483"/>
      <c r="U53" s="484"/>
      <c r="V53" s="577"/>
      <c r="W53" s="577"/>
      <c r="X53" s="570"/>
      <c r="Y53" s="48"/>
      <c r="Z53" s="484"/>
      <c r="AA53" s="484"/>
      <c r="AB53" s="484"/>
      <c r="AC53" s="312"/>
      <c r="AD53" s="483"/>
      <c r="AE53" s="483"/>
      <c r="AF53" s="484"/>
      <c r="AG53" s="483"/>
      <c r="AH53" s="483"/>
      <c r="AI53" s="484"/>
      <c r="AJ53" s="483"/>
      <c r="AK53" s="483"/>
      <c r="AL53" s="484"/>
      <c r="AN53" s="484"/>
      <c r="AO53" s="484"/>
      <c r="AP53" s="484"/>
    </row>
    <row r="54" spans="1:43" ht="11.5" x14ac:dyDescent="0.25">
      <c r="A54" s="56">
        <f>IF(OR(H54&lt;0,K54&lt;0,N54&lt;0,U54&lt;0,R54&lt;0,X54&lt;0,AB54&lt;0,AF54&lt;0,AI54&lt;0,AL54&lt;0),1,0)</f>
        <v>0</v>
      </c>
      <c r="C54" s="315" t="s">
        <v>435</v>
      </c>
      <c r="D54" s="316" t="s">
        <v>416</v>
      </c>
      <c r="E54" s="508" t="s">
        <v>137</v>
      </c>
      <c r="F54" s="510"/>
      <c r="G54" s="510"/>
      <c r="H54" s="579"/>
      <c r="I54" s="628"/>
      <c r="J54" s="628"/>
      <c r="K54" s="627"/>
      <c r="L54" s="628"/>
      <c r="M54" s="628"/>
      <c r="N54" s="627"/>
      <c r="O54" s="312"/>
      <c r="P54" s="628"/>
      <c r="Q54" s="628"/>
      <c r="R54" s="627"/>
      <c r="S54" s="628"/>
      <c r="T54" s="628"/>
      <c r="U54" s="627"/>
      <c r="V54" s="628"/>
      <c r="W54" s="628"/>
      <c r="X54" s="627"/>
      <c r="Y54" s="48"/>
      <c r="Z54" s="628"/>
      <c r="AA54" s="628"/>
      <c r="AB54" s="627"/>
      <c r="AC54" s="312"/>
      <c r="AD54" s="628"/>
      <c r="AE54" s="628"/>
      <c r="AF54" s="627"/>
      <c r="AG54" s="628"/>
      <c r="AH54" s="628"/>
      <c r="AI54" s="627"/>
      <c r="AJ54" s="628"/>
      <c r="AK54" s="628"/>
      <c r="AL54" s="627"/>
      <c r="AM54" s="556"/>
      <c r="AN54" s="557">
        <f t="shared" ref="AN54" si="56">AF54/AF$15</f>
        <v>0</v>
      </c>
      <c r="AO54" s="557">
        <f t="shared" ref="AO54" si="57">AI54/AI$15</f>
        <v>0</v>
      </c>
      <c r="AP54" s="557">
        <f t="shared" ref="AP54" si="58">AL54/AL$15</f>
        <v>0</v>
      </c>
    </row>
    <row r="55" spans="1:43" ht="11.5" x14ac:dyDescent="0.25">
      <c r="A55" s="56">
        <f t="shared" ref="A55:A57" si="59">IF(OR(H55&lt;0,K55&lt;0,N55&lt;0,U55&lt;0,R55&lt;0,X55&lt;0,AB55&lt;0,AF55&lt;0,AI55&lt;0,AL55&lt;0),1,0)</f>
        <v>0</v>
      </c>
      <c r="C55" s="315" t="s">
        <v>436</v>
      </c>
      <c r="D55" s="316"/>
      <c r="E55" s="508" t="s">
        <v>20</v>
      </c>
      <c r="F55" s="510"/>
      <c r="G55" s="510"/>
      <c r="H55" s="627"/>
      <c r="I55" s="628"/>
      <c r="J55" s="628"/>
      <c r="K55" s="627"/>
      <c r="L55" s="628"/>
      <c r="M55" s="628"/>
      <c r="N55" s="627"/>
      <c r="O55" s="312"/>
      <c r="P55" s="628"/>
      <c r="Q55" s="628"/>
      <c r="R55" s="627"/>
      <c r="S55" s="628"/>
      <c r="T55" s="628"/>
      <c r="U55" s="627"/>
      <c r="V55" s="628"/>
      <c r="W55" s="628"/>
      <c r="X55" s="627"/>
      <c r="Y55" s="48"/>
      <c r="Z55" s="628"/>
      <c r="AA55" s="628"/>
      <c r="AB55" s="627"/>
      <c r="AC55" s="312"/>
      <c r="AD55" s="628"/>
      <c r="AE55" s="628"/>
      <c r="AF55" s="627"/>
      <c r="AG55" s="628"/>
      <c r="AH55" s="628"/>
      <c r="AI55" s="627"/>
      <c r="AJ55" s="628"/>
      <c r="AK55" s="628"/>
      <c r="AL55" s="627"/>
      <c r="AM55" s="556"/>
      <c r="AN55" s="557">
        <f t="shared" ref="AN55:AN64" si="60">AF55/AF$15</f>
        <v>0</v>
      </c>
      <c r="AO55" s="557">
        <f t="shared" ref="AO55:AO64" si="61">AI55/AI$15</f>
        <v>0</v>
      </c>
      <c r="AP55" s="557">
        <f t="shared" ref="AP55:AP64" si="62">AL55/AL$15</f>
        <v>0</v>
      </c>
    </row>
    <row r="56" spans="1:43" ht="11.5" x14ac:dyDescent="0.25">
      <c r="A56" s="56">
        <f t="shared" si="59"/>
        <v>0</v>
      </c>
      <c r="C56" s="315" t="s">
        <v>437</v>
      </c>
      <c r="D56" s="316"/>
      <c r="E56" s="508" t="s">
        <v>699</v>
      </c>
      <c r="F56" s="510"/>
      <c r="G56" s="510"/>
      <c r="H56" s="627"/>
      <c r="I56" s="628"/>
      <c r="J56" s="628"/>
      <c r="K56" s="627"/>
      <c r="L56" s="628"/>
      <c r="M56" s="628"/>
      <c r="N56" s="627"/>
      <c r="O56" s="312"/>
      <c r="P56" s="628"/>
      <c r="Q56" s="628"/>
      <c r="R56" s="627"/>
      <c r="S56" s="628"/>
      <c r="T56" s="628"/>
      <c r="U56" s="627"/>
      <c r="V56" s="628"/>
      <c r="W56" s="628"/>
      <c r="X56" s="627"/>
      <c r="Y56" s="48"/>
      <c r="Z56" s="628"/>
      <c r="AA56" s="628"/>
      <c r="AB56" s="627"/>
      <c r="AC56" s="312"/>
      <c r="AD56" s="628"/>
      <c r="AE56" s="628"/>
      <c r="AF56" s="627"/>
      <c r="AG56" s="628"/>
      <c r="AH56" s="628"/>
      <c r="AI56" s="627"/>
      <c r="AJ56" s="628"/>
      <c r="AK56" s="628"/>
      <c r="AL56" s="627"/>
      <c r="AM56" s="556"/>
      <c r="AN56" s="557">
        <f t="shared" si="60"/>
        <v>0</v>
      </c>
      <c r="AO56" s="557">
        <f t="shared" si="61"/>
        <v>0</v>
      </c>
      <c r="AP56" s="557">
        <f t="shared" si="62"/>
        <v>0</v>
      </c>
    </row>
    <row r="57" spans="1:43" ht="11.5" x14ac:dyDescent="0.25">
      <c r="A57" s="56">
        <f t="shared" si="59"/>
        <v>0</v>
      </c>
      <c r="C57" s="315" t="s">
        <v>438</v>
      </c>
      <c r="D57" s="316"/>
      <c r="E57" s="508" t="s">
        <v>50</v>
      </c>
      <c r="F57" s="510"/>
      <c r="G57" s="510"/>
      <c r="H57" s="627"/>
      <c r="I57" s="628"/>
      <c r="J57" s="628"/>
      <c r="K57" s="627"/>
      <c r="L57" s="628"/>
      <c r="M57" s="628"/>
      <c r="N57" s="627"/>
      <c r="O57" s="312"/>
      <c r="P57" s="628"/>
      <c r="Q57" s="628"/>
      <c r="R57" s="627"/>
      <c r="S57" s="628"/>
      <c r="T57" s="628"/>
      <c r="U57" s="627"/>
      <c r="V57" s="628"/>
      <c r="W57" s="628"/>
      <c r="X57" s="627"/>
      <c r="Y57" s="48"/>
      <c r="Z57" s="628"/>
      <c r="AA57" s="628"/>
      <c r="AB57" s="627"/>
      <c r="AC57" s="312"/>
      <c r="AD57" s="628"/>
      <c r="AE57" s="628"/>
      <c r="AF57" s="627"/>
      <c r="AG57" s="628"/>
      <c r="AH57" s="628"/>
      <c r="AI57" s="627"/>
      <c r="AJ57" s="628"/>
      <c r="AK57" s="628"/>
      <c r="AL57" s="627"/>
      <c r="AM57" s="556"/>
      <c r="AN57" s="557">
        <f t="shared" si="60"/>
        <v>0</v>
      </c>
      <c r="AO57" s="557">
        <f t="shared" si="61"/>
        <v>0</v>
      </c>
      <c r="AP57" s="557">
        <f t="shared" si="62"/>
        <v>0</v>
      </c>
    </row>
    <row r="58" spans="1:43" ht="11.5" x14ac:dyDescent="0.25">
      <c r="A58" s="56"/>
      <c r="C58" s="315" t="s">
        <v>439</v>
      </c>
      <c r="D58" s="316"/>
      <c r="E58" s="508" t="s">
        <v>700</v>
      </c>
      <c r="F58" s="510"/>
      <c r="G58" s="510"/>
      <c r="H58" s="627"/>
      <c r="I58" s="628"/>
      <c r="J58" s="628"/>
      <c r="K58" s="627"/>
      <c r="L58" s="628"/>
      <c r="M58" s="628"/>
      <c r="N58" s="627"/>
      <c r="O58" s="312"/>
      <c r="P58" s="628"/>
      <c r="Q58" s="628"/>
      <c r="R58" s="627"/>
      <c r="S58" s="628"/>
      <c r="T58" s="628"/>
      <c r="U58" s="627"/>
      <c r="V58" s="628"/>
      <c r="W58" s="628"/>
      <c r="X58" s="627"/>
      <c r="Y58" s="48"/>
      <c r="Z58" s="628"/>
      <c r="AA58" s="628"/>
      <c r="AB58" s="627"/>
      <c r="AC58" s="312"/>
      <c r="AD58" s="628"/>
      <c r="AE58" s="628"/>
      <c r="AF58" s="627"/>
      <c r="AG58" s="628"/>
      <c r="AH58" s="628"/>
      <c r="AI58" s="627"/>
      <c r="AJ58" s="628"/>
      <c r="AK58" s="628"/>
      <c r="AL58" s="627"/>
      <c r="AM58" s="556"/>
      <c r="AN58" s="557">
        <f t="shared" si="60"/>
        <v>0</v>
      </c>
      <c r="AO58" s="557">
        <f t="shared" si="61"/>
        <v>0</v>
      </c>
      <c r="AP58" s="557">
        <f t="shared" si="62"/>
        <v>0</v>
      </c>
    </row>
    <row r="59" spans="1:43" ht="11.5" x14ac:dyDescent="0.25">
      <c r="A59" s="56"/>
      <c r="C59" s="315" t="s">
        <v>440</v>
      </c>
      <c r="D59" s="316"/>
      <c r="E59" s="508" t="s">
        <v>701</v>
      </c>
      <c r="F59" s="510"/>
      <c r="G59" s="510"/>
      <c r="H59" s="627"/>
      <c r="I59" s="628"/>
      <c r="J59" s="628"/>
      <c r="K59" s="627"/>
      <c r="L59" s="628"/>
      <c r="M59" s="628"/>
      <c r="N59" s="627"/>
      <c r="O59" s="312"/>
      <c r="P59" s="628"/>
      <c r="Q59" s="628"/>
      <c r="R59" s="627"/>
      <c r="S59" s="628"/>
      <c r="T59" s="628"/>
      <c r="U59" s="627"/>
      <c r="V59" s="628"/>
      <c r="W59" s="628"/>
      <c r="X59" s="627"/>
      <c r="Y59" s="48"/>
      <c r="Z59" s="628"/>
      <c r="AA59" s="628"/>
      <c r="AB59" s="627"/>
      <c r="AC59" s="312"/>
      <c r="AD59" s="628"/>
      <c r="AE59" s="628"/>
      <c r="AF59" s="627"/>
      <c r="AG59" s="628"/>
      <c r="AH59" s="628"/>
      <c r="AI59" s="627"/>
      <c r="AJ59" s="628"/>
      <c r="AK59" s="628"/>
      <c r="AL59" s="627"/>
      <c r="AM59" s="556"/>
      <c r="AN59" s="557">
        <f t="shared" si="60"/>
        <v>0</v>
      </c>
      <c r="AO59" s="557">
        <f t="shared" si="61"/>
        <v>0</v>
      </c>
      <c r="AP59" s="557">
        <f t="shared" si="62"/>
        <v>0</v>
      </c>
    </row>
    <row r="60" spans="1:43" ht="11.5" x14ac:dyDescent="0.25">
      <c r="A60" s="56"/>
      <c r="C60" s="315" t="s">
        <v>441</v>
      </c>
      <c r="D60" s="316"/>
      <c r="E60" s="508" t="s">
        <v>702</v>
      </c>
      <c r="F60" s="510"/>
      <c r="G60" s="510"/>
      <c r="H60" s="627"/>
      <c r="I60" s="628"/>
      <c r="J60" s="628"/>
      <c r="K60" s="627"/>
      <c r="L60" s="628"/>
      <c r="M60" s="628"/>
      <c r="N60" s="627"/>
      <c r="O60" s="312"/>
      <c r="P60" s="628"/>
      <c r="Q60" s="628"/>
      <c r="R60" s="627"/>
      <c r="S60" s="628"/>
      <c r="T60" s="628"/>
      <c r="U60" s="627"/>
      <c r="V60" s="628"/>
      <c r="W60" s="628"/>
      <c r="X60" s="627"/>
      <c r="Y60" s="48"/>
      <c r="Z60" s="628"/>
      <c r="AA60" s="628"/>
      <c r="AB60" s="627"/>
      <c r="AC60" s="312"/>
      <c r="AD60" s="628"/>
      <c r="AE60" s="628"/>
      <c r="AF60" s="627"/>
      <c r="AG60" s="628"/>
      <c r="AH60" s="628"/>
      <c r="AI60" s="627"/>
      <c r="AJ60" s="628"/>
      <c r="AK60" s="628"/>
      <c r="AL60" s="627"/>
      <c r="AM60" s="556"/>
      <c r="AN60" s="557">
        <f t="shared" si="60"/>
        <v>0</v>
      </c>
      <c r="AO60" s="557">
        <f t="shared" si="61"/>
        <v>0</v>
      </c>
      <c r="AP60" s="557">
        <f t="shared" si="62"/>
        <v>0</v>
      </c>
    </row>
    <row r="61" spans="1:43" ht="11.5" x14ac:dyDescent="0.25">
      <c r="A61" s="56"/>
      <c r="C61" s="315" t="s">
        <v>442</v>
      </c>
      <c r="D61" s="316" t="s">
        <v>416</v>
      </c>
      <c r="E61" s="508" t="s">
        <v>703</v>
      </c>
      <c r="F61" s="510"/>
      <c r="G61" s="510"/>
      <c r="H61" s="627"/>
      <c r="I61" s="628"/>
      <c r="J61" s="628"/>
      <c r="K61" s="627"/>
      <c r="L61" s="628"/>
      <c r="M61" s="628"/>
      <c r="N61" s="627"/>
      <c r="O61" s="312"/>
      <c r="P61" s="628"/>
      <c r="Q61" s="628"/>
      <c r="R61" s="627"/>
      <c r="S61" s="628"/>
      <c r="T61" s="628"/>
      <c r="U61" s="627"/>
      <c r="V61" s="628"/>
      <c r="W61" s="628"/>
      <c r="X61" s="627"/>
      <c r="Y61" s="48"/>
      <c r="Z61" s="628"/>
      <c r="AA61" s="628"/>
      <c r="AB61" s="627"/>
      <c r="AC61" s="312"/>
      <c r="AD61" s="628"/>
      <c r="AE61" s="628"/>
      <c r="AF61" s="627"/>
      <c r="AG61" s="628"/>
      <c r="AH61" s="628"/>
      <c r="AI61" s="627"/>
      <c r="AJ61" s="628"/>
      <c r="AK61" s="628"/>
      <c r="AL61" s="627"/>
      <c r="AM61" s="556"/>
      <c r="AN61" s="557">
        <f t="shared" si="60"/>
        <v>0</v>
      </c>
      <c r="AO61" s="557">
        <f t="shared" si="61"/>
        <v>0</v>
      </c>
      <c r="AP61" s="557">
        <f t="shared" si="62"/>
        <v>0</v>
      </c>
    </row>
    <row r="62" spans="1:43" ht="11.5" x14ac:dyDescent="0.25">
      <c r="A62" s="56"/>
      <c r="C62" s="315" t="s">
        <v>443</v>
      </c>
      <c r="D62" s="316" t="s">
        <v>416</v>
      </c>
      <c r="E62" s="508" t="s">
        <v>704</v>
      </c>
      <c r="F62" s="510"/>
      <c r="G62" s="510"/>
      <c r="H62" s="627"/>
      <c r="I62" s="628"/>
      <c r="J62" s="628"/>
      <c r="K62" s="627"/>
      <c r="L62" s="628"/>
      <c r="M62" s="628"/>
      <c r="N62" s="627"/>
      <c r="O62" s="312"/>
      <c r="P62" s="628"/>
      <c r="Q62" s="628"/>
      <c r="R62" s="627"/>
      <c r="S62" s="628"/>
      <c r="T62" s="628"/>
      <c r="U62" s="627"/>
      <c r="V62" s="628"/>
      <c r="W62" s="628"/>
      <c r="X62" s="627"/>
      <c r="Y62" s="48"/>
      <c r="Z62" s="628"/>
      <c r="AA62" s="628"/>
      <c r="AB62" s="627"/>
      <c r="AC62" s="312"/>
      <c r="AD62" s="628"/>
      <c r="AE62" s="628"/>
      <c r="AF62" s="627"/>
      <c r="AG62" s="628"/>
      <c r="AH62" s="628"/>
      <c r="AI62" s="627"/>
      <c r="AJ62" s="628"/>
      <c r="AK62" s="628"/>
      <c r="AL62" s="627"/>
      <c r="AM62" s="556"/>
      <c r="AN62" s="557">
        <f t="shared" si="60"/>
        <v>0</v>
      </c>
      <c r="AO62" s="557">
        <f t="shared" si="61"/>
        <v>0</v>
      </c>
      <c r="AP62" s="557">
        <f t="shared" si="62"/>
        <v>0</v>
      </c>
    </row>
    <row r="63" spans="1:43" ht="11.5" x14ac:dyDescent="0.25">
      <c r="A63" s="56"/>
      <c r="C63" s="315" t="s">
        <v>444</v>
      </c>
      <c r="D63" s="316" t="s">
        <v>416</v>
      </c>
      <c r="E63" s="508" t="s">
        <v>705</v>
      </c>
      <c r="F63" s="510"/>
      <c r="G63" s="510"/>
      <c r="H63" s="627"/>
      <c r="I63" s="628"/>
      <c r="J63" s="628"/>
      <c r="K63" s="627"/>
      <c r="L63" s="628"/>
      <c r="M63" s="628"/>
      <c r="N63" s="627"/>
      <c r="O63" s="312"/>
      <c r="P63" s="628"/>
      <c r="Q63" s="628"/>
      <c r="R63" s="627"/>
      <c r="S63" s="628"/>
      <c r="T63" s="628"/>
      <c r="U63" s="627"/>
      <c r="V63" s="628"/>
      <c r="W63" s="628"/>
      <c r="X63" s="627"/>
      <c r="Y63" s="48"/>
      <c r="Z63" s="628"/>
      <c r="AA63" s="628"/>
      <c r="AB63" s="627"/>
      <c r="AC63" s="312"/>
      <c r="AD63" s="628"/>
      <c r="AE63" s="628"/>
      <c r="AF63" s="627"/>
      <c r="AG63" s="628"/>
      <c r="AH63" s="628"/>
      <c r="AI63" s="627"/>
      <c r="AJ63" s="628"/>
      <c r="AK63" s="628"/>
      <c r="AL63" s="627"/>
      <c r="AM63" s="556"/>
      <c r="AN63" s="557">
        <f t="shared" si="60"/>
        <v>0</v>
      </c>
      <c r="AO63" s="557">
        <f t="shared" si="61"/>
        <v>0</v>
      </c>
      <c r="AP63" s="557">
        <f t="shared" si="62"/>
        <v>0</v>
      </c>
    </row>
    <row r="64" spans="1:43" ht="11.5" x14ac:dyDescent="0.25">
      <c r="A64" s="56"/>
      <c r="C64" s="315" t="s">
        <v>445</v>
      </c>
      <c r="D64" s="316" t="s">
        <v>416</v>
      </c>
      <c r="E64" s="508" t="s">
        <v>706</v>
      </c>
      <c r="F64" s="510"/>
      <c r="G64" s="510"/>
      <c r="H64" s="627"/>
      <c r="I64" s="628"/>
      <c r="J64" s="628"/>
      <c r="K64" s="627"/>
      <c r="L64" s="628"/>
      <c r="M64" s="628"/>
      <c r="N64" s="627"/>
      <c r="O64" s="312"/>
      <c r="P64" s="628"/>
      <c r="Q64" s="628"/>
      <c r="R64" s="627"/>
      <c r="S64" s="628"/>
      <c r="T64" s="628"/>
      <c r="U64" s="627"/>
      <c r="V64" s="628"/>
      <c r="W64" s="628"/>
      <c r="X64" s="627"/>
      <c r="Y64" s="48"/>
      <c r="Z64" s="628"/>
      <c r="AA64" s="628"/>
      <c r="AB64" s="627"/>
      <c r="AC64" s="312"/>
      <c r="AD64" s="628"/>
      <c r="AE64" s="628"/>
      <c r="AF64" s="627"/>
      <c r="AG64" s="628"/>
      <c r="AH64" s="628"/>
      <c r="AI64" s="627"/>
      <c r="AJ64" s="628"/>
      <c r="AK64" s="628"/>
      <c r="AL64" s="627"/>
      <c r="AM64" s="556"/>
      <c r="AN64" s="557">
        <f t="shared" si="60"/>
        <v>0</v>
      </c>
      <c r="AO64" s="557">
        <f t="shared" si="61"/>
        <v>0</v>
      </c>
      <c r="AP64" s="557">
        <f t="shared" si="62"/>
        <v>0</v>
      </c>
    </row>
    <row r="65" spans="1:42" ht="11.5" x14ac:dyDescent="0.25">
      <c r="A65" s="56"/>
      <c r="C65" s="315" t="s">
        <v>446</v>
      </c>
      <c r="D65" s="316"/>
      <c r="E65" s="3" t="s">
        <v>707</v>
      </c>
      <c r="F65" s="482"/>
      <c r="G65" s="482"/>
      <c r="H65" s="558">
        <f>SUM(H53:H57)</f>
        <v>0</v>
      </c>
      <c r="I65" s="565"/>
      <c r="J65" s="565"/>
      <c r="K65" s="558">
        <f>SUM(K53:K57)</f>
        <v>0</v>
      </c>
      <c r="L65" s="565"/>
      <c r="M65" s="565"/>
      <c r="N65" s="558">
        <f>SUM(N53:N57)</f>
        <v>0</v>
      </c>
      <c r="O65" s="312"/>
      <c r="P65" s="565"/>
      <c r="Q65" s="565"/>
      <c r="R65" s="558">
        <f>SUM(R53:R57)</f>
        <v>0</v>
      </c>
      <c r="S65" s="565"/>
      <c r="T65" s="565"/>
      <c r="U65" s="558">
        <f>SUM(U53:U57)</f>
        <v>0</v>
      </c>
      <c r="V65" s="565"/>
      <c r="W65" s="565"/>
      <c r="X65" s="558">
        <f>SUM(X53:X57)</f>
        <v>0</v>
      </c>
      <c r="Y65" s="48"/>
      <c r="Z65" s="565"/>
      <c r="AA65" s="565"/>
      <c r="AB65" s="558">
        <f>SUM(AB53:AB57)</f>
        <v>0</v>
      </c>
      <c r="AC65" s="312"/>
      <c r="AD65" s="565"/>
      <c r="AE65" s="565"/>
      <c r="AF65" s="558">
        <f>SUM(AF53:AF57)</f>
        <v>0</v>
      </c>
      <c r="AG65" s="565"/>
      <c r="AH65" s="565"/>
      <c r="AI65" s="558">
        <f>SUM(AI53:AI57)</f>
        <v>0</v>
      </c>
      <c r="AJ65" s="565"/>
      <c r="AK65" s="565"/>
      <c r="AL65" s="558">
        <f>SUM(AL53:AL57)</f>
        <v>0</v>
      </c>
      <c r="AM65" s="556"/>
      <c r="AN65" s="558">
        <f>SUM(AN53:AN57)</f>
        <v>0</v>
      </c>
      <c r="AO65" s="558">
        <f>SUM(AO53:AO57)</f>
        <v>0</v>
      </c>
      <c r="AP65" s="558">
        <f>SUM(AP53:AP57)</f>
        <v>0</v>
      </c>
    </row>
    <row r="66" spans="1:42" ht="11.5" x14ac:dyDescent="0.25">
      <c r="A66" s="56"/>
      <c r="C66" s="315" t="s">
        <v>447</v>
      </c>
      <c r="D66" s="316"/>
      <c r="E66" s="481" t="s">
        <v>708</v>
      </c>
      <c r="F66" s="482"/>
      <c r="G66" s="482"/>
      <c r="H66" s="566"/>
      <c r="I66" s="565"/>
      <c r="J66" s="565"/>
      <c r="K66" s="557"/>
      <c r="L66" s="565"/>
      <c r="M66" s="565"/>
      <c r="N66" s="557"/>
      <c r="O66" s="312"/>
      <c r="P66" s="565"/>
      <c r="Q66" s="565"/>
      <c r="R66" s="557"/>
      <c r="S66" s="565"/>
      <c r="T66" s="565"/>
      <c r="U66" s="557"/>
      <c r="V66" s="565"/>
      <c r="W66" s="565"/>
      <c r="X66" s="557"/>
      <c r="Y66" s="48"/>
      <c r="Z66" s="565"/>
      <c r="AA66" s="565"/>
      <c r="AB66" s="557"/>
      <c r="AC66" s="312"/>
      <c r="AD66" s="565"/>
      <c r="AE66" s="565"/>
      <c r="AF66" s="557"/>
      <c r="AG66" s="565"/>
      <c r="AH66" s="565"/>
      <c r="AI66" s="557"/>
      <c r="AJ66" s="565"/>
      <c r="AK66" s="565"/>
      <c r="AL66" s="557"/>
      <c r="AM66" s="556"/>
      <c r="AN66" s="557"/>
      <c r="AO66" s="557"/>
      <c r="AP66" s="557"/>
    </row>
    <row r="67" spans="1:42" ht="11.5" x14ac:dyDescent="0.25">
      <c r="A67" s="56">
        <f t="shared" ref="A67:A69" si="63">IF(OR(H67&lt;0,K67&lt;0,N67&lt;0,U67&lt;0,R67&lt;0,X67&lt;0,AB67&lt;0,AF67&lt;0,AI67&lt;0,AL67&lt;0),1,0)</f>
        <v>0</v>
      </c>
      <c r="C67" s="315" t="s">
        <v>448</v>
      </c>
      <c r="D67" s="316" t="s">
        <v>416</v>
      </c>
      <c r="E67" s="2" t="s">
        <v>709</v>
      </c>
      <c r="F67" s="510"/>
      <c r="G67" s="510"/>
      <c r="H67" s="627"/>
      <c r="I67" s="628"/>
      <c r="J67" s="628"/>
      <c r="K67" s="627"/>
      <c r="L67" s="628"/>
      <c r="M67" s="628"/>
      <c r="N67" s="627"/>
      <c r="O67" s="312"/>
      <c r="P67" s="628"/>
      <c r="Q67" s="628"/>
      <c r="R67" s="627"/>
      <c r="S67" s="628"/>
      <c r="T67" s="628"/>
      <c r="U67" s="627"/>
      <c r="V67" s="628"/>
      <c r="W67" s="628"/>
      <c r="X67" s="627"/>
      <c r="Y67" s="48"/>
      <c r="Z67" s="628"/>
      <c r="AA67" s="628"/>
      <c r="AB67" s="627"/>
      <c r="AC67" s="312"/>
      <c r="AD67" s="628"/>
      <c r="AE67" s="628"/>
      <c r="AF67" s="627"/>
      <c r="AG67" s="628"/>
      <c r="AH67" s="628"/>
      <c r="AI67" s="627"/>
      <c r="AJ67" s="628"/>
      <c r="AK67" s="628"/>
      <c r="AL67" s="627"/>
      <c r="AM67" s="556"/>
      <c r="AN67" s="557">
        <f t="shared" ref="AN67:AN75" si="64">AF67/AF$15</f>
        <v>0</v>
      </c>
      <c r="AO67" s="557">
        <f t="shared" ref="AO67:AO75" si="65">AI67/AI$15</f>
        <v>0</v>
      </c>
      <c r="AP67" s="557">
        <f t="shared" ref="AP67:AP75" si="66">AL67/AL$15</f>
        <v>0</v>
      </c>
    </row>
    <row r="68" spans="1:42" ht="11.5" x14ac:dyDescent="0.25">
      <c r="A68" s="56">
        <f t="shared" si="63"/>
        <v>0</v>
      </c>
      <c r="C68" s="315" t="s">
        <v>449</v>
      </c>
      <c r="D68" s="316"/>
      <c r="E68" s="2" t="s">
        <v>710</v>
      </c>
      <c r="F68" s="510"/>
      <c r="G68" s="510"/>
      <c r="H68" s="627"/>
      <c r="I68" s="628"/>
      <c r="J68" s="628"/>
      <c r="K68" s="627"/>
      <c r="L68" s="628"/>
      <c r="M68" s="628"/>
      <c r="N68" s="627"/>
      <c r="O68" s="312"/>
      <c r="P68" s="628"/>
      <c r="Q68" s="628"/>
      <c r="R68" s="627"/>
      <c r="S68" s="628"/>
      <c r="T68" s="628"/>
      <c r="U68" s="627"/>
      <c r="V68" s="628"/>
      <c r="W68" s="628"/>
      <c r="X68" s="627"/>
      <c r="Y68" s="48"/>
      <c r="Z68" s="628"/>
      <c r="AA68" s="628"/>
      <c r="AB68" s="627"/>
      <c r="AC68" s="312"/>
      <c r="AD68" s="628"/>
      <c r="AE68" s="628"/>
      <c r="AF68" s="627"/>
      <c r="AG68" s="628"/>
      <c r="AH68" s="628"/>
      <c r="AI68" s="627"/>
      <c r="AJ68" s="628"/>
      <c r="AK68" s="628"/>
      <c r="AL68" s="627"/>
      <c r="AM68" s="556"/>
      <c r="AN68" s="557">
        <f t="shared" si="64"/>
        <v>0</v>
      </c>
      <c r="AO68" s="557">
        <f t="shared" si="65"/>
        <v>0</v>
      </c>
      <c r="AP68" s="557">
        <f t="shared" si="66"/>
        <v>0</v>
      </c>
    </row>
    <row r="69" spans="1:42" ht="11.5" x14ac:dyDescent="0.25">
      <c r="A69" s="56">
        <f t="shared" si="63"/>
        <v>0</v>
      </c>
      <c r="C69" s="315" t="s">
        <v>450</v>
      </c>
      <c r="D69" s="316"/>
      <c r="E69" s="2" t="s">
        <v>50</v>
      </c>
      <c r="F69" s="510"/>
      <c r="G69" s="510"/>
      <c r="H69" s="627"/>
      <c r="I69" s="628"/>
      <c r="J69" s="628"/>
      <c r="K69" s="627"/>
      <c r="L69" s="628"/>
      <c r="M69" s="628"/>
      <c r="N69" s="627"/>
      <c r="O69" s="312"/>
      <c r="P69" s="628"/>
      <c r="Q69" s="628"/>
      <c r="R69" s="627"/>
      <c r="S69" s="628"/>
      <c r="T69" s="628"/>
      <c r="U69" s="627"/>
      <c r="V69" s="628"/>
      <c r="W69" s="628"/>
      <c r="X69" s="627"/>
      <c r="Y69" s="48"/>
      <c r="Z69" s="628"/>
      <c r="AA69" s="628"/>
      <c r="AB69" s="627"/>
      <c r="AC69" s="312"/>
      <c r="AD69" s="628"/>
      <c r="AE69" s="628"/>
      <c r="AF69" s="627"/>
      <c r="AG69" s="628"/>
      <c r="AH69" s="628"/>
      <c r="AI69" s="627"/>
      <c r="AJ69" s="628"/>
      <c r="AK69" s="628"/>
      <c r="AL69" s="627"/>
      <c r="AM69" s="556"/>
      <c r="AN69" s="557">
        <f t="shared" si="64"/>
        <v>0</v>
      </c>
      <c r="AO69" s="557">
        <f t="shared" si="65"/>
        <v>0</v>
      </c>
      <c r="AP69" s="557">
        <f t="shared" si="66"/>
        <v>0</v>
      </c>
    </row>
    <row r="70" spans="1:42" ht="11.5" x14ac:dyDescent="0.25">
      <c r="A70" s="56"/>
      <c r="C70" s="315" t="s">
        <v>451</v>
      </c>
      <c r="D70" s="316"/>
      <c r="E70" s="2" t="s">
        <v>711</v>
      </c>
      <c r="F70" s="510"/>
      <c r="G70" s="510"/>
      <c r="H70" s="627"/>
      <c r="I70" s="628"/>
      <c r="J70" s="628"/>
      <c r="K70" s="627"/>
      <c r="L70" s="628"/>
      <c r="M70" s="628"/>
      <c r="N70" s="627"/>
      <c r="O70" s="312"/>
      <c r="P70" s="628"/>
      <c r="Q70" s="628"/>
      <c r="R70" s="627"/>
      <c r="S70" s="628"/>
      <c r="T70" s="628"/>
      <c r="U70" s="627"/>
      <c r="V70" s="628"/>
      <c r="W70" s="628"/>
      <c r="X70" s="627"/>
      <c r="Y70" s="48"/>
      <c r="Z70" s="628"/>
      <c r="AA70" s="628"/>
      <c r="AB70" s="627"/>
      <c r="AC70" s="312"/>
      <c r="AD70" s="628"/>
      <c r="AE70" s="628"/>
      <c r="AF70" s="627"/>
      <c r="AG70" s="628"/>
      <c r="AH70" s="628"/>
      <c r="AI70" s="627"/>
      <c r="AJ70" s="628"/>
      <c r="AK70" s="628"/>
      <c r="AL70" s="627"/>
      <c r="AM70" s="556"/>
      <c r="AN70" s="557">
        <f t="shared" si="64"/>
        <v>0</v>
      </c>
      <c r="AO70" s="557">
        <f t="shared" si="65"/>
        <v>0</v>
      </c>
      <c r="AP70" s="557">
        <f t="shared" si="66"/>
        <v>0</v>
      </c>
    </row>
    <row r="71" spans="1:42" ht="11.5" x14ac:dyDescent="0.25">
      <c r="A71" s="56"/>
      <c r="C71" s="315" t="s">
        <v>452</v>
      </c>
      <c r="D71" s="316"/>
      <c r="E71" s="2" t="s">
        <v>712</v>
      </c>
      <c r="F71" s="510"/>
      <c r="G71" s="510"/>
      <c r="H71" s="627"/>
      <c r="I71" s="628"/>
      <c r="J71" s="628"/>
      <c r="K71" s="627"/>
      <c r="L71" s="628"/>
      <c r="M71" s="628"/>
      <c r="N71" s="627"/>
      <c r="O71" s="312"/>
      <c r="P71" s="628"/>
      <c r="Q71" s="628"/>
      <c r="R71" s="627"/>
      <c r="S71" s="628"/>
      <c r="T71" s="628"/>
      <c r="U71" s="627"/>
      <c r="V71" s="628"/>
      <c r="W71" s="628"/>
      <c r="X71" s="627"/>
      <c r="Y71" s="48"/>
      <c r="Z71" s="628"/>
      <c r="AA71" s="628"/>
      <c r="AB71" s="627"/>
      <c r="AC71" s="312"/>
      <c r="AD71" s="628"/>
      <c r="AE71" s="628"/>
      <c r="AF71" s="627"/>
      <c r="AG71" s="628"/>
      <c r="AH71" s="628"/>
      <c r="AI71" s="627"/>
      <c r="AJ71" s="628"/>
      <c r="AK71" s="628"/>
      <c r="AL71" s="627"/>
      <c r="AM71" s="556"/>
      <c r="AN71" s="557">
        <f t="shared" si="64"/>
        <v>0</v>
      </c>
      <c r="AO71" s="557">
        <f t="shared" si="65"/>
        <v>0</v>
      </c>
      <c r="AP71" s="557">
        <f t="shared" si="66"/>
        <v>0</v>
      </c>
    </row>
    <row r="72" spans="1:42" ht="11.5" x14ac:dyDescent="0.25">
      <c r="A72" s="56"/>
      <c r="C72" s="315" t="s">
        <v>461</v>
      </c>
      <c r="D72" s="316"/>
      <c r="E72" s="2" t="s">
        <v>713</v>
      </c>
      <c r="F72" s="510"/>
      <c r="G72" s="510"/>
      <c r="H72" s="627"/>
      <c r="I72" s="628"/>
      <c r="J72" s="628"/>
      <c r="K72" s="627"/>
      <c r="L72" s="628"/>
      <c r="M72" s="628"/>
      <c r="N72" s="627"/>
      <c r="O72" s="312"/>
      <c r="P72" s="628"/>
      <c r="Q72" s="628"/>
      <c r="R72" s="627"/>
      <c r="S72" s="628"/>
      <c r="T72" s="628"/>
      <c r="U72" s="627"/>
      <c r="V72" s="628"/>
      <c r="W72" s="628"/>
      <c r="X72" s="627"/>
      <c r="Y72" s="48"/>
      <c r="Z72" s="628"/>
      <c r="AA72" s="628"/>
      <c r="AB72" s="627"/>
      <c r="AC72" s="312"/>
      <c r="AD72" s="628"/>
      <c r="AE72" s="628"/>
      <c r="AF72" s="627"/>
      <c r="AG72" s="628"/>
      <c r="AH72" s="628"/>
      <c r="AI72" s="627"/>
      <c r="AJ72" s="628"/>
      <c r="AK72" s="628"/>
      <c r="AL72" s="627"/>
      <c r="AM72" s="556"/>
      <c r="AN72" s="557">
        <f t="shared" si="64"/>
        <v>0</v>
      </c>
      <c r="AO72" s="557">
        <f t="shared" si="65"/>
        <v>0</v>
      </c>
      <c r="AP72" s="557">
        <f t="shared" si="66"/>
        <v>0</v>
      </c>
    </row>
    <row r="73" spans="1:42" ht="11.5" x14ac:dyDescent="0.25">
      <c r="A73" s="56"/>
      <c r="C73" s="315" t="s">
        <v>462</v>
      </c>
      <c r="D73" s="316"/>
      <c r="E73" s="2" t="s">
        <v>701</v>
      </c>
      <c r="F73" s="510"/>
      <c r="G73" s="510"/>
      <c r="H73" s="627"/>
      <c r="I73" s="628"/>
      <c r="J73" s="628"/>
      <c r="K73" s="627"/>
      <c r="L73" s="628"/>
      <c r="M73" s="628"/>
      <c r="N73" s="627"/>
      <c r="O73" s="312"/>
      <c r="P73" s="628"/>
      <c r="Q73" s="628"/>
      <c r="R73" s="627"/>
      <c r="S73" s="628"/>
      <c r="T73" s="628"/>
      <c r="U73" s="627"/>
      <c r="V73" s="628"/>
      <c r="W73" s="628"/>
      <c r="X73" s="627"/>
      <c r="Y73" s="48"/>
      <c r="Z73" s="628"/>
      <c r="AA73" s="628"/>
      <c r="AB73" s="627"/>
      <c r="AC73" s="312"/>
      <c r="AD73" s="628"/>
      <c r="AE73" s="628"/>
      <c r="AF73" s="627"/>
      <c r="AG73" s="628"/>
      <c r="AH73" s="628"/>
      <c r="AI73" s="627"/>
      <c r="AJ73" s="628"/>
      <c r="AK73" s="628"/>
      <c r="AL73" s="627"/>
      <c r="AM73" s="556"/>
      <c r="AN73" s="557">
        <f t="shared" si="64"/>
        <v>0</v>
      </c>
      <c r="AO73" s="557">
        <f t="shared" si="65"/>
        <v>0</v>
      </c>
      <c r="AP73" s="557">
        <f t="shared" si="66"/>
        <v>0</v>
      </c>
    </row>
    <row r="74" spans="1:42" ht="11.5" x14ac:dyDescent="0.25">
      <c r="A74" s="56"/>
      <c r="C74" s="315" t="s">
        <v>463</v>
      </c>
      <c r="D74" s="316" t="s">
        <v>416</v>
      </c>
      <c r="E74" s="2" t="s">
        <v>706</v>
      </c>
      <c r="F74" s="510"/>
      <c r="G74" s="510"/>
      <c r="H74" s="627"/>
      <c r="I74" s="628"/>
      <c r="J74" s="628"/>
      <c r="K74" s="627"/>
      <c r="L74" s="628"/>
      <c r="M74" s="628"/>
      <c r="N74" s="627"/>
      <c r="O74" s="312"/>
      <c r="P74" s="628"/>
      <c r="Q74" s="628"/>
      <c r="R74" s="627"/>
      <c r="S74" s="628"/>
      <c r="T74" s="628"/>
      <c r="U74" s="627"/>
      <c r="V74" s="628"/>
      <c r="W74" s="628"/>
      <c r="X74" s="627"/>
      <c r="Y74" s="48"/>
      <c r="Z74" s="628"/>
      <c r="AA74" s="628"/>
      <c r="AB74" s="627"/>
      <c r="AC74" s="312"/>
      <c r="AD74" s="628"/>
      <c r="AE74" s="628"/>
      <c r="AF74" s="627"/>
      <c r="AG74" s="628"/>
      <c r="AH74" s="628"/>
      <c r="AI74" s="627"/>
      <c r="AJ74" s="628"/>
      <c r="AK74" s="628"/>
      <c r="AL74" s="627"/>
      <c r="AM74" s="556"/>
      <c r="AN74" s="557">
        <f t="shared" si="64"/>
        <v>0</v>
      </c>
      <c r="AO74" s="557">
        <f t="shared" si="65"/>
        <v>0</v>
      </c>
      <c r="AP74" s="557">
        <f t="shared" si="66"/>
        <v>0</v>
      </c>
    </row>
    <row r="75" spans="1:42" ht="11.5" x14ac:dyDescent="0.25">
      <c r="A75" s="56">
        <f t="shared" ref="A75" si="67">IF(OR(H75&lt;0,K75&lt;0,N75&lt;0,U75&lt;0,R75&lt;0,X75&lt;0,AB75&lt;0,AF75&lt;0,AI75&lt;0,AL75&lt;0),1,0)</f>
        <v>0</v>
      </c>
      <c r="C75" s="315" t="s">
        <v>464</v>
      </c>
      <c r="D75" s="316" t="s">
        <v>416</v>
      </c>
      <c r="E75" s="2" t="s">
        <v>63</v>
      </c>
      <c r="F75" s="510"/>
      <c r="G75" s="510"/>
      <c r="H75" s="627"/>
      <c r="I75" s="628"/>
      <c r="J75" s="628"/>
      <c r="K75" s="627"/>
      <c r="L75" s="628"/>
      <c r="M75" s="628"/>
      <c r="N75" s="627"/>
      <c r="O75" s="312"/>
      <c r="P75" s="628"/>
      <c r="Q75" s="628"/>
      <c r="R75" s="627"/>
      <c r="S75" s="628"/>
      <c r="T75" s="628"/>
      <c r="U75" s="627"/>
      <c r="V75" s="628"/>
      <c r="W75" s="628"/>
      <c r="X75" s="627"/>
      <c r="Y75" s="48"/>
      <c r="Z75" s="628"/>
      <c r="AA75" s="628"/>
      <c r="AB75" s="627"/>
      <c r="AC75" s="312"/>
      <c r="AD75" s="628"/>
      <c r="AE75" s="628"/>
      <c r="AF75" s="627"/>
      <c r="AG75" s="628"/>
      <c r="AH75" s="628"/>
      <c r="AI75" s="627"/>
      <c r="AJ75" s="628"/>
      <c r="AK75" s="628"/>
      <c r="AL75" s="627"/>
      <c r="AM75" s="556"/>
      <c r="AN75" s="557">
        <f t="shared" si="64"/>
        <v>0</v>
      </c>
      <c r="AO75" s="557">
        <f t="shared" si="65"/>
        <v>0</v>
      </c>
      <c r="AP75" s="557">
        <f t="shared" si="66"/>
        <v>0</v>
      </c>
    </row>
    <row r="76" spans="1:42" ht="11.5" x14ac:dyDescent="0.25">
      <c r="A76" s="56"/>
      <c r="C76" s="315" t="s">
        <v>465</v>
      </c>
      <c r="D76" s="316" t="s">
        <v>416</v>
      </c>
      <c r="E76" s="3" t="s">
        <v>145</v>
      </c>
      <c r="F76" s="482"/>
      <c r="G76" s="482"/>
      <c r="H76" s="558">
        <f>SUM(H67:H69)+H75</f>
        <v>0</v>
      </c>
      <c r="I76" s="565"/>
      <c r="J76" s="565"/>
      <c r="K76" s="558">
        <f>SUM(K67:K69)+K75</f>
        <v>0</v>
      </c>
      <c r="L76" s="565"/>
      <c r="M76" s="565"/>
      <c r="N76" s="558">
        <f>SUM(N67:N69)+N75</f>
        <v>0</v>
      </c>
      <c r="O76" s="312"/>
      <c r="P76" s="565"/>
      <c r="Q76" s="565"/>
      <c r="R76" s="558">
        <f>SUM(R67:R69)+R75</f>
        <v>0</v>
      </c>
      <c r="S76" s="565"/>
      <c r="T76" s="565"/>
      <c r="U76" s="558">
        <f>SUM(U67:U69)+U75</f>
        <v>0</v>
      </c>
      <c r="V76" s="565"/>
      <c r="W76" s="565"/>
      <c r="X76" s="558">
        <f>SUM(X67:X69)+X75</f>
        <v>0</v>
      </c>
      <c r="Y76" s="48"/>
      <c r="Z76" s="565"/>
      <c r="AA76" s="565"/>
      <c r="AB76" s="558">
        <f>SUM(AB67:AB69)+AB75</f>
        <v>0</v>
      </c>
      <c r="AC76" s="312"/>
      <c r="AD76" s="565"/>
      <c r="AE76" s="565"/>
      <c r="AF76" s="558">
        <f>SUM(AF67:AF69)+AF75</f>
        <v>0</v>
      </c>
      <c r="AG76" s="565"/>
      <c r="AH76" s="565"/>
      <c r="AI76" s="558">
        <f>SUM(AI67:AI69)+AI75</f>
        <v>0</v>
      </c>
      <c r="AJ76" s="565"/>
      <c r="AK76" s="565"/>
      <c r="AL76" s="558">
        <f>SUM(AL67:AL69)+AL75</f>
        <v>0</v>
      </c>
      <c r="AM76" s="556"/>
      <c r="AN76" s="558">
        <f>SUM(AN67:AN69)+AN75</f>
        <v>0</v>
      </c>
      <c r="AO76" s="558">
        <f>SUM(AO67:AO69)+AO75</f>
        <v>0</v>
      </c>
      <c r="AP76" s="558">
        <f>SUM(AP67:AP69)+AP75</f>
        <v>0</v>
      </c>
    </row>
    <row r="77" spans="1:42" ht="11.5" x14ac:dyDescent="0.25">
      <c r="A77" s="56"/>
      <c r="C77" s="315" t="s">
        <v>466</v>
      </c>
      <c r="D77" s="316"/>
      <c r="E77" s="497" t="s">
        <v>714</v>
      </c>
      <c r="F77" s="6"/>
      <c r="G77" s="6"/>
      <c r="H77" s="559"/>
      <c r="I77" s="559"/>
      <c r="J77" s="559"/>
      <c r="K77" s="559"/>
      <c r="L77" s="559"/>
      <c r="M77" s="559"/>
      <c r="N77" s="559"/>
      <c r="O77" s="312"/>
      <c r="P77" s="559"/>
      <c r="Q77" s="559"/>
      <c r="R77" s="559"/>
      <c r="S77" s="559"/>
      <c r="T77" s="559"/>
      <c r="U77" s="559"/>
      <c r="V77" s="559"/>
      <c r="W77" s="559"/>
      <c r="X77" s="559"/>
      <c r="Y77" s="48"/>
      <c r="Z77" s="559"/>
      <c r="AA77" s="559"/>
      <c r="AB77" s="559"/>
      <c r="AC77" s="312"/>
      <c r="AD77" s="559"/>
      <c r="AE77" s="559"/>
      <c r="AF77" s="559"/>
      <c r="AG77" s="559"/>
      <c r="AH77" s="559"/>
      <c r="AI77" s="559"/>
      <c r="AJ77" s="559"/>
      <c r="AK77" s="559"/>
      <c r="AL77" s="559"/>
      <c r="AM77" s="556"/>
      <c r="AN77" s="559"/>
      <c r="AO77" s="559"/>
      <c r="AP77" s="559"/>
    </row>
    <row r="78" spans="1:42" ht="11.5" x14ac:dyDescent="0.25">
      <c r="A78" s="56"/>
      <c r="B78" s="56"/>
      <c r="C78" s="315" t="s">
        <v>467</v>
      </c>
      <c r="D78" s="316" t="s">
        <v>416</v>
      </c>
      <c r="E78" s="8" t="s">
        <v>715</v>
      </c>
      <c r="F78" s="510"/>
      <c r="G78" s="510"/>
      <c r="H78" s="627"/>
      <c r="I78" s="628"/>
      <c r="J78" s="628"/>
      <c r="K78" s="627"/>
      <c r="L78" s="628"/>
      <c r="M78" s="628"/>
      <c r="N78" s="627"/>
      <c r="O78" s="312"/>
      <c r="P78" s="628"/>
      <c r="Q78" s="628"/>
      <c r="R78" s="627"/>
      <c r="S78" s="628"/>
      <c r="T78" s="628"/>
      <c r="U78" s="627"/>
      <c r="V78" s="628"/>
      <c r="W78" s="628"/>
      <c r="X78" s="627"/>
      <c r="Y78" s="48"/>
      <c r="Z78" s="628"/>
      <c r="AA78" s="628"/>
      <c r="AB78" s="627"/>
      <c r="AC78" s="312"/>
      <c r="AD78" s="628"/>
      <c r="AE78" s="628"/>
      <c r="AF78" s="627"/>
      <c r="AG78" s="628"/>
      <c r="AH78" s="628"/>
      <c r="AI78" s="627"/>
      <c r="AJ78" s="628"/>
      <c r="AK78" s="628"/>
      <c r="AL78" s="627"/>
      <c r="AM78" s="556"/>
      <c r="AN78" s="557">
        <f t="shared" ref="AN78:AN85" si="68">AF78/AF$15</f>
        <v>0</v>
      </c>
      <c r="AO78" s="557">
        <f t="shared" ref="AO78:AO85" si="69">AI78/AI$15</f>
        <v>0</v>
      </c>
      <c r="AP78" s="557">
        <f t="shared" ref="AP78:AP85" si="70">AL78/AL$15</f>
        <v>0</v>
      </c>
    </row>
    <row r="79" spans="1:42" ht="11.5" x14ac:dyDescent="0.25">
      <c r="A79" s="56"/>
      <c r="B79" s="56"/>
      <c r="C79" s="315" t="s">
        <v>468</v>
      </c>
      <c r="D79" s="316" t="s">
        <v>416</v>
      </c>
      <c r="E79" s="2" t="s">
        <v>809</v>
      </c>
      <c r="F79" s="510"/>
      <c r="G79" s="510"/>
      <c r="H79" s="627"/>
      <c r="I79" s="628"/>
      <c r="J79" s="628"/>
      <c r="K79" s="627"/>
      <c r="L79" s="628"/>
      <c r="M79" s="628"/>
      <c r="N79" s="627"/>
      <c r="O79" s="312"/>
      <c r="P79" s="628"/>
      <c r="Q79" s="628"/>
      <c r="R79" s="627"/>
      <c r="S79" s="628"/>
      <c r="T79" s="628"/>
      <c r="U79" s="627"/>
      <c r="V79" s="628"/>
      <c r="W79" s="628"/>
      <c r="X79" s="627"/>
      <c r="Y79" s="48"/>
      <c r="Z79" s="628"/>
      <c r="AA79" s="628"/>
      <c r="AB79" s="627"/>
      <c r="AC79" s="312"/>
      <c r="AD79" s="628"/>
      <c r="AE79" s="628"/>
      <c r="AF79" s="627"/>
      <c r="AG79" s="628"/>
      <c r="AH79" s="628"/>
      <c r="AI79" s="627"/>
      <c r="AJ79" s="628"/>
      <c r="AK79" s="628"/>
      <c r="AL79" s="627"/>
      <c r="AM79" s="556"/>
      <c r="AN79" s="557">
        <f t="shared" si="68"/>
        <v>0</v>
      </c>
      <c r="AO79" s="557">
        <f t="shared" si="69"/>
        <v>0</v>
      </c>
      <c r="AP79" s="557">
        <f t="shared" si="70"/>
        <v>0</v>
      </c>
    </row>
    <row r="80" spans="1:42" ht="11.5" x14ac:dyDescent="0.25">
      <c r="A80" s="56"/>
      <c r="B80" s="56"/>
      <c r="C80" s="315" t="s">
        <v>469</v>
      </c>
      <c r="D80" s="316"/>
      <c r="E80" s="2" t="s">
        <v>716</v>
      </c>
      <c r="F80" s="510"/>
      <c r="G80" s="510"/>
      <c r="H80" s="627"/>
      <c r="I80" s="628"/>
      <c r="J80" s="628"/>
      <c r="K80" s="627"/>
      <c r="L80" s="628"/>
      <c r="M80" s="628"/>
      <c r="N80" s="627"/>
      <c r="O80" s="312"/>
      <c r="P80" s="628"/>
      <c r="Q80" s="628"/>
      <c r="R80" s="627"/>
      <c r="S80" s="628"/>
      <c r="T80" s="628"/>
      <c r="U80" s="627"/>
      <c r="V80" s="628"/>
      <c r="W80" s="628"/>
      <c r="X80" s="627"/>
      <c r="Y80" s="48"/>
      <c r="Z80" s="628"/>
      <c r="AA80" s="628"/>
      <c r="AB80" s="627"/>
      <c r="AC80" s="312"/>
      <c r="AD80" s="628"/>
      <c r="AE80" s="628"/>
      <c r="AF80" s="627"/>
      <c r="AG80" s="628"/>
      <c r="AH80" s="628"/>
      <c r="AI80" s="627"/>
      <c r="AJ80" s="628"/>
      <c r="AK80" s="628"/>
      <c r="AL80" s="627"/>
      <c r="AM80" s="556"/>
      <c r="AN80" s="557">
        <f t="shared" si="68"/>
        <v>0</v>
      </c>
      <c r="AO80" s="557">
        <f t="shared" si="69"/>
        <v>0</v>
      </c>
      <c r="AP80" s="557">
        <f t="shared" si="70"/>
        <v>0</v>
      </c>
    </row>
    <row r="81" spans="1:42" ht="11.5" x14ac:dyDescent="0.25">
      <c r="A81" s="56"/>
      <c r="B81" s="56"/>
      <c r="C81" s="315" t="s">
        <v>470</v>
      </c>
      <c r="D81" s="316"/>
      <c r="E81" s="8" t="s">
        <v>717</v>
      </c>
      <c r="F81" s="510"/>
      <c r="G81" s="510"/>
      <c r="H81" s="627"/>
      <c r="I81" s="628"/>
      <c r="J81" s="628"/>
      <c r="K81" s="627"/>
      <c r="L81" s="628"/>
      <c r="M81" s="628"/>
      <c r="N81" s="627"/>
      <c r="O81" s="312"/>
      <c r="P81" s="628"/>
      <c r="Q81" s="628"/>
      <c r="R81" s="627"/>
      <c r="S81" s="628"/>
      <c r="T81" s="628"/>
      <c r="U81" s="627"/>
      <c r="V81" s="628"/>
      <c r="W81" s="628"/>
      <c r="X81" s="627"/>
      <c r="Y81" s="48"/>
      <c r="Z81" s="628"/>
      <c r="AA81" s="628"/>
      <c r="AB81" s="627"/>
      <c r="AC81" s="312"/>
      <c r="AD81" s="628"/>
      <c r="AE81" s="628"/>
      <c r="AF81" s="627"/>
      <c r="AG81" s="628"/>
      <c r="AH81" s="628"/>
      <c r="AI81" s="627"/>
      <c r="AJ81" s="628"/>
      <c r="AK81" s="628"/>
      <c r="AL81" s="627"/>
      <c r="AM81" s="556"/>
      <c r="AN81" s="557">
        <f t="shared" si="68"/>
        <v>0</v>
      </c>
      <c r="AO81" s="557">
        <f t="shared" si="69"/>
        <v>0</v>
      </c>
      <c r="AP81" s="557">
        <f t="shared" si="70"/>
        <v>0</v>
      </c>
    </row>
    <row r="82" spans="1:42" ht="25" customHeight="1" x14ac:dyDescent="0.25">
      <c r="A82" s="56"/>
      <c r="C82" s="315" t="s">
        <v>471</v>
      </c>
      <c r="D82" s="316"/>
      <c r="E82" s="8" t="s">
        <v>765</v>
      </c>
      <c r="F82" s="510"/>
      <c r="G82" s="510"/>
      <c r="H82" s="627"/>
      <c r="I82" s="628"/>
      <c r="J82" s="628"/>
      <c r="K82" s="627"/>
      <c r="L82" s="628"/>
      <c r="M82" s="628"/>
      <c r="N82" s="627"/>
      <c r="O82" s="312"/>
      <c r="P82" s="628"/>
      <c r="Q82" s="628"/>
      <c r="R82" s="627"/>
      <c r="S82" s="628"/>
      <c r="T82" s="628"/>
      <c r="U82" s="627"/>
      <c r="V82" s="628"/>
      <c r="W82" s="628"/>
      <c r="X82" s="627"/>
      <c r="Y82" s="48"/>
      <c r="Z82" s="628"/>
      <c r="AA82" s="628"/>
      <c r="AB82" s="627"/>
      <c r="AC82" s="312"/>
      <c r="AD82" s="628"/>
      <c r="AE82" s="628"/>
      <c r="AF82" s="627"/>
      <c r="AG82" s="628"/>
      <c r="AH82" s="628"/>
      <c r="AI82" s="627"/>
      <c r="AJ82" s="628"/>
      <c r="AK82" s="628"/>
      <c r="AL82" s="627"/>
      <c r="AM82" s="556"/>
      <c r="AN82" s="557">
        <f t="shared" si="68"/>
        <v>0</v>
      </c>
      <c r="AO82" s="557">
        <f t="shared" si="69"/>
        <v>0</v>
      </c>
      <c r="AP82" s="557">
        <f t="shared" si="70"/>
        <v>0</v>
      </c>
    </row>
    <row r="83" spans="1:42" ht="11.5" x14ac:dyDescent="0.25">
      <c r="A83" s="56"/>
      <c r="C83" s="315" t="s">
        <v>472</v>
      </c>
      <c r="D83" s="316"/>
      <c r="E83" s="8" t="s">
        <v>718</v>
      </c>
      <c r="F83" s="510"/>
      <c r="G83" s="510"/>
      <c r="H83" s="627"/>
      <c r="I83" s="628"/>
      <c r="J83" s="628"/>
      <c r="K83" s="627"/>
      <c r="L83" s="628"/>
      <c r="M83" s="628"/>
      <c r="N83" s="627"/>
      <c r="O83" s="312"/>
      <c r="P83" s="628"/>
      <c r="Q83" s="628"/>
      <c r="R83" s="627"/>
      <c r="S83" s="628"/>
      <c r="T83" s="628"/>
      <c r="U83" s="627"/>
      <c r="V83" s="628"/>
      <c r="W83" s="628"/>
      <c r="X83" s="627"/>
      <c r="Y83" s="48"/>
      <c r="Z83" s="628"/>
      <c r="AA83" s="628"/>
      <c r="AB83" s="627"/>
      <c r="AC83" s="312"/>
      <c r="AD83" s="628"/>
      <c r="AE83" s="628"/>
      <c r="AF83" s="627"/>
      <c r="AG83" s="628"/>
      <c r="AH83" s="628"/>
      <c r="AI83" s="627"/>
      <c r="AJ83" s="628"/>
      <c r="AK83" s="628"/>
      <c r="AL83" s="627"/>
      <c r="AM83" s="556"/>
      <c r="AN83" s="557">
        <f t="shared" si="68"/>
        <v>0</v>
      </c>
      <c r="AO83" s="557">
        <f t="shared" si="69"/>
        <v>0</v>
      </c>
      <c r="AP83" s="557">
        <f t="shared" si="70"/>
        <v>0</v>
      </c>
    </row>
    <row r="84" spans="1:42" ht="11.5" x14ac:dyDescent="0.25">
      <c r="A84" s="56"/>
      <c r="C84" s="315" t="s">
        <v>473</v>
      </c>
      <c r="D84" s="316" t="s">
        <v>416</v>
      </c>
      <c r="E84" s="8" t="s">
        <v>719</v>
      </c>
      <c r="F84" s="510"/>
      <c r="G84" s="510"/>
      <c r="H84" s="627"/>
      <c r="I84" s="628"/>
      <c r="J84" s="628"/>
      <c r="K84" s="627"/>
      <c r="L84" s="628"/>
      <c r="M84" s="628"/>
      <c r="N84" s="627"/>
      <c r="O84" s="312"/>
      <c r="P84" s="628"/>
      <c r="Q84" s="628"/>
      <c r="R84" s="627"/>
      <c r="S84" s="628"/>
      <c r="T84" s="628"/>
      <c r="U84" s="627"/>
      <c r="V84" s="628"/>
      <c r="W84" s="628"/>
      <c r="X84" s="627"/>
      <c r="Y84" s="48"/>
      <c r="Z84" s="628"/>
      <c r="AA84" s="628"/>
      <c r="AB84" s="627"/>
      <c r="AC84" s="312"/>
      <c r="AD84" s="628"/>
      <c r="AE84" s="628"/>
      <c r="AF84" s="627"/>
      <c r="AG84" s="628"/>
      <c r="AH84" s="628"/>
      <c r="AI84" s="627"/>
      <c r="AJ84" s="628"/>
      <c r="AK84" s="628"/>
      <c r="AL84" s="627"/>
      <c r="AM84" s="556"/>
      <c r="AN84" s="557">
        <f t="shared" si="68"/>
        <v>0</v>
      </c>
      <c r="AO84" s="557">
        <f t="shared" si="69"/>
        <v>0</v>
      </c>
      <c r="AP84" s="557">
        <f t="shared" si="70"/>
        <v>0</v>
      </c>
    </row>
    <row r="85" spans="1:42" ht="11.5" x14ac:dyDescent="0.25">
      <c r="A85" s="56"/>
      <c r="C85" s="315" t="s">
        <v>474</v>
      </c>
      <c r="D85" s="316"/>
      <c r="E85" s="2" t="s">
        <v>720</v>
      </c>
      <c r="F85" s="510"/>
      <c r="G85" s="510"/>
      <c r="H85" s="627"/>
      <c r="I85" s="628"/>
      <c r="J85" s="628"/>
      <c r="K85" s="627"/>
      <c r="L85" s="628"/>
      <c r="M85" s="628"/>
      <c r="N85" s="627"/>
      <c r="O85" s="312"/>
      <c r="P85" s="628"/>
      <c r="Q85" s="628"/>
      <c r="R85" s="627"/>
      <c r="S85" s="628"/>
      <c r="T85" s="628"/>
      <c r="U85" s="627"/>
      <c r="V85" s="628"/>
      <c r="W85" s="628"/>
      <c r="X85" s="627"/>
      <c r="Y85" s="48"/>
      <c r="Z85" s="628"/>
      <c r="AA85" s="628"/>
      <c r="AB85" s="627"/>
      <c r="AC85" s="312"/>
      <c r="AD85" s="628"/>
      <c r="AE85" s="628"/>
      <c r="AF85" s="627"/>
      <c r="AG85" s="628"/>
      <c r="AH85" s="628"/>
      <c r="AI85" s="627"/>
      <c r="AJ85" s="628"/>
      <c r="AK85" s="628"/>
      <c r="AL85" s="627"/>
      <c r="AM85" s="556"/>
      <c r="AN85" s="557">
        <f t="shared" si="68"/>
        <v>0</v>
      </c>
      <c r="AO85" s="557">
        <f t="shared" si="69"/>
        <v>0</v>
      </c>
      <c r="AP85" s="557">
        <f t="shared" si="70"/>
        <v>0</v>
      </c>
    </row>
    <row r="86" spans="1:42" ht="11.5" x14ac:dyDescent="0.25">
      <c r="A86" s="56"/>
      <c r="C86" s="315" t="s">
        <v>475</v>
      </c>
      <c r="D86" s="316"/>
      <c r="E86" s="3" t="s">
        <v>726</v>
      </c>
      <c r="F86" s="482"/>
      <c r="G86" s="482"/>
      <c r="H86" s="558">
        <f>SUM(H78:H85)</f>
        <v>0</v>
      </c>
      <c r="I86" s="565"/>
      <c r="J86" s="565"/>
      <c r="K86" s="558">
        <f>SUM(K78:K85)</f>
        <v>0</v>
      </c>
      <c r="L86" s="565"/>
      <c r="M86" s="565"/>
      <c r="N86" s="558">
        <f>SUM(N78:N85)</f>
        <v>0</v>
      </c>
      <c r="O86" s="312"/>
      <c r="P86" s="565"/>
      <c r="Q86" s="565"/>
      <c r="R86" s="558">
        <f>SUM(R78:R85)</f>
        <v>0</v>
      </c>
      <c r="S86" s="565"/>
      <c r="T86" s="565"/>
      <c r="U86" s="558">
        <f>SUM(U78:U85)</f>
        <v>0</v>
      </c>
      <c r="V86" s="565"/>
      <c r="W86" s="565"/>
      <c r="X86" s="558">
        <f>SUM(X78:X85)</f>
        <v>0</v>
      </c>
      <c r="Y86" s="48"/>
      <c r="Z86" s="565"/>
      <c r="AA86" s="565"/>
      <c r="AB86" s="558">
        <f>SUM(AB78:AB85)</f>
        <v>0</v>
      </c>
      <c r="AC86" s="312"/>
      <c r="AD86" s="565"/>
      <c r="AE86" s="565"/>
      <c r="AF86" s="558">
        <f>SUM(AF78:AF85)</f>
        <v>0</v>
      </c>
      <c r="AG86" s="565"/>
      <c r="AH86" s="565"/>
      <c r="AI86" s="558">
        <f>SUM(AI78:AI85)</f>
        <v>0</v>
      </c>
      <c r="AJ86" s="565"/>
      <c r="AK86" s="565"/>
      <c r="AL86" s="558">
        <f>SUM(AL78:AL85)</f>
        <v>0</v>
      </c>
      <c r="AM86" s="556"/>
      <c r="AN86" s="558">
        <f t="shared" ref="AN86:AO86" si="71">SUM(AN78:AN85)</f>
        <v>0</v>
      </c>
      <c r="AO86" s="558">
        <f t="shared" si="71"/>
        <v>0</v>
      </c>
      <c r="AP86" s="558">
        <f>SUM(AP78:AP85)</f>
        <v>0</v>
      </c>
    </row>
    <row r="87" spans="1:42" ht="11.5" x14ac:dyDescent="0.25">
      <c r="A87" s="56"/>
      <c r="C87" s="315"/>
      <c r="D87" s="316"/>
      <c r="F87" s="6"/>
      <c r="G87" s="6"/>
      <c r="H87" s="559"/>
      <c r="I87" s="559"/>
      <c r="J87" s="559"/>
      <c r="K87" s="559"/>
      <c r="L87" s="559"/>
      <c r="M87" s="559"/>
      <c r="N87" s="559"/>
      <c r="O87" s="312"/>
      <c r="P87" s="559"/>
      <c r="Q87" s="559"/>
      <c r="R87" s="559"/>
      <c r="S87" s="559"/>
      <c r="T87" s="559"/>
      <c r="U87" s="559"/>
      <c r="V87" s="559"/>
      <c r="W87" s="559"/>
      <c r="X87" s="559"/>
      <c r="Y87" s="48"/>
      <c r="Z87" s="559"/>
      <c r="AA87" s="559"/>
      <c r="AB87" s="559"/>
      <c r="AC87" s="312"/>
      <c r="AD87" s="559"/>
      <c r="AE87" s="559"/>
      <c r="AF87" s="559"/>
      <c r="AG87" s="559"/>
      <c r="AH87" s="559"/>
      <c r="AI87" s="559"/>
      <c r="AJ87" s="559"/>
      <c r="AK87" s="559"/>
      <c r="AL87" s="559"/>
      <c r="AM87" s="556"/>
      <c r="AN87" s="559"/>
      <c r="AO87" s="559"/>
      <c r="AP87" s="559"/>
    </row>
    <row r="88" spans="1:42" ht="11.5" x14ac:dyDescent="0.25">
      <c r="A88" s="56"/>
      <c r="C88" s="315" t="s">
        <v>496</v>
      </c>
      <c r="D88" s="316"/>
      <c r="E88" s="3" t="s">
        <v>721</v>
      </c>
      <c r="F88" s="482"/>
      <c r="G88" s="482"/>
      <c r="H88" s="558">
        <f>H76-H86</f>
        <v>0</v>
      </c>
      <c r="I88" s="565"/>
      <c r="J88" s="565"/>
      <c r="K88" s="558">
        <f>K76-K86</f>
        <v>0</v>
      </c>
      <c r="L88" s="565"/>
      <c r="M88" s="565"/>
      <c r="N88" s="558">
        <f>N76-N86</f>
        <v>0</v>
      </c>
      <c r="O88" s="312"/>
      <c r="P88" s="565"/>
      <c r="Q88" s="565"/>
      <c r="R88" s="558">
        <f>R76-R86</f>
        <v>0</v>
      </c>
      <c r="S88" s="565"/>
      <c r="T88" s="565"/>
      <c r="U88" s="558">
        <f>U76-U86</f>
        <v>0</v>
      </c>
      <c r="V88" s="565"/>
      <c r="W88" s="565"/>
      <c r="X88" s="558">
        <f>X76-X86</f>
        <v>0</v>
      </c>
      <c r="Y88" s="48"/>
      <c r="Z88" s="565"/>
      <c r="AA88" s="565"/>
      <c r="AB88" s="558">
        <f>AB76-AB86</f>
        <v>0</v>
      </c>
      <c r="AC88" s="312"/>
      <c r="AD88" s="565"/>
      <c r="AE88" s="565"/>
      <c r="AF88" s="558">
        <f>AF76-AF86</f>
        <v>0</v>
      </c>
      <c r="AG88" s="565"/>
      <c r="AH88" s="565"/>
      <c r="AI88" s="558">
        <f>AI76-AI86</f>
        <v>0</v>
      </c>
      <c r="AJ88" s="565"/>
      <c r="AK88" s="565"/>
      <c r="AL88" s="558">
        <f>AL76-AL86</f>
        <v>0</v>
      </c>
      <c r="AM88" s="556"/>
      <c r="AN88" s="558">
        <f>AN76-AN86</f>
        <v>0</v>
      </c>
      <c r="AO88" s="558">
        <f>AO76-AO86</f>
        <v>0</v>
      </c>
      <c r="AP88" s="558">
        <f>AP76-AP86</f>
        <v>0</v>
      </c>
    </row>
    <row r="89" spans="1:42" ht="11.5" x14ac:dyDescent="0.25">
      <c r="A89" s="56"/>
      <c r="C89" s="315"/>
      <c r="D89" s="316"/>
      <c r="F89" s="6"/>
      <c r="G89" s="6"/>
      <c r="H89" s="559"/>
      <c r="I89" s="559"/>
      <c r="J89" s="559"/>
      <c r="K89" s="559"/>
      <c r="L89" s="559"/>
      <c r="M89" s="559"/>
      <c r="N89" s="559"/>
      <c r="O89" s="312"/>
      <c r="P89" s="559"/>
      <c r="Q89" s="559"/>
      <c r="R89" s="559"/>
      <c r="S89" s="559"/>
      <c r="T89" s="559"/>
      <c r="U89" s="559"/>
      <c r="V89" s="559"/>
      <c r="W89" s="559"/>
      <c r="X89" s="559"/>
      <c r="Y89" s="48"/>
      <c r="Z89" s="559"/>
      <c r="AA89" s="559"/>
      <c r="AB89" s="559"/>
      <c r="AC89" s="312"/>
      <c r="AD89" s="559"/>
      <c r="AE89" s="559"/>
      <c r="AF89" s="559"/>
      <c r="AG89" s="559"/>
      <c r="AH89" s="559"/>
      <c r="AI89" s="559"/>
      <c r="AJ89" s="559"/>
      <c r="AK89" s="559"/>
      <c r="AL89" s="559"/>
      <c r="AM89" s="556"/>
      <c r="AN89" s="559"/>
      <c r="AO89" s="559"/>
      <c r="AP89" s="559"/>
    </row>
    <row r="90" spans="1:42" ht="11.5" x14ac:dyDescent="0.25">
      <c r="A90" s="56"/>
      <c r="C90" s="315"/>
      <c r="D90" s="316"/>
      <c r="E90" s="10" t="s">
        <v>722</v>
      </c>
      <c r="F90" s="482"/>
      <c r="G90" s="482"/>
      <c r="H90" s="599">
        <f>(H65+H76)-H86</f>
        <v>0</v>
      </c>
      <c r="I90" s="565"/>
      <c r="J90" s="565"/>
      <c r="K90" s="599">
        <f>(K65+K76)-K86</f>
        <v>0</v>
      </c>
      <c r="L90" s="565"/>
      <c r="M90" s="565"/>
      <c r="N90" s="599">
        <f>(N65+N76)-N86</f>
        <v>0</v>
      </c>
      <c r="O90" s="312"/>
      <c r="P90" s="565"/>
      <c r="Q90" s="565"/>
      <c r="R90" s="599">
        <f>(R65+R76)-R86</f>
        <v>0</v>
      </c>
      <c r="S90" s="565"/>
      <c r="T90" s="565"/>
      <c r="U90" s="599">
        <f>(U65+U76)-U86</f>
        <v>0</v>
      </c>
      <c r="V90" s="565"/>
      <c r="W90" s="565"/>
      <c r="X90" s="599">
        <f>(X65+X76)-X86</f>
        <v>0</v>
      </c>
      <c r="Y90" s="48"/>
      <c r="Z90" s="565"/>
      <c r="AA90" s="565"/>
      <c r="AB90" s="599">
        <f>(AB65+AB76)-AB86</f>
        <v>0</v>
      </c>
      <c r="AC90" s="312"/>
      <c r="AD90" s="565"/>
      <c r="AE90" s="565"/>
      <c r="AF90" s="599">
        <f>(AF65+AF76)-AF86</f>
        <v>0</v>
      </c>
      <c r="AG90" s="565"/>
      <c r="AH90" s="565"/>
      <c r="AI90" s="599">
        <f>(AI65+AI76)-AI86</f>
        <v>0</v>
      </c>
      <c r="AJ90" s="565"/>
      <c r="AK90" s="565"/>
      <c r="AL90" s="599">
        <f>(AL65+AL76)-AL86</f>
        <v>0</v>
      </c>
      <c r="AM90" s="556"/>
      <c r="AN90" s="599">
        <f>(AN65+AN76)-AN86</f>
        <v>0</v>
      </c>
      <c r="AO90" s="599">
        <f>(AO65+AO76)-AO86</f>
        <v>0</v>
      </c>
      <c r="AP90" s="599">
        <f>(AP65+AP76)-AP86</f>
        <v>0</v>
      </c>
    </row>
    <row r="91" spans="1:42" ht="11.5" x14ac:dyDescent="0.25">
      <c r="A91" s="56"/>
      <c r="C91" s="315"/>
      <c r="D91" s="316"/>
      <c r="E91" s="497" t="s">
        <v>723</v>
      </c>
      <c r="F91" s="6"/>
      <c r="G91" s="6"/>
      <c r="H91" s="559"/>
      <c r="I91" s="559"/>
      <c r="J91" s="559"/>
      <c r="K91" s="559"/>
      <c r="L91" s="559"/>
      <c r="M91" s="559"/>
      <c r="N91" s="559"/>
      <c r="O91" s="312"/>
      <c r="P91" s="559"/>
      <c r="Q91" s="559"/>
      <c r="R91" s="559"/>
      <c r="S91" s="559"/>
      <c r="T91" s="559"/>
      <c r="U91" s="559"/>
      <c r="V91" s="559"/>
      <c r="W91" s="559"/>
      <c r="X91" s="559"/>
      <c r="Y91" s="48"/>
      <c r="Z91" s="559"/>
      <c r="AA91" s="559"/>
      <c r="AB91" s="559"/>
      <c r="AC91" s="312"/>
      <c r="AD91" s="559"/>
      <c r="AE91" s="559"/>
      <c r="AF91" s="559"/>
      <c r="AG91" s="559"/>
      <c r="AH91" s="559"/>
      <c r="AI91" s="559"/>
      <c r="AJ91" s="559"/>
      <c r="AK91" s="559"/>
      <c r="AL91" s="559"/>
      <c r="AM91" s="556"/>
      <c r="AN91" s="559"/>
      <c r="AO91" s="559"/>
      <c r="AP91" s="559"/>
    </row>
    <row r="92" spans="1:42" ht="11.5" x14ac:dyDescent="0.25">
      <c r="A92" s="56">
        <f t="shared" ref="A92:A100" si="72">IF(OR(H92&lt;0,K92&lt;0,N92&lt;0,U92&lt;0,R92&lt;0,X92&lt;0,AB92&lt;0,AF92&lt;0,AI92&lt;0,AL92&lt;0),1,0)</f>
        <v>0</v>
      </c>
      <c r="C92" s="315" t="s">
        <v>497</v>
      </c>
      <c r="D92" s="316" t="s">
        <v>416</v>
      </c>
      <c r="E92" s="2" t="s">
        <v>724</v>
      </c>
      <c r="F92" s="510"/>
      <c r="G92" s="510"/>
      <c r="H92" s="627"/>
      <c r="I92" s="628"/>
      <c r="J92" s="628"/>
      <c r="K92" s="627"/>
      <c r="L92" s="628"/>
      <c r="M92" s="628"/>
      <c r="N92" s="627"/>
      <c r="O92" s="312"/>
      <c r="P92" s="628"/>
      <c r="Q92" s="628"/>
      <c r="R92" s="627"/>
      <c r="S92" s="628"/>
      <c r="T92" s="628"/>
      <c r="U92" s="627"/>
      <c r="V92" s="628"/>
      <c r="W92" s="628"/>
      <c r="X92" s="627"/>
      <c r="Y92" s="48"/>
      <c r="Z92" s="628"/>
      <c r="AA92" s="628"/>
      <c r="AB92" s="627"/>
      <c r="AC92" s="312"/>
      <c r="AD92" s="628"/>
      <c r="AE92" s="628"/>
      <c r="AF92" s="627"/>
      <c r="AG92" s="628"/>
      <c r="AH92" s="628"/>
      <c r="AI92" s="627"/>
      <c r="AJ92" s="628"/>
      <c r="AK92" s="628"/>
      <c r="AL92" s="627"/>
      <c r="AM92" s="556"/>
      <c r="AN92" s="557">
        <f t="shared" ref="AN92:AN100" si="73">AF92/AF$15</f>
        <v>0</v>
      </c>
      <c r="AO92" s="557">
        <f t="shared" ref="AO92:AO100" si="74">AI92/AI$15</f>
        <v>0</v>
      </c>
      <c r="AP92" s="557">
        <f t="shared" ref="AP92:AP100" si="75">AL92/AL$15</f>
        <v>0</v>
      </c>
    </row>
    <row r="93" spans="1:42" ht="11.5" x14ac:dyDescent="0.25">
      <c r="A93" s="56">
        <f t="shared" si="72"/>
        <v>0</v>
      </c>
      <c r="C93" s="315" t="s">
        <v>498</v>
      </c>
      <c r="D93" s="316" t="s">
        <v>416</v>
      </c>
      <c r="E93" s="2" t="s">
        <v>105</v>
      </c>
      <c r="F93" s="510"/>
      <c r="G93" s="510"/>
      <c r="H93" s="627"/>
      <c r="I93" s="628"/>
      <c r="J93" s="628"/>
      <c r="K93" s="627"/>
      <c r="L93" s="628"/>
      <c r="M93" s="628"/>
      <c r="N93" s="627"/>
      <c r="O93" s="312"/>
      <c r="P93" s="628"/>
      <c r="Q93" s="628"/>
      <c r="R93" s="627"/>
      <c r="S93" s="628"/>
      <c r="T93" s="628"/>
      <c r="U93" s="627"/>
      <c r="V93" s="628"/>
      <c r="W93" s="628"/>
      <c r="X93" s="627"/>
      <c r="Y93" s="48"/>
      <c r="Z93" s="628"/>
      <c r="AA93" s="628"/>
      <c r="AB93" s="627"/>
      <c r="AC93" s="312"/>
      <c r="AD93" s="628"/>
      <c r="AE93" s="628"/>
      <c r="AF93" s="627"/>
      <c r="AG93" s="628"/>
      <c r="AH93" s="628"/>
      <c r="AI93" s="627"/>
      <c r="AJ93" s="628"/>
      <c r="AK93" s="628"/>
      <c r="AL93" s="627"/>
      <c r="AM93" s="556"/>
      <c r="AN93" s="557">
        <f t="shared" si="73"/>
        <v>0</v>
      </c>
      <c r="AO93" s="557">
        <f t="shared" si="74"/>
        <v>0</v>
      </c>
      <c r="AP93" s="557">
        <f t="shared" si="75"/>
        <v>0</v>
      </c>
    </row>
    <row r="94" spans="1:42" ht="11.5" x14ac:dyDescent="0.25">
      <c r="A94" s="56">
        <f t="shared" si="72"/>
        <v>0</v>
      </c>
      <c r="C94" s="315" t="s">
        <v>499</v>
      </c>
      <c r="D94" s="316" t="s">
        <v>416</v>
      </c>
      <c r="E94" s="2" t="s">
        <v>59</v>
      </c>
      <c r="F94" s="510"/>
      <c r="G94" s="510"/>
      <c r="H94" s="627"/>
      <c r="I94" s="628"/>
      <c r="J94" s="628"/>
      <c r="K94" s="627"/>
      <c r="L94" s="628"/>
      <c r="M94" s="628"/>
      <c r="N94" s="627"/>
      <c r="O94" s="312"/>
      <c r="P94" s="628"/>
      <c r="Q94" s="628"/>
      <c r="R94" s="627"/>
      <c r="S94" s="628"/>
      <c r="T94" s="628"/>
      <c r="U94" s="627"/>
      <c r="V94" s="628"/>
      <c r="W94" s="628"/>
      <c r="X94" s="627"/>
      <c r="Y94" s="48"/>
      <c r="Z94" s="628"/>
      <c r="AA94" s="628"/>
      <c r="AB94" s="627"/>
      <c r="AC94" s="312"/>
      <c r="AD94" s="628"/>
      <c r="AE94" s="628"/>
      <c r="AF94" s="627"/>
      <c r="AG94" s="628"/>
      <c r="AH94" s="628"/>
      <c r="AI94" s="627"/>
      <c r="AJ94" s="628"/>
      <c r="AK94" s="628"/>
      <c r="AL94" s="627"/>
      <c r="AM94" s="556"/>
      <c r="AN94" s="557">
        <f t="shared" si="73"/>
        <v>0</v>
      </c>
      <c r="AO94" s="557">
        <f t="shared" si="74"/>
        <v>0</v>
      </c>
      <c r="AP94" s="557">
        <f t="shared" si="75"/>
        <v>0</v>
      </c>
    </row>
    <row r="95" spans="1:42" ht="11.5" x14ac:dyDescent="0.25">
      <c r="A95" s="56">
        <f t="shared" si="72"/>
        <v>0</v>
      </c>
      <c r="C95" s="315" t="s">
        <v>500</v>
      </c>
      <c r="D95" s="316"/>
      <c r="E95" s="2" t="s">
        <v>725</v>
      </c>
      <c r="F95" s="510"/>
      <c r="G95" s="510"/>
      <c r="H95" s="627"/>
      <c r="I95" s="628"/>
      <c r="J95" s="628"/>
      <c r="K95" s="627"/>
      <c r="L95" s="628"/>
      <c r="M95" s="628"/>
      <c r="N95" s="627"/>
      <c r="O95" s="312"/>
      <c r="P95" s="628"/>
      <c r="Q95" s="628"/>
      <c r="R95" s="627"/>
      <c r="S95" s="628"/>
      <c r="T95" s="628"/>
      <c r="U95" s="627"/>
      <c r="V95" s="628"/>
      <c r="W95" s="628"/>
      <c r="X95" s="627"/>
      <c r="Y95" s="48"/>
      <c r="Z95" s="628"/>
      <c r="AA95" s="628"/>
      <c r="AB95" s="627"/>
      <c r="AC95" s="312"/>
      <c r="AD95" s="628"/>
      <c r="AE95" s="628"/>
      <c r="AF95" s="627"/>
      <c r="AG95" s="628"/>
      <c r="AH95" s="628"/>
      <c r="AI95" s="627"/>
      <c r="AJ95" s="628"/>
      <c r="AK95" s="628"/>
      <c r="AL95" s="627"/>
      <c r="AM95" s="556"/>
      <c r="AN95" s="557">
        <f t="shared" si="73"/>
        <v>0</v>
      </c>
      <c r="AO95" s="557">
        <f t="shared" si="74"/>
        <v>0</v>
      </c>
      <c r="AP95" s="557">
        <f t="shared" si="75"/>
        <v>0</v>
      </c>
    </row>
    <row r="96" spans="1:42" ht="11.5" x14ac:dyDescent="0.25">
      <c r="A96" s="56">
        <f t="shared" si="72"/>
        <v>0</v>
      </c>
      <c r="C96" s="315" t="s">
        <v>501</v>
      </c>
      <c r="D96" s="316"/>
      <c r="E96" s="2" t="s">
        <v>148</v>
      </c>
      <c r="F96" s="510"/>
      <c r="G96" s="510"/>
      <c r="H96" s="627"/>
      <c r="I96" s="628"/>
      <c r="J96" s="628"/>
      <c r="K96" s="627"/>
      <c r="L96" s="628"/>
      <c r="M96" s="628"/>
      <c r="N96" s="627"/>
      <c r="O96" s="312"/>
      <c r="P96" s="628"/>
      <c r="Q96" s="628"/>
      <c r="R96" s="627"/>
      <c r="S96" s="628"/>
      <c r="T96" s="628"/>
      <c r="U96" s="627"/>
      <c r="V96" s="628"/>
      <c r="W96" s="628"/>
      <c r="X96" s="627"/>
      <c r="Y96" s="48"/>
      <c r="Z96" s="628"/>
      <c r="AA96" s="628"/>
      <c r="AB96" s="627"/>
      <c r="AC96" s="312"/>
      <c r="AD96" s="628"/>
      <c r="AE96" s="628"/>
      <c r="AF96" s="627"/>
      <c r="AG96" s="628"/>
      <c r="AH96" s="628"/>
      <c r="AI96" s="627"/>
      <c r="AJ96" s="628"/>
      <c r="AK96" s="628"/>
      <c r="AL96" s="627"/>
      <c r="AM96" s="556"/>
      <c r="AN96" s="557">
        <f t="shared" si="73"/>
        <v>0</v>
      </c>
      <c r="AO96" s="557">
        <f t="shared" si="74"/>
        <v>0</v>
      </c>
      <c r="AP96" s="557">
        <f t="shared" si="75"/>
        <v>0</v>
      </c>
    </row>
    <row r="97" spans="1:42" ht="11.5" x14ac:dyDescent="0.25">
      <c r="A97" s="56">
        <f t="shared" si="72"/>
        <v>0</v>
      </c>
      <c r="C97" s="315" t="s">
        <v>502</v>
      </c>
      <c r="D97" s="316"/>
      <c r="E97" s="2" t="s">
        <v>149</v>
      </c>
      <c r="F97" s="510"/>
      <c r="G97" s="510"/>
      <c r="H97" s="627"/>
      <c r="I97" s="628"/>
      <c r="J97" s="628"/>
      <c r="K97" s="627"/>
      <c r="L97" s="628"/>
      <c r="M97" s="628"/>
      <c r="N97" s="627"/>
      <c r="O97" s="312"/>
      <c r="P97" s="628"/>
      <c r="Q97" s="628"/>
      <c r="R97" s="627"/>
      <c r="S97" s="628"/>
      <c r="T97" s="628"/>
      <c r="U97" s="627"/>
      <c r="V97" s="628"/>
      <c r="W97" s="628"/>
      <c r="X97" s="627"/>
      <c r="Y97" s="48"/>
      <c r="Z97" s="628"/>
      <c r="AA97" s="628"/>
      <c r="AB97" s="627"/>
      <c r="AC97" s="312"/>
      <c r="AD97" s="628"/>
      <c r="AE97" s="628"/>
      <c r="AF97" s="627"/>
      <c r="AG97" s="628"/>
      <c r="AH97" s="628"/>
      <c r="AI97" s="627"/>
      <c r="AJ97" s="628"/>
      <c r="AK97" s="628"/>
      <c r="AL97" s="627"/>
      <c r="AM97" s="556"/>
      <c r="AN97" s="557">
        <f t="shared" si="73"/>
        <v>0</v>
      </c>
      <c r="AO97" s="557">
        <f t="shared" si="74"/>
        <v>0</v>
      </c>
      <c r="AP97" s="557">
        <f t="shared" si="75"/>
        <v>0</v>
      </c>
    </row>
    <row r="98" spans="1:42" ht="11.5" x14ac:dyDescent="0.25">
      <c r="A98" s="56">
        <f t="shared" si="72"/>
        <v>0</v>
      </c>
      <c r="C98" s="315" t="s">
        <v>503</v>
      </c>
      <c r="D98" s="316" t="s">
        <v>416</v>
      </c>
      <c r="E98" s="2" t="s">
        <v>124</v>
      </c>
      <c r="F98" s="510"/>
      <c r="G98" s="510"/>
      <c r="H98" s="627"/>
      <c r="I98" s="628"/>
      <c r="J98" s="628"/>
      <c r="K98" s="627"/>
      <c r="L98" s="628"/>
      <c r="M98" s="628"/>
      <c r="N98" s="627"/>
      <c r="O98" s="312"/>
      <c r="P98" s="628"/>
      <c r="Q98" s="628"/>
      <c r="R98" s="627"/>
      <c r="S98" s="628"/>
      <c r="T98" s="628"/>
      <c r="U98" s="627"/>
      <c r="V98" s="628"/>
      <c r="W98" s="628"/>
      <c r="X98" s="627"/>
      <c r="Y98" s="48"/>
      <c r="Z98" s="628"/>
      <c r="AA98" s="628"/>
      <c r="AB98" s="627"/>
      <c r="AC98" s="312"/>
      <c r="AD98" s="628"/>
      <c r="AE98" s="628"/>
      <c r="AF98" s="627"/>
      <c r="AG98" s="628"/>
      <c r="AH98" s="628"/>
      <c r="AI98" s="627"/>
      <c r="AJ98" s="628"/>
      <c r="AK98" s="628"/>
      <c r="AL98" s="627"/>
      <c r="AM98" s="556"/>
      <c r="AN98" s="557">
        <f t="shared" si="73"/>
        <v>0</v>
      </c>
      <c r="AO98" s="557">
        <f t="shared" si="74"/>
        <v>0</v>
      </c>
      <c r="AP98" s="557">
        <f t="shared" si="75"/>
        <v>0</v>
      </c>
    </row>
    <row r="99" spans="1:42" ht="11.5" x14ac:dyDescent="0.25">
      <c r="A99" s="56">
        <f t="shared" si="72"/>
        <v>0</v>
      </c>
      <c r="C99" s="315" t="s">
        <v>504</v>
      </c>
      <c r="D99" s="316"/>
      <c r="E99" s="2" t="s">
        <v>186</v>
      </c>
      <c r="F99" s="510"/>
      <c r="G99" s="510"/>
      <c r="H99" s="627"/>
      <c r="I99" s="628"/>
      <c r="J99" s="628"/>
      <c r="K99" s="627"/>
      <c r="L99" s="628"/>
      <c r="M99" s="628"/>
      <c r="N99" s="627"/>
      <c r="O99" s="312"/>
      <c r="P99" s="628"/>
      <c r="Q99" s="628"/>
      <c r="R99" s="627"/>
      <c r="S99" s="628"/>
      <c r="T99" s="628"/>
      <c r="U99" s="627"/>
      <c r="V99" s="628"/>
      <c r="W99" s="628"/>
      <c r="X99" s="627"/>
      <c r="Y99" s="48"/>
      <c r="Z99" s="628"/>
      <c r="AA99" s="628"/>
      <c r="AB99" s="627"/>
      <c r="AC99" s="312"/>
      <c r="AD99" s="628"/>
      <c r="AE99" s="628"/>
      <c r="AF99" s="627"/>
      <c r="AG99" s="628"/>
      <c r="AH99" s="628"/>
      <c r="AI99" s="627"/>
      <c r="AJ99" s="628"/>
      <c r="AK99" s="628"/>
      <c r="AL99" s="627"/>
      <c r="AM99" s="556"/>
      <c r="AN99" s="557">
        <f t="shared" si="73"/>
        <v>0</v>
      </c>
      <c r="AO99" s="557">
        <f t="shared" si="74"/>
        <v>0</v>
      </c>
      <c r="AP99" s="557">
        <f t="shared" si="75"/>
        <v>0</v>
      </c>
    </row>
    <row r="100" spans="1:42" ht="11.5" x14ac:dyDescent="0.25">
      <c r="A100" s="56">
        <f t="shared" si="72"/>
        <v>0</v>
      </c>
      <c r="C100" s="315" t="s">
        <v>505</v>
      </c>
      <c r="D100" s="316" t="s">
        <v>416</v>
      </c>
      <c r="E100" s="2" t="s">
        <v>146</v>
      </c>
      <c r="F100" s="510"/>
      <c r="G100" s="510"/>
      <c r="H100" s="627"/>
      <c r="I100" s="628"/>
      <c r="J100" s="628"/>
      <c r="K100" s="627"/>
      <c r="L100" s="628"/>
      <c r="M100" s="628"/>
      <c r="N100" s="627"/>
      <c r="O100" s="312"/>
      <c r="P100" s="628"/>
      <c r="Q100" s="628"/>
      <c r="R100" s="627"/>
      <c r="S100" s="628"/>
      <c r="T100" s="628"/>
      <c r="U100" s="627"/>
      <c r="V100" s="628"/>
      <c r="W100" s="628"/>
      <c r="X100" s="627"/>
      <c r="Y100" s="48"/>
      <c r="Z100" s="628"/>
      <c r="AA100" s="628"/>
      <c r="AB100" s="627"/>
      <c r="AC100" s="312"/>
      <c r="AD100" s="628"/>
      <c r="AE100" s="628"/>
      <c r="AF100" s="627"/>
      <c r="AG100" s="628"/>
      <c r="AH100" s="628"/>
      <c r="AI100" s="627"/>
      <c r="AJ100" s="628"/>
      <c r="AK100" s="628"/>
      <c r="AL100" s="627"/>
      <c r="AM100" s="556"/>
      <c r="AN100" s="557">
        <f t="shared" si="73"/>
        <v>0</v>
      </c>
      <c r="AO100" s="557">
        <f t="shared" si="74"/>
        <v>0</v>
      </c>
      <c r="AP100" s="557">
        <f t="shared" si="75"/>
        <v>0</v>
      </c>
    </row>
    <row r="101" spans="1:42" ht="11.5" x14ac:dyDescent="0.25">
      <c r="A101" s="56"/>
      <c r="C101" s="315" t="s">
        <v>506</v>
      </c>
      <c r="D101" s="316" t="s">
        <v>416</v>
      </c>
      <c r="E101" s="514" t="s">
        <v>727</v>
      </c>
      <c r="F101" s="482"/>
      <c r="G101" s="482"/>
      <c r="H101" s="629">
        <f t="shared" ref="H101" si="76">SUM(H92:H100)</f>
        <v>0</v>
      </c>
      <c r="I101" s="565"/>
      <c r="J101" s="565"/>
      <c r="K101" s="558">
        <f t="shared" ref="K101" si="77">SUM(K92:K100)</f>
        <v>0</v>
      </c>
      <c r="L101" s="565"/>
      <c r="M101" s="565"/>
      <c r="N101" s="558">
        <f>SUM(N92:N100)</f>
        <v>0</v>
      </c>
      <c r="O101" s="312"/>
      <c r="P101" s="565"/>
      <c r="Q101" s="565"/>
      <c r="R101" s="558">
        <f t="shared" ref="R101:U101" si="78">SUM(R92:R100)</f>
        <v>0</v>
      </c>
      <c r="S101" s="565"/>
      <c r="T101" s="565"/>
      <c r="U101" s="558">
        <f t="shared" si="78"/>
        <v>0</v>
      </c>
      <c r="V101" s="565"/>
      <c r="W101" s="565"/>
      <c r="X101" s="558">
        <f>SUM(X92:X100)</f>
        <v>0</v>
      </c>
      <c r="Y101" s="48"/>
      <c r="Z101" s="565"/>
      <c r="AA101" s="565"/>
      <c r="AB101" s="558">
        <f>SUM(AB92:AB100)</f>
        <v>0</v>
      </c>
      <c r="AC101" s="312"/>
      <c r="AD101" s="565"/>
      <c r="AE101" s="565"/>
      <c r="AF101" s="558">
        <f t="shared" ref="AF101:AI101" si="79">SUM(AF92:AF100)</f>
        <v>0</v>
      </c>
      <c r="AG101" s="565"/>
      <c r="AH101" s="565"/>
      <c r="AI101" s="558">
        <f t="shared" si="79"/>
        <v>0</v>
      </c>
      <c r="AJ101" s="565"/>
      <c r="AK101" s="565"/>
      <c r="AL101" s="558">
        <f>SUM(AL92:AL100)</f>
        <v>0</v>
      </c>
      <c r="AM101" s="556"/>
      <c r="AN101" s="558">
        <f>SUM(AN92:AN100)</f>
        <v>0</v>
      </c>
      <c r="AO101" s="558">
        <f>SUM(AO92:AO100)</f>
        <v>0</v>
      </c>
      <c r="AP101" s="558">
        <f>SUM(AP92:AP100)</f>
        <v>0</v>
      </c>
    </row>
    <row r="102" spans="1:42" ht="11.5" x14ac:dyDescent="0.25">
      <c r="A102" s="56"/>
      <c r="C102" s="315"/>
      <c r="D102" s="316"/>
      <c r="E102" s="487"/>
      <c r="F102" s="482"/>
      <c r="G102" s="482"/>
      <c r="H102" s="565"/>
      <c r="I102" s="565"/>
      <c r="J102" s="565"/>
      <c r="K102" s="565"/>
      <c r="L102" s="565"/>
      <c r="M102" s="565"/>
      <c r="N102" s="565"/>
      <c r="O102" s="312"/>
      <c r="P102" s="565"/>
      <c r="Q102" s="565"/>
      <c r="R102" s="565"/>
      <c r="S102" s="565"/>
      <c r="T102" s="565"/>
      <c r="U102" s="565"/>
      <c r="V102" s="565"/>
      <c r="W102" s="565"/>
      <c r="X102" s="565"/>
      <c r="Y102" s="48"/>
      <c r="Z102" s="565"/>
      <c r="AA102" s="565"/>
      <c r="AB102" s="565"/>
      <c r="AC102" s="312"/>
      <c r="AD102" s="565"/>
      <c r="AE102" s="565"/>
      <c r="AF102" s="565"/>
      <c r="AG102" s="565"/>
      <c r="AH102" s="565"/>
      <c r="AI102" s="565"/>
      <c r="AJ102" s="565"/>
      <c r="AK102" s="565"/>
      <c r="AL102" s="565"/>
      <c r="AM102" s="556"/>
      <c r="AN102" s="565"/>
      <c r="AO102" s="565"/>
      <c r="AP102" s="565"/>
    </row>
    <row r="103" spans="1:42" ht="11.5" x14ac:dyDescent="0.25">
      <c r="A103" s="56">
        <f t="shared" ref="A103" si="80">IF(OR(H103&lt;0,K103&lt;0,N103&lt;0,U103&lt;0,R103&lt;0,X103&lt;0,AB103&lt;0,AF103&lt;0,AI103&lt;0,AL103&lt;0),1,0)</f>
        <v>0</v>
      </c>
      <c r="B103" s="56"/>
      <c r="C103" s="315" t="s">
        <v>507</v>
      </c>
      <c r="D103" s="316"/>
      <c r="E103" s="2" t="s">
        <v>728</v>
      </c>
      <c r="F103" s="510"/>
      <c r="G103" s="510"/>
      <c r="H103" s="627"/>
      <c r="I103" s="628"/>
      <c r="J103" s="628"/>
      <c r="K103" s="627"/>
      <c r="L103" s="628"/>
      <c r="M103" s="628"/>
      <c r="N103" s="627"/>
      <c r="O103" s="312"/>
      <c r="P103" s="628"/>
      <c r="Q103" s="628"/>
      <c r="R103" s="627"/>
      <c r="S103" s="628"/>
      <c r="T103" s="628"/>
      <c r="U103" s="627"/>
      <c r="V103" s="628"/>
      <c r="W103" s="628"/>
      <c r="X103" s="627"/>
      <c r="Y103" s="48"/>
      <c r="Z103" s="628"/>
      <c r="AA103" s="628"/>
      <c r="AB103" s="627"/>
      <c r="AC103" s="312"/>
      <c r="AD103" s="628"/>
      <c r="AE103" s="628"/>
      <c r="AF103" s="627"/>
      <c r="AG103" s="628"/>
      <c r="AH103" s="628"/>
      <c r="AI103" s="627"/>
      <c r="AJ103" s="628"/>
      <c r="AK103" s="628"/>
      <c r="AL103" s="627"/>
      <c r="AM103" s="556"/>
      <c r="AN103" s="557">
        <f>AF103/AF$15</f>
        <v>0</v>
      </c>
      <c r="AO103" s="557">
        <f>AI103/AI$15</f>
        <v>0</v>
      </c>
      <c r="AP103" s="557">
        <f>AL103/AL$15</f>
        <v>0</v>
      </c>
    </row>
    <row r="104" spans="1:42" ht="11.5" x14ac:dyDescent="0.25">
      <c r="A104" s="56"/>
      <c r="C104" s="315" t="s">
        <v>509</v>
      </c>
      <c r="D104" s="316"/>
      <c r="E104" s="3" t="s">
        <v>729</v>
      </c>
      <c r="F104" s="482"/>
      <c r="G104" s="482"/>
      <c r="H104" s="558">
        <f>H65+H76-H86-H101</f>
        <v>0</v>
      </c>
      <c r="I104" s="565"/>
      <c r="J104" s="565"/>
      <c r="K104" s="558">
        <f>K65+K76-K86-K101</f>
        <v>0</v>
      </c>
      <c r="L104" s="565"/>
      <c r="M104" s="565"/>
      <c r="N104" s="558">
        <f>N65+N76-N86-N101</f>
        <v>0</v>
      </c>
      <c r="O104" s="312"/>
      <c r="P104" s="565"/>
      <c r="Q104" s="565"/>
      <c r="R104" s="558">
        <f>R65+R76-R86-R101</f>
        <v>0</v>
      </c>
      <c r="S104" s="565"/>
      <c r="T104" s="565"/>
      <c r="U104" s="558">
        <f>U65+U76-U86-U101</f>
        <v>0</v>
      </c>
      <c r="V104" s="565"/>
      <c r="W104" s="565"/>
      <c r="X104" s="558">
        <f>X65+X76-X86-X101</f>
        <v>0</v>
      </c>
      <c r="Y104" s="48"/>
      <c r="Z104" s="565"/>
      <c r="AA104" s="565"/>
      <c r="AB104" s="558">
        <f>AB65+AB76-AB86-AB101</f>
        <v>0</v>
      </c>
      <c r="AC104" s="312"/>
      <c r="AD104" s="565"/>
      <c r="AE104" s="565"/>
      <c r="AF104" s="558">
        <f>AF65+AF76-AF86-AF101</f>
        <v>0</v>
      </c>
      <c r="AG104" s="565"/>
      <c r="AH104" s="565"/>
      <c r="AI104" s="558">
        <f>AI65+AI76-AI86-AI101</f>
        <v>0</v>
      </c>
      <c r="AJ104" s="565"/>
      <c r="AK104" s="565"/>
      <c r="AL104" s="558">
        <f>AL65+AL76-AL86-AL101</f>
        <v>0</v>
      </c>
      <c r="AM104" s="556"/>
      <c r="AN104" s="558">
        <f>AN65+AN76-AN86-AN101</f>
        <v>0</v>
      </c>
      <c r="AO104" s="558">
        <f>AO65+AO76-AO86-AO101</f>
        <v>0</v>
      </c>
      <c r="AP104" s="558">
        <f>AP65+AP76-AP86-AP101</f>
        <v>0</v>
      </c>
    </row>
    <row r="105" spans="1:42" ht="11.5" x14ac:dyDescent="0.25">
      <c r="A105" s="56">
        <f t="shared" ref="A105" si="81">IF(OR(H105&lt;0,K105&lt;0,N105&lt;0,U105&lt;0,R105&lt;0,X105&lt;0,AB105&lt;0,AF105&lt;0,AI105&lt;0,AL105&lt;0),1,0)</f>
        <v>0</v>
      </c>
      <c r="B105" s="56"/>
      <c r="C105" s="315" t="s">
        <v>510</v>
      </c>
      <c r="D105" s="316"/>
      <c r="E105" s="2" t="s">
        <v>730</v>
      </c>
      <c r="F105" s="510"/>
      <c r="G105" s="510"/>
      <c r="H105" s="627"/>
      <c r="I105" s="628"/>
      <c r="J105" s="628"/>
      <c r="K105" s="627"/>
      <c r="L105" s="628"/>
      <c r="M105" s="628"/>
      <c r="N105" s="627"/>
      <c r="O105" s="312"/>
      <c r="P105" s="628"/>
      <c r="Q105" s="628"/>
      <c r="R105" s="627"/>
      <c r="S105" s="628"/>
      <c r="T105" s="628"/>
      <c r="U105" s="627"/>
      <c r="V105" s="628"/>
      <c r="W105" s="628"/>
      <c r="X105" s="627"/>
      <c r="Y105" s="48"/>
      <c r="Z105" s="628"/>
      <c r="AA105" s="628"/>
      <c r="AB105" s="627"/>
      <c r="AC105" s="312"/>
      <c r="AD105" s="628"/>
      <c r="AE105" s="628"/>
      <c r="AF105" s="627"/>
      <c r="AG105" s="628"/>
      <c r="AH105" s="628"/>
      <c r="AI105" s="627"/>
      <c r="AJ105" s="628"/>
      <c r="AK105" s="628"/>
      <c r="AL105" s="627"/>
      <c r="AM105" s="556"/>
      <c r="AN105" s="557">
        <f>AF105/AF$15</f>
        <v>0</v>
      </c>
      <c r="AO105" s="557">
        <f>AI105/AI$15</f>
        <v>0</v>
      </c>
      <c r="AP105" s="557">
        <f>AL105/AL$15</f>
        <v>0</v>
      </c>
    </row>
    <row r="106" spans="1:42" s="48" customFormat="1" ht="11.5" x14ac:dyDescent="0.25">
      <c r="A106" s="56"/>
      <c r="C106" s="485" t="s">
        <v>511</v>
      </c>
      <c r="D106" s="486"/>
      <c r="E106" s="10" t="s">
        <v>731</v>
      </c>
      <c r="F106" s="482"/>
      <c r="G106" s="482"/>
      <c r="H106" s="599">
        <f t="shared" ref="H106:K106" si="82">H104-H105</f>
        <v>0</v>
      </c>
      <c r="I106" s="565"/>
      <c r="J106" s="565"/>
      <c r="K106" s="599">
        <f t="shared" si="82"/>
        <v>0</v>
      </c>
      <c r="L106" s="565"/>
      <c r="M106" s="565"/>
      <c r="N106" s="599">
        <f t="shared" ref="N106" si="83">N104-N105</f>
        <v>0</v>
      </c>
      <c r="O106" s="312"/>
      <c r="P106" s="565"/>
      <c r="Q106" s="565"/>
      <c r="R106" s="599">
        <f t="shared" ref="R106" si="84">R104-R105</f>
        <v>0</v>
      </c>
      <c r="S106" s="565"/>
      <c r="T106" s="565"/>
      <c r="U106" s="599">
        <f t="shared" ref="U106" si="85">U104-U105</f>
        <v>0</v>
      </c>
      <c r="V106" s="565"/>
      <c r="W106" s="565"/>
      <c r="X106" s="599">
        <f t="shared" ref="X106" si="86">X104-X105</f>
        <v>0</v>
      </c>
      <c r="Z106" s="565"/>
      <c r="AA106" s="565"/>
      <c r="AB106" s="599">
        <f t="shared" ref="AB106" si="87">+AB104-AB105</f>
        <v>0</v>
      </c>
      <c r="AC106" s="312"/>
      <c r="AD106" s="565"/>
      <c r="AE106" s="565"/>
      <c r="AF106" s="599">
        <f t="shared" ref="AF106:AP106" si="88">+AF104-AF105</f>
        <v>0</v>
      </c>
      <c r="AG106" s="565"/>
      <c r="AH106" s="565"/>
      <c r="AI106" s="599">
        <f t="shared" si="88"/>
        <v>0</v>
      </c>
      <c r="AJ106" s="565"/>
      <c r="AK106" s="565"/>
      <c r="AL106" s="599">
        <f t="shared" si="88"/>
        <v>0</v>
      </c>
      <c r="AM106" s="630"/>
      <c r="AN106" s="599">
        <f t="shared" si="88"/>
        <v>0</v>
      </c>
      <c r="AO106" s="599">
        <f t="shared" si="88"/>
        <v>0</v>
      </c>
      <c r="AP106" s="599">
        <f t="shared" si="88"/>
        <v>0</v>
      </c>
    </row>
    <row r="107" spans="1:42" ht="11.5" x14ac:dyDescent="0.25">
      <c r="A107" s="56"/>
      <c r="C107" s="315"/>
      <c r="D107" s="316"/>
      <c r="E107" s="498"/>
      <c r="F107" s="482"/>
      <c r="G107" s="482"/>
      <c r="H107" s="631"/>
      <c r="I107" s="565"/>
      <c r="J107" s="565"/>
      <c r="K107" s="631"/>
      <c r="L107" s="565"/>
      <c r="M107" s="565"/>
      <c r="N107" s="631"/>
      <c r="O107" s="312"/>
      <c r="P107" s="565"/>
      <c r="Q107" s="565"/>
      <c r="R107" s="631"/>
      <c r="S107" s="565"/>
      <c r="T107" s="565"/>
      <c r="U107" s="631"/>
      <c r="V107" s="565"/>
      <c r="W107" s="565"/>
      <c r="X107" s="631"/>
      <c r="Y107" s="48"/>
      <c r="Z107" s="565"/>
      <c r="AA107" s="565"/>
      <c r="AB107" s="631"/>
      <c r="AC107" s="312"/>
      <c r="AD107" s="565"/>
      <c r="AE107" s="565"/>
      <c r="AF107" s="631"/>
      <c r="AG107" s="565"/>
      <c r="AH107" s="565"/>
      <c r="AI107" s="631"/>
      <c r="AJ107" s="565"/>
      <c r="AK107" s="565"/>
      <c r="AL107" s="631"/>
      <c r="AM107" s="556"/>
      <c r="AN107" s="631"/>
      <c r="AO107" s="631"/>
      <c r="AP107" s="631"/>
    </row>
    <row r="108" spans="1:42" ht="11.5" x14ac:dyDescent="0.25">
      <c r="A108" s="56">
        <f t="shared" ref="A108:A113" si="89">IF(OR(H108&lt;0,K108&lt;0,N108&lt;0,U108&lt;0,R108&lt;0,X108&lt;0,AB108&lt;0,AF108&lt;0,AI108&lt;0,AL108&lt;0),1,0)</f>
        <v>0</v>
      </c>
      <c r="C108" s="315"/>
      <c r="D108" s="316"/>
      <c r="E108" s="481" t="s">
        <v>732</v>
      </c>
      <c r="F108" s="482"/>
      <c r="G108" s="482"/>
      <c r="H108" s="566"/>
      <c r="I108" s="565"/>
      <c r="J108" s="565"/>
      <c r="K108" s="557"/>
      <c r="L108" s="565"/>
      <c r="M108" s="565"/>
      <c r="N108" s="557"/>
      <c r="O108" s="312"/>
      <c r="P108" s="565"/>
      <c r="Q108" s="565"/>
      <c r="R108" s="557"/>
      <c r="S108" s="565"/>
      <c r="T108" s="565"/>
      <c r="U108" s="557"/>
      <c r="V108" s="565"/>
      <c r="W108" s="565"/>
      <c r="X108" s="557"/>
      <c r="Y108" s="48"/>
      <c r="Z108" s="565"/>
      <c r="AA108" s="565"/>
      <c r="AB108" s="557"/>
      <c r="AC108" s="312"/>
      <c r="AD108" s="565"/>
      <c r="AE108" s="565"/>
      <c r="AF108" s="557"/>
      <c r="AG108" s="565"/>
      <c r="AH108" s="565"/>
      <c r="AI108" s="557"/>
      <c r="AJ108" s="565"/>
      <c r="AK108" s="565"/>
      <c r="AL108" s="557"/>
      <c r="AM108" s="556"/>
      <c r="AN108" s="557"/>
      <c r="AO108" s="557"/>
      <c r="AP108" s="557"/>
    </row>
    <row r="109" spans="1:42" ht="11.5" x14ac:dyDescent="0.25">
      <c r="A109" s="56">
        <f t="shared" si="89"/>
        <v>0</v>
      </c>
      <c r="B109" s="56"/>
      <c r="C109" s="315" t="s">
        <v>512</v>
      </c>
      <c r="D109" s="316"/>
      <c r="E109" s="2" t="s">
        <v>733</v>
      </c>
      <c r="F109" s="482"/>
      <c r="G109" s="482"/>
      <c r="H109" s="555"/>
      <c r="I109" s="565"/>
      <c r="J109" s="565"/>
      <c r="K109" s="557">
        <f>SUM(I109:J109)</f>
        <v>0</v>
      </c>
      <c r="L109" s="565"/>
      <c r="M109" s="565"/>
      <c r="N109" s="557">
        <f>SUM(L109:M109)</f>
        <v>0</v>
      </c>
      <c r="O109" s="312"/>
      <c r="P109" s="565"/>
      <c r="Q109" s="565"/>
      <c r="R109" s="557">
        <f>SUM(P109:Q109)</f>
        <v>0</v>
      </c>
      <c r="S109" s="565"/>
      <c r="T109" s="565"/>
      <c r="U109" s="557">
        <f>SUM(S109:T109)</f>
        <v>0</v>
      </c>
      <c r="V109" s="565"/>
      <c r="W109" s="565"/>
      <c r="X109" s="557">
        <f>SUM(V109:W109)</f>
        <v>0</v>
      </c>
      <c r="Y109" s="48"/>
      <c r="Z109" s="565"/>
      <c r="AA109" s="565"/>
      <c r="AB109" s="557">
        <f>X109/X$15</f>
        <v>0</v>
      </c>
      <c r="AC109" s="312"/>
      <c r="AD109" s="565"/>
      <c r="AE109" s="565"/>
      <c r="AF109" s="557">
        <f>SUM(AD109:AE109)</f>
        <v>0</v>
      </c>
      <c r="AG109" s="565"/>
      <c r="AH109" s="565"/>
      <c r="AI109" s="557">
        <f>SUM(AG109:AH109)</f>
        <v>0</v>
      </c>
      <c r="AJ109" s="565"/>
      <c r="AK109" s="565"/>
      <c r="AL109" s="557">
        <f>SUM(AJ109:AK109)</f>
        <v>0</v>
      </c>
      <c r="AM109" s="556"/>
      <c r="AN109" s="557">
        <f>AF109/AF$15</f>
        <v>0</v>
      </c>
      <c r="AO109" s="557">
        <f>AI109/AI$15</f>
        <v>0</v>
      </c>
      <c r="AP109" s="557">
        <f>AL109/AL$15</f>
        <v>0</v>
      </c>
    </row>
    <row r="110" spans="1:42" ht="11.5" x14ac:dyDescent="0.25">
      <c r="A110" s="56">
        <f t="shared" si="89"/>
        <v>0</v>
      </c>
      <c r="B110" s="56"/>
      <c r="C110" s="315" t="s">
        <v>513</v>
      </c>
      <c r="D110" s="316"/>
      <c r="E110" s="2" t="s">
        <v>734</v>
      </c>
      <c r="F110" s="482"/>
      <c r="G110" s="482"/>
      <c r="H110" s="555"/>
      <c r="I110" s="565"/>
      <c r="J110" s="565"/>
      <c r="K110" s="557">
        <f>SUM(I110:J110)</f>
        <v>0</v>
      </c>
      <c r="L110" s="565"/>
      <c r="M110" s="565"/>
      <c r="N110" s="557">
        <f>SUM(L110:M110)</f>
        <v>0</v>
      </c>
      <c r="O110" s="312"/>
      <c r="P110" s="565"/>
      <c r="Q110" s="565"/>
      <c r="R110" s="557">
        <f>SUM(P110:Q110)</f>
        <v>0</v>
      </c>
      <c r="S110" s="565"/>
      <c r="T110" s="565"/>
      <c r="U110" s="557">
        <f>SUM(S110:T110)</f>
        <v>0</v>
      </c>
      <c r="V110" s="565"/>
      <c r="W110" s="565"/>
      <c r="X110" s="557">
        <f>SUM(V110:W110)</f>
        <v>0</v>
      </c>
      <c r="Y110" s="48"/>
      <c r="Z110" s="565"/>
      <c r="AA110" s="565"/>
      <c r="AB110" s="557">
        <f>X110/X$15</f>
        <v>0</v>
      </c>
      <c r="AC110" s="312"/>
      <c r="AD110" s="565"/>
      <c r="AE110" s="565"/>
      <c r="AF110" s="557">
        <f>SUM(AD110:AE110)</f>
        <v>0</v>
      </c>
      <c r="AG110" s="565"/>
      <c r="AH110" s="565"/>
      <c r="AI110" s="557">
        <f>SUM(AG110:AH110)</f>
        <v>0</v>
      </c>
      <c r="AJ110" s="565"/>
      <c r="AK110" s="565"/>
      <c r="AL110" s="557">
        <f>SUM(AJ110:AK110)</f>
        <v>0</v>
      </c>
      <c r="AM110" s="556"/>
      <c r="AN110" s="557">
        <f>AF110/AF$15</f>
        <v>0</v>
      </c>
      <c r="AO110" s="557">
        <f>AI110/AI$15</f>
        <v>0</v>
      </c>
      <c r="AP110" s="557">
        <f>AL110/AL$15</f>
        <v>0</v>
      </c>
    </row>
    <row r="111" spans="1:42" ht="11.5" x14ac:dyDescent="0.25">
      <c r="A111" s="56">
        <f t="shared" si="89"/>
        <v>0</v>
      </c>
      <c r="B111" s="56"/>
      <c r="C111" s="315" t="s">
        <v>514</v>
      </c>
      <c r="D111" s="316"/>
      <c r="E111" s="2" t="s">
        <v>735</v>
      </c>
      <c r="F111" s="482"/>
      <c r="G111" s="482"/>
      <c r="H111" s="555"/>
      <c r="I111" s="565"/>
      <c r="J111" s="565"/>
      <c r="K111" s="557">
        <f>SUM(I111:J111)</f>
        <v>0</v>
      </c>
      <c r="L111" s="565"/>
      <c r="M111" s="565"/>
      <c r="N111" s="557">
        <f>SUM(L111:M111)</f>
        <v>0</v>
      </c>
      <c r="O111" s="312"/>
      <c r="P111" s="565"/>
      <c r="Q111" s="565"/>
      <c r="R111" s="557">
        <f>SUM(P111:Q111)</f>
        <v>0</v>
      </c>
      <c r="S111" s="565"/>
      <c r="T111" s="565"/>
      <c r="U111" s="557">
        <f>SUM(S111:T111)</f>
        <v>0</v>
      </c>
      <c r="V111" s="565"/>
      <c r="W111" s="565"/>
      <c r="X111" s="557">
        <f>SUM(V111:W111)</f>
        <v>0</v>
      </c>
      <c r="Y111" s="48"/>
      <c r="Z111" s="565"/>
      <c r="AA111" s="565"/>
      <c r="AB111" s="557">
        <f>X111/X$15</f>
        <v>0</v>
      </c>
      <c r="AC111" s="312"/>
      <c r="AD111" s="565"/>
      <c r="AE111" s="565"/>
      <c r="AF111" s="557">
        <f>SUM(AD111:AE111)</f>
        <v>0</v>
      </c>
      <c r="AG111" s="565"/>
      <c r="AH111" s="565"/>
      <c r="AI111" s="557">
        <f>SUM(AG111:AH111)</f>
        <v>0</v>
      </c>
      <c r="AJ111" s="565"/>
      <c r="AK111" s="565"/>
      <c r="AL111" s="557">
        <f>SUM(AJ111:AK111)</f>
        <v>0</v>
      </c>
      <c r="AM111" s="556"/>
      <c r="AN111" s="557">
        <f>AF111/AF$15</f>
        <v>0</v>
      </c>
      <c r="AO111" s="557">
        <f>AI111/AI$15</f>
        <v>0</v>
      </c>
      <c r="AP111" s="557">
        <f>AL111/AL$15</f>
        <v>0</v>
      </c>
    </row>
    <row r="112" spans="1:42" ht="11.5" x14ac:dyDescent="0.25">
      <c r="A112" s="56">
        <f t="shared" si="89"/>
        <v>0</v>
      </c>
      <c r="B112" s="56"/>
      <c r="C112" s="315" t="s">
        <v>515</v>
      </c>
      <c r="D112" s="316"/>
      <c r="E112" s="2" t="s">
        <v>736</v>
      </c>
      <c r="F112" s="482"/>
      <c r="G112" s="482"/>
      <c r="H112" s="555"/>
      <c r="I112" s="565"/>
      <c r="J112" s="565"/>
      <c r="K112" s="557">
        <f>SUM(I112:J112)</f>
        <v>0</v>
      </c>
      <c r="L112" s="565"/>
      <c r="M112" s="565"/>
      <c r="N112" s="557">
        <f>SUM(L112:M112)</f>
        <v>0</v>
      </c>
      <c r="O112" s="312"/>
      <c r="P112" s="565"/>
      <c r="Q112" s="565"/>
      <c r="R112" s="557">
        <f>SUM(P112:Q112)</f>
        <v>0</v>
      </c>
      <c r="S112" s="565"/>
      <c r="T112" s="565"/>
      <c r="U112" s="557">
        <f>SUM(S112:T112)</f>
        <v>0</v>
      </c>
      <c r="V112" s="565"/>
      <c r="W112" s="565"/>
      <c r="X112" s="557">
        <f>SUM(V112:W112)</f>
        <v>0</v>
      </c>
      <c r="Y112" s="48"/>
      <c r="Z112" s="565"/>
      <c r="AA112" s="565"/>
      <c r="AB112" s="557">
        <f>X112/X$15</f>
        <v>0</v>
      </c>
      <c r="AC112" s="312"/>
      <c r="AD112" s="565"/>
      <c r="AE112" s="565"/>
      <c r="AF112" s="557">
        <f>SUM(AD112:AE112)</f>
        <v>0</v>
      </c>
      <c r="AG112" s="565"/>
      <c r="AH112" s="565"/>
      <c r="AI112" s="557">
        <f>SUM(AG112:AH112)</f>
        <v>0</v>
      </c>
      <c r="AJ112" s="565"/>
      <c r="AK112" s="565"/>
      <c r="AL112" s="557">
        <f>SUM(AJ112:AK112)</f>
        <v>0</v>
      </c>
      <c r="AM112" s="556"/>
      <c r="AN112" s="557">
        <f>AF112/AF$15</f>
        <v>0</v>
      </c>
      <c r="AO112" s="557">
        <f>AI112/AI$15</f>
        <v>0</v>
      </c>
      <c r="AP112" s="557">
        <f>AL112/AL$15</f>
        <v>0</v>
      </c>
    </row>
    <row r="113" spans="1:43" ht="11.5" x14ac:dyDescent="0.25">
      <c r="A113" s="56">
        <f t="shared" si="89"/>
        <v>0</v>
      </c>
      <c r="B113" s="56"/>
      <c r="C113" s="315" t="s">
        <v>516</v>
      </c>
      <c r="D113" s="316"/>
      <c r="E113" s="2" t="s">
        <v>737</v>
      </c>
      <c r="F113" s="482"/>
      <c r="G113" s="482"/>
      <c r="H113" s="555"/>
      <c r="I113" s="565"/>
      <c r="J113" s="565"/>
      <c r="K113" s="557">
        <f>SUM(I113:J113)</f>
        <v>0</v>
      </c>
      <c r="L113" s="565"/>
      <c r="M113" s="565"/>
      <c r="N113" s="557">
        <f>SUM(L113:M113)</f>
        <v>0</v>
      </c>
      <c r="O113" s="312"/>
      <c r="P113" s="565"/>
      <c r="Q113" s="565"/>
      <c r="R113" s="557">
        <f>SUM(P113:Q113)</f>
        <v>0</v>
      </c>
      <c r="S113" s="565"/>
      <c r="T113" s="565"/>
      <c r="U113" s="557">
        <f>SUM(S113:T113)</f>
        <v>0</v>
      </c>
      <c r="V113" s="565"/>
      <c r="W113" s="565"/>
      <c r="X113" s="557">
        <f>SUM(V113:W113)</f>
        <v>0</v>
      </c>
      <c r="Y113" s="48"/>
      <c r="Z113" s="565"/>
      <c r="AA113" s="565"/>
      <c r="AB113" s="557">
        <f>X113/X$15</f>
        <v>0</v>
      </c>
      <c r="AC113" s="312"/>
      <c r="AD113" s="565"/>
      <c r="AE113" s="565"/>
      <c r="AF113" s="557">
        <f>SUM(AD113:AE113)</f>
        <v>0</v>
      </c>
      <c r="AG113" s="565"/>
      <c r="AH113" s="565"/>
      <c r="AI113" s="557">
        <f>SUM(AG113:AH113)</f>
        <v>0</v>
      </c>
      <c r="AJ113" s="565"/>
      <c r="AK113" s="565"/>
      <c r="AL113" s="557">
        <f>SUM(AJ113:AK113)</f>
        <v>0</v>
      </c>
      <c r="AM113" s="556"/>
      <c r="AN113" s="557">
        <f>AF113/AF$15</f>
        <v>0</v>
      </c>
      <c r="AO113" s="557">
        <f>AI113/AI$15</f>
        <v>0</v>
      </c>
      <c r="AP113" s="557">
        <f>AL113/AL$15</f>
        <v>0</v>
      </c>
    </row>
    <row r="114" spans="1:43" ht="11.5" x14ac:dyDescent="0.25">
      <c r="A114" s="56"/>
      <c r="C114" s="315" t="s">
        <v>517</v>
      </c>
      <c r="D114" s="316"/>
      <c r="E114" s="3" t="s">
        <v>738</v>
      </c>
      <c r="F114" s="482"/>
      <c r="G114" s="482"/>
      <c r="H114" s="558">
        <f t="shared" ref="H114:AP114" si="90">SUM(H111:H113)</f>
        <v>0</v>
      </c>
      <c r="I114" s="565"/>
      <c r="J114" s="565"/>
      <c r="K114" s="558">
        <f t="shared" si="90"/>
        <v>0</v>
      </c>
      <c r="L114" s="565"/>
      <c r="M114" s="565"/>
      <c r="N114" s="558">
        <f t="shared" si="90"/>
        <v>0</v>
      </c>
      <c r="O114" s="312"/>
      <c r="P114" s="565"/>
      <c r="Q114" s="565"/>
      <c r="R114" s="558">
        <f t="shared" si="90"/>
        <v>0</v>
      </c>
      <c r="S114" s="565"/>
      <c r="T114" s="565"/>
      <c r="U114" s="558">
        <f t="shared" si="90"/>
        <v>0</v>
      </c>
      <c r="V114" s="565"/>
      <c r="W114" s="565"/>
      <c r="X114" s="558">
        <f t="shared" si="90"/>
        <v>0</v>
      </c>
      <c r="Y114" s="48"/>
      <c r="Z114" s="565"/>
      <c r="AA114" s="565"/>
      <c r="AB114" s="558">
        <f t="shared" si="90"/>
        <v>0</v>
      </c>
      <c r="AC114" s="312"/>
      <c r="AD114" s="565"/>
      <c r="AE114" s="565"/>
      <c r="AF114" s="558">
        <f t="shared" si="90"/>
        <v>0</v>
      </c>
      <c r="AG114" s="565"/>
      <c r="AH114" s="565"/>
      <c r="AI114" s="558">
        <f t="shared" si="90"/>
        <v>0</v>
      </c>
      <c r="AJ114" s="565"/>
      <c r="AK114" s="565"/>
      <c r="AL114" s="558">
        <f t="shared" si="90"/>
        <v>0</v>
      </c>
      <c r="AM114" s="632"/>
      <c r="AN114" s="558">
        <f t="shared" si="90"/>
        <v>0</v>
      </c>
      <c r="AO114" s="558">
        <f t="shared" si="90"/>
        <v>0</v>
      </c>
      <c r="AP114" s="558">
        <f t="shared" si="90"/>
        <v>0</v>
      </c>
    </row>
    <row r="115" spans="1:43" ht="11.5" x14ac:dyDescent="0.25">
      <c r="A115" s="56"/>
      <c r="C115" s="315"/>
      <c r="D115" s="316"/>
      <c r="F115" s="6"/>
      <c r="G115" s="6"/>
      <c r="H115" s="559"/>
      <c r="I115" s="559"/>
      <c r="J115" s="559"/>
      <c r="K115" s="559"/>
      <c r="L115" s="559"/>
      <c r="M115" s="559"/>
      <c r="N115" s="559"/>
      <c r="O115" s="312"/>
      <c r="P115" s="559"/>
      <c r="Q115" s="559"/>
      <c r="R115" s="559"/>
      <c r="S115" s="559"/>
      <c r="T115" s="559"/>
      <c r="U115" s="559"/>
      <c r="V115" s="559"/>
      <c r="W115" s="559"/>
      <c r="X115" s="559"/>
      <c r="Y115" s="48"/>
      <c r="Z115" s="559"/>
      <c r="AA115" s="559"/>
      <c r="AB115" s="559"/>
      <c r="AC115" s="312"/>
      <c r="AD115" s="559"/>
      <c r="AE115" s="559"/>
      <c r="AF115" s="559"/>
      <c r="AG115" s="559"/>
      <c r="AH115" s="559"/>
      <c r="AI115" s="559"/>
      <c r="AJ115" s="559"/>
      <c r="AK115" s="559"/>
      <c r="AL115" s="559"/>
      <c r="AM115" s="556"/>
      <c r="AN115" s="559"/>
      <c r="AO115" s="559"/>
      <c r="AP115" s="559"/>
    </row>
    <row r="116" spans="1:43" ht="11.5" x14ac:dyDescent="0.25">
      <c r="A116" s="56"/>
      <c r="C116" s="315" t="s">
        <v>518</v>
      </c>
      <c r="D116" s="316"/>
      <c r="E116" s="10" t="s">
        <v>138</v>
      </c>
      <c r="F116" s="482"/>
      <c r="G116" s="482"/>
      <c r="H116" s="599">
        <f t="shared" ref="H116:N116" si="91">SUM(H109:H113)</f>
        <v>0</v>
      </c>
      <c r="I116" s="565"/>
      <c r="J116" s="565"/>
      <c r="K116" s="599">
        <f t="shared" si="91"/>
        <v>0</v>
      </c>
      <c r="L116" s="565"/>
      <c r="M116" s="565"/>
      <c r="N116" s="599">
        <f t="shared" si="91"/>
        <v>0</v>
      </c>
      <c r="O116" s="312"/>
      <c r="P116" s="565"/>
      <c r="Q116" s="565"/>
      <c r="R116" s="599">
        <f t="shared" ref="R116:X116" si="92">SUM(R109:R113)</f>
        <v>0</v>
      </c>
      <c r="S116" s="565"/>
      <c r="T116" s="565"/>
      <c r="U116" s="599">
        <f t="shared" si="92"/>
        <v>0</v>
      </c>
      <c r="V116" s="565"/>
      <c r="W116" s="565"/>
      <c r="X116" s="599">
        <f t="shared" si="92"/>
        <v>0</v>
      </c>
      <c r="Y116" s="48"/>
      <c r="Z116" s="565"/>
      <c r="AA116" s="565"/>
      <c r="AB116" s="599">
        <f t="shared" ref="AB116:AL116" si="93">SUM(AB109:AB113)</f>
        <v>0</v>
      </c>
      <c r="AC116" s="312"/>
      <c r="AD116" s="565"/>
      <c r="AE116" s="565"/>
      <c r="AF116" s="599">
        <f>SUM(AF109:AF113)</f>
        <v>0</v>
      </c>
      <c r="AG116" s="565"/>
      <c r="AH116" s="565"/>
      <c r="AI116" s="599">
        <f t="shared" si="93"/>
        <v>0</v>
      </c>
      <c r="AJ116" s="565"/>
      <c r="AK116" s="565"/>
      <c r="AL116" s="599">
        <f t="shared" si="93"/>
        <v>0</v>
      </c>
      <c r="AM116" s="556"/>
      <c r="AN116" s="599">
        <f>SUM(AN109:AN113)</f>
        <v>0</v>
      </c>
      <c r="AO116" s="599">
        <f t="shared" ref="AO116:AP116" si="94">SUM(AO109:AO113)</f>
        <v>0</v>
      </c>
      <c r="AP116" s="599">
        <f t="shared" si="94"/>
        <v>0</v>
      </c>
    </row>
    <row r="117" spans="1:43" ht="11.5" x14ac:dyDescent="0.25">
      <c r="A117" s="56"/>
      <c r="C117" s="325"/>
      <c r="D117" s="318"/>
      <c r="E117" s="18"/>
      <c r="F117" s="19"/>
      <c r="G117" s="19"/>
      <c r="H117" s="19"/>
      <c r="I117" s="19"/>
      <c r="J117" s="19"/>
      <c r="K117" s="19"/>
      <c r="L117" s="19"/>
      <c r="M117" s="19"/>
      <c r="N117" s="19"/>
      <c r="O117" s="312"/>
      <c r="P117" s="19"/>
      <c r="Q117" s="19"/>
      <c r="R117" s="19"/>
      <c r="S117" s="19"/>
      <c r="T117" s="19"/>
      <c r="U117" s="19"/>
      <c r="V117" s="574"/>
      <c r="W117" s="574"/>
      <c r="X117" s="574"/>
      <c r="Y117" s="48"/>
      <c r="Z117" s="19"/>
      <c r="AA117" s="19"/>
      <c r="AB117" s="19"/>
      <c r="AC117" s="312"/>
      <c r="AD117" s="19"/>
      <c r="AE117" s="19"/>
      <c r="AF117" s="19"/>
      <c r="AG117" s="19"/>
      <c r="AH117" s="19"/>
      <c r="AI117" s="19"/>
      <c r="AJ117" s="19"/>
      <c r="AK117" s="19"/>
      <c r="AL117" s="19"/>
      <c r="AM117" s="14"/>
      <c r="AN117" s="19"/>
      <c r="AO117" s="19"/>
      <c r="AP117" s="19"/>
      <c r="AQ117" s="14"/>
    </row>
    <row r="118" spans="1:43" s="490" customFormat="1" ht="12" hidden="1" x14ac:dyDescent="0.3">
      <c r="A118" s="56"/>
      <c r="C118" s="491" t="s">
        <v>544</v>
      </c>
      <c r="D118" s="492" t="s">
        <v>416</v>
      </c>
      <c r="E118" s="493" t="s">
        <v>150</v>
      </c>
      <c r="F118" s="500"/>
      <c r="G118" s="500"/>
      <c r="H118" s="494"/>
      <c r="I118" s="500"/>
      <c r="J118" s="500"/>
      <c r="K118" s="494"/>
      <c r="L118" s="500"/>
      <c r="M118" s="500"/>
      <c r="N118" s="494"/>
      <c r="O118" s="312"/>
      <c r="P118" s="500"/>
      <c r="Q118" s="500"/>
      <c r="R118" s="494"/>
      <c r="S118" s="500"/>
      <c r="T118" s="500"/>
      <c r="U118" s="494"/>
      <c r="V118" s="582"/>
      <c r="W118" s="582"/>
      <c r="X118" s="583"/>
      <c r="Z118" s="501">
        <f>R118/R$15</f>
        <v>0</v>
      </c>
      <c r="AA118" s="501">
        <f>U118/U$15</f>
        <v>0</v>
      </c>
      <c r="AB118" s="501">
        <f>X118/X$15</f>
        <v>0</v>
      </c>
      <c r="AC118" s="312"/>
      <c r="AD118" s="500"/>
      <c r="AE118" s="500"/>
      <c r="AF118" s="494"/>
      <c r="AG118" s="500"/>
      <c r="AH118" s="500"/>
      <c r="AI118" s="494"/>
      <c r="AJ118" s="500"/>
      <c r="AK118" s="500"/>
      <c r="AL118" s="494"/>
      <c r="AN118" s="501">
        <f>AF118/AF$15</f>
        <v>0</v>
      </c>
      <c r="AO118" s="501">
        <f>AI118/AI$15</f>
        <v>0</v>
      </c>
      <c r="AP118" s="501">
        <f>AL118/AL$15</f>
        <v>0</v>
      </c>
    </row>
    <row r="119" spans="1:43" s="490" customFormat="1" ht="12" hidden="1" x14ac:dyDescent="0.3">
      <c r="A119" s="56"/>
      <c r="C119" s="491" t="s">
        <v>545</v>
      </c>
      <c r="D119" s="492"/>
      <c r="E119" s="493" t="s">
        <v>378</v>
      </c>
      <c r="F119" s="500"/>
      <c r="G119" s="500"/>
      <c r="H119" s="502"/>
      <c r="I119" s="500"/>
      <c r="J119" s="500"/>
      <c r="K119" s="502"/>
      <c r="L119" s="500"/>
      <c r="M119" s="500"/>
      <c r="N119" s="502"/>
      <c r="O119" s="312"/>
      <c r="P119" s="500"/>
      <c r="Q119" s="500"/>
      <c r="R119" s="502"/>
      <c r="S119" s="500"/>
      <c r="T119" s="500"/>
      <c r="U119" s="502"/>
      <c r="V119" s="582"/>
      <c r="W119" s="582"/>
      <c r="X119" s="584"/>
      <c r="Z119" s="503">
        <f>R119</f>
        <v>0</v>
      </c>
      <c r="AA119" s="503">
        <f>U119</f>
        <v>0</v>
      </c>
      <c r="AB119" s="503">
        <f>X119</f>
        <v>0</v>
      </c>
      <c r="AC119" s="312"/>
      <c r="AD119" s="500"/>
      <c r="AE119" s="500"/>
      <c r="AF119" s="502"/>
      <c r="AG119" s="500"/>
      <c r="AH119" s="500"/>
      <c r="AI119" s="502"/>
      <c r="AJ119" s="500"/>
      <c r="AK119" s="500"/>
      <c r="AL119" s="502"/>
      <c r="AN119" s="503">
        <f>AF119</f>
        <v>0</v>
      </c>
      <c r="AO119" s="503">
        <f>AI119</f>
        <v>0</v>
      </c>
      <c r="AP119" s="503">
        <f>AL119</f>
        <v>0</v>
      </c>
    </row>
    <row r="120" spans="1:43" ht="11.5" hidden="1" x14ac:dyDescent="0.25">
      <c r="A120" s="56"/>
      <c r="C120" s="325"/>
      <c r="D120" s="316"/>
      <c r="O120" s="312"/>
      <c r="V120" s="585"/>
      <c r="W120" s="585"/>
      <c r="X120" s="585"/>
      <c r="AC120" s="312"/>
    </row>
    <row r="121" spans="1:43" ht="11.5" x14ac:dyDescent="0.25">
      <c r="A121" s="56"/>
      <c r="C121" s="325"/>
      <c r="D121" s="326"/>
      <c r="E121" s="56"/>
      <c r="F121" s="56"/>
      <c r="G121" s="56"/>
      <c r="H121" s="56"/>
      <c r="I121" s="56"/>
      <c r="J121" s="56"/>
      <c r="K121" s="56"/>
      <c r="L121" s="56"/>
      <c r="M121" s="56"/>
      <c r="N121" s="56"/>
      <c r="O121" s="312"/>
      <c r="P121" s="56"/>
      <c r="Q121" s="56"/>
      <c r="R121" s="56"/>
      <c r="S121" s="56"/>
      <c r="T121" s="56"/>
      <c r="U121" s="56"/>
      <c r="V121" s="586"/>
      <c r="W121" s="586"/>
      <c r="X121" s="586"/>
      <c r="Y121" s="56"/>
      <c r="Z121" s="56"/>
      <c r="AA121" s="56"/>
      <c r="AB121" s="56"/>
      <c r="AC121" s="312"/>
      <c r="AD121" s="56"/>
      <c r="AE121" s="56"/>
      <c r="AF121" s="56"/>
      <c r="AG121" s="56"/>
      <c r="AH121" s="56"/>
      <c r="AI121" s="56"/>
      <c r="AJ121" s="56"/>
      <c r="AK121" s="56"/>
      <c r="AL121" s="56"/>
      <c r="AM121" s="56"/>
      <c r="AN121" s="56"/>
      <c r="AO121" s="56"/>
      <c r="AP121" s="56"/>
      <c r="AQ121" s="56"/>
    </row>
    <row r="122" spans="1:43" ht="11.5" x14ac:dyDescent="0.25">
      <c r="A122" s="56"/>
      <c r="B122" s="56">
        <f>1-(H122*K122*N122*Z122*AA122*AB122*AN122*AO122*AP122)</f>
        <v>0</v>
      </c>
      <c r="C122" s="325"/>
      <c r="D122" s="316"/>
      <c r="E122" s="11" t="s">
        <v>301</v>
      </c>
      <c r="F122" s="27"/>
      <c r="G122" s="27"/>
      <c r="H122" s="51" t="b">
        <f>ABS((H114+H101+H86)-(H76+H65)) &lt; eTol</f>
        <v>1</v>
      </c>
      <c r="I122" s="27"/>
      <c r="J122" s="27"/>
      <c r="K122" s="51" t="b">
        <f>ABS((K114+K101+K86)-(K76+K65)) &lt; eTol</f>
        <v>1</v>
      </c>
      <c r="L122" s="27"/>
      <c r="M122" s="27"/>
      <c r="N122" s="51" t="b">
        <f>ABS((N114+N101+N86)-(N76+N65)) &lt; eTol</f>
        <v>1</v>
      </c>
      <c r="O122" s="312"/>
      <c r="P122" s="27"/>
      <c r="Q122" s="27"/>
      <c r="R122" s="51" t="b">
        <f>ABS((R114+R101+R86)-(R76+R65)) &lt; eTol</f>
        <v>1</v>
      </c>
      <c r="S122" s="27"/>
      <c r="T122" s="27"/>
      <c r="U122" s="51" t="b">
        <f>ABS((U114+U101+U86)-(U76+U65)) &lt; eTol</f>
        <v>1</v>
      </c>
      <c r="V122" s="587"/>
      <c r="W122" s="587"/>
      <c r="X122" s="588" t="b">
        <f>ABS((X114+X101+X86)-(X76+X65)) &lt; eTol</f>
        <v>1</v>
      </c>
      <c r="Z122" s="51" t="b">
        <f>ABS((Z114+Z101+Z86)-(Z76+Z65)) &lt; eTol</f>
        <v>1</v>
      </c>
      <c r="AA122" s="51" t="b">
        <f>ABS((AA114+AA101+AA86)-(AA76+AA65)) &lt; eTol</f>
        <v>1</v>
      </c>
      <c r="AB122" s="51" t="b">
        <f>ABS((AB114+AB101+AB86)-(AB76+AB65)) &lt; eTol</f>
        <v>1</v>
      </c>
      <c r="AC122" s="312"/>
      <c r="AD122" s="27"/>
      <c r="AE122" s="27"/>
      <c r="AF122" s="51" t="b">
        <f>ABS((AF114+AF101+AF86)-(AF76+AF65)) &lt; eTol</f>
        <v>1</v>
      </c>
      <c r="AG122" s="27"/>
      <c r="AH122" s="27"/>
      <c r="AI122" s="51" t="b">
        <f>ABS((AI114+AI101+AI86)-(AI76+AI65)) &lt; eTol</f>
        <v>1</v>
      </c>
      <c r="AJ122" s="27"/>
      <c r="AK122" s="27"/>
      <c r="AL122" s="51" t="b">
        <f>ABS((AL114+AL101+AL86)-(AL76+AL65)) &lt; eTol</f>
        <v>1</v>
      </c>
      <c r="AN122" s="51" t="b">
        <f>ABS((AN114+AN101+AN86)-(AN76+AN65)) &lt; eTol</f>
        <v>1</v>
      </c>
      <c r="AO122" s="51" t="b">
        <f>ABS((AO114+AO101+AO86)-(AO76+AO65)) &lt; eTol</f>
        <v>1</v>
      </c>
      <c r="AP122" s="51" t="b">
        <f>ABS((AP114+AP101+AP86)-(AP76+AP65)) &lt; eTol</f>
        <v>1</v>
      </c>
    </row>
    <row r="123" spans="1:43" ht="11.5" x14ac:dyDescent="0.25">
      <c r="A123" s="56"/>
      <c r="B123" s="56"/>
      <c r="C123" s="325"/>
      <c r="D123" s="316"/>
      <c r="E123" s="11" t="s">
        <v>857</v>
      </c>
      <c r="F123" s="27"/>
      <c r="G123" s="27"/>
      <c r="H123" s="1146">
        <f>(H115+H102+H87)-(H77+H66)</f>
        <v>0</v>
      </c>
      <c r="I123" s="1149"/>
      <c r="J123" s="1149"/>
      <c r="K123" s="1146">
        <f>(K116+K101+K86)-(K76+K65)</f>
        <v>0</v>
      </c>
      <c r="L123" s="1149"/>
      <c r="M123" s="1149"/>
      <c r="N123" s="1146">
        <f>(N116+N101+N86)-(N76+N65)</f>
        <v>0</v>
      </c>
      <c r="O123" s="1148"/>
      <c r="P123" s="1149"/>
      <c r="Q123" s="1149"/>
      <c r="R123" s="1146">
        <f>(R116+R101+R86)-(R76+R65)</f>
        <v>0</v>
      </c>
      <c r="S123" s="1149"/>
      <c r="T123" s="1149"/>
      <c r="U123" s="1146">
        <f>(U116+U101+U86)-(U76+U65)</f>
        <v>0</v>
      </c>
      <c r="V123" s="1149"/>
      <c r="W123" s="1149"/>
      <c r="X123" s="1146">
        <f>(X116+X101+X86)-(X76+X65)</f>
        <v>0</v>
      </c>
      <c r="Y123" s="680"/>
      <c r="Z123" s="1146">
        <f>(Z116+Z101+Z86)-(Z76+Z65)</f>
        <v>0</v>
      </c>
      <c r="AA123" s="1146">
        <f>(AA116+AA101+AA86)-(AA76+AA65)</f>
        <v>0</v>
      </c>
      <c r="AB123" s="1146">
        <f>(AB116+AB101+AB86)-(AB76+AB65)</f>
        <v>0</v>
      </c>
      <c r="AC123" s="1148"/>
      <c r="AD123" s="1149"/>
      <c r="AE123" s="1149"/>
      <c r="AF123" s="1146">
        <f>(AF116+AF101+AF86)-(AF76+AF65)</f>
        <v>0</v>
      </c>
      <c r="AG123" s="1149"/>
      <c r="AH123" s="1149"/>
      <c r="AI123" s="1146">
        <f>(AI116+AI101+AI86)-(AI76+AI65)</f>
        <v>0</v>
      </c>
      <c r="AJ123" s="1149"/>
      <c r="AK123" s="1149"/>
      <c r="AL123" s="1146">
        <f>(AL116+AL101+AL86)-(AL76+AL65)</f>
        <v>0</v>
      </c>
      <c r="AM123" s="680"/>
      <c r="AN123" s="1146">
        <f>(AN116+AN101+AN86)-(AN76+AN65)</f>
        <v>0</v>
      </c>
      <c r="AO123" s="1146">
        <f>(AO116+AO101+AO86)-(AO76+AO65)</f>
        <v>0</v>
      </c>
      <c r="AP123" s="1146">
        <f>(AP116+AP101+AP86)-(AP76+AP65)</f>
        <v>0</v>
      </c>
    </row>
    <row r="124" spans="1:43" ht="11.5" x14ac:dyDescent="0.25">
      <c r="A124" s="56"/>
      <c r="C124" s="325"/>
      <c r="D124" s="316"/>
      <c r="E124" s="11"/>
      <c r="O124" s="312"/>
      <c r="V124" s="585"/>
      <c r="W124" s="585"/>
      <c r="X124" s="585"/>
      <c r="AC124" s="312"/>
    </row>
    <row r="125" spans="1:43" ht="13" x14ac:dyDescent="0.3">
      <c r="A125" s="56"/>
      <c r="C125" s="325"/>
      <c r="D125" s="316"/>
      <c r="E125" s="13" t="s">
        <v>566</v>
      </c>
      <c r="H125" s="59" t="str">
        <f>H17</f>
        <v>31/XX/20XX</v>
      </c>
      <c r="K125" s="59" t="str">
        <f>K17</f>
        <v>31/XX/20XX</v>
      </c>
      <c r="N125" s="59" t="str">
        <f>N17</f>
        <v>31/XX/20XX</v>
      </c>
      <c r="O125" s="312"/>
      <c r="R125" s="59" t="str">
        <f>R17</f>
        <v>31/XX/20XX</v>
      </c>
      <c r="U125" s="59" t="str">
        <f>U17</f>
        <v>31/XX/20XX</v>
      </c>
      <c r="V125" s="585"/>
      <c r="W125" s="585"/>
      <c r="X125" s="576" t="str">
        <f>X17</f>
        <v>31/XX/20XX</v>
      </c>
      <c r="Z125" s="59" t="str">
        <f>Z17</f>
        <v>31/XX/20XX</v>
      </c>
      <c r="AA125" s="59" t="str">
        <f>AA17</f>
        <v>31/XX/20XX</v>
      </c>
      <c r="AB125" s="59" t="str">
        <f>AB17</f>
        <v>31/XX/20XX</v>
      </c>
      <c r="AC125" s="312"/>
      <c r="AF125" s="59" t="str">
        <f>AF17</f>
        <v>31/XX/20XX</v>
      </c>
      <c r="AI125" s="59" t="str">
        <f>AI17</f>
        <v>31/XX/20XX</v>
      </c>
      <c r="AL125" s="59" t="str">
        <f>AL17</f>
        <v>31/XX/20XX</v>
      </c>
      <c r="AN125" s="59" t="str">
        <f>AN17</f>
        <v>31/XX/20XX</v>
      </c>
      <c r="AO125" s="59" t="str">
        <f>AO17</f>
        <v>31/XX/20XX</v>
      </c>
      <c r="AP125" s="59" t="str">
        <f>AP17</f>
        <v>31/XX/20XX</v>
      </c>
    </row>
    <row r="126" spans="1:43" ht="11.5" x14ac:dyDescent="0.25">
      <c r="A126" s="56"/>
      <c r="C126" s="325" t="s">
        <v>453</v>
      </c>
      <c r="D126" s="316" t="s">
        <v>416</v>
      </c>
      <c r="E126" s="481" t="s">
        <v>739</v>
      </c>
      <c r="H126" s="483"/>
      <c r="K126" s="483"/>
      <c r="N126" s="483"/>
      <c r="O126" s="312"/>
      <c r="R126" s="483"/>
      <c r="U126" s="483"/>
      <c r="V126" s="585"/>
      <c r="W126" s="585"/>
      <c r="X126" s="577"/>
      <c r="Z126" s="484">
        <f>R126/R$14</f>
        <v>0</v>
      </c>
      <c r="AA126" s="484">
        <f>U126/U$14</f>
        <v>0</v>
      </c>
      <c r="AB126" s="484">
        <f>X126/X$14</f>
        <v>0</v>
      </c>
      <c r="AC126" s="312"/>
      <c r="AF126" s="483"/>
      <c r="AI126" s="483"/>
      <c r="AJ126" s="585"/>
      <c r="AK126" s="585"/>
      <c r="AL126" s="577"/>
      <c r="AM126" s="585"/>
      <c r="AN126" s="570">
        <f>AF126/AF$14</f>
        <v>0</v>
      </c>
      <c r="AO126" s="570">
        <f>AI126/AI$14</f>
        <v>0</v>
      </c>
      <c r="AP126" s="570">
        <f>AL126/AL$14</f>
        <v>0</v>
      </c>
    </row>
    <row r="127" spans="1:43" ht="23" x14ac:dyDescent="0.25">
      <c r="A127" s="56"/>
      <c r="C127" s="325" t="s">
        <v>454</v>
      </c>
      <c r="D127" s="316"/>
      <c r="E127" s="504" t="s">
        <v>740</v>
      </c>
      <c r="H127" s="555"/>
      <c r="I127" s="556"/>
      <c r="J127" s="556"/>
      <c r="K127" s="555"/>
      <c r="L127" s="556"/>
      <c r="M127" s="556"/>
      <c r="N127" s="555"/>
      <c r="O127" s="312"/>
      <c r="P127" s="556"/>
      <c r="Q127" s="556"/>
      <c r="R127" s="555"/>
      <c r="S127" s="556"/>
      <c r="T127" s="556"/>
      <c r="U127" s="555"/>
      <c r="V127" s="556"/>
      <c r="W127" s="556"/>
      <c r="X127" s="555"/>
      <c r="Y127" s="556"/>
      <c r="Z127" s="557"/>
      <c r="AA127" s="557"/>
      <c r="AB127" s="557"/>
      <c r="AC127" s="312"/>
      <c r="AD127" s="556"/>
      <c r="AE127" s="556"/>
      <c r="AF127" s="555"/>
      <c r="AG127" s="556"/>
      <c r="AH127" s="556"/>
      <c r="AI127" s="555"/>
      <c r="AJ127" s="556"/>
      <c r="AK127" s="556"/>
      <c r="AL127" s="555"/>
      <c r="AM127" s="556"/>
      <c r="AN127" s="557"/>
      <c r="AO127" s="557"/>
      <c r="AP127" s="557"/>
    </row>
    <row r="128" spans="1:43" ht="11.5" x14ac:dyDescent="0.25">
      <c r="A128" s="56"/>
      <c r="C128" s="325" t="s">
        <v>455</v>
      </c>
      <c r="D128" s="316"/>
      <c r="E128" s="2" t="s">
        <v>741</v>
      </c>
      <c r="H128" s="555"/>
      <c r="I128" s="556"/>
      <c r="J128" s="556"/>
      <c r="K128" s="555"/>
      <c r="L128" s="556"/>
      <c r="M128" s="556"/>
      <c r="N128" s="555"/>
      <c r="O128" s="312"/>
      <c r="P128" s="556"/>
      <c r="Q128" s="556"/>
      <c r="R128" s="555"/>
      <c r="S128" s="556"/>
      <c r="T128" s="556"/>
      <c r="U128" s="555"/>
      <c r="V128" s="556"/>
      <c r="W128" s="556"/>
      <c r="X128" s="555"/>
      <c r="Y128" s="556"/>
      <c r="Z128" s="557"/>
      <c r="AA128" s="557"/>
      <c r="AB128" s="557"/>
      <c r="AC128" s="312"/>
      <c r="AD128" s="556"/>
      <c r="AE128" s="556"/>
      <c r="AF128" s="555"/>
      <c r="AG128" s="556"/>
      <c r="AH128" s="556"/>
      <c r="AI128" s="555"/>
      <c r="AJ128" s="556"/>
      <c r="AK128" s="556"/>
      <c r="AL128" s="555"/>
      <c r="AM128" s="556"/>
      <c r="AN128" s="557"/>
      <c r="AO128" s="557"/>
      <c r="AP128" s="557"/>
    </row>
    <row r="129" spans="1:42" ht="11.5" x14ac:dyDescent="0.25">
      <c r="A129" s="56"/>
      <c r="C129" s="325" t="s">
        <v>766</v>
      </c>
      <c r="D129" s="316"/>
      <c r="E129" s="2" t="s">
        <v>742</v>
      </c>
      <c r="H129" s="555"/>
      <c r="I129" s="556"/>
      <c r="J129" s="556"/>
      <c r="K129" s="555"/>
      <c r="L129" s="556"/>
      <c r="M129" s="556"/>
      <c r="N129" s="555"/>
      <c r="O129" s="312"/>
      <c r="P129" s="556"/>
      <c r="Q129" s="556"/>
      <c r="R129" s="555"/>
      <c r="S129" s="556"/>
      <c r="T129" s="556"/>
      <c r="U129" s="555"/>
      <c r="V129" s="556"/>
      <c r="W129" s="556"/>
      <c r="X129" s="555"/>
      <c r="Y129" s="556"/>
      <c r="Z129" s="557"/>
      <c r="AA129" s="557"/>
      <c r="AB129" s="557"/>
      <c r="AC129" s="312"/>
      <c r="AD129" s="556"/>
      <c r="AE129" s="556"/>
      <c r="AF129" s="555"/>
      <c r="AG129" s="556"/>
      <c r="AH129" s="556"/>
      <c r="AI129" s="555"/>
      <c r="AJ129" s="556"/>
      <c r="AK129" s="556"/>
      <c r="AL129" s="555"/>
      <c r="AM129" s="556"/>
      <c r="AN129" s="557"/>
      <c r="AO129" s="557"/>
      <c r="AP129" s="557"/>
    </row>
    <row r="130" spans="1:42" ht="11.5" x14ac:dyDescent="0.25">
      <c r="A130" s="56"/>
      <c r="C130" s="325" t="s">
        <v>767</v>
      </c>
      <c r="D130" s="316"/>
      <c r="E130" s="2" t="s">
        <v>880</v>
      </c>
      <c r="H130" s="555"/>
      <c r="I130" s="556"/>
      <c r="J130" s="556"/>
      <c r="K130" s="555"/>
      <c r="L130" s="556"/>
      <c r="M130" s="556"/>
      <c r="N130" s="555"/>
      <c r="O130" s="312"/>
      <c r="P130" s="556"/>
      <c r="Q130" s="556"/>
      <c r="R130" s="555"/>
      <c r="S130" s="556"/>
      <c r="T130" s="556"/>
      <c r="U130" s="555"/>
      <c r="V130" s="556"/>
      <c r="W130" s="556"/>
      <c r="X130" s="555"/>
      <c r="Y130" s="556"/>
      <c r="Z130" s="557"/>
      <c r="AA130" s="557"/>
      <c r="AB130" s="557"/>
      <c r="AC130" s="312"/>
      <c r="AD130" s="556"/>
      <c r="AE130" s="556"/>
      <c r="AF130" s="555"/>
      <c r="AG130" s="556"/>
      <c r="AH130" s="556"/>
      <c r="AI130" s="555"/>
      <c r="AJ130" s="556"/>
      <c r="AK130" s="556"/>
      <c r="AL130" s="555"/>
      <c r="AM130" s="556"/>
      <c r="AN130" s="557"/>
      <c r="AO130" s="557"/>
      <c r="AP130" s="557"/>
    </row>
    <row r="131" spans="1:42" ht="11.5" x14ac:dyDescent="0.25">
      <c r="A131" s="56"/>
      <c r="C131" s="325" t="s">
        <v>768</v>
      </c>
      <c r="D131" s="316"/>
      <c r="E131" s="2" t="s">
        <v>743</v>
      </c>
      <c r="H131" s="555"/>
      <c r="I131" s="556"/>
      <c r="J131" s="556"/>
      <c r="K131" s="555"/>
      <c r="L131" s="556"/>
      <c r="M131" s="556"/>
      <c r="N131" s="555"/>
      <c r="O131" s="312"/>
      <c r="P131" s="556"/>
      <c r="Q131" s="556"/>
      <c r="R131" s="555"/>
      <c r="S131" s="556"/>
      <c r="T131" s="556"/>
      <c r="U131" s="555"/>
      <c r="V131" s="556"/>
      <c r="W131" s="556"/>
      <c r="X131" s="555"/>
      <c r="Y131" s="556"/>
      <c r="Z131" s="557"/>
      <c r="AA131" s="557"/>
      <c r="AB131" s="557"/>
      <c r="AC131" s="312"/>
      <c r="AD131" s="556"/>
      <c r="AE131" s="556"/>
      <c r="AF131" s="555"/>
      <c r="AG131" s="556"/>
      <c r="AH131" s="556"/>
      <c r="AI131" s="555"/>
      <c r="AJ131" s="556"/>
      <c r="AK131" s="556"/>
      <c r="AL131" s="555"/>
      <c r="AM131" s="556"/>
      <c r="AN131" s="557"/>
      <c r="AO131" s="557"/>
      <c r="AP131" s="557"/>
    </row>
    <row r="132" spans="1:42" ht="11.5" x14ac:dyDescent="0.25">
      <c r="A132" s="56"/>
      <c r="C132" s="325" t="s">
        <v>769</v>
      </c>
      <c r="D132" s="316"/>
      <c r="E132" s="2" t="s">
        <v>881</v>
      </c>
      <c r="H132" s="555"/>
      <c r="I132" s="556"/>
      <c r="J132" s="556"/>
      <c r="K132" s="555"/>
      <c r="L132" s="556"/>
      <c r="M132" s="556"/>
      <c r="N132" s="555"/>
      <c r="O132" s="312"/>
      <c r="P132" s="556"/>
      <c r="Q132" s="556"/>
      <c r="R132" s="555"/>
      <c r="S132" s="556"/>
      <c r="T132" s="556"/>
      <c r="U132" s="555"/>
      <c r="V132" s="556"/>
      <c r="W132" s="556"/>
      <c r="X132" s="555"/>
      <c r="Y132" s="556"/>
      <c r="Z132" s="557"/>
      <c r="AA132" s="557"/>
      <c r="AB132" s="557"/>
      <c r="AC132" s="312"/>
      <c r="AD132" s="556"/>
      <c r="AE132" s="556"/>
      <c r="AF132" s="555"/>
      <c r="AG132" s="556"/>
      <c r="AH132" s="556"/>
      <c r="AI132" s="555"/>
      <c r="AJ132" s="556"/>
      <c r="AK132" s="556"/>
      <c r="AL132" s="555"/>
      <c r="AM132" s="556"/>
      <c r="AN132" s="557"/>
      <c r="AO132" s="557"/>
      <c r="AP132" s="557"/>
    </row>
    <row r="133" spans="1:42" ht="11.5" x14ac:dyDescent="0.25">
      <c r="A133" s="56"/>
      <c r="C133" s="325" t="s">
        <v>770</v>
      </c>
      <c r="D133" s="316"/>
      <c r="E133" s="2" t="s">
        <v>878</v>
      </c>
      <c r="H133" s="555"/>
      <c r="I133" s="556"/>
      <c r="J133" s="556"/>
      <c r="K133" s="555"/>
      <c r="L133" s="556"/>
      <c r="M133" s="556"/>
      <c r="N133" s="555"/>
      <c r="O133" s="312"/>
      <c r="P133" s="556"/>
      <c r="Q133" s="556"/>
      <c r="R133" s="555"/>
      <c r="S133" s="556"/>
      <c r="T133" s="556"/>
      <c r="U133" s="555"/>
      <c r="V133" s="556"/>
      <c r="W133" s="556"/>
      <c r="X133" s="555"/>
      <c r="Y133" s="556"/>
      <c r="Z133" s="557"/>
      <c r="AA133" s="557"/>
      <c r="AB133" s="557"/>
      <c r="AC133" s="312"/>
      <c r="AD133" s="556"/>
      <c r="AE133" s="556"/>
      <c r="AF133" s="555"/>
      <c r="AG133" s="556"/>
      <c r="AH133" s="556"/>
      <c r="AI133" s="555"/>
      <c r="AJ133" s="556"/>
      <c r="AK133" s="556"/>
      <c r="AL133" s="555"/>
      <c r="AM133" s="556"/>
      <c r="AN133" s="557"/>
      <c r="AO133" s="557"/>
      <c r="AP133" s="557"/>
    </row>
    <row r="134" spans="1:42" ht="11.5" x14ac:dyDescent="0.25">
      <c r="A134" s="56"/>
      <c r="C134" s="325" t="s">
        <v>771</v>
      </c>
      <c r="D134" s="316"/>
      <c r="E134" s="2" t="s">
        <v>879</v>
      </c>
      <c r="H134" s="555"/>
      <c r="I134" s="556"/>
      <c r="J134" s="556"/>
      <c r="K134" s="555"/>
      <c r="L134" s="556"/>
      <c r="M134" s="556"/>
      <c r="N134" s="555"/>
      <c r="O134" s="312"/>
      <c r="P134" s="556"/>
      <c r="Q134" s="556"/>
      <c r="R134" s="555"/>
      <c r="S134" s="556"/>
      <c r="T134" s="556"/>
      <c r="U134" s="555"/>
      <c r="V134" s="556"/>
      <c r="W134" s="556"/>
      <c r="X134" s="555"/>
      <c r="Y134" s="556"/>
      <c r="Z134" s="557"/>
      <c r="AA134" s="557"/>
      <c r="AB134" s="557"/>
      <c r="AC134" s="312"/>
      <c r="AD134" s="556"/>
      <c r="AE134" s="556"/>
      <c r="AF134" s="555"/>
      <c r="AG134" s="556"/>
      <c r="AH134" s="556"/>
      <c r="AI134" s="555"/>
      <c r="AJ134" s="556"/>
      <c r="AK134" s="556"/>
      <c r="AL134" s="555"/>
      <c r="AM134" s="556"/>
      <c r="AN134" s="557"/>
      <c r="AO134" s="557"/>
      <c r="AP134" s="557"/>
    </row>
    <row r="135" spans="1:42" ht="11.5" x14ac:dyDescent="0.25">
      <c r="A135" s="56"/>
      <c r="C135" s="325" t="s">
        <v>772</v>
      </c>
      <c r="D135" s="316"/>
      <c r="E135" s="2" t="s">
        <v>744</v>
      </c>
      <c r="H135" s="555"/>
      <c r="I135" s="556"/>
      <c r="J135" s="556"/>
      <c r="K135" s="555"/>
      <c r="L135" s="556"/>
      <c r="M135" s="556"/>
      <c r="N135" s="555"/>
      <c r="O135" s="312"/>
      <c r="P135" s="556"/>
      <c r="Q135" s="556"/>
      <c r="R135" s="555"/>
      <c r="S135" s="556"/>
      <c r="T135" s="556"/>
      <c r="U135" s="555"/>
      <c r="V135" s="556"/>
      <c r="W135" s="556"/>
      <c r="X135" s="555"/>
      <c r="Y135" s="556"/>
      <c r="Z135" s="557"/>
      <c r="AA135" s="557"/>
      <c r="AB135" s="557"/>
      <c r="AC135" s="312"/>
      <c r="AD135" s="556"/>
      <c r="AE135" s="556"/>
      <c r="AF135" s="555"/>
      <c r="AG135" s="556"/>
      <c r="AH135" s="556"/>
      <c r="AI135" s="555"/>
      <c r="AJ135" s="556"/>
      <c r="AK135" s="556"/>
      <c r="AL135" s="555"/>
      <c r="AM135" s="556"/>
      <c r="AN135" s="557"/>
      <c r="AO135" s="557"/>
      <c r="AP135" s="557"/>
    </row>
    <row r="136" spans="1:42" ht="11.5" x14ac:dyDescent="0.25">
      <c r="A136" s="56"/>
      <c r="C136" s="325" t="s">
        <v>773</v>
      </c>
      <c r="D136" s="316" t="s">
        <v>416</v>
      </c>
      <c r="E136" s="3" t="s">
        <v>745</v>
      </c>
      <c r="H136" s="558">
        <f>SUM(H126:H135)</f>
        <v>0</v>
      </c>
      <c r="I136" s="556"/>
      <c r="J136" s="556"/>
      <c r="K136" s="558">
        <f>SUM(K126:K135)</f>
        <v>0</v>
      </c>
      <c r="L136" s="556"/>
      <c r="M136" s="556"/>
      <c r="N136" s="558">
        <f>SUM(N126:N135)</f>
        <v>0</v>
      </c>
      <c r="O136" s="312"/>
      <c r="P136" s="556"/>
      <c r="Q136" s="556"/>
      <c r="R136" s="558">
        <f>SUM(R126:R135)</f>
        <v>0</v>
      </c>
      <c r="S136" s="556"/>
      <c r="T136" s="556"/>
      <c r="U136" s="558">
        <f>SUM(U126:U135)</f>
        <v>0</v>
      </c>
      <c r="V136" s="556"/>
      <c r="W136" s="556"/>
      <c r="X136" s="558">
        <f>SUM(X126:X135)</f>
        <v>0</v>
      </c>
      <c r="Y136" s="556"/>
      <c r="Z136" s="558">
        <f>SUM(Z126:Z135)</f>
        <v>0</v>
      </c>
      <c r="AA136" s="558">
        <f>SUM(AA126:AA135)</f>
        <v>0</v>
      </c>
      <c r="AB136" s="558">
        <f>SUM(AB126:AB135)</f>
        <v>0</v>
      </c>
      <c r="AC136" s="312"/>
      <c r="AD136" s="556"/>
      <c r="AE136" s="556"/>
      <c r="AF136" s="558">
        <f>SUM(AF126:AF135)</f>
        <v>0</v>
      </c>
      <c r="AG136" s="556"/>
      <c r="AH136" s="556"/>
      <c r="AI136" s="558">
        <f>SUM(AI126:AI135)</f>
        <v>0</v>
      </c>
      <c r="AJ136" s="556"/>
      <c r="AK136" s="556"/>
      <c r="AL136" s="558">
        <f>SUM(AL126:AL135)</f>
        <v>0</v>
      </c>
      <c r="AM136" s="556"/>
      <c r="AN136" s="558">
        <f>SUM(AN126:AN135)</f>
        <v>0</v>
      </c>
      <c r="AO136" s="558">
        <f>SUM(AO126:AO135)</f>
        <v>0</v>
      </c>
      <c r="AP136" s="558">
        <f>SUM(AP126:AP135)</f>
        <v>0</v>
      </c>
    </row>
    <row r="137" spans="1:42" ht="11.5" x14ac:dyDescent="0.25">
      <c r="A137" s="56"/>
      <c r="C137" s="325" t="s">
        <v>774</v>
      </c>
      <c r="D137" s="316"/>
      <c r="E137" s="481" t="s">
        <v>746</v>
      </c>
      <c r="H137" s="555"/>
      <c r="I137" s="556"/>
      <c r="J137" s="556"/>
      <c r="K137" s="555"/>
      <c r="L137" s="556"/>
      <c r="M137" s="556"/>
      <c r="N137" s="555"/>
      <c r="O137" s="312"/>
      <c r="P137" s="556"/>
      <c r="Q137" s="556"/>
      <c r="R137" s="555"/>
      <c r="S137" s="556"/>
      <c r="T137" s="556"/>
      <c r="U137" s="555"/>
      <c r="V137" s="556"/>
      <c r="W137" s="556"/>
      <c r="X137" s="555"/>
      <c r="Y137" s="556"/>
      <c r="Z137" s="557"/>
      <c r="AA137" s="557"/>
      <c r="AB137" s="557"/>
      <c r="AC137" s="312"/>
      <c r="AD137" s="556"/>
      <c r="AE137" s="556"/>
      <c r="AF137" s="555"/>
      <c r="AG137" s="556"/>
      <c r="AH137" s="556"/>
      <c r="AI137" s="555"/>
      <c r="AJ137" s="556"/>
      <c r="AK137" s="556"/>
      <c r="AL137" s="555"/>
      <c r="AM137" s="556"/>
      <c r="AN137" s="557"/>
      <c r="AO137" s="557"/>
      <c r="AP137" s="557"/>
    </row>
    <row r="138" spans="1:42" ht="11.5" x14ac:dyDescent="0.25">
      <c r="A138" s="56">
        <f>IF(OR(H138&lt;0,K138&lt;0,N138&lt;0,R138&lt;0,U138&lt;0,X138&lt;0,AF138&lt;0,AI138&lt;0,AL138&lt;0),1,0)</f>
        <v>0</v>
      </c>
      <c r="C138" s="325" t="s">
        <v>775</v>
      </c>
      <c r="D138" s="316"/>
      <c r="E138" s="2" t="s">
        <v>747</v>
      </c>
      <c r="H138" s="555"/>
      <c r="I138" s="556"/>
      <c r="J138" s="556"/>
      <c r="K138" s="555"/>
      <c r="L138" s="556"/>
      <c r="M138" s="556"/>
      <c r="N138" s="555"/>
      <c r="O138" s="312"/>
      <c r="P138" s="556"/>
      <c r="Q138" s="556"/>
      <c r="R138" s="555"/>
      <c r="S138" s="556"/>
      <c r="T138" s="556"/>
      <c r="U138" s="555"/>
      <c r="V138" s="556"/>
      <c r="W138" s="556"/>
      <c r="X138" s="555"/>
      <c r="Y138" s="556"/>
      <c r="Z138" s="557"/>
      <c r="AA138" s="557"/>
      <c r="AB138" s="557"/>
      <c r="AC138" s="312"/>
      <c r="AD138" s="556"/>
      <c r="AE138" s="556"/>
      <c r="AF138" s="555"/>
      <c r="AG138" s="556"/>
      <c r="AH138" s="556"/>
      <c r="AI138" s="555"/>
      <c r="AJ138" s="556"/>
      <c r="AK138" s="556"/>
      <c r="AL138" s="555"/>
      <c r="AM138" s="556"/>
      <c r="AN138" s="557"/>
      <c r="AO138" s="557"/>
      <c r="AP138" s="557"/>
    </row>
    <row r="139" spans="1:42" ht="11.5" x14ac:dyDescent="0.25">
      <c r="A139" s="56">
        <f>IF(OR(H139&lt;0,K139&lt;0,N139&lt;0,R139&lt;0,U139&lt;0,X139&lt;0,AF139&lt;0,AI139&lt;0,AL139&lt;0),1,0)</f>
        <v>0</v>
      </c>
      <c r="C139" s="325" t="s">
        <v>776</v>
      </c>
      <c r="D139" s="316"/>
      <c r="E139" s="2" t="s">
        <v>748</v>
      </c>
      <c r="H139" s="555"/>
      <c r="I139" s="556"/>
      <c r="J139" s="556"/>
      <c r="K139" s="555"/>
      <c r="L139" s="556"/>
      <c r="M139" s="556"/>
      <c r="N139" s="555"/>
      <c r="O139" s="312"/>
      <c r="P139" s="556"/>
      <c r="Q139" s="556"/>
      <c r="R139" s="555"/>
      <c r="S139" s="556"/>
      <c r="T139" s="556"/>
      <c r="U139" s="555"/>
      <c r="V139" s="556"/>
      <c r="W139" s="556"/>
      <c r="X139" s="555"/>
      <c r="Y139" s="556"/>
      <c r="Z139" s="557"/>
      <c r="AA139" s="557"/>
      <c r="AB139" s="557"/>
      <c r="AC139" s="312"/>
      <c r="AD139" s="556"/>
      <c r="AE139" s="556"/>
      <c r="AF139" s="555"/>
      <c r="AG139" s="556"/>
      <c r="AH139" s="556"/>
      <c r="AI139" s="555"/>
      <c r="AJ139" s="556"/>
      <c r="AK139" s="556"/>
      <c r="AL139" s="555"/>
      <c r="AM139" s="556"/>
      <c r="AN139" s="557"/>
      <c r="AO139" s="557"/>
      <c r="AP139" s="557"/>
    </row>
    <row r="140" spans="1:42" ht="11.5" x14ac:dyDescent="0.25">
      <c r="A140" s="56">
        <f>IF(OR(F140&gt;0,G140&gt;0,H140&gt;0,N140&gt;0,O140&gt;0,P140&gt;0,V140&gt;0,W140&gt;0,X140&gt;0),1,0)</f>
        <v>0</v>
      </c>
      <c r="C140" s="325" t="s">
        <v>777</v>
      </c>
      <c r="D140" s="316"/>
      <c r="E140" s="2" t="s">
        <v>749</v>
      </c>
      <c r="H140" s="555"/>
      <c r="I140" s="556"/>
      <c r="J140" s="556"/>
      <c r="K140" s="555"/>
      <c r="L140" s="556"/>
      <c r="M140" s="556"/>
      <c r="N140" s="555"/>
      <c r="O140" s="312"/>
      <c r="P140" s="556"/>
      <c r="Q140" s="556"/>
      <c r="R140" s="555"/>
      <c r="S140" s="556"/>
      <c r="T140" s="556"/>
      <c r="U140" s="555"/>
      <c r="V140" s="556"/>
      <c r="W140" s="556"/>
      <c r="X140" s="555"/>
      <c r="Y140" s="556"/>
      <c r="Z140" s="557"/>
      <c r="AA140" s="557"/>
      <c r="AB140" s="557"/>
      <c r="AC140" s="312"/>
      <c r="AD140" s="556"/>
      <c r="AE140" s="556"/>
      <c r="AF140" s="555"/>
      <c r="AG140" s="556"/>
      <c r="AH140" s="556"/>
      <c r="AI140" s="555"/>
      <c r="AJ140" s="556"/>
      <c r="AK140" s="556"/>
      <c r="AL140" s="555"/>
      <c r="AM140" s="556"/>
      <c r="AN140" s="557"/>
      <c r="AO140" s="557"/>
      <c r="AP140" s="557"/>
    </row>
    <row r="141" spans="1:42" ht="11.5" x14ac:dyDescent="0.25">
      <c r="A141" s="56">
        <f t="shared" ref="A141" si="95">IF(OR(H141&lt;0,K141&lt;0,N141&lt;0,R141&lt;0,U141&lt;0,X141&lt;0,AF141&lt;0,AI141&lt;0,AL141&lt;0),1,0)</f>
        <v>0</v>
      </c>
      <c r="C141" s="325" t="s">
        <v>778</v>
      </c>
      <c r="D141" s="316"/>
      <c r="E141" s="2" t="s">
        <v>750</v>
      </c>
      <c r="H141" s="555"/>
      <c r="I141" s="556"/>
      <c r="J141" s="556"/>
      <c r="K141" s="555"/>
      <c r="L141" s="556"/>
      <c r="M141" s="556"/>
      <c r="N141" s="555"/>
      <c r="O141" s="312"/>
      <c r="P141" s="556"/>
      <c r="Q141" s="556"/>
      <c r="R141" s="555"/>
      <c r="S141" s="556"/>
      <c r="T141" s="556"/>
      <c r="U141" s="555"/>
      <c r="V141" s="556"/>
      <c r="W141" s="556"/>
      <c r="X141" s="555"/>
      <c r="Y141" s="556"/>
      <c r="Z141" s="557"/>
      <c r="AA141" s="557"/>
      <c r="AB141" s="557"/>
      <c r="AC141" s="312"/>
      <c r="AD141" s="556"/>
      <c r="AE141" s="556"/>
      <c r="AF141" s="555"/>
      <c r="AG141" s="556"/>
      <c r="AH141" s="556"/>
      <c r="AI141" s="555"/>
      <c r="AJ141" s="556"/>
      <c r="AK141" s="556"/>
      <c r="AL141" s="555"/>
      <c r="AM141" s="556"/>
      <c r="AN141" s="557"/>
      <c r="AO141" s="557"/>
      <c r="AP141" s="557"/>
    </row>
    <row r="142" spans="1:42" ht="11.5" x14ac:dyDescent="0.25">
      <c r="A142" s="56">
        <f>IF(OR(F142&gt;0,G142&gt;0,H142&gt;0,N142&gt;0,O142&gt;0,P142&gt;0,V142&gt;0,W142&gt;0,X142&gt;0),1,0)</f>
        <v>0</v>
      </c>
      <c r="C142" s="325" t="s">
        <v>779</v>
      </c>
      <c r="D142" s="316"/>
      <c r="E142" s="2" t="s">
        <v>751</v>
      </c>
      <c r="H142" s="555"/>
      <c r="I142" s="556"/>
      <c r="J142" s="556"/>
      <c r="K142" s="555"/>
      <c r="L142" s="556"/>
      <c r="M142" s="556"/>
      <c r="N142" s="555"/>
      <c r="O142" s="312"/>
      <c r="P142" s="556"/>
      <c r="Q142" s="556"/>
      <c r="R142" s="555"/>
      <c r="S142" s="556"/>
      <c r="T142" s="556"/>
      <c r="U142" s="555"/>
      <c r="V142" s="556"/>
      <c r="W142" s="556"/>
      <c r="X142" s="555"/>
      <c r="Y142" s="556"/>
      <c r="Z142" s="557"/>
      <c r="AA142" s="557"/>
      <c r="AB142" s="557"/>
      <c r="AC142" s="312"/>
      <c r="AD142" s="556"/>
      <c r="AE142" s="556"/>
      <c r="AF142" s="555"/>
      <c r="AG142" s="556"/>
      <c r="AH142" s="556"/>
      <c r="AI142" s="555"/>
      <c r="AJ142" s="556"/>
      <c r="AK142" s="556"/>
      <c r="AL142" s="555"/>
      <c r="AM142" s="556"/>
      <c r="AN142" s="557"/>
      <c r="AO142" s="557"/>
      <c r="AP142" s="557"/>
    </row>
    <row r="143" spans="1:42" ht="11.5" x14ac:dyDescent="0.25">
      <c r="C143" s="325" t="s">
        <v>780</v>
      </c>
      <c r="D143" s="316" t="s">
        <v>416</v>
      </c>
      <c r="E143" s="3" t="s">
        <v>752</v>
      </c>
      <c r="H143" s="558">
        <f>SUM(H138:H142)</f>
        <v>0</v>
      </c>
      <c r="I143" s="556"/>
      <c r="J143" s="556"/>
      <c r="K143" s="558">
        <f>SUM(K138:K142)</f>
        <v>0</v>
      </c>
      <c r="L143" s="556"/>
      <c r="M143" s="556"/>
      <c r="N143" s="558">
        <f>SUM(N138:N142)</f>
        <v>0</v>
      </c>
      <c r="O143" s="312"/>
      <c r="P143" s="556"/>
      <c r="Q143" s="556"/>
      <c r="R143" s="558">
        <f>SUM(R138:R142)</f>
        <v>0</v>
      </c>
      <c r="S143" s="556"/>
      <c r="T143" s="556"/>
      <c r="U143" s="558">
        <f>SUM(U138:U142)</f>
        <v>0</v>
      </c>
      <c r="V143" s="556"/>
      <c r="W143" s="556"/>
      <c r="X143" s="558">
        <f>SUM(X138:X142)</f>
        <v>0</v>
      </c>
      <c r="Y143" s="556"/>
      <c r="Z143" s="558">
        <f>SUM(Z138:Z142)</f>
        <v>0</v>
      </c>
      <c r="AA143" s="558">
        <f>SUM(AA138:AA142)</f>
        <v>0</v>
      </c>
      <c r="AB143" s="558">
        <f>SUM(AB138:AB142)</f>
        <v>0</v>
      </c>
      <c r="AC143" s="312"/>
      <c r="AD143" s="556"/>
      <c r="AE143" s="556"/>
      <c r="AF143" s="558">
        <f>SUM(AF133:AF142)</f>
        <v>0</v>
      </c>
      <c r="AG143" s="556"/>
      <c r="AH143" s="556"/>
      <c r="AI143" s="558">
        <f>SUM(AI133:AI142)</f>
        <v>0</v>
      </c>
      <c r="AJ143" s="556"/>
      <c r="AK143" s="556"/>
      <c r="AL143" s="558">
        <f>SUM(AL133:AL142)</f>
        <v>0</v>
      </c>
      <c r="AM143" s="556"/>
      <c r="AN143" s="558">
        <f>SUM(AN133:AN142)</f>
        <v>0</v>
      </c>
      <c r="AO143" s="558">
        <f>SUM(AO133:AO142)</f>
        <v>0</v>
      </c>
      <c r="AP143" s="558">
        <f>SUM(AP133:AP142)</f>
        <v>0</v>
      </c>
    </row>
    <row r="144" spans="1:42" ht="11.5" x14ac:dyDescent="0.25">
      <c r="C144" s="325" t="s">
        <v>781</v>
      </c>
      <c r="D144" s="316"/>
      <c r="E144" s="481" t="s">
        <v>753</v>
      </c>
      <c r="H144" s="555"/>
      <c r="I144" s="556"/>
      <c r="J144" s="556"/>
      <c r="K144" s="555"/>
      <c r="L144" s="556"/>
      <c r="M144" s="556"/>
      <c r="N144" s="555"/>
      <c r="O144" s="312"/>
      <c r="P144" s="556"/>
      <c r="Q144" s="556"/>
      <c r="R144" s="555"/>
      <c r="S144" s="556"/>
      <c r="T144" s="556"/>
      <c r="U144" s="555"/>
      <c r="V144" s="556"/>
      <c r="W144" s="556"/>
      <c r="X144" s="555"/>
      <c r="Y144" s="556"/>
      <c r="Z144" s="557"/>
      <c r="AA144" s="557"/>
      <c r="AB144" s="557"/>
      <c r="AC144" s="312"/>
      <c r="AD144" s="556"/>
      <c r="AE144" s="556"/>
      <c r="AF144" s="555"/>
      <c r="AG144" s="556"/>
      <c r="AH144" s="556"/>
      <c r="AI144" s="555"/>
      <c r="AJ144" s="556"/>
      <c r="AK144" s="556"/>
      <c r="AL144" s="555"/>
      <c r="AM144" s="556"/>
      <c r="AN144" s="557"/>
      <c r="AO144" s="557"/>
      <c r="AP144" s="557"/>
    </row>
    <row r="145" spans="1:42" ht="11.5" x14ac:dyDescent="0.25">
      <c r="A145" s="56">
        <f>IF(OR(F145&gt;0,G145&gt;0,H145&gt;0,N145&gt;0,O145&gt;0,P145&gt;0,V145&gt;0,W145&gt;0,X145&gt;0),1,0)</f>
        <v>0</v>
      </c>
      <c r="C145" s="325" t="s">
        <v>782</v>
      </c>
      <c r="D145" s="316"/>
      <c r="E145" s="2" t="s">
        <v>754</v>
      </c>
      <c r="H145" s="555"/>
      <c r="I145" s="556"/>
      <c r="J145" s="556"/>
      <c r="K145" s="555"/>
      <c r="L145" s="556"/>
      <c r="M145" s="556"/>
      <c r="N145" s="555"/>
      <c r="O145" s="312"/>
      <c r="P145" s="556"/>
      <c r="Q145" s="556"/>
      <c r="R145" s="555"/>
      <c r="S145" s="556"/>
      <c r="T145" s="556"/>
      <c r="U145" s="555"/>
      <c r="V145" s="556"/>
      <c r="W145" s="556"/>
      <c r="X145" s="555"/>
      <c r="Y145" s="556"/>
      <c r="Z145" s="557"/>
      <c r="AA145" s="557"/>
      <c r="AB145" s="557"/>
      <c r="AC145" s="312"/>
      <c r="AD145" s="556"/>
      <c r="AE145" s="556"/>
      <c r="AF145" s="555"/>
      <c r="AG145" s="556"/>
      <c r="AH145" s="556"/>
      <c r="AI145" s="555"/>
      <c r="AJ145" s="556"/>
      <c r="AK145" s="556"/>
      <c r="AL145" s="555"/>
      <c r="AM145" s="556"/>
      <c r="AN145" s="557"/>
      <c r="AO145" s="557"/>
      <c r="AP145" s="557"/>
    </row>
    <row r="146" spans="1:42" ht="11.5" x14ac:dyDescent="0.25">
      <c r="A146" s="56">
        <f t="shared" ref="A146:A147" si="96">IF(OR(H146&lt;0,K146&lt;0,N146&lt;0,R146&lt;0,U146&lt;0,X146&lt;0,AF146&lt;0,AI146&lt;0,AL146&lt;0),1,0)</f>
        <v>0</v>
      </c>
      <c r="C146" s="325" t="s">
        <v>783</v>
      </c>
      <c r="D146" s="316"/>
      <c r="E146" s="2" t="s">
        <v>755</v>
      </c>
      <c r="H146" s="555"/>
      <c r="I146" s="556"/>
      <c r="J146" s="556"/>
      <c r="K146" s="555"/>
      <c r="L146" s="556"/>
      <c r="M146" s="556"/>
      <c r="N146" s="555"/>
      <c r="O146" s="312"/>
      <c r="P146" s="556"/>
      <c r="Q146" s="556"/>
      <c r="R146" s="555"/>
      <c r="S146" s="556"/>
      <c r="T146" s="556"/>
      <c r="U146" s="555"/>
      <c r="V146" s="556"/>
      <c r="W146" s="556"/>
      <c r="X146" s="555"/>
      <c r="Y146" s="556"/>
      <c r="Z146" s="557"/>
      <c r="AA146" s="557"/>
      <c r="AB146" s="557"/>
      <c r="AC146" s="312"/>
      <c r="AD146" s="556"/>
      <c r="AE146" s="556"/>
      <c r="AF146" s="555"/>
      <c r="AG146" s="556"/>
      <c r="AH146" s="556"/>
      <c r="AI146" s="555"/>
      <c r="AJ146" s="556"/>
      <c r="AK146" s="556"/>
      <c r="AL146" s="555"/>
      <c r="AM146" s="556"/>
      <c r="AN146" s="557"/>
      <c r="AO146" s="557"/>
      <c r="AP146" s="557"/>
    </row>
    <row r="147" spans="1:42" ht="11.5" x14ac:dyDescent="0.25">
      <c r="A147" s="56">
        <f t="shared" si="96"/>
        <v>0</v>
      </c>
      <c r="C147" s="325" t="s">
        <v>784</v>
      </c>
      <c r="D147" s="316"/>
      <c r="E147" s="2" t="s">
        <v>756</v>
      </c>
      <c r="H147" s="555"/>
      <c r="I147" s="556"/>
      <c r="J147" s="556"/>
      <c r="K147" s="555"/>
      <c r="L147" s="556"/>
      <c r="M147" s="556"/>
      <c r="N147" s="555"/>
      <c r="O147" s="312"/>
      <c r="P147" s="556"/>
      <c r="Q147" s="556"/>
      <c r="R147" s="555"/>
      <c r="S147" s="556"/>
      <c r="T147" s="556"/>
      <c r="U147" s="555"/>
      <c r="V147" s="556"/>
      <c r="W147" s="556"/>
      <c r="X147" s="555"/>
      <c r="Y147" s="556"/>
      <c r="Z147" s="557"/>
      <c r="AA147" s="557"/>
      <c r="AB147" s="557"/>
      <c r="AC147" s="312"/>
      <c r="AD147" s="556"/>
      <c r="AE147" s="556"/>
      <c r="AF147" s="555"/>
      <c r="AG147" s="556"/>
      <c r="AH147" s="556"/>
      <c r="AI147" s="555"/>
      <c r="AJ147" s="556"/>
      <c r="AK147" s="556"/>
      <c r="AL147" s="555"/>
      <c r="AM147" s="556"/>
      <c r="AN147" s="557"/>
      <c r="AO147" s="557"/>
      <c r="AP147" s="557"/>
    </row>
    <row r="148" spans="1:42" ht="11.5" x14ac:dyDescent="0.25">
      <c r="A148" s="56"/>
      <c r="C148" s="325" t="s">
        <v>785</v>
      </c>
      <c r="D148" s="316" t="s">
        <v>416</v>
      </c>
      <c r="E148" s="3" t="s">
        <v>757</v>
      </c>
      <c r="H148" s="558">
        <f>SUM(H145:H147)</f>
        <v>0</v>
      </c>
      <c r="I148" s="556"/>
      <c r="J148" s="556"/>
      <c r="K148" s="558">
        <f>SUM(K145:K147)</f>
        <v>0</v>
      </c>
      <c r="L148" s="556"/>
      <c r="M148" s="556"/>
      <c r="N148" s="558">
        <f>SUM(N145:N147)</f>
        <v>0</v>
      </c>
      <c r="O148" s="312"/>
      <c r="P148" s="556"/>
      <c r="Q148" s="556"/>
      <c r="R148" s="558">
        <f>SUM(R145:R147)</f>
        <v>0</v>
      </c>
      <c r="S148" s="556"/>
      <c r="T148" s="556"/>
      <c r="U148" s="558">
        <f>SUM(U145:U147)</f>
        <v>0</v>
      </c>
      <c r="V148" s="556"/>
      <c r="W148" s="556"/>
      <c r="X148" s="558">
        <f>SUM(X145:X147)</f>
        <v>0</v>
      </c>
      <c r="Y148" s="556"/>
      <c r="Z148" s="558">
        <f>SUM(Z145:Z147)</f>
        <v>0</v>
      </c>
      <c r="AA148" s="558">
        <f>SUM(AA145:AA147)</f>
        <v>0</v>
      </c>
      <c r="AB148" s="558">
        <f>SUM(AB145:AB147)</f>
        <v>0</v>
      </c>
      <c r="AC148" s="312"/>
      <c r="AD148" s="556"/>
      <c r="AE148" s="556"/>
      <c r="AF148" s="558">
        <f>SUM(AF138:AF147)</f>
        <v>0</v>
      </c>
      <c r="AG148" s="556"/>
      <c r="AH148" s="556"/>
      <c r="AI148" s="558">
        <f>SUM(AI138:AI147)</f>
        <v>0</v>
      </c>
      <c r="AJ148" s="556"/>
      <c r="AK148" s="556"/>
      <c r="AL148" s="558">
        <f>SUM(AL138:AL147)</f>
        <v>0</v>
      </c>
      <c r="AM148" s="556"/>
      <c r="AN148" s="558">
        <f>SUM(AN138:AN147)</f>
        <v>0</v>
      </c>
      <c r="AO148" s="558">
        <f>SUM(AO138:AO147)</f>
        <v>0</v>
      </c>
      <c r="AP148" s="558">
        <f>SUM(AP138:AP147)</f>
        <v>0</v>
      </c>
    </row>
    <row r="149" spans="1:42" ht="11.5" x14ac:dyDescent="0.25">
      <c r="A149" s="56"/>
      <c r="C149" s="325"/>
      <c r="D149" s="316"/>
      <c r="E149" s="2"/>
      <c r="H149" s="555"/>
      <c r="I149" s="556"/>
      <c r="J149" s="556"/>
      <c r="K149" s="555"/>
      <c r="L149" s="556"/>
      <c r="M149" s="556"/>
      <c r="N149" s="555"/>
      <c r="O149" s="312"/>
      <c r="P149" s="556"/>
      <c r="Q149" s="556"/>
      <c r="R149" s="555"/>
      <c r="S149" s="556"/>
      <c r="T149" s="556"/>
      <c r="U149" s="555"/>
      <c r="V149" s="556"/>
      <c r="W149" s="556"/>
      <c r="X149" s="555"/>
      <c r="Y149" s="556"/>
      <c r="Z149" s="557"/>
      <c r="AA149" s="557"/>
      <c r="AB149" s="557"/>
      <c r="AC149" s="312"/>
      <c r="AD149" s="556"/>
      <c r="AE149" s="556"/>
      <c r="AF149" s="555"/>
      <c r="AG149" s="556"/>
      <c r="AH149" s="556"/>
      <c r="AI149" s="555"/>
      <c r="AJ149" s="556"/>
      <c r="AK149" s="556"/>
      <c r="AL149" s="555"/>
      <c r="AM149" s="556"/>
      <c r="AN149" s="557"/>
      <c r="AO149" s="557"/>
      <c r="AP149" s="557"/>
    </row>
    <row r="150" spans="1:42" ht="11.5" x14ac:dyDescent="0.25">
      <c r="A150" s="56"/>
      <c r="C150" s="325" t="s">
        <v>786</v>
      </c>
      <c r="D150" s="316"/>
      <c r="E150" s="481" t="s">
        <v>758</v>
      </c>
      <c r="H150" s="555"/>
      <c r="I150" s="556"/>
      <c r="J150" s="556"/>
      <c r="K150" s="555"/>
      <c r="L150" s="556"/>
      <c r="M150" s="556"/>
      <c r="N150" s="555"/>
      <c r="O150" s="312"/>
      <c r="P150" s="556"/>
      <c r="Q150" s="556"/>
      <c r="R150" s="555"/>
      <c r="S150" s="556"/>
      <c r="T150" s="556"/>
      <c r="U150" s="555"/>
      <c r="V150" s="556"/>
      <c r="W150" s="556"/>
      <c r="X150" s="555"/>
      <c r="Y150" s="556"/>
      <c r="Z150" s="557"/>
      <c r="AA150" s="557"/>
      <c r="AB150" s="557"/>
      <c r="AC150" s="312"/>
      <c r="AD150" s="556"/>
      <c r="AE150" s="556"/>
      <c r="AF150" s="555"/>
      <c r="AG150" s="556"/>
      <c r="AH150" s="556"/>
      <c r="AI150" s="555"/>
      <c r="AJ150" s="556"/>
      <c r="AK150" s="556"/>
      <c r="AL150" s="555"/>
      <c r="AM150" s="556"/>
      <c r="AN150" s="557"/>
      <c r="AO150" s="557"/>
      <c r="AP150" s="557"/>
    </row>
    <row r="151" spans="1:42" ht="11.5" x14ac:dyDescent="0.25">
      <c r="A151" s="56"/>
      <c r="C151" s="325" t="s">
        <v>787</v>
      </c>
      <c r="D151" s="316"/>
      <c r="E151" s="481" t="s">
        <v>759</v>
      </c>
      <c r="H151" s="555"/>
      <c r="I151" s="556"/>
      <c r="J151" s="556"/>
      <c r="K151" s="555"/>
      <c r="L151" s="556"/>
      <c r="M151" s="556"/>
      <c r="N151" s="555"/>
      <c r="O151" s="312"/>
      <c r="P151" s="556"/>
      <c r="Q151" s="556"/>
      <c r="R151" s="555"/>
      <c r="S151" s="556"/>
      <c r="T151" s="556"/>
      <c r="U151" s="555"/>
      <c r="V151" s="556"/>
      <c r="W151" s="556"/>
      <c r="X151" s="555"/>
      <c r="Y151" s="556"/>
      <c r="Z151" s="557"/>
      <c r="AA151" s="557"/>
      <c r="AB151" s="557"/>
      <c r="AC151" s="312"/>
      <c r="AD151" s="556"/>
      <c r="AE151" s="556"/>
      <c r="AF151" s="555"/>
      <c r="AG151" s="556"/>
      <c r="AH151" s="556"/>
      <c r="AI151" s="555"/>
      <c r="AJ151" s="556"/>
      <c r="AK151" s="556"/>
      <c r="AL151" s="555"/>
      <c r="AM151" s="556"/>
      <c r="AN151" s="557"/>
      <c r="AO151" s="557"/>
      <c r="AP151" s="557"/>
    </row>
    <row r="152" spans="1:42" ht="11.5" x14ac:dyDescent="0.25">
      <c r="A152" s="56"/>
      <c r="C152" s="325" t="s">
        <v>788</v>
      </c>
      <c r="D152" s="316"/>
      <c r="E152" s="2" t="s">
        <v>760</v>
      </c>
      <c r="H152" s="555"/>
      <c r="I152" s="556"/>
      <c r="J152" s="556"/>
      <c r="K152" s="555"/>
      <c r="L152" s="556"/>
      <c r="M152" s="556"/>
      <c r="N152" s="555"/>
      <c r="O152" s="312"/>
      <c r="P152" s="556"/>
      <c r="Q152" s="556"/>
      <c r="R152" s="555"/>
      <c r="S152" s="556"/>
      <c r="T152" s="556"/>
      <c r="U152" s="555"/>
      <c r="V152" s="556"/>
      <c r="W152" s="556"/>
      <c r="X152" s="555"/>
      <c r="Y152" s="556"/>
      <c r="Z152" s="557"/>
      <c r="AA152" s="557"/>
      <c r="AB152" s="557"/>
      <c r="AC152" s="312"/>
      <c r="AD152" s="556"/>
      <c r="AE152" s="556"/>
      <c r="AF152" s="555"/>
      <c r="AG152" s="556"/>
      <c r="AH152" s="556"/>
      <c r="AI152" s="555"/>
      <c r="AJ152" s="556"/>
      <c r="AK152" s="556"/>
      <c r="AL152" s="555"/>
      <c r="AM152" s="556"/>
      <c r="AN152" s="557"/>
      <c r="AO152" s="557"/>
      <c r="AP152" s="557"/>
    </row>
    <row r="153" spans="1:42" ht="11.5" x14ac:dyDescent="0.25">
      <c r="A153" s="56"/>
      <c r="C153" s="325" t="s">
        <v>789</v>
      </c>
      <c r="D153" s="316"/>
      <c r="E153" s="2" t="s">
        <v>761</v>
      </c>
      <c r="H153" s="555"/>
      <c r="I153" s="556"/>
      <c r="J153" s="556"/>
      <c r="K153" s="555"/>
      <c r="L153" s="556"/>
      <c r="M153" s="556"/>
      <c r="N153" s="555"/>
      <c r="O153" s="312"/>
      <c r="P153" s="556"/>
      <c r="Q153" s="556"/>
      <c r="R153" s="555"/>
      <c r="S153" s="556"/>
      <c r="T153" s="556"/>
      <c r="U153" s="555"/>
      <c r="V153" s="556"/>
      <c r="W153" s="556"/>
      <c r="X153" s="555"/>
      <c r="Y153" s="556"/>
      <c r="Z153" s="557"/>
      <c r="AA153" s="557"/>
      <c r="AB153" s="557"/>
      <c r="AC153" s="312"/>
      <c r="AD153" s="556"/>
      <c r="AE153" s="556"/>
      <c r="AF153" s="555"/>
      <c r="AG153" s="556"/>
      <c r="AH153" s="556"/>
      <c r="AI153" s="555"/>
      <c r="AJ153" s="556"/>
      <c r="AK153" s="556"/>
      <c r="AL153" s="555"/>
      <c r="AM153" s="556"/>
      <c r="AN153" s="557"/>
      <c r="AO153" s="557"/>
      <c r="AP153" s="557"/>
    </row>
    <row r="154" spans="1:42" ht="11.5" x14ac:dyDescent="0.25">
      <c r="A154" s="56"/>
      <c r="C154" s="325" t="s">
        <v>790</v>
      </c>
      <c r="D154" s="316"/>
      <c r="E154" s="2" t="s">
        <v>762</v>
      </c>
      <c r="H154" s="555"/>
      <c r="I154" s="556"/>
      <c r="J154" s="556"/>
      <c r="K154" s="555"/>
      <c r="L154" s="556"/>
      <c r="M154" s="556"/>
      <c r="N154" s="555"/>
      <c r="O154" s="312"/>
      <c r="P154" s="556"/>
      <c r="Q154" s="556"/>
      <c r="R154" s="555"/>
      <c r="S154" s="556"/>
      <c r="T154" s="556"/>
      <c r="U154" s="555"/>
      <c r="V154" s="556"/>
      <c r="W154" s="556"/>
      <c r="X154" s="555"/>
      <c r="Y154" s="556"/>
      <c r="Z154" s="557"/>
      <c r="AA154" s="557"/>
      <c r="AB154" s="557"/>
      <c r="AC154" s="312"/>
      <c r="AD154" s="556"/>
      <c r="AE154" s="556"/>
      <c r="AF154" s="555"/>
      <c r="AG154" s="556"/>
      <c r="AH154" s="556"/>
      <c r="AI154" s="555"/>
      <c r="AJ154" s="556"/>
      <c r="AK154" s="556"/>
      <c r="AL154" s="555"/>
      <c r="AM154" s="556"/>
      <c r="AN154" s="557"/>
      <c r="AO154" s="557"/>
      <c r="AP154" s="557"/>
    </row>
    <row r="155" spans="1:42" ht="11.5" x14ac:dyDescent="0.25">
      <c r="A155" s="56"/>
      <c r="C155" s="325" t="s">
        <v>791</v>
      </c>
      <c r="D155" s="316"/>
      <c r="E155" s="481" t="s">
        <v>763</v>
      </c>
      <c r="H155" s="555"/>
      <c r="I155" s="556"/>
      <c r="J155" s="556"/>
      <c r="K155" s="555"/>
      <c r="L155" s="556"/>
      <c r="M155" s="556"/>
      <c r="N155" s="555"/>
      <c r="O155" s="312"/>
      <c r="P155" s="556"/>
      <c r="Q155" s="556"/>
      <c r="R155" s="555"/>
      <c r="S155" s="556"/>
      <c r="T155" s="556"/>
      <c r="U155" s="555"/>
      <c r="V155" s="556"/>
      <c r="W155" s="556"/>
      <c r="X155" s="555"/>
      <c r="Y155" s="556"/>
      <c r="Z155" s="557"/>
      <c r="AA155" s="557"/>
      <c r="AB155" s="557"/>
      <c r="AC155" s="312"/>
      <c r="AD155" s="556"/>
      <c r="AE155" s="556"/>
      <c r="AF155" s="555"/>
      <c r="AG155" s="556"/>
      <c r="AH155" s="556"/>
      <c r="AI155" s="555"/>
      <c r="AJ155" s="556"/>
      <c r="AK155" s="556"/>
      <c r="AL155" s="555"/>
      <c r="AM155" s="556"/>
      <c r="AN155" s="557"/>
      <c r="AO155" s="557"/>
      <c r="AP155" s="557"/>
    </row>
    <row r="156" spans="1:42" ht="11.5" x14ac:dyDescent="0.25">
      <c r="A156" s="56"/>
      <c r="C156" s="325" t="s">
        <v>792</v>
      </c>
      <c r="D156" s="316"/>
      <c r="E156" s="516" t="s">
        <v>764</v>
      </c>
      <c r="H156" s="633">
        <f>H151+H152+H153+H154+H155</f>
        <v>0</v>
      </c>
      <c r="I156" s="556"/>
      <c r="J156" s="556"/>
      <c r="K156" s="633">
        <f>K151+K152+K153+K154+K155</f>
        <v>0</v>
      </c>
      <c r="L156" s="556"/>
      <c r="M156" s="556"/>
      <c r="N156" s="633">
        <f>N151+N152+N153+N154+N155</f>
        <v>0</v>
      </c>
      <c r="O156" s="312"/>
      <c r="P156" s="556"/>
      <c r="Q156" s="556"/>
      <c r="R156" s="633">
        <f>R151+R152+R153+R154+R155</f>
        <v>0</v>
      </c>
      <c r="S156" s="556"/>
      <c r="T156" s="556"/>
      <c r="U156" s="633">
        <f>U151+U152+U153+U154+U155</f>
        <v>0</v>
      </c>
      <c r="V156" s="556"/>
      <c r="W156" s="556"/>
      <c r="X156" s="633">
        <f>X151+X152+X153+X154+X155</f>
        <v>0</v>
      </c>
      <c r="Y156" s="556"/>
      <c r="Z156" s="634">
        <f t="shared" ref="Z156:AB156" si="97">Z151+Z152+Z153+Z154+Z155</f>
        <v>0</v>
      </c>
      <c r="AA156" s="634">
        <f t="shared" si="97"/>
        <v>0</v>
      </c>
      <c r="AB156" s="634">
        <f t="shared" si="97"/>
        <v>0</v>
      </c>
      <c r="AC156" s="312"/>
      <c r="AD156" s="556"/>
      <c r="AE156" s="556"/>
      <c r="AF156" s="633">
        <f>AF151+AF152+AF153+AF154+AF155</f>
        <v>0</v>
      </c>
      <c r="AG156" s="556"/>
      <c r="AH156" s="556"/>
      <c r="AI156" s="633">
        <f>AI151+AI152+AI153+AI154+AI155</f>
        <v>0</v>
      </c>
      <c r="AJ156" s="556"/>
      <c r="AK156" s="556"/>
      <c r="AL156" s="633">
        <f>AL151+AL152+AL153+AL154+AL155</f>
        <v>0</v>
      </c>
      <c r="AM156" s="556"/>
      <c r="AN156" s="633">
        <f t="shared" ref="AN156:AP156" si="98">AN151+AN152+AN153+AN154+AN155</f>
        <v>0</v>
      </c>
      <c r="AO156" s="633">
        <f t="shared" si="98"/>
        <v>0</v>
      </c>
      <c r="AP156" s="633">
        <f t="shared" si="98"/>
        <v>0</v>
      </c>
    </row>
    <row r="157" spans="1:42" ht="11.5" x14ac:dyDescent="0.25">
      <c r="A157" s="56"/>
      <c r="C157" s="325"/>
      <c r="D157" s="316"/>
      <c r="E157" s="5"/>
      <c r="H157" s="628"/>
      <c r="I157" s="556"/>
      <c r="J157" s="556"/>
      <c r="K157" s="628"/>
      <c r="L157" s="556"/>
      <c r="M157" s="556"/>
      <c r="N157" s="628"/>
      <c r="O157" s="312"/>
      <c r="P157" s="556"/>
      <c r="Q157" s="556"/>
      <c r="R157" s="628"/>
      <c r="S157" s="556"/>
      <c r="T157" s="556"/>
      <c r="U157" s="628"/>
      <c r="V157" s="556"/>
      <c r="W157" s="556"/>
      <c r="X157" s="628"/>
      <c r="Y157" s="556"/>
      <c r="Z157" s="635"/>
      <c r="AA157" s="635"/>
      <c r="AB157" s="635"/>
      <c r="AC157" s="312"/>
      <c r="AD157" s="556"/>
      <c r="AE157" s="556"/>
      <c r="AF157" s="628"/>
      <c r="AG157" s="556"/>
      <c r="AH157" s="556"/>
      <c r="AI157" s="628"/>
      <c r="AJ157" s="556"/>
      <c r="AK157" s="556"/>
      <c r="AL157" s="628"/>
      <c r="AM157" s="556"/>
      <c r="AN157" s="628"/>
      <c r="AO157" s="628"/>
      <c r="AP157" s="628"/>
    </row>
    <row r="158" spans="1:42" ht="11.5" x14ac:dyDescent="0.25">
      <c r="A158" s="56"/>
      <c r="C158" s="325" t="s">
        <v>793</v>
      </c>
      <c r="D158" s="316" t="s">
        <v>416</v>
      </c>
      <c r="E158" s="517" t="s">
        <v>152</v>
      </c>
      <c r="H158" s="636">
        <f>+H136+H143+H148+H156</f>
        <v>0</v>
      </c>
      <c r="I158" s="556"/>
      <c r="J158" s="556"/>
      <c r="K158" s="636">
        <f>+K136+K143+K148+K156</f>
        <v>0</v>
      </c>
      <c r="L158" s="556"/>
      <c r="M158" s="556"/>
      <c r="N158" s="636">
        <f>+N136+N143+N148+N156</f>
        <v>0</v>
      </c>
      <c r="O158" s="312"/>
      <c r="P158" s="556"/>
      <c r="Q158" s="556"/>
      <c r="R158" s="636">
        <f>+R136+R143+R148+R156</f>
        <v>0</v>
      </c>
      <c r="S158" s="556"/>
      <c r="T158" s="556"/>
      <c r="U158" s="636">
        <f>+U136+U143+U148+U156</f>
        <v>0</v>
      </c>
      <c r="V158" s="556"/>
      <c r="W158" s="556"/>
      <c r="X158" s="636">
        <f>+X136+X143+X148+X156</f>
        <v>0</v>
      </c>
      <c r="Y158" s="556"/>
      <c r="Z158" s="636">
        <f t="shared" ref="Z158:AB158" si="99">+Z136+Z143+Z148+Z156</f>
        <v>0</v>
      </c>
      <c r="AA158" s="636">
        <f t="shared" si="99"/>
        <v>0</v>
      </c>
      <c r="AB158" s="636">
        <f t="shared" si="99"/>
        <v>0</v>
      </c>
      <c r="AC158" s="312"/>
      <c r="AD158" s="556"/>
      <c r="AE158" s="556"/>
      <c r="AF158" s="636">
        <f>+AF136+AF143+AF148+AF156</f>
        <v>0</v>
      </c>
      <c r="AG158" s="556"/>
      <c r="AH158" s="556"/>
      <c r="AI158" s="636">
        <f>+AI136+AI143+AI148+AI156</f>
        <v>0</v>
      </c>
      <c r="AJ158" s="556"/>
      <c r="AK158" s="556"/>
      <c r="AL158" s="636">
        <f>+AL136+AL143+AL148+AL156</f>
        <v>0</v>
      </c>
      <c r="AM158" s="556"/>
      <c r="AN158" s="636">
        <f t="shared" ref="AN158:AP158" si="100">+AN136+AN143+AN148+AN156</f>
        <v>0</v>
      </c>
      <c r="AO158" s="636">
        <f t="shared" si="100"/>
        <v>0</v>
      </c>
      <c r="AP158" s="636">
        <f t="shared" si="100"/>
        <v>0</v>
      </c>
    </row>
    <row r="159" spans="1:42" ht="13" x14ac:dyDescent="0.3">
      <c r="A159" s="56"/>
      <c r="C159" s="325"/>
      <c r="D159" s="316"/>
      <c r="E159" s="520"/>
      <c r="H159" s="482"/>
      <c r="K159" s="482"/>
      <c r="N159" s="482"/>
      <c r="O159" s="312"/>
      <c r="R159" s="482"/>
      <c r="U159" s="482"/>
      <c r="X159" s="482"/>
      <c r="Z159" s="482"/>
      <c r="AA159" s="482"/>
      <c r="AB159" s="482"/>
      <c r="AC159" s="312"/>
      <c r="AF159" s="482"/>
      <c r="AI159" s="482"/>
      <c r="AL159" s="482"/>
      <c r="AN159" s="482"/>
      <c r="AO159" s="482"/>
      <c r="AP159" s="482"/>
    </row>
    <row r="160" spans="1:42" ht="13" x14ac:dyDescent="0.3">
      <c r="A160" s="56"/>
      <c r="C160" s="325" t="s">
        <v>794</v>
      </c>
      <c r="D160" s="316" t="s">
        <v>416</v>
      </c>
      <c r="E160" s="519" t="s">
        <v>182</v>
      </c>
      <c r="H160" s="509">
        <f>IF('Authority Input'!$G$47="Annual Contract Value (no lotting)",'Authority Input'!$F$40,'Authority Input'!$AA$50)</f>
        <v>0</v>
      </c>
      <c r="K160" s="509">
        <f>IF('Authority Input'!$G$47="Annual Contract Value (no lotting)",'Authority Input'!$F$40,'Authority Input'!$AA$50)</f>
        <v>0</v>
      </c>
      <c r="N160" s="509">
        <f>IF('Authority Input'!$G$47="Annual Contract Value (no lotting)",'Authority Input'!$F$40,'Authority Input'!$AA$50)</f>
        <v>0</v>
      </c>
      <c r="O160" s="312"/>
      <c r="R160" s="509">
        <f>IF('Authority Input'!$G$47="Annual Contract Value (no lotting)",'Authority Input'!$F$40,'Authority Input'!$AA$50)</f>
        <v>0</v>
      </c>
      <c r="U160" s="509">
        <f>IF('Authority Input'!$G$47="Annual Contract Value (no lotting)",'Authority Input'!$F$40,'Authority Input'!$AA$50)</f>
        <v>0</v>
      </c>
      <c r="X160" s="509">
        <f>IF('Authority Input'!$G$47="Annual Contract Value (no lotting)",'Authority Input'!$F$40,'Authority Input'!$AA$50)</f>
        <v>0</v>
      </c>
      <c r="Z160" s="509">
        <f>IF('Authority Input'!$G$47="Annual Contract Value (no lotting)",'Authority Input'!$F$40,'Authority Input'!$AA$50)</f>
        <v>0</v>
      </c>
      <c r="AA160" s="509">
        <f>IF('Authority Input'!$G$47="Annual Contract Value (no lotting)",'Authority Input'!$F$40,'Authority Input'!$AA$50)</f>
        <v>0</v>
      </c>
      <c r="AB160" s="509">
        <f>IF('Authority Input'!$G$47="Annual Contract Value (no lotting)",'Authority Input'!$F$40,'Authority Input'!$AA$50)</f>
        <v>0</v>
      </c>
      <c r="AC160" s="312"/>
      <c r="AF160" s="509">
        <f>IF('Authority Input'!$G$47="Annual Contract Value (no lotting)",'Authority Input'!$F$40,'Authority Input'!$AA$50)</f>
        <v>0</v>
      </c>
      <c r="AI160" s="509">
        <f>IF('Authority Input'!$G$47="Annual Contract Value (no lotting)",'Authority Input'!$F$40,'Authority Input'!$AA$50)</f>
        <v>0</v>
      </c>
      <c r="AL160" s="509">
        <f>IF('Authority Input'!$G$47="Annual Contract Value (no lotting)",'Authority Input'!$F$40,'Authority Input'!$AA$50)</f>
        <v>0</v>
      </c>
      <c r="AN160" s="509">
        <f>IF('Authority Input'!$G$47="Annual Contract Value (no lotting)",'Authority Input'!$F$40,'Authority Input'!$AA$50)</f>
        <v>0</v>
      </c>
      <c r="AO160" s="509">
        <f>IF('Authority Input'!$G$47="Annual Contract Value (no lotting)",'Authority Input'!$F$40,'Authority Input'!$AA$50)</f>
        <v>0</v>
      </c>
      <c r="AP160" s="509">
        <f>IF('Authority Input'!$G$47="Annual Contract Value (no lotting)",'Authority Input'!$F$40,'Authority Input'!$AA$50)</f>
        <v>0</v>
      </c>
    </row>
    <row r="161" spans="1:43" ht="11.5" x14ac:dyDescent="0.25">
      <c r="A161" s="56"/>
      <c r="C161" s="324"/>
      <c r="D161" s="319"/>
      <c r="O161" s="312"/>
      <c r="AC161" s="312"/>
    </row>
    <row r="162" spans="1:43" ht="11.5" x14ac:dyDescent="0.25">
      <c r="A162" s="56"/>
      <c r="C162" s="324"/>
      <c r="D162" s="327"/>
      <c r="E162" s="14"/>
      <c r="H162" s="17"/>
      <c r="I162" s="17"/>
      <c r="J162" s="17"/>
      <c r="K162" s="17"/>
      <c r="L162" s="17"/>
      <c r="M162" s="17"/>
      <c r="N162" s="17"/>
      <c r="O162" s="312"/>
      <c r="R162" s="17"/>
      <c r="S162" s="17"/>
      <c r="T162" s="17"/>
      <c r="U162" s="17"/>
      <c r="V162" s="17"/>
      <c r="W162" s="17"/>
      <c r="X162" s="17"/>
      <c r="Y162" s="14"/>
      <c r="Z162" s="17"/>
      <c r="AA162" s="17"/>
      <c r="AB162" s="17"/>
      <c r="AC162" s="312"/>
      <c r="AD162" s="17"/>
      <c r="AE162" s="17"/>
      <c r="AF162" s="17"/>
      <c r="AG162" s="17"/>
      <c r="AH162" s="17"/>
      <c r="AI162" s="17"/>
      <c r="AJ162" s="17"/>
      <c r="AK162" s="17"/>
      <c r="AL162" s="17"/>
      <c r="AM162" s="14"/>
      <c r="AN162" s="17"/>
      <c r="AO162" s="17"/>
      <c r="AP162" s="17"/>
      <c r="AQ162" s="14"/>
    </row>
    <row r="163" spans="1:43" ht="15.5" x14ac:dyDescent="0.35">
      <c r="A163" s="1207" t="s">
        <v>111</v>
      </c>
      <c r="B163" s="1207"/>
      <c r="C163" s="1207"/>
      <c r="D163" s="47"/>
      <c r="E163" s="47"/>
      <c r="F163" s="47"/>
      <c r="G163" s="47"/>
      <c r="H163" s="47"/>
      <c r="I163" s="47"/>
      <c r="J163" s="47"/>
      <c r="K163" s="47"/>
      <c r="L163" s="47"/>
      <c r="M163" s="47"/>
      <c r="N163" s="47"/>
      <c r="O163" s="328"/>
      <c r="P163" s="47"/>
      <c r="Q163" s="47"/>
      <c r="R163" s="47"/>
      <c r="S163" s="47"/>
      <c r="T163" s="47"/>
      <c r="U163" s="47"/>
      <c r="V163" s="47"/>
      <c r="W163" s="47"/>
      <c r="X163" s="47"/>
      <c r="Y163" s="47"/>
      <c r="Z163" s="47"/>
      <c r="AA163" s="47"/>
      <c r="AB163" s="47"/>
      <c r="AC163" s="328"/>
      <c r="AD163" s="47"/>
      <c r="AE163" s="47"/>
      <c r="AF163" s="47"/>
      <c r="AG163" s="47"/>
      <c r="AH163" s="47"/>
      <c r="AI163" s="47"/>
      <c r="AJ163" s="47"/>
      <c r="AK163" s="47"/>
      <c r="AL163" s="47"/>
      <c r="AM163" s="47"/>
      <c r="AN163" s="47"/>
      <c r="AO163" s="47"/>
      <c r="AP163" s="47"/>
      <c r="AQ163" s="47"/>
    </row>
    <row r="164" spans="1:43" ht="15" customHeight="1" x14ac:dyDescent="0.25"/>
    <row r="165" spans="1:43" ht="15" customHeight="1" x14ac:dyDescent="0.25"/>
    <row r="166" spans="1:43" ht="15" customHeight="1" x14ac:dyDescent="0.25"/>
    <row r="167" spans="1:43" ht="15" customHeight="1" x14ac:dyDescent="0.25"/>
  </sheetData>
  <sheetProtection algorithmName="SHA-512" hashValue="OquIoM1zv4l9YbnvXf8WxREfLO9NUH+L6ZYWEBHnbazNteW+PDtHkgoi7TcuVwJLy1OsIC1uYyF1S8hWpn8x7A==" saltValue="ddjFSvqLUw3zkQnFLawkEw==" spinCount="100000" sheet="1" objects="1" scenarios="1"/>
  <protectedRanges>
    <protectedRange sqref="F34:G34 I34:J34 L34:M34 P34:Q34 S34:T34 V34:W34 AD34:AE34 AG34:AH34 AJ34:AK34" name="Lead Financial Input"/>
    <protectedRange sqref="AN20:AP20 H20 Z20:AB20 K20 N20 R20 U20 X20 AF20 AI20 AL20" name="Lead Financial Input_4"/>
    <protectedRange sqref="H15 K15 N15" name="Sub Supplier Names_1"/>
    <protectedRange sqref="Z15:AB15" name="Sub Supplier Names_2"/>
    <protectedRange sqref="AN15:AP15" name="Sub Supplier Names_3"/>
  </protectedRanges>
  <mergeCells count="10">
    <mergeCell ref="A163:C163"/>
    <mergeCell ref="F14:H14"/>
    <mergeCell ref="Z14:AB14"/>
    <mergeCell ref="AN14:AP14"/>
    <mergeCell ref="C6:D6"/>
    <mergeCell ref="E9:F9"/>
    <mergeCell ref="F12:K12"/>
    <mergeCell ref="L12:M12"/>
    <mergeCell ref="P12:U12"/>
    <mergeCell ref="AD12:AI12"/>
  </mergeCells>
  <conditionalFormatting sqref="C5:E5">
    <cfRule type="expression" dxfId="174" priority="1">
      <formula>IF(AND(sysChk=0,sysWarn=0),1,0)</formula>
    </cfRule>
    <cfRule type="expression" dxfId="173" priority="2">
      <formula>IF(AND(sysChk=0,sysWarn&lt;&gt;0),1,0)</formula>
    </cfRule>
    <cfRule type="expression" dxfId="172" priority="3">
      <formula>IF(sysChk&lt;&gt;0,1,0)</formula>
    </cfRule>
  </conditionalFormatting>
  <dataValidations count="10">
    <dataValidation allowBlank="1" showInputMessage="1" showErrorMessage="1" errorTitle="Data Entry Error" error="You have selected &quot;Not-for-profit/Voluntary Organisations&quot;  as bidder but are entering data into &quot;Private Limited Company/Publicly Limited Company&quot; input tab." prompt="Input entity name here" sqref="F12 P12 AD12" xr:uid="{00000000-0002-0000-0900-000000000000}"/>
    <dataValidation allowBlank="1" showInputMessage="1" showErrorMessage="1" prompt="Where contingent liabilities disclosed, unless Capped stated, assume Uncapped (&quot;Yes&quot;). If no contingent liabilities disclosed, select (&quot;No or N/A&quot;)._x000a_" sqref="E119" xr:uid="{00000000-0002-0000-0900-000001000000}"/>
    <dataValidation allowBlank="1" showInputMessage="1" showErrorMessage="1" prompt="Use management accounting data where a statement of cash flows is not produced as a part of audited accounts." sqref="E125" xr:uid="{00000000-0002-0000-0900-000002000000}"/>
    <dataValidation allowBlank="1" showInputMessage="1" showErrorMessage="1" prompt="GBP as the quote currency. Exchange rate should be based on average over the period." sqref="R14 X14 U14 AF14 AI14 AL14 E14" xr:uid="{00000000-0002-0000-0900-000003000000}"/>
    <dataValidation allowBlank="1" showInputMessage="1" showErrorMessage="1" prompt="GBP as the quote currency. Exchange rate should be rate at date of balance sheet." sqref="R15 X15 U15 AF15 AI15 AL15 E15" xr:uid="{00000000-0002-0000-0900-000004000000}"/>
    <dataValidation allowBlank="1" showInputMessage="1" showErrorMessage="1" prompt="Both assets and liabilities should be entered as positive." sqref="E52" xr:uid="{00000000-0002-0000-0900-000005000000}"/>
    <dataValidation allowBlank="1" showInputMessage="1" showErrorMessage="1" prompt="Costs should be entered as negative, income should be entered as positive." sqref="E17" xr:uid="{00000000-0002-0000-0900-000006000000}"/>
    <dataValidation allowBlank="1" showInputMessage="1" showErrorMessage="1" prompt="Input for turnover ratio" sqref="H15 Z15:AB15 AN15:AP15 K15 N15" xr:uid="{00000000-0002-0000-0900-000008000000}"/>
    <dataValidation type="list" allowBlank="1" showInputMessage="1" showErrorMessage="1" errorTitle="Data Entry Error" error="You have selected &quot;Not-for-profit/Voluntary Organisations&quot;  as bidder but are entering data into &quot;Private Limited Company/Publicly Limited Company&quot; input tab." prompt="Where contingent liabilities disclosed, unless Capped stated, assume Uncapped (&quot;Yes&quot;). If no contingent liabilities disclosed, select (&quot;No or N/A&quot;)." sqref="Z119:AB119 AN119:AP119" xr:uid="{00000000-0002-0000-0900-000009000000}">
      <formula1>$F$40:$F$41</formula1>
    </dataValidation>
    <dataValidation type="custom" allowBlank="1" showInputMessage="1" showErrorMessage="1" errorTitle="Data Entry Error" error="You have selected &quot;Private Limited Company/Public Limited Company&quot;  as bidder but are entering data into Not-for-profit/Voluntary Sector Organisation tab." sqref="Z12 AN12" xr:uid="{00000000-0002-0000-0900-000007000000}">
      <formula1>$D$37=$F$30</formula1>
    </dataValidation>
  </dataValidations>
  <pageMargins left="0.19685039370078741" right="0.15748031496062992" top="0.74803149606299213" bottom="0.74803149606299213" header="0.31496062992125984" footer="0.31496062992125984"/>
  <pageSetup paperSize="8" scale="62" fitToWidth="2" orientation="portrait" r:id="rId1"/>
  <colBreaks count="1" manualBreakCount="1">
    <brk id="28" min="10" max="136" man="1"/>
  </colBreaks>
  <extLst>
    <ext xmlns:x14="http://schemas.microsoft.com/office/spreadsheetml/2009/9/main" uri="{CCE6A557-97BC-4b89-ADB6-D9C93CAAB3DF}">
      <x14:dataValidations xmlns:xm="http://schemas.microsoft.com/office/excel/2006/main" count="19">
        <x14:dataValidation type="custom" allowBlank="1" showInputMessage="1" showErrorMessage="1" errorTitle="Data Entry Error" error="You have selected &quot;Private Limited Company/Public Limited Company&quot;  as bidder but are entering data into Not-for-profit/Voluntary Sector Organisation tab." xr:uid="{00000000-0002-0000-0900-00000C000000}">
          <x14:formula1>
            <xm:f>'Bidder Instructions'!$G$28='SysConfig HIDE BEFORE SHARING'!$F$32</xm:f>
          </x14:formula1>
          <xm:sqref>C126:C160 Y126:AB135 AM137:XFD142 V144:W147 I149:J155 H126 L144:M147 D126:G135 D149:G157 H156:N157 D137:G142 D144:G147 I137:J142 I144:J147 K126 I126:J135 N126 L126:M135 L149:M155 L137:M142 P144:Q147 P156:X157 R126 P126:Q135 P149:Q155 P137:Q142 Y137:AB142 S144:T147 U126 S126:T135 S149:T155 S137:T142 Y149:AB157 Y144:AB147 X126 V126:W135 V149:W155 V137:W142 AD156:AL157 AD144:AE147 AF126 AD126:AE135 AD149:AE155 AD137:AE142 AM126:XFD135 AG144:AH147 AI126 AG126:AH135 AG149:AH155 AG137:AH142 AM149:XFD157 AM144:XFD147 AL126 AJ126:AK135 AJ149:AK155 AJ137:AK142 AJ144:AK147</xm:sqref>
        </x14:dataValidation>
        <x14:dataValidation type="list" allowBlank="1" showInputMessage="1" showErrorMessage="1" errorTitle="Data Entry Error" error="You have selected &quot;Not-for-profit/Voluntary Organisations&quot;  as bidder but are entering data into &quot;Private Limited Company/Publicly Limited Company&quot; input tab." prompt="Where contingent liabilities disclosed, unless Capped stated, assume Uncapped (&quot;Yes&quot;). If no contingent liabilities disclosed, select (&quot;No or N/A&quot;)." xr:uid="{00000000-0002-0000-0900-00000D000000}">
          <x14:formula1>
            <xm:f>'SysConfig HIDE BEFORE SHARING'!$F$48:$F$49</xm:f>
          </x14:formula1>
          <xm:sqref>H119 AI119 K119 N119 R119 U119 X119 AF119 AL119</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nter as positive." xr:uid="{00000000-0002-0000-0900-00000E000000}">
          <x14:formula1>
            <xm:f>AND('Bidder Instructions'!$G$28='SysConfig HIDE BEFORE SHARING'!$F$32,D118&gt;=0)</xm:f>
          </x14:formula1>
          <xm:sqref>P118:AB118 D118:N118 AD118:XFD118</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prompt="Depreciation and Amortisation should be included in the relevant cost lines above but must also be disclosed here for the purpose of EBITDA calculation. This should be entered as a negative. " xr:uid="{00000000-0002-0000-0900-000010000000}">
          <x14:formula1>
            <xm:f>AND('Bidder Instructions'!$G$27='SysConfig HIDE BEFORE SHARING'!$F$33,B50&lt;=0)</xm:f>
          </x14:formula1>
          <xm:sqref>K50 E50 B50 AI50 H50 Z50:AB50 N50 R50 X50 AF50 U50 AL50:XFD50</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nter Y/N" xr:uid="{00000000-0002-0000-0900-000011000000}">
          <x14:formula1>
            <xm:f>'Bidder Instructions'!$G$27='SysConfig HIDE BEFORE SHARING'!$F$32</xm:f>
          </x14:formula1>
          <xm:sqref>H19</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xpenditure should be entered as negative, income should be entered as positive." xr:uid="{00000000-0002-0000-0900-000012000000}">
          <x14:formula1>
            <xm:f>'Bidder Instructions'!$G$28='SysConfig HIDE BEFORE SHARING'!$F$32</xm:f>
          </x14:formula1>
          <xm:sqref>Z23:AB47 X23:X47 C118:C119 C23:C116 D50 N23:N47 D23:E47 F46:G47 F28:G29 H23:H47 I28:J29 I46:J47 K23:K47 L46:M47 L28:M29 P28:Q29 P46:Q47 R23:R47 S28:T29 S46:T47 U23:U47 V46:W47 V28:W29 AD28:AE29 AD46:AE47 AF23:AF47 AG28:AH29 AG46:AH47 AI23:AI47 AL23:XFD47 AJ46:AK47 AJ28:AK29</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nter Y/N" xr:uid="{00000000-0002-0000-0900-000013000000}">
          <x14:formula1>
            <xm:f>$D$35='SysConfig HIDE BEFORE SHARING'!$F$32</xm:f>
          </x14:formula1>
          <xm:sqref>R19 AP19 AB19 AF19</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xr:uid="{00000000-0002-0000-0900-000014000000}">
          <x14:formula1>
            <xm:f>$D$35='SysConfig HIDE BEFORE SHARING'!$F$32</xm:f>
          </x14:formula1>
          <xm:sqref>AL13 AF13 AP21:AP22 AP17:AP18 Z17:AA22 AB21:AB22 AB17:AB18 AD17:AE22 AF21:AF22 N17:N19 H17:H18 AF17:AF18 V17:W22 X17:X19 U21:U22 S17:T22 F17:G22 U17:U19 K17:K19 L17:M22 AI17:AI19 K21:K22 I17:J22 H21:H22 AJ17:AK22 R17:R18 P17:Q22 R21:R22 X21:X22 AI21:AI22 AG17:AH22 N21:N22 AL21:AL22 AI13 R13 X13 U13 AN17:AO22 AL17:AL19</xm:sqref>
        </x14:dataValidation>
        <x14:dataValidation type="list" allowBlank="1" showInputMessage="1" showErrorMessage="1" errorTitle="Data Entry Error" error="You have selected &quot;Not-for-profit/Voluntary Organisations&quot;  as bidder but are entering data into &quot;Private Limited Company/Publicly Limited Company&quot; input tab." xr:uid="{00000000-0002-0000-0900-000015000000}">
          <x14:formula1>
            <xm:f>'SysConfig HIDE BEFORE SHARING'!$F$20:$F$27</xm:f>
          </x14:formula1>
          <xm:sqref>H20 K20 N20 AL20 U20 X20 R20 AI20 AF20 AB20 AP20</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prompt="Depreciation and Amortisation should be included in the relevant cost lines above but must also be disclosed here for the purpose of EBITDA calculation. This should be entered as a negative. " xr:uid="{00000000-0002-0000-0900-000016000000}">
          <x14:formula1>
            <xm:f>AND('Bidder Instructions'!$G$28='SysConfig HIDE BEFORE SHARING'!$F$32,F50&lt;=0)</xm:f>
          </x14:formula1>
          <xm:sqref>F50:G50 AG50:AH50 I50:J50 L50:M50 P50:Q50 S50:T50 V50:W50 AD50:AE50 AJ50:AK50</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00000000-0002-0000-0900-00000F000000}">
          <x14:formula1>
            <xm:f>AND('Bidder Instructions'!$G$28='SysConfig HIDE BEFORE SHARING'!$F$32,D53&gt;=0)</xm:f>
          </x14:formula1>
          <xm:sqref>AD116:AE116 D53:E113 F116:G116 AG53:AH114 AB53:AB113 S116:T116 F53:G114 I116:J116 V116:W116 AD53:AE114 L116:M116 I53:J114 P116:Q116 L53:M114 S53:T114 P53:Q114 Z116:AA116 V53:W114 Z53:AA114 AG116:AH116 AJ116:AK116 AJ53:AK114 H53:H113 K53:K113 N53:N113 R53:R113 U53:U113 X53:X113 AF53:AF113 AI53:AI113 AL53:XFD113</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as negative" xr:uid="{4A5B1648-888A-44F1-AC05-2C75E3FE830C}">
          <x14:formula1>
            <xm:f>'Bidder Instructions'!$G$27='SysConfig HIDE BEFORE SHARING'!$F$33</xm:f>
          </x14:formula1>
          <xm:sqref>A140 A142 A145</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Both assets and liabilities should be entered as positive." xr:uid="{DC43CC44-519A-40FB-9555-49EC787E72A1}">
          <x14:formula1>
            <xm:f>AND('Bidder Instructions'!$G$27='SysConfig HIDE BEFORE SHARING'!$F$33,A52&gt;=0)</xm:f>
          </x14:formula1>
          <xm:sqref>A52:A113</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F68D2F13-AD0F-4EBC-9A75-5AFA72DD4C80}">
          <x14:formula1>
            <xm:f>AND('Bidder Instructions'!$G$27='SysConfig HIDE BEFORE SHARING'!$F$32,B53&gt;=0)</xm:f>
          </x14:formula1>
          <xm:sqref>B53:B77 B82:B113</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xr:uid="{89F0D144-7D7D-4AF7-B49C-2DA9E554CE04}">
          <x14:formula1>
            <xm:f>'Bidder Instructions'!$G$27='SysConfig HIDE BEFORE SHARING'!$F$32</xm:f>
          </x14:formula1>
          <xm:sqref>B144:B147 B149:B157 B126:B135 B137:B142</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nter as positive." xr:uid="{606069D2-5318-40FA-9709-14D89B1B6404}">
          <x14:formula1>
            <xm:f>AND('Bidder Instructions'!$G$27='SysConfig HIDE BEFORE SHARING'!$F$32,B118&gt;=0)</xm:f>
          </x14:formula1>
          <xm:sqref>B118</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xpenditure should be entered as negative, income should be entered as positive." xr:uid="{26C15126-A2E4-4D1A-A037-FA251FC14133}">
          <x14:formula1>
            <xm:f>'Bidder Instructions'!$G$27='SysConfig HIDE BEFORE SHARING'!$F$32</xm:f>
          </x14:formula1>
          <xm:sqref>B23:B47 B78:B81 A159:A160 A23:A51</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xpenditure should be entered as negative, income should be entered as positive." xr:uid="{4076C5A6-4908-4D73-B9B5-7072BCF968BC}">
          <x14:formula1>
            <xm:f>AND('Bidder Instructions'!$G$28='SysConfig HIDE BEFORE SHARING'!$F$32)</xm:f>
          </x14:formula1>
          <xm:sqref>F23:G27 F30:G45 I23:J27 I30:J45 L23:M27 L30:M45 P23:Q27 P30:Q45 S23:T27 S30:T45 V23:W27 V30:W45 AD23:AE27 AD30:AE45 AG23:AH27 AG30:AH45 AJ23:AK27 AJ30:AK45</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Cash inflows should be entered as positive, cash outflows should be entered as negative" xr:uid="{D9CDA3AE-62ED-42B9-9A20-61E3256AD43D}">
          <x14:formula1>
            <xm:f>AND('Bidder Instructions'!$G$28='SysConfig HIDE BEFORE SHARING'!$F$32)</xm:f>
          </x14:formula1>
          <xm:sqref>H127:H155 K127:K155 N127:N155 R127:R155 U127:U155 X127:X155 AF127:AF155 AI127:AI155 AL127:AL155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6743A-5EE6-254D-9C63-7403993DFCC1}">
  <sheetPr codeName="Sheet23">
    <tabColor theme="0" tint="-0.249977111117893"/>
  </sheetPr>
  <dimension ref="A1:L57"/>
  <sheetViews>
    <sheetView showGridLines="0" zoomScale="75" zoomScaleNormal="75" workbookViewId="0">
      <selection activeCell="G18" sqref="G18"/>
    </sheetView>
  </sheetViews>
  <sheetFormatPr defaultColWidth="0" defaultRowHeight="12" customHeight="1" zeroHeight="1" x14ac:dyDescent="0.25"/>
  <cols>
    <col min="1" max="2" width="3.59765625" bestFit="1" customWidth="1"/>
    <col min="3" max="3" width="3" customWidth="1"/>
    <col min="4" max="4" width="4.3984375" customWidth="1"/>
    <col min="5" max="5" width="32.3984375" bestFit="1" customWidth="1"/>
    <col min="6" max="6" width="4.3984375" bestFit="1" customWidth="1"/>
    <col min="7" max="7" width="106" bestFit="1" customWidth="1"/>
    <col min="8" max="9" width="9" customWidth="1"/>
    <col min="10" max="10" width="4" customWidth="1"/>
    <col min="11" max="11" width="12.3984375" customWidth="1"/>
    <col min="12" max="12" width="1.796875" customWidth="1"/>
    <col min="13" max="16384" width="9" hidden="1"/>
  </cols>
  <sheetData>
    <row r="1" spans="1:11" ht="11.5" x14ac:dyDescent="0.25">
      <c r="A1" s="39"/>
      <c r="B1" s="39"/>
      <c r="C1" s="40"/>
      <c r="D1" s="39"/>
      <c r="E1" s="39"/>
      <c r="F1" s="39"/>
      <c r="G1" s="39"/>
      <c r="H1" s="39"/>
      <c r="I1" s="39"/>
      <c r="J1" s="39"/>
      <c r="K1" s="39"/>
    </row>
    <row r="2" spans="1:11" ht="13" x14ac:dyDescent="0.25">
      <c r="A2" s="39"/>
      <c r="B2" s="39"/>
      <c r="C2" s="41" t="str">
        <f>cstProjectName</f>
        <v>[Financial Viability Risk Assessment Template]</v>
      </c>
      <c r="D2" s="39"/>
      <c r="E2" s="39"/>
      <c r="F2" s="39"/>
      <c r="G2" s="39"/>
      <c r="H2" s="39"/>
      <c r="I2" s="39"/>
      <c r="J2" s="39"/>
      <c r="K2" s="39"/>
    </row>
    <row r="3" spans="1:11" ht="12.5" x14ac:dyDescent="0.25">
      <c r="A3" s="39"/>
      <c r="B3" s="39"/>
      <c r="C3" s="42" t="str">
        <f ca="1">MID(CELL("filename",A1),FIND("]",CELL("filename",A1))+1,256)</f>
        <v>Contents</v>
      </c>
      <c r="D3" s="39"/>
      <c r="E3" s="39"/>
      <c r="F3" s="39"/>
      <c r="G3" s="39"/>
      <c r="H3" s="39"/>
      <c r="I3" s="39"/>
      <c r="J3" s="39"/>
      <c r="K3" s="39"/>
    </row>
    <row r="4" spans="1:11" ht="11.5" x14ac:dyDescent="0.25">
      <c r="A4" s="39"/>
      <c r="B4" s="39"/>
      <c r="C4" s="40" t="str">
        <f>IF(ISBLANK(cstProtectiveMarking),"",cstProtectiveMarking)</f>
        <v>[OFFICIAL]</v>
      </c>
      <c r="D4" s="39"/>
      <c r="E4" s="39"/>
      <c r="F4" s="39"/>
      <c r="G4" s="39"/>
      <c r="H4" s="39"/>
      <c r="I4" s="39"/>
      <c r="J4" s="39"/>
      <c r="K4" s="39"/>
    </row>
    <row r="5" spans="1:11" ht="11.5" x14ac:dyDescent="0.25">
      <c r="A5" s="39"/>
      <c r="B5" s="39"/>
      <c r="C5" s="1160" t="str">
        <f>HYPERLINK("#'Contents'!A1",sysChkWord)</f>
        <v>All Checks OK</v>
      </c>
      <c r="D5" s="1160"/>
      <c r="E5" s="1160"/>
      <c r="F5" s="43"/>
      <c r="G5" s="39"/>
      <c r="H5" s="39"/>
      <c r="I5" s="39"/>
      <c r="J5" s="39"/>
      <c r="K5" s="39"/>
    </row>
    <row r="6" spans="1:11" ht="12.5" x14ac:dyDescent="0.25">
      <c r="A6" s="39"/>
      <c r="B6" s="44"/>
      <c r="C6" s="1161"/>
      <c r="D6" s="1161"/>
      <c r="E6" s="1161"/>
      <c r="F6" s="43"/>
      <c r="G6" s="39"/>
      <c r="H6" s="39"/>
      <c r="I6" s="39"/>
      <c r="J6" s="39"/>
      <c r="K6" s="39"/>
    </row>
    <row r="7" spans="1:11" ht="11.5" x14ac:dyDescent="0.25">
      <c r="A7" s="39"/>
      <c r="B7" s="39"/>
      <c r="C7" s="39"/>
      <c r="D7" s="39"/>
      <c r="E7" s="39"/>
      <c r="F7" s="39"/>
      <c r="G7" s="39"/>
      <c r="H7" s="39"/>
      <c r="I7" s="39"/>
      <c r="J7" s="39"/>
      <c r="K7" s="39"/>
    </row>
    <row r="8" spans="1:11" ht="11.5" x14ac:dyDescent="0.25">
      <c r="A8" s="29">
        <f>SUM(A9:A43)</f>
        <v>0</v>
      </c>
      <c r="B8" s="45">
        <f>SUM(B9:B43)</f>
        <v>0</v>
      </c>
      <c r="C8" s="46"/>
      <c r="D8" s="46"/>
      <c r="E8" s="46"/>
      <c r="F8" s="46"/>
      <c r="G8" s="46"/>
      <c r="H8" s="46"/>
      <c r="I8" s="39"/>
      <c r="J8" s="39"/>
      <c r="K8" s="39"/>
    </row>
    <row r="9" spans="1:11" ht="11.5" x14ac:dyDescent="0.25"/>
    <row r="10" spans="1:11" ht="15.5" x14ac:dyDescent="0.35">
      <c r="A10" s="47"/>
      <c r="B10" s="47"/>
      <c r="C10" s="47"/>
      <c r="D10" s="47" t="s">
        <v>170</v>
      </c>
      <c r="E10" s="47"/>
      <c r="F10" s="47"/>
      <c r="G10" s="47"/>
      <c r="H10" s="47"/>
      <c r="I10" s="47"/>
      <c r="J10" s="47"/>
      <c r="K10" s="47"/>
    </row>
    <row r="11" spans="1:11" ht="11.5" x14ac:dyDescent="0.25">
      <c r="A11" s="31"/>
      <c r="B11" s="31"/>
      <c r="C11" s="31"/>
      <c r="D11" s="31"/>
      <c r="E11" s="31"/>
      <c r="F11" s="31"/>
      <c r="G11" s="31"/>
      <c r="H11" s="31"/>
      <c r="I11" s="31"/>
      <c r="K11" s="1162" t="s">
        <v>414</v>
      </c>
    </row>
    <row r="12" spans="1:11" ht="11.5" x14ac:dyDescent="0.25">
      <c r="A12" s="31"/>
      <c r="B12" s="31"/>
      <c r="C12" s="1163"/>
      <c r="D12" s="1163"/>
      <c r="E12" s="48" t="s">
        <v>171</v>
      </c>
      <c r="F12" s="48"/>
      <c r="G12" s="48" t="s">
        <v>172</v>
      </c>
      <c r="H12" s="49" t="s">
        <v>109</v>
      </c>
      <c r="I12" s="49" t="s">
        <v>110</v>
      </c>
      <c r="J12" s="284"/>
      <c r="K12" s="1162"/>
    </row>
    <row r="13" spans="1:11" ht="11.5" x14ac:dyDescent="0.25">
      <c r="A13" s="31"/>
      <c r="B13" s="31"/>
      <c r="C13" s="31"/>
      <c r="D13" s="31"/>
      <c r="E13" s="137" t="s">
        <v>170</v>
      </c>
      <c r="F13" s="50"/>
      <c r="G13" s="33" t="s">
        <v>327</v>
      </c>
      <c r="H13" s="51">
        <f>A8</f>
        <v>0</v>
      </c>
      <c r="I13" s="51">
        <f>B8</f>
        <v>0</v>
      </c>
      <c r="K13" s="51" t="s">
        <v>388</v>
      </c>
    </row>
    <row r="14" spans="1:11" x14ac:dyDescent="0.25">
      <c r="A14" s="31"/>
      <c r="B14" s="31"/>
      <c r="C14" s="31"/>
      <c r="D14" s="31"/>
      <c r="E14" s="1151" t="s">
        <v>297</v>
      </c>
      <c r="F14" s="50"/>
      <c r="G14" s="33"/>
      <c r="K14" s="167"/>
    </row>
    <row r="15" spans="1:11" ht="11.5" x14ac:dyDescent="0.25">
      <c r="A15" s="31"/>
      <c r="B15" s="31"/>
      <c r="C15" s="31"/>
      <c r="D15" s="31"/>
      <c r="E15" s="1152" t="s">
        <v>296</v>
      </c>
      <c r="F15" s="50"/>
      <c r="G15" s="33" t="s">
        <v>298</v>
      </c>
      <c r="H15" s="51">
        <f>'Metric Definitions'!A8</f>
        <v>0</v>
      </c>
      <c r="I15" s="51">
        <f>'Metric Definitions'!B8</f>
        <v>0</v>
      </c>
      <c r="K15" s="51" t="s">
        <v>388</v>
      </c>
    </row>
    <row r="16" spans="1:11" ht="11.5" x14ac:dyDescent="0.25">
      <c r="A16" s="31"/>
      <c r="B16" s="31"/>
      <c r="C16" s="31"/>
      <c r="D16" s="31"/>
      <c r="E16" s="1153" t="s">
        <v>173</v>
      </c>
      <c r="F16" s="50"/>
      <c r="G16" s="33" t="s">
        <v>377</v>
      </c>
      <c r="H16" s="51">
        <f>'SysConfig HIDE BEFORE SHARING'!A8</f>
        <v>0</v>
      </c>
      <c r="I16" s="51">
        <f>'SysConfig HIDE BEFORE SHARING'!B8</f>
        <v>0</v>
      </c>
      <c r="K16" s="51" t="s">
        <v>388</v>
      </c>
    </row>
    <row r="17" spans="1:11" ht="11.5" x14ac:dyDescent="0.25">
      <c r="A17" s="31"/>
      <c r="B17" s="31"/>
      <c r="C17" s="31"/>
      <c r="D17" s="31"/>
      <c r="E17" s="136" t="s">
        <v>209</v>
      </c>
      <c r="F17" s="50"/>
      <c r="G17" s="33" t="s">
        <v>328</v>
      </c>
      <c r="H17" s="51">
        <f>'Authority Instructions'!A8</f>
        <v>0</v>
      </c>
      <c r="I17" s="51">
        <f>'Authority Instructions'!B8</f>
        <v>0</v>
      </c>
      <c r="K17" s="51" t="s">
        <v>388</v>
      </c>
    </row>
    <row r="18" spans="1:11" ht="11.5" x14ac:dyDescent="0.25">
      <c r="A18" s="31"/>
      <c r="B18" s="31"/>
      <c r="C18" s="31"/>
      <c r="D18" s="31"/>
      <c r="E18" s="136" t="s">
        <v>324</v>
      </c>
      <c r="F18" s="50"/>
      <c r="G18" s="33" t="s">
        <v>330</v>
      </c>
      <c r="H18" s="51">
        <f>'Authority Input'!A6</f>
        <v>0</v>
      </c>
      <c r="I18" s="51">
        <f>'Authority Input'!B6</f>
        <v>0</v>
      </c>
      <c r="K18" s="286" t="s">
        <v>104</v>
      </c>
    </row>
    <row r="19" spans="1:11" ht="11.5" x14ac:dyDescent="0.25">
      <c r="A19" s="31"/>
      <c r="B19" s="31"/>
      <c r="C19" s="31"/>
      <c r="D19" s="31"/>
      <c r="E19" s="136" t="s">
        <v>195</v>
      </c>
      <c r="F19" s="50"/>
      <c r="G19" s="33" t="s">
        <v>329</v>
      </c>
      <c r="H19" s="51">
        <f>'Bidder Instructions'!A9</f>
        <v>0</v>
      </c>
      <c r="I19" s="51">
        <f>'Bidder Instructions'!B9</f>
        <v>0</v>
      </c>
      <c r="K19" s="51" t="s">
        <v>388</v>
      </c>
    </row>
    <row r="20" spans="1:11" x14ac:dyDescent="0.25">
      <c r="A20" s="31"/>
      <c r="B20" s="31"/>
      <c r="C20" s="31"/>
      <c r="D20" s="31"/>
      <c r="E20" s="128" t="s">
        <v>267</v>
      </c>
      <c r="F20" s="50"/>
      <c r="G20" s="33"/>
      <c r="H20" s="167"/>
      <c r="I20" s="167"/>
      <c r="K20" s="167"/>
    </row>
    <row r="21" spans="1:11" ht="11.5" x14ac:dyDescent="0.25">
      <c r="A21" s="31"/>
      <c r="B21" s="31"/>
      <c r="C21" s="31"/>
      <c r="D21" s="31"/>
      <c r="E21" s="129" t="s">
        <v>262</v>
      </c>
      <c r="F21" s="50"/>
      <c r="G21" s="33" t="s">
        <v>593</v>
      </c>
      <c r="H21" s="51">
        <f>'1.1a Lead &amp; Parents'!A8</f>
        <v>0</v>
      </c>
      <c r="I21" s="51">
        <f>'1.1a Lead &amp; Parents'!B8</f>
        <v>0</v>
      </c>
      <c r="K21" s="51" t="s">
        <v>388</v>
      </c>
    </row>
    <row r="22" spans="1:11" ht="11.5" x14ac:dyDescent="0.25">
      <c r="A22" s="31"/>
      <c r="B22" s="31"/>
      <c r="C22" s="31"/>
      <c r="D22" s="31"/>
      <c r="E22" s="129" t="s">
        <v>263</v>
      </c>
      <c r="F22" s="50"/>
      <c r="G22" s="33" t="s">
        <v>331</v>
      </c>
      <c r="H22" s="51">
        <f>'1.1b Lead &amp; Parents NFP'!A8</f>
        <v>0</v>
      </c>
      <c r="I22" s="51">
        <f>'1.1b Lead &amp; Parents NFP'!B8</f>
        <v>0</v>
      </c>
      <c r="K22" s="51" t="s">
        <v>388</v>
      </c>
    </row>
    <row r="23" spans="1:11" ht="11.5" x14ac:dyDescent="0.25">
      <c r="A23" s="31"/>
      <c r="B23" s="31"/>
      <c r="C23" s="31"/>
      <c r="D23" s="31"/>
      <c r="E23" s="129" t="s">
        <v>264</v>
      </c>
      <c r="F23" s="50"/>
      <c r="G23" s="33" t="s">
        <v>374</v>
      </c>
      <c r="H23" s="51">
        <f>'1.2a Other'!A8</f>
        <v>0</v>
      </c>
      <c r="I23" s="51">
        <f>'1.2a Other'!B8</f>
        <v>0</v>
      </c>
      <c r="K23" s="51" t="s">
        <v>388</v>
      </c>
    </row>
    <row r="24" spans="1:11" ht="11.5" x14ac:dyDescent="0.25">
      <c r="A24" s="31"/>
      <c r="B24" s="31"/>
      <c r="C24" s="31"/>
      <c r="D24" s="31"/>
      <c r="E24" s="129" t="s">
        <v>265</v>
      </c>
      <c r="F24" s="50"/>
      <c r="G24" s="33" t="s">
        <v>375</v>
      </c>
      <c r="H24" s="51">
        <f>'1.2b Other NFP'!A8</f>
        <v>0</v>
      </c>
      <c r="I24" s="51">
        <f>'1.2b Other NFP'!B8</f>
        <v>0</v>
      </c>
      <c r="K24" s="51" t="s">
        <v>388</v>
      </c>
    </row>
    <row r="25" spans="1:11" x14ac:dyDescent="0.25">
      <c r="A25" s="31"/>
      <c r="B25" s="31"/>
      <c r="C25" s="31"/>
      <c r="D25" s="31"/>
      <c r="E25" s="130" t="s">
        <v>268</v>
      </c>
      <c r="F25" s="50"/>
      <c r="G25" s="33"/>
      <c r="H25" s="167"/>
      <c r="I25" s="167"/>
      <c r="K25" s="167"/>
    </row>
    <row r="26" spans="1:11" ht="11.5" x14ac:dyDescent="0.25">
      <c r="A26" s="31"/>
      <c r="B26" s="31"/>
      <c r="C26" s="31"/>
      <c r="D26" s="31"/>
      <c r="E26" s="131" t="s">
        <v>266</v>
      </c>
      <c r="F26" s="50"/>
      <c r="G26" s="33" t="s">
        <v>383</v>
      </c>
      <c r="H26" s="51">
        <f>'2.1 Lead &amp; Parents'!A8</f>
        <v>0</v>
      </c>
      <c r="I26" s="51">
        <f>'2.1 Lead &amp; Parents'!B8</f>
        <v>0</v>
      </c>
      <c r="K26" s="51" t="s">
        <v>388</v>
      </c>
    </row>
    <row r="27" spans="1:11" ht="11.5" x14ac:dyDescent="0.25">
      <c r="A27" s="31"/>
      <c r="B27" s="31"/>
      <c r="C27" s="31"/>
      <c r="D27" s="31"/>
      <c r="E27" s="131" t="s">
        <v>270</v>
      </c>
      <c r="F27" s="50"/>
      <c r="G27" s="33" t="s">
        <v>384</v>
      </c>
      <c r="H27" s="51">
        <f>'2.2 Other'!A8</f>
        <v>0</v>
      </c>
      <c r="I27" s="51">
        <f>'2.2 Other'!B8</f>
        <v>0</v>
      </c>
      <c r="K27" s="51" t="s">
        <v>388</v>
      </c>
    </row>
    <row r="28" spans="1:11" x14ac:dyDescent="0.25">
      <c r="A28" s="31"/>
      <c r="B28" s="31"/>
      <c r="C28" s="31"/>
      <c r="D28" s="31"/>
      <c r="E28" s="132" t="s">
        <v>269</v>
      </c>
      <c r="F28" s="50"/>
      <c r="G28" s="33"/>
      <c r="H28" s="167"/>
      <c r="I28" s="167"/>
      <c r="K28" s="167"/>
    </row>
    <row r="29" spans="1:11" ht="11.5" x14ac:dyDescent="0.25">
      <c r="A29" s="31"/>
      <c r="B29" s="31"/>
      <c r="C29" s="31"/>
      <c r="D29" s="31"/>
      <c r="E29" s="133" t="s">
        <v>271</v>
      </c>
      <c r="F29" s="50"/>
      <c r="G29" s="33" t="s">
        <v>279</v>
      </c>
      <c r="H29" s="51">
        <f>'3.1 Lead &amp; Parents'!A8</f>
        <v>0</v>
      </c>
      <c r="I29" s="51">
        <f>'3.1 Lead &amp; Parents'!B8</f>
        <v>0</v>
      </c>
      <c r="K29" s="51" t="s">
        <v>388</v>
      </c>
    </row>
    <row r="30" spans="1:11" ht="11.5" x14ac:dyDescent="0.25">
      <c r="A30" s="31"/>
      <c r="B30" s="31"/>
      <c r="C30" s="31"/>
      <c r="D30" s="31"/>
      <c r="E30" s="133" t="s">
        <v>272</v>
      </c>
      <c r="F30" s="50"/>
      <c r="G30" s="33" t="s">
        <v>376</v>
      </c>
      <c r="H30" s="51">
        <f>'3.2 Other'!A8</f>
        <v>0</v>
      </c>
      <c r="I30" s="51">
        <f>'3.2 Other'!B8</f>
        <v>0</v>
      </c>
      <c r="K30" s="51" t="s">
        <v>388</v>
      </c>
    </row>
    <row r="31" spans="1:11" x14ac:dyDescent="0.25">
      <c r="A31" s="31"/>
      <c r="B31" s="31"/>
      <c r="C31" s="31"/>
      <c r="D31" s="31"/>
      <c r="E31" s="134" t="s">
        <v>273</v>
      </c>
      <c r="F31" s="50"/>
      <c r="G31" s="33"/>
      <c r="H31" s="167"/>
      <c r="I31" s="167"/>
      <c r="K31" s="167"/>
    </row>
    <row r="32" spans="1:11" ht="11.5" x14ac:dyDescent="0.25">
      <c r="A32" s="31"/>
      <c r="B32" s="31"/>
      <c r="C32" s="31"/>
      <c r="D32" s="31"/>
      <c r="E32" s="135" t="s">
        <v>274</v>
      </c>
      <c r="F32" s="50"/>
      <c r="G32" s="33" t="s">
        <v>289</v>
      </c>
      <c r="H32" s="51">
        <f>'4.1a Lead'!A8</f>
        <v>0</v>
      </c>
      <c r="I32" s="51">
        <f>'4.1a Lead'!B8</f>
        <v>0</v>
      </c>
      <c r="K32" s="51" t="s">
        <v>388</v>
      </c>
    </row>
    <row r="33" spans="1:11" ht="11.5" x14ac:dyDescent="0.25">
      <c r="A33" s="31"/>
      <c r="B33" s="31"/>
      <c r="C33" s="31"/>
      <c r="D33" s="31"/>
      <c r="E33" s="135" t="s">
        <v>275</v>
      </c>
      <c r="F33" s="50"/>
      <c r="G33" s="33" t="s">
        <v>277</v>
      </c>
      <c r="H33" s="51">
        <f>'4.1b Immediate Parent'!A8</f>
        <v>0</v>
      </c>
      <c r="I33" s="51">
        <f>'4.1b Immediate Parent'!B8</f>
        <v>0</v>
      </c>
      <c r="K33" s="51" t="s">
        <v>388</v>
      </c>
    </row>
    <row r="34" spans="1:11" ht="11.5" x14ac:dyDescent="0.25">
      <c r="A34" s="31"/>
      <c r="B34" s="31"/>
      <c r="C34" s="31"/>
      <c r="D34" s="31"/>
      <c r="E34" s="135" t="s">
        <v>276</v>
      </c>
      <c r="F34" s="50"/>
      <c r="G34" s="33" t="s">
        <v>278</v>
      </c>
      <c r="H34" s="51">
        <f>'4.1c Ultimate Parent'!A8</f>
        <v>0</v>
      </c>
      <c r="I34" s="51">
        <f>'4.1c Ultimate Parent'!B8</f>
        <v>0</v>
      </c>
      <c r="K34" s="51" t="s">
        <v>388</v>
      </c>
    </row>
    <row r="35" spans="1:11" ht="11.5" x14ac:dyDescent="0.25">
      <c r="A35" s="31"/>
      <c r="B35" s="31"/>
      <c r="C35" s="31"/>
      <c r="D35" s="31"/>
      <c r="E35" s="135" t="s">
        <v>286</v>
      </c>
      <c r="F35" s="50"/>
      <c r="G35" s="33" t="s">
        <v>280</v>
      </c>
      <c r="H35" s="51">
        <f>'4.2a Other (1)'!A8</f>
        <v>0</v>
      </c>
      <c r="I35" s="51">
        <f>'4.2a Other (1)'!B8</f>
        <v>0</v>
      </c>
      <c r="K35" s="51" t="s">
        <v>388</v>
      </c>
    </row>
    <row r="36" spans="1:11" ht="11.5" x14ac:dyDescent="0.25">
      <c r="A36" s="31"/>
      <c r="B36" s="31"/>
      <c r="C36" s="31"/>
      <c r="D36" s="31"/>
      <c r="E36" s="135" t="s">
        <v>287</v>
      </c>
      <c r="F36" s="50"/>
      <c r="G36" s="33" t="s">
        <v>280</v>
      </c>
      <c r="H36" s="51">
        <f>'4.2b Other (2)'!A8</f>
        <v>0</v>
      </c>
      <c r="I36" s="51">
        <f>'4.2b Other (2)'!B8</f>
        <v>0</v>
      </c>
      <c r="K36" s="51" t="s">
        <v>388</v>
      </c>
    </row>
    <row r="37" spans="1:11" ht="11.5" x14ac:dyDescent="0.25">
      <c r="A37" s="31"/>
      <c r="B37" s="31"/>
      <c r="C37" s="31"/>
      <c r="D37" s="31"/>
      <c r="E37" s="135" t="s">
        <v>288</v>
      </c>
      <c r="F37" s="50"/>
      <c r="G37" s="33" t="s">
        <v>280</v>
      </c>
      <c r="H37" s="51">
        <f>'4.2c Other (3)'!A8</f>
        <v>0</v>
      </c>
      <c r="I37" s="51">
        <f>'4.2c Other (3)'!B8</f>
        <v>0</v>
      </c>
      <c r="K37" s="51" t="s">
        <v>388</v>
      </c>
    </row>
    <row r="38" spans="1:11" ht="11.5" x14ac:dyDescent="0.25">
      <c r="A38" s="31"/>
      <c r="B38" s="31"/>
      <c r="C38" s="31"/>
      <c r="D38" s="31"/>
      <c r="E38" s="135" t="s">
        <v>294</v>
      </c>
      <c r="F38" s="50"/>
      <c r="G38" s="33" t="s">
        <v>295</v>
      </c>
      <c r="H38" s="51">
        <f>'4.3 Evaluation Summary'!A8</f>
        <v>0</v>
      </c>
      <c r="I38" s="51">
        <f>'4.3 Evaluation Summary'!B8</f>
        <v>0</v>
      </c>
      <c r="K38" s="286" t="s">
        <v>104</v>
      </c>
    </row>
    <row r="39" spans="1:11" ht="11.5" x14ac:dyDescent="0.25">
      <c r="A39" s="31"/>
      <c r="B39" s="31"/>
      <c r="C39" s="31"/>
      <c r="D39" s="31"/>
      <c r="E39" s="295" t="s">
        <v>168</v>
      </c>
      <c r="F39" s="296"/>
      <c r="G39" s="296"/>
      <c r="H39" s="296"/>
      <c r="I39" s="296"/>
      <c r="J39" s="296"/>
      <c r="K39" s="296"/>
    </row>
    <row r="40" spans="1:11" ht="11.5" x14ac:dyDescent="0.25">
      <c r="A40" s="31"/>
      <c r="B40" s="31"/>
      <c r="C40" s="31"/>
      <c r="D40" s="31"/>
      <c r="E40" s="31"/>
      <c r="F40" s="31"/>
      <c r="G40" s="31"/>
      <c r="H40" s="31"/>
      <c r="I40" s="31"/>
      <c r="K40" s="31"/>
    </row>
    <row r="41" spans="1:11" x14ac:dyDescent="0.25">
      <c r="A41" s="31"/>
      <c r="B41" s="31"/>
      <c r="C41" s="31"/>
      <c r="D41" s="31"/>
      <c r="E41" s="52" t="s">
        <v>174</v>
      </c>
      <c r="F41" s="31"/>
      <c r="G41" s="53" t="s">
        <v>175</v>
      </c>
      <c r="H41" s="51">
        <f>IFERROR(SUM($H$13:H38),1)</f>
        <v>0</v>
      </c>
      <c r="I41" s="38">
        <f>IFERROR(SUM($I$13:I38),1)</f>
        <v>0</v>
      </c>
    </row>
    <row r="42" spans="1:11" ht="11.5" x14ac:dyDescent="0.25">
      <c r="A42" s="31"/>
      <c r="B42" s="31"/>
      <c r="C42" s="31"/>
      <c r="D42" s="31"/>
      <c r="E42" s="31"/>
      <c r="F42" s="31"/>
      <c r="G42" s="31"/>
      <c r="H42" s="31"/>
      <c r="I42" s="31"/>
    </row>
    <row r="43" spans="1:11" ht="15.5" x14ac:dyDescent="0.35">
      <c r="A43" s="47"/>
      <c r="B43" s="47"/>
      <c r="C43" s="47"/>
      <c r="D43" s="47" t="s">
        <v>169</v>
      </c>
      <c r="E43" s="47"/>
      <c r="F43" s="47"/>
      <c r="G43" s="47"/>
      <c r="H43" s="47"/>
      <c r="I43" s="47"/>
      <c r="J43" s="47"/>
      <c r="K43" s="47"/>
    </row>
    <row r="44" spans="1:11" ht="2.25" customHeight="1" x14ac:dyDescent="0.25"/>
    <row r="45" spans="1:11" ht="1" customHeight="1" x14ac:dyDescent="0.25"/>
    <row r="46" spans="1:11" ht="7" hidden="1" customHeight="1" x14ac:dyDescent="0.25"/>
    <row r="47" spans="1:11" ht="1" hidden="1" customHeight="1" x14ac:dyDescent="0.25"/>
    <row r="48" spans="1:11" ht="1" hidden="1" customHeight="1" x14ac:dyDescent="0.25"/>
    <row r="49" ht="1" hidden="1" customHeight="1" x14ac:dyDescent="0.25"/>
    <row r="50" ht="1" hidden="1" customHeight="1" x14ac:dyDescent="0.25"/>
    <row r="51" ht="1" hidden="1" customHeight="1" x14ac:dyDescent="0.25"/>
    <row r="52" ht="1" hidden="1" customHeight="1" x14ac:dyDescent="0.25"/>
    <row r="53" ht="12" customHeight="1" x14ac:dyDescent="0.25"/>
    <row r="54" ht="12" customHeight="1" x14ac:dyDescent="0.25"/>
    <row r="55" ht="12" customHeight="1" x14ac:dyDescent="0.25"/>
    <row r="56" ht="12" customHeight="1" x14ac:dyDescent="0.25"/>
    <row r="57" ht="12" customHeight="1" x14ac:dyDescent="0.25"/>
  </sheetData>
  <mergeCells count="4">
    <mergeCell ref="C5:E5"/>
    <mergeCell ref="C6:E6"/>
    <mergeCell ref="K11:K12"/>
    <mergeCell ref="C12:D12"/>
  </mergeCells>
  <conditionalFormatting sqref="C5 F5">
    <cfRule type="expression" dxfId="216" priority="1">
      <formula>IF(AND(sysChk=0,sysWarn=0),1,0)</formula>
    </cfRule>
    <cfRule type="expression" dxfId="215" priority="2">
      <formula>IF(AND(sysChk=0,sysWarn&lt;&gt;0),1,0)</formula>
    </cfRule>
    <cfRule type="expression" dxfId="214" priority="3">
      <formula>IF(sysChk&lt;&gt;0,1,0)</formula>
    </cfRule>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75A34-A40A-1848-B288-FC35875FA9E4}">
  <sheetPr codeName="Sheet17">
    <tabColor rgb="FF0070C0"/>
  </sheetPr>
  <dimension ref="A1:O191"/>
  <sheetViews>
    <sheetView showGridLines="0" topLeftCell="A55" zoomScale="75" zoomScaleNormal="75" workbookViewId="0">
      <selection activeCell="E26" sqref="E26"/>
    </sheetView>
  </sheetViews>
  <sheetFormatPr defaultColWidth="0" defaultRowHeight="0" customHeight="1" zeroHeight="1" x14ac:dyDescent="0.25"/>
  <cols>
    <col min="1" max="2" width="4.3984375" customWidth="1"/>
    <col min="3" max="3" width="5" bestFit="1" customWidth="1"/>
    <col min="4" max="4" width="58.59765625" bestFit="1" customWidth="1"/>
    <col min="5" max="5" width="13" style="211" bestFit="1" customWidth="1"/>
    <col min="6" max="6" width="12.796875" style="241" bestFit="1" customWidth="1"/>
    <col min="7" max="7" width="13.59765625" style="4" bestFit="1" customWidth="1"/>
    <col min="8" max="8" width="10.796875" style="211" customWidth="1"/>
    <col min="9" max="9" width="54.796875" style="211" customWidth="1"/>
    <col min="10" max="10" width="6.3984375" customWidth="1"/>
    <col min="11" max="11" width="19.796875" hidden="1" customWidth="1"/>
    <col min="12" max="16384" width="9" hidden="1"/>
  </cols>
  <sheetData>
    <row r="1" spans="1:15" ht="11.5" x14ac:dyDescent="0.25">
      <c r="A1" s="39"/>
      <c r="B1" s="39"/>
      <c r="C1" s="39"/>
      <c r="D1" s="40"/>
      <c r="E1" s="229"/>
      <c r="F1" s="230"/>
      <c r="G1" s="377"/>
      <c r="H1" s="229"/>
      <c r="I1" s="229"/>
      <c r="J1" s="39"/>
      <c r="K1" s="39"/>
    </row>
    <row r="2" spans="1:15" ht="13" x14ac:dyDescent="0.25">
      <c r="A2" s="39"/>
      <c r="B2" s="39"/>
      <c r="C2" s="39"/>
      <c r="D2" s="41" t="str">
        <f>cstProjectName</f>
        <v>[Financial Viability Risk Assessment Template]</v>
      </c>
      <c r="E2" s="229"/>
      <c r="F2" s="230"/>
      <c r="G2" s="377"/>
      <c r="H2" s="229"/>
      <c r="I2" s="229"/>
      <c r="J2" s="39"/>
      <c r="K2" s="39"/>
    </row>
    <row r="3" spans="1:15" ht="12.5" x14ac:dyDescent="0.25">
      <c r="A3" s="39"/>
      <c r="B3" s="39"/>
      <c r="C3" s="39"/>
      <c r="D3" s="42" t="str">
        <f ca="1">MID(CELL("filename",A1),FIND("]",CELL("filename",A1))+1,256)</f>
        <v>1.3a Lead</v>
      </c>
      <c r="E3" s="229"/>
      <c r="F3" s="230"/>
      <c r="G3" s="377"/>
      <c r="H3" s="229"/>
      <c r="I3" s="229"/>
      <c r="J3" s="39"/>
      <c r="K3" s="39"/>
    </row>
    <row r="4" spans="1:15" ht="11.5" x14ac:dyDescent="0.25">
      <c r="A4" s="39"/>
      <c r="B4" s="39"/>
      <c r="C4" s="39"/>
      <c r="D4" s="40" t="str">
        <f>IF(ISBLANK(cstProtectiveMarking),"",cstProtectiveMarking)</f>
        <v>[OFFICIAL]</v>
      </c>
      <c r="E4" s="229"/>
      <c r="F4" s="230"/>
      <c r="G4" s="377"/>
      <c r="H4" s="229"/>
      <c r="I4" s="229"/>
      <c r="J4" s="39"/>
      <c r="K4" s="39"/>
    </row>
    <row r="5" spans="1:15" ht="11.5" x14ac:dyDescent="0.25">
      <c r="A5" s="39"/>
      <c r="B5" s="39"/>
      <c r="C5" s="39"/>
      <c r="D5" s="43" t="str">
        <f>HYPERLINK("#'Contents'!A1",sysChkWord)</f>
        <v>All Checks OK</v>
      </c>
      <c r="E5" s="229"/>
      <c r="F5" s="230"/>
      <c r="G5" s="377"/>
      <c r="H5" s="229"/>
      <c r="I5" s="229"/>
      <c r="J5" s="39"/>
      <c r="K5" s="39"/>
    </row>
    <row r="6" spans="1:15" ht="12.5" x14ac:dyDescent="0.25">
      <c r="A6" s="39"/>
      <c r="B6" s="39"/>
      <c r="C6" s="44"/>
      <c r="D6" s="1167" t="str">
        <f>HYPERLINK("#'Contents FVRA Lite'!A1","Contents")</f>
        <v>Contents</v>
      </c>
      <c r="E6" s="1161"/>
      <c r="F6" s="231"/>
      <c r="G6" s="378"/>
      <c r="H6" s="206"/>
      <c r="I6" s="206"/>
      <c r="J6" s="43"/>
      <c r="K6" s="43"/>
    </row>
    <row r="7" spans="1:15" ht="11.5" x14ac:dyDescent="0.25">
      <c r="A7" s="39"/>
      <c r="B7" s="39"/>
      <c r="C7" s="39"/>
      <c r="D7" s="39"/>
      <c r="E7" s="229"/>
      <c r="F7" s="230"/>
      <c r="G7" s="377"/>
      <c r="H7" s="229"/>
      <c r="I7" s="229"/>
      <c r="J7" s="39"/>
      <c r="K7" s="39"/>
    </row>
    <row r="8" spans="1:15" ht="11.5" x14ac:dyDescent="0.25">
      <c r="A8" s="29">
        <f>SUM(A9:A189)</f>
        <v>0</v>
      </c>
      <c r="B8" s="29">
        <f>SUM(B9:B189)</f>
        <v>1</v>
      </c>
      <c r="C8" s="29"/>
      <c r="D8" s="46"/>
      <c r="E8" s="86"/>
      <c r="F8" s="232"/>
      <c r="G8" s="379"/>
      <c r="H8" s="86"/>
      <c r="I8" s="86"/>
      <c r="J8" s="46"/>
      <c r="K8" s="46"/>
    </row>
    <row r="9" spans="1:15" ht="11.5" x14ac:dyDescent="0.25">
      <c r="D9" s="1231" t="str">
        <f>IF('Bidder Instructions Lite'!$G$25=2,"FOR BIDDER COMPLETION","DO NOT COMPLETE - NFP SELECTED - COMPLETE 1.3b")</f>
        <v>DO NOT COMPLETE - NFP SELECTED - COMPLETE 1.3b</v>
      </c>
      <c r="E9" s="348" t="s">
        <v>546</v>
      </c>
      <c r="F9" s="348" t="s">
        <v>547</v>
      </c>
      <c r="G9" s="348" t="s">
        <v>548</v>
      </c>
    </row>
    <row r="10" spans="1:15" ht="11.5" x14ac:dyDescent="0.25">
      <c r="A10" s="14"/>
      <c r="B10" s="14"/>
      <c r="C10" s="14"/>
      <c r="D10" s="1231"/>
      <c r="J10" s="57"/>
      <c r="K10" s="109"/>
    </row>
    <row r="11" spans="1:15" ht="21" x14ac:dyDescent="0.5">
      <c r="A11" s="37"/>
      <c r="B11" s="12"/>
      <c r="C11" s="12"/>
      <c r="D11" s="25" t="s">
        <v>833</v>
      </c>
      <c r="F11" s="12"/>
      <c r="G11" s="12"/>
      <c r="H11" s="12"/>
      <c r="I11" s="12"/>
      <c r="J11" s="12"/>
      <c r="K11" s="12"/>
      <c r="L11" s="12"/>
      <c r="M11" s="12"/>
      <c r="N11" s="12"/>
      <c r="O11" s="329"/>
    </row>
    <row r="12" spans="1:15" ht="11.5" customHeight="1" x14ac:dyDescent="0.5">
      <c r="A12" s="37"/>
      <c r="B12" s="12"/>
      <c r="C12" s="12"/>
      <c r="D12" s="12"/>
      <c r="E12" s="25"/>
      <c r="F12" s="12"/>
      <c r="G12" s="12"/>
      <c r="H12" s="12"/>
      <c r="I12" s="12"/>
      <c r="J12" s="12"/>
      <c r="K12" s="12"/>
      <c r="L12" s="12"/>
      <c r="M12" s="12"/>
      <c r="N12" s="12"/>
      <c r="O12" s="329"/>
    </row>
    <row r="13" spans="1:15" s="121" customFormat="1" ht="11.5" x14ac:dyDescent="0.25">
      <c r="A13" s="208"/>
      <c r="B13" s="208"/>
      <c r="C13" s="208"/>
      <c r="D13" s="451"/>
      <c r="E13" s="1224" t="s">
        <v>848</v>
      </c>
      <c r="F13" s="1224"/>
      <c r="G13" s="1225"/>
      <c r="H13" s="211"/>
      <c r="I13" s="211"/>
      <c r="J13" s="57"/>
      <c r="K13" s="208"/>
    </row>
    <row r="14" spans="1:15" s="121" customFormat="1" ht="15" customHeight="1" x14ac:dyDescent="0.35">
      <c r="A14" s="208"/>
      <c r="B14" s="208"/>
      <c r="C14" s="208"/>
      <c r="D14" s="450" t="s">
        <v>573</v>
      </c>
      <c r="E14" s="425" t="s">
        <v>564</v>
      </c>
      <c r="F14" s="425" t="s">
        <v>564</v>
      </c>
      <c r="G14" s="425" t="s">
        <v>564</v>
      </c>
      <c r="H14" s="428"/>
      <c r="J14" s="57"/>
      <c r="K14" s="429"/>
    </row>
    <row r="15" spans="1:15" s="121" customFormat="1" ht="15" customHeight="1" x14ac:dyDescent="0.25">
      <c r="A15" s="208"/>
      <c r="B15" s="208"/>
      <c r="C15" s="208"/>
      <c r="J15" s="57"/>
      <c r="K15" s="221"/>
    </row>
    <row r="16" spans="1:15" s="121" customFormat="1" ht="15" customHeight="1" thickBot="1" x14ac:dyDescent="0.3">
      <c r="A16" s="208"/>
      <c r="B16" s="208"/>
      <c r="C16" s="208"/>
      <c r="J16" s="57"/>
      <c r="K16" s="208"/>
    </row>
    <row r="17" spans="1:11" s="121" customFormat="1" ht="13" x14ac:dyDescent="0.3">
      <c r="A17" s="208"/>
      <c r="B17" s="208"/>
      <c r="C17" s="208"/>
      <c r="D17" s="1233" t="s">
        <v>565</v>
      </c>
      <c r="E17" s="1234"/>
      <c r="F17" s="1234"/>
      <c r="G17" s="1235"/>
      <c r="H17" s="211"/>
      <c r="I17" s="407" t="s">
        <v>623</v>
      </c>
      <c r="J17" s="57"/>
      <c r="K17" s="208"/>
    </row>
    <row r="18" spans="1:11" s="121" customFormat="1" ht="11.5" x14ac:dyDescent="0.25">
      <c r="A18" s="208"/>
      <c r="B18" s="208"/>
      <c r="C18" s="208"/>
      <c r="D18" s="447" t="s">
        <v>627</v>
      </c>
      <c r="E18" s="69" t="s">
        <v>5</v>
      </c>
      <c r="F18" s="69" t="s">
        <v>619</v>
      </c>
      <c r="G18" s="448" t="s">
        <v>620</v>
      </c>
      <c r="I18" s="408" t="s">
        <v>624</v>
      </c>
      <c r="J18" s="57"/>
      <c r="K18" s="208"/>
    </row>
    <row r="19" spans="1:11" s="121" customFormat="1" ht="18" x14ac:dyDescent="0.4">
      <c r="A19" s="208"/>
      <c r="B19" s="208"/>
      <c r="C19" s="315" t="s">
        <v>281</v>
      </c>
      <c r="D19" s="454" t="s">
        <v>4</v>
      </c>
      <c r="E19" s="452" t="s">
        <v>6</v>
      </c>
      <c r="F19" s="452" t="s">
        <v>6</v>
      </c>
      <c r="G19" s="452" t="s">
        <v>6</v>
      </c>
      <c r="I19" s="1126" t="s">
        <v>628</v>
      </c>
      <c r="J19" s="57"/>
      <c r="K19" s="208"/>
    </row>
    <row r="20" spans="1:11" s="121" customFormat="1" ht="11.5" x14ac:dyDescent="0.25">
      <c r="A20" s="208"/>
      <c r="B20" s="208"/>
      <c r="C20" s="208"/>
      <c r="D20" s="453" t="s">
        <v>7</v>
      </c>
      <c r="E20" s="548">
        <v>12</v>
      </c>
      <c r="F20" s="548"/>
      <c r="G20" s="549"/>
      <c r="I20" s="409" t="s">
        <v>629</v>
      </c>
      <c r="J20" s="57"/>
      <c r="K20" s="208"/>
    </row>
    <row r="21" spans="1:11" s="121" customFormat="1" ht="11.5" x14ac:dyDescent="0.25">
      <c r="A21" s="56">
        <f>IF(OR(E21&lt;0,F21&lt;0,G21&lt;0),1,0)</f>
        <v>0</v>
      </c>
      <c r="B21" s="208"/>
      <c r="C21" s="426" t="s">
        <v>432</v>
      </c>
      <c r="D21" s="444" t="s">
        <v>3</v>
      </c>
      <c r="E21" s="555">
        <v>2000</v>
      </c>
      <c r="F21" s="555"/>
      <c r="G21" s="637"/>
      <c r="I21" s="409" t="s">
        <v>625</v>
      </c>
      <c r="J21" s="57"/>
      <c r="K21" s="208"/>
    </row>
    <row r="22" spans="1:11" s="121" customFormat="1" ht="11.5" x14ac:dyDescent="0.25">
      <c r="A22" s="56">
        <f>IF(OR(E22&gt;0,F22&gt;0,G22&gt;0),1,0)</f>
        <v>0</v>
      </c>
      <c r="B22" s="208"/>
      <c r="C22" s="426" t="s">
        <v>433</v>
      </c>
      <c r="D22" s="444" t="s">
        <v>11</v>
      </c>
      <c r="E22" s="595">
        <v>-3000</v>
      </c>
      <c r="F22" s="595"/>
      <c r="G22" s="638"/>
      <c r="I22" s="409" t="s">
        <v>630</v>
      </c>
      <c r="J22" s="57"/>
      <c r="K22" s="208"/>
    </row>
    <row r="23" spans="1:11" s="121" customFormat="1" ht="11.5" x14ac:dyDescent="0.25">
      <c r="A23" s="208"/>
      <c r="B23" s="208"/>
      <c r="C23" s="426" t="s">
        <v>434</v>
      </c>
      <c r="D23" s="445" t="s">
        <v>12</v>
      </c>
      <c r="E23" s="558">
        <f>E21+E22</f>
        <v>-1000</v>
      </c>
      <c r="F23" s="558">
        <f>F21+F22</f>
        <v>0</v>
      </c>
      <c r="G23" s="639">
        <f>G21+G22</f>
        <v>0</v>
      </c>
      <c r="I23" s="408" t="s">
        <v>624</v>
      </c>
      <c r="J23" s="57"/>
      <c r="K23" s="208"/>
    </row>
    <row r="24" spans="1:11" s="121" customFormat="1" ht="11.5" x14ac:dyDescent="0.25">
      <c r="A24" s="56">
        <f t="shared" ref="A24:A25" si="0">IF(OR(E24&gt;0,F24&gt;0,G24&gt;0),1,0)</f>
        <v>0</v>
      </c>
      <c r="B24" s="208"/>
      <c r="C24" s="426" t="s">
        <v>456</v>
      </c>
      <c r="D24" s="444" t="s">
        <v>117</v>
      </c>
      <c r="E24" s="555"/>
      <c r="F24" s="555"/>
      <c r="G24" s="637"/>
      <c r="I24" s="409" t="s">
        <v>626</v>
      </c>
      <c r="J24" s="57"/>
      <c r="K24" s="208"/>
    </row>
    <row r="25" spans="1:11" s="121" customFormat="1" ht="11.5" x14ac:dyDescent="0.25">
      <c r="A25" s="56">
        <f t="shared" si="0"/>
        <v>0</v>
      </c>
      <c r="B25" s="208"/>
      <c r="C25" s="426" t="s">
        <v>457</v>
      </c>
      <c r="D25" s="444" t="s">
        <v>116</v>
      </c>
      <c r="E25" s="595"/>
      <c r="F25" s="595"/>
      <c r="G25" s="638"/>
      <c r="I25" s="409" t="s">
        <v>626</v>
      </c>
      <c r="J25" s="57"/>
      <c r="K25" s="208"/>
    </row>
    <row r="26" spans="1:11" s="121" customFormat="1" ht="11.5" x14ac:dyDescent="0.25">
      <c r="A26" s="208"/>
      <c r="B26" s="208"/>
      <c r="C26" s="426" t="s">
        <v>458</v>
      </c>
      <c r="D26" s="445" t="s">
        <v>13</v>
      </c>
      <c r="E26" s="558">
        <f>E23+E24+E25</f>
        <v>-1000</v>
      </c>
      <c r="F26" s="558">
        <f>F23+F24+F25</f>
        <v>0</v>
      </c>
      <c r="G26" s="639">
        <f>G23+G24+G25</f>
        <v>0</v>
      </c>
      <c r="I26" s="408" t="s">
        <v>624</v>
      </c>
      <c r="J26" s="57"/>
      <c r="K26" s="208"/>
    </row>
    <row r="27" spans="1:11" s="121" customFormat="1" ht="11.5" x14ac:dyDescent="0.25">
      <c r="A27" s="56">
        <f t="shared" ref="A27:A28" si="1">IF(OR(E27&gt;0,F27&gt;0,G27&gt;0),1,0)</f>
        <v>0</v>
      </c>
      <c r="B27" s="208"/>
      <c r="C27" s="426" t="s">
        <v>459</v>
      </c>
      <c r="D27" s="444" t="s">
        <v>53</v>
      </c>
      <c r="E27" s="555"/>
      <c r="F27" s="555"/>
      <c r="G27" s="637"/>
      <c r="I27" s="409" t="s">
        <v>625</v>
      </c>
      <c r="J27" s="57"/>
      <c r="K27" s="208"/>
    </row>
    <row r="28" spans="1:11" s="121" customFormat="1" ht="11.5" x14ac:dyDescent="0.25">
      <c r="A28" s="56">
        <f t="shared" si="1"/>
        <v>0</v>
      </c>
      <c r="B28" s="208"/>
      <c r="C28" s="426" t="s">
        <v>460</v>
      </c>
      <c r="D28" s="444" t="s">
        <v>14</v>
      </c>
      <c r="E28" s="555"/>
      <c r="F28" s="555"/>
      <c r="G28" s="637"/>
      <c r="I28" s="409" t="s">
        <v>630</v>
      </c>
      <c r="J28" s="57"/>
      <c r="K28" s="208"/>
    </row>
    <row r="29" spans="1:11" s="121" customFormat="1" ht="11.5" x14ac:dyDescent="0.25">
      <c r="A29" s="208"/>
      <c r="B29" s="208"/>
      <c r="C29" s="426" t="s">
        <v>476</v>
      </c>
      <c r="D29" s="444" t="s">
        <v>119</v>
      </c>
      <c r="E29" s="555"/>
      <c r="F29" s="555"/>
      <c r="G29" s="637"/>
      <c r="I29" s="409" t="s">
        <v>626</v>
      </c>
      <c r="J29" s="57"/>
      <c r="K29" s="208"/>
    </row>
    <row r="30" spans="1:11" s="121" customFormat="1" ht="11.5" x14ac:dyDescent="0.25">
      <c r="A30" s="208"/>
      <c r="B30" s="208"/>
      <c r="C30" s="426" t="s">
        <v>477</v>
      </c>
      <c r="D30" s="445" t="s">
        <v>15</v>
      </c>
      <c r="E30" s="558">
        <f>E26+E27+E28+E29</f>
        <v>-1000</v>
      </c>
      <c r="F30" s="558">
        <f>F26+F27+F28+F29</f>
        <v>0</v>
      </c>
      <c r="G30" s="639">
        <f>G26+G27+G28+G29</f>
        <v>0</v>
      </c>
      <c r="I30" s="408" t="s">
        <v>624</v>
      </c>
      <c r="J30" s="57"/>
      <c r="K30" s="208"/>
    </row>
    <row r="31" spans="1:11" s="121" customFormat="1" ht="11.5" x14ac:dyDescent="0.25">
      <c r="A31" s="208"/>
      <c r="B31" s="208"/>
      <c r="C31" s="426" t="s">
        <v>478</v>
      </c>
      <c r="D31" s="444" t="s">
        <v>121</v>
      </c>
      <c r="E31" s="555"/>
      <c r="F31" s="555"/>
      <c r="G31" s="637"/>
      <c r="I31" s="409" t="s">
        <v>626</v>
      </c>
      <c r="J31" s="57"/>
      <c r="K31" s="208"/>
    </row>
    <row r="32" spans="1:11" s="118" customFormat="1" ht="12" thickBot="1" x14ac:dyDescent="0.3">
      <c r="A32"/>
      <c r="B32"/>
      <c r="C32" s="426" t="s">
        <v>479</v>
      </c>
      <c r="D32" s="446" t="s">
        <v>16</v>
      </c>
      <c r="E32" s="640">
        <f>E30+E31</f>
        <v>-1000</v>
      </c>
      <c r="F32" s="640">
        <f>F30+F31</f>
        <v>0</v>
      </c>
      <c r="G32" s="641">
        <f>G30+G31</f>
        <v>0</v>
      </c>
      <c r="H32" s="121"/>
      <c r="I32" s="411" t="s">
        <v>624</v>
      </c>
      <c r="J32"/>
    </row>
    <row r="33" spans="1:10" s="118" customFormat="1" ht="12" thickBot="1" x14ac:dyDescent="0.3">
      <c r="A33"/>
      <c r="B33"/>
      <c r="C33" s="426"/>
      <c r="D33"/>
      <c r="E33" s="559"/>
      <c r="F33" s="559"/>
      <c r="G33" s="559"/>
      <c r="H33" s="121"/>
      <c r="I33"/>
      <c r="J33"/>
    </row>
    <row r="34" spans="1:10" s="118" customFormat="1" ht="12" thickBot="1" x14ac:dyDescent="0.3">
      <c r="A34" s="56">
        <f>IF(OR(E34&gt;0,F34&gt;0,G34&gt;0),1,0)</f>
        <v>0</v>
      </c>
      <c r="B34"/>
      <c r="C34" s="426" t="s">
        <v>480</v>
      </c>
      <c r="D34" s="449" t="s">
        <v>219</v>
      </c>
      <c r="E34" s="555"/>
      <c r="F34" s="555"/>
      <c r="G34" s="637"/>
      <c r="H34" s="121"/>
      <c r="I34" s="416" t="s">
        <v>630</v>
      </c>
      <c r="J34"/>
    </row>
    <row r="35" spans="1:10" s="118" customFormat="1" ht="11.5" x14ac:dyDescent="0.25">
      <c r="A35"/>
      <c r="B35"/>
      <c r="C35"/>
      <c r="D35"/>
      <c r="E35"/>
      <c r="F35"/>
      <c r="G35"/>
      <c r="H35" s="121"/>
      <c r="I35"/>
      <c r="J35"/>
    </row>
    <row r="36" spans="1:10" s="118" customFormat="1" ht="11.5" x14ac:dyDescent="0.25">
      <c r="A36"/>
      <c r="B36"/>
      <c r="C36"/>
      <c r="D36" s="57"/>
      <c r="E36" s="57"/>
      <c r="F36" s="57"/>
      <c r="G36" s="57"/>
      <c r="H36" s="57"/>
      <c r="I36" s="57"/>
      <c r="J36"/>
    </row>
    <row r="37" spans="1:10" s="118" customFormat="1" ht="13" customHeight="1" thickBot="1" x14ac:dyDescent="0.3">
      <c r="A37"/>
      <c r="B37"/>
      <c r="C37"/>
      <c r="D37"/>
      <c r="E37"/>
      <c r="F37"/>
      <c r="G37"/>
      <c r="H37"/>
      <c r="I37"/>
      <c r="J37"/>
    </row>
    <row r="38" spans="1:10" s="118" customFormat="1" ht="13" x14ac:dyDescent="0.3">
      <c r="A38"/>
      <c r="B38"/>
      <c r="C38"/>
      <c r="D38" s="1233" t="s">
        <v>567</v>
      </c>
      <c r="E38" s="1234"/>
      <c r="F38" s="1234"/>
      <c r="G38" s="1235"/>
      <c r="H38" s="415"/>
      <c r="I38" s="407" t="s">
        <v>623</v>
      </c>
      <c r="J38"/>
    </row>
    <row r="39" spans="1:10" s="118" customFormat="1" ht="11.5" x14ac:dyDescent="0.25">
      <c r="A39"/>
      <c r="B39"/>
      <c r="C39"/>
      <c r="D39" s="455" t="s">
        <v>618</v>
      </c>
      <c r="E39" s="456" t="s">
        <v>5</v>
      </c>
      <c r="F39" s="456" t="s">
        <v>619</v>
      </c>
      <c r="G39" s="457" t="s">
        <v>620</v>
      </c>
      <c r="H39" s="415"/>
      <c r="I39" s="408" t="s">
        <v>624</v>
      </c>
      <c r="J39"/>
    </row>
    <row r="40" spans="1:10" s="118" customFormat="1" ht="18" x14ac:dyDescent="0.4">
      <c r="A40"/>
      <c r="B40"/>
      <c r="C40"/>
      <c r="D40" s="454" t="s">
        <v>4</v>
      </c>
      <c r="E40" s="458" t="str">
        <f>E19</f>
        <v>31/XX/20XX</v>
      </c>
      <c r="F40" s="458" t="str">
        <f>F19</f>
        <v>31/XX/20XX</v>
      </c>
      <c r="G40" s="458" t="str">
        <f>G19</f>
        <v>31/XX/20XX</v>
      </c>
      <c r="H40" s="415"/>
      <c r="I40" s="409" t="s">
        <v>628</v>
      </c>
      <c r="J40"/>
    </row>
    <row r="41" spans="1:10" s="118" customFormat="1" ht="11.5" x14ac:dyDescent="0.25">
      <c r="A41" s="56">
        <f>IF(OR(E41&lt;0,F41&lt;0,G41&lt;0),1,0)</f>
        <v>0</v>
      </c>
      <c r="B41"/>
      <c r="C41" s="426" t="s">
        <v>435</v>
      </c>
      <c r="D41" s="449" t="s">
        <v>137</v>
      </c>
      <c r="E41" s="555"/>
      <c r="F41" s="642"/>
      <c r="G41" s="642"/>
      <c r="H41" s="415"/>
      <c r="I41" s="409" t="s">
        <v>625</v>
      </c>
      <c r="J41"/>
    </row>
    <row r="42" spans="1:10" s="118" customFormat="1" ht="11.5" x14ac:dyDescent="0.25">
      <c r="A42" s="56">
        <f t="shared" ref="A42:A56" si="2">IF(OR(E42&lt;0,F42&lt;0,G42&lt;0),1,0)</f>
        <v>0</v>
      </c>
      <c r="B42"/>
      <c r="C42" s="426" t="s">
        <v>436</v>
      </c>
      <c r="D42" s="449" t="s">
        <v>20</v>
      </c>
      <c r="E42" s="642"/>
      <c r="F42" s="642"/>
      <c r="G42" s="642"/>
      <c r="H42" s="415"/>
      <c r="I42" s="409" t="s">
        <v>625</v>
      </c>
      <c r="J42"/>
    </row>
    <row r="43" spans="1:10" s="118" customFormat="1" ht="11.5" x14ac:dyDescent="0.25">
      <c r="A43" s="56">
        <f t="shared" si="2"/>
        <v>0</v>
      </c>
      <c r="B43"/>
      <c r="C43" s="426" t="s">
        <v>437</v>
      </c>
      <c r="D43" s="449" t="s">
        <v>621</v>
      </c>
      <c r="E43" s="642"/>
      <c r="F43" s="642"/>
      <c r="G43" s="642"/>
      <c r="H43" s="415"/>
      <c r="I43" s="409" t="s">
        <v>625</v>
      </c>
      <c r="J43"/>
    </row>
    <row r="44" spans="1:10" s="118" customFormat="1" ht="11.5" x14ac:dyDescent="0.25">
      <c r="A44"/>
      <c r="B44"/>
      <c r="C44" s="426" t="s">
        <v>438</v>
      </c>
      <c r="D44" s="459" t="s">
        <v>21</v>
      </c>
      <c r="E44" s="643">
        <f>SUM(E41:E43)</f>
        <v>0</v>
      </c>
      <c r="F44" s="643">
        <f>SUM(F41:F43)</f>
        <v>0</v>
      </c>
      <c r="G44" s="643">
        <f>SUM(G41:G43)</f>
        <v>0</v>
      </c>
      <c r="H44" s="415"/>
      <c r="I44" s="408" t="s">
        <v>624</v>
      </c>
      <c r="J44"/>
    </row>
    <row r="45" spans="1:10" s="118" customFormat="1" ht="11.5" x14ac:dyDescent="0.25">
      <c r="A45" s="56">
        <f t="shared" si="2"/>
        <v>0</v>
      </c>
      <c r="B45"/>
      <c r="C45" s="426" t="s">
        <v>439</v>
      </c>
      <c r="D45" s="461" t="s">
        <v>185</v>
      </c>
      <c r="E45" s="642"/>
      <c r="F45" s="642"/>
      <c r="G45" s="642"/>
      <c r="H45" s="415"/>
      <c r="I45" s="409" t="s">
        <v>625</v>
      </c>
      <c r="J45"/>
    </row>
    <row r="46" spans="1:10" s="118" customFormat="1" ht="11.5" x14ac:dyDescent="0.25">
      <c r="A46"/>
      <c r="B46"/>
      <c r="C46" s="426" t="s">
        <v>440</v>
      </c>
      <c r="D46" s="459" t="s">
        <v>22</v>
      </c>
      <c r="E46" s="643">
        <f>E45</f>
        <v>0</v>
      </c>
      <c r="F46" s="643">
        <f>F45</f>
        <v>0</v>
      </c>
      <c r="G46" s="643">
        <f>G45</f>
        <v>0</v>
      </c>
      <c r="H46" s="415"/>
      <c r="I46" s="408" t="s">
        <v>624</v>
      </c>
      <c r="J46"/>
    </row>
    <row r="47" spans="1:10" s="118" customFormat="1" ht="11.5" x14ac:dyDescent="0.25">
      <c r="A47" s="56">
        <f t="shared" si="2"/>
        <v>0</v>
      </c>
      <c r="B47"/>
      <c r="C47" s="426" t="s">
        <v>441</v>
      </c>
      <c r="D47" s="449" t="s">
        <v>23</v>
      </c>
      <c r="E47" s="642"/>
      <c r="F47" s="642"/>
      <c r="G47" s="642"/>
      <c r="H47" s="415"/>
      <c r="I47" s="409" t="s">
        <v>625</v>
      </c>
      <c r="J47"/>
    </row>
    <row r="48" spans="1:10" s="118" customFormat="1" ht="11.5" x14ac:dyDescent="0.25">
      <c r="A48" s="56">
        <f t="shared" si="2"/>
        <v>0</v>
      </c>
      <c r="B48"/>
      <c r="C48" s="426" t="s">
        <v>442</v>
      </c>
      <c r="D48" s="449" t="s">
        <v>82</v>
      </c>
      <c r="E48" s="642"/>
      <c r="F48" s="642"/>
      <c r="G48" s="642"/>
      <c r="H48" s="415"/>
      <c r="I48" s="409" t="s">
        <v>625</v>
      </c>
      <c r="J48"/>
    </row>
    <row r="49" spans="1:10" s="118" customFormat="1" ht="11.5" x14ac:dyDescent="0.25">
      <c r="A49" s="56">
        <f t="shared" si="2"/>
        <v>0</v>
      </c>
      <c r="B49"/>
      <c r="C49" s="426" t="s">
        <v>443</v>
      </c>
      <c r="D49" s="449" t="s">
        <v>51</v>
      </c>
      <c r="E49" s="642"/>
      <c r="F49" s="642"/>
      <c r="G49" s="642"/>
      <c r="H49" s="415"/>
      <c r="I49" s="409" t="s">
        <v>625</v>
      </c>
      <c r="J49"/>
    </row>
    <row r="50" spans="1:10" s="118" customFormat="1" ht="11.5" x14ac:dyDescent="0.25">
      <c r="A50" s="56">
        <f t="shared" si="2"/>
        <v>0</v>
      </c>
      <c r="B50"/>
      <c r="C50" s="426" t="s">
        <v>444</v>
      </c>
      <c r="D50" s="449" t="s">
        <v>622</v>
      </c>
      <c r="E50" s="642"/>
      <c r="F50" s="642"/>
      <c r="G50" s="642"/>
      <c r="H50" s="415"/>
      <c r="I50" s="409" t="s">
        <v>625</v>
      </c>
      <c r="J50"/>
    </row>
    <row r="51" spans="1:10" s="118" customFormat="1" ht="11.5" x14ac:dyDescent="0.25">
      <c r="A51"/>
      <c r="B51"/>
      <c r="C51" s="426" t="s">
        <v>445</v>
      </c>
      <c r="D51" s="459" t="s">
        <v>25</v>
      </c>
      <c r="E51" s="643">
        <f>SUM(E47:E50)</f>
        <v>0</v>
      </c>
      <c r="F51" s="643">
        <f>SUM(F47:F50)</f>
        <v>0</v>
      </c>
      <c r="G51" s="643">
        <f>SUM(G47:G50)</f>
        <v>0</v>
      </c>
      <c r="H51" s="415"/>
      <c r="I51" s="408" t="s">
        <v>624</v>
      </c>
      <c r="J51"/>
    </row>
    <row r="52" spans="1:10" s="118" customFormat="1" ht="11.5" x14ac:dyDescent="0.25">
      <c r="A52" s="56">
        <f t="shared" si="2"/>
        <v>0</v>
      </c>
      <c r="B52"/>
      <c r="C52" s="426" t="s">
        <v>446</v>
      </c>
      <c r="D52" s="462" t="s">
        <v>86</v>
      </c>
      <c r="E52" s="642"/>
      <c r="F52" s="642"/>
      <c r="G52" s="642"/>
      <c r="H52" s="415"/>
      <c r="I52" s="409" t="s">
        <v>625</v>
      </c>
      <c r="J52"/>
    </row>
    <row r="53" spans="1:10" s="118" customFormat="1" ht="11.5" x14ac:dyDescent="0.25">
      <c r="A53" s="56">
        <f t="shared" si="2"/>
        <v>0</v>
      </c>
      <c r="B53"/>
      <c r="C53" s="426" t="s">
        <v>447</v>
      </c>
      <c r="D53" s="462" t="s">
        <v>26</v>
      </c>
      <c r="E53" s="642"/>
      <c r="F53" s="642"/>
      <c r="G53" s="642"/>
      <c r="H53" s="415"/>
      <c r="I53" s="409" t="s">
        <v>625</v>
      </c>
      <c r="J53"/>
    </row>
    <row r="54" spans="1:10" s="118" customFormat="1" ht="11.5" x14ac:dyDescent="0.25">
      <c r="A54" s="56">
        <f t="shared" si="2"/>
        <v>0</v>
      </c>
      <c r="B54"/>
      <c r="C54" s="426" t="s">
        <v>448</v>
      </c>
      <c r="D54" s="462" t="s">
        <v>634</v>
      </c>
      <c r="E54" s="642"/>
      <c r="F54" s="642"/>
      <c r="G54" s="642"/>
      <c r="H54" s="415"/>
      <c r="I54" s="409" t="s">
        <v>625</v>
      </c>
      <c r="J54"/>
    </row>
    <row r="55" spans="1:10" s="118" customFormat="1" ht="11.5" x14ac:dyDescent="0.25">
      <c r="A55" s="56">
        <f t="shared" si="2"/>
        <v>0</v>
      </c>
      <c r="B55"/>
      <c r="C55" s="426" t="s">
        <v>449</v>
      </c>
      <c r="D55" s="462" t="s">
        <v>29</v>
      </c>
      <c r="E55" s="642"/>
      <c r="F55" s="642"/>
      <c r="G55" s="642"/>
      <c r="H55" s="415"/>
      <c r="I55" s="409" t="s">
        <v>625</v>
      </c>
      <c r="J55"/>
    </row>
    <row r="56" spans="1:10" s="118" customFormat="1" ht="11.5" x14ac:dyDescent="0.25">
      <c r="A56" s="56">
        <f t="shared" si="2"/>
        <v>0</v>
      </c>
      <c r="B56"/>
      <c r="C56" s="426" t="s">
        <v>450</v>
      </c>
      <c r="D56" s="462" t="s">
        <v>28</v>
      </c>
      <c r="E56" s="642"/>
      <c r="F56" s="642"/>
      <c r="G56" s="642"/>
      <c r="H56" s="415"/>
      <c r="I56" s="409" t="s">
        <v>625</v>
      </c>
      <c r="J56"/>
    </row>
    <row r="57" spans="1:10" s="118" customFormat="1" ht="11.5" x14ac:dyDescent="0.25">
      <c r="A57"/>
      <c r="B57"/>
      <c r="C57" s="426" t="s">
        <v>451</v>
      </c>
      <c r="D57" s="459" t="s">
        <v>30</v>
      </c>
      <c r="E57" s="643">
        <f>SUM(E52:E56)</f>
        <v>0</v>
      </c>
      <c r="F57" s="643">
        <f>SUM(F52:F56)</f>
        <v>0</v>
      </c>
      <c r="G57" s="643">
        <f>SUM(G52:G56)</f>
        <v>0</v>
      </c>
      <c r="H57" s="415"/>
      <c r="I57" s="408" t="s">
        <v>624</v>
      </c>
      <c r="J57"/>
    </row>
    <row r="58" spans="1:10" s="118" customFormat="1" ht="11.5" x14ac:dyDescent="0.25">
      <c r="A58"/>
      <c r="B58"/>
      <c r="C58"/>
      <c r="D58"/>
      <c r="E58" s="559"/>
      <c r="F58" s="559"/>
      <c r="G58" s="559"/>
      <c r="H58" s="415"/>
      <c r="I58" s="409"/>
      <c r="J58"/>
    </row>
    <row r="59" spans="1:10" s="118" customFormat="1" ht="11.5" x14ac:dyDescent="0.25">
      <c r="A59"/>
      <c r="B59"/>
      <c r="C59" s="426" t="s">
        <v>452</v>
      </c>
      <c r="D59" s="459" t="s">
        <v>31</v>
      </c>
      <c r="E59" s="643">
        <f>E51-E57</f>
        <v>0</v>
      </c>
      <c r="F59" s="643">
        <f>F51-F57</f>
        <v>0</v>
      </c>
      <c r="G59" s="643">
        <f>G51-G57</f>
        <v>0</v>
      </c>
      <c r="H59" s="415"/>
      <c r="I59" s="408" t="s">
        <v>624</v>
      </c>
      <c r="J59"/>
    </row>
    <row r="60" spans="1:10" s="118" customFormat="1" ht="11.5" x14ac:dyDescent="0.25">
      <c r="A60"/>
      <c r="B60"/>
      <c r="C60"/>
      <c r="D60"/>
      <c r="E60" s="559"/>
      <c r="F60" s="559"/>
      <c r="G60" s="559"/>
      <c r="H60" s="415"/>
      <c r="I60" s="409"/>
      <c r="J60"/>
    </row>
    <row r="61" spans="1:10" s="118" customFormat="1" ht="11.5" x14ac:dyDescent="0.25">
      <c r="A61"/>
      <c r="B61"/>
      <c r="C61" s="426" t="s">
        <v>461</v>
      </c>
      <c r="D61" s="463" t="s">
        <v>147</v>
      </c>
      <c r="E61" s="644">
        <f>E44+E46+E51-E57</f>
        <v>0</v>
      </c>
      <c r="F61" s="644">
        <f>F44+F46+F51-F57</f>
        <v>0</v>
      </c>
      <c r="G61" s="644">
        <f>G44+G46+G51-G57</f>
        <v>0</v>
      </c>
      <c r="H61" s="415"/>
      <c r="I61" s="410" t="s">
        <v>624</v>
      </c>
      <c r="J61"/>
    </row>
    <row r="62" spans="1:10" s="118" customFormat="1" ht="11.5" x14ac:dyDescent="0.25">
      <c r="A62"/>
      <c r="B62"/>
      <c r="C62"/>
      <c r="D62"/>
      <c r="E62" s="559"/>
      <c r="F62" s="559"/>
      <c r="G62" s="559"/>
      <c r="H62" s="415"/>
      <c r="I62" s="409"/>
      <c r="J62"/>
    </row>
    <row r="63" spans="1:10" s="118" customFormat="1" ht="11.5" x14ac:dyDescent="0.25">
      <c r="A63" s="56">
        <f t="shared" ref="A63:A66" si="3">IF(OR(E63&lt;0,F63&lt;0,G63&lt;0),1,0)</f>
        <v>0</v>
      </c>
      <c r="B63"/>
      <c r="C63" s="427" t="s">
        <v>462</v>
      </c>
      <c r="D63" s="462" t="s">
        <v>95</v>
      </c>
      <c r="E63" s="642"/>
      <c r="F63" s="642"/>
      <c r="G63" s="642"/>
      <c r="H63" s="415"/>
      <c r="I63" s="409" t="s">
        <v>625</v>
      </c>
      <c r="J63"/>
    </row>
    <row r="64" spans="1:10" s="118" customFormat="1" ht="11.5" x14ac:dyDescent="0.25">
      <c r="A64" s="56">
        <f t="shared" si="3"/>
        <v>0</v>
      </c>
      <c r="B64"/>
      <c r="C64" s="427" t="s">
        <v>463</v>
      </c>
      <c r="D64" s="449" t="s">
        <v>28</v>
      </c>
      <c r="E64" s="642"/>
      <c r="F64" s="642"/>
      <c r="G64" s="642"/>
      <c r="H64" s="415"/>
      <c r="I64" s="409" t="s">
        <v>625</v>
      </c>
      <c r="J64"/>
    </row>
    <row r="65" spans="1:10" s="118" customFormat="1" ht="11.5" x14ac:dyDescent="0.25">
      <c r="A65" s="56">
        <f t="shared" si="3"/>
        <v>0</v>
      </c>
      <c r="B65"/>
      <c r="C65" s="427" t="s">
        <v>464</v>
      </c>
      <c r="D65" s="449" t="s">
        <v>92</v>
      </c>
      <c r="E65" s="642"/>
      <c r="F65" s="642"/>
      <c r="G65" s="642"/>
      <c r="H65" s="415"/>
      <c r="I65" s="409" t="s">
        <v>625</v>
      </c>
      <c r="J65"/>
    </row>
    <row r="66" spans="1:10" s="118" customFormat="1" ht="11.5" x14ac:dyDescent="0.25">
      <c r="A66" s="56">
        <f t="shared" si="3"/>
        <v>0</v>
      </c>
      <c r="B66"/>
      <c r="C66" s="427" t="s">
        <v>465</v>
      </c>
      <c r="D66" s="449" t="s">
        <v>186</v>
      </c>
      <c r="E66" s="642"/>
      <c r="F66" s="642"/>
      <c r="G66" s="642"/>
      <c r="H66" s="415"/>
      <c r="I66" s="409" t="s">
        <v>625</v>
      </c>
      <c r="J66"/>
    </row>
    <row r="67" spans="1:10" s="118" customFormat="1" ht="11.5" x14ac:dyDescent="0.25">
      <c r="A67"/>
      <c r="B67"/>
      <c r="C67" s="427" t="s">
        <v>466</v>
      </c>
      <c r="D67" s="459" t="s">
        <v>187</v>
      </c>
      <c r="E67" s="643">
        <f>SUM(E63:E66)</f>
        <v>0</v>
      </c>
      <c r="F67" s="643">
        <f>SUM(F63:F66)</f>
        <v>0</v>
      </c>
      <c r="G67" s="643">
        <f>SUM(G63:G66)</f>
        <v>0</v>
      </c>
      <c r="H67" s="415"/>
      <c r="I67" s="408" t="s">
        <v>624</v>
      </c>
      <c r="J67"/>
    </row>
    <row r="68" spans="1:10" s="118" customFormat="1" ht="11.5" x14ac:dyDescent="0.25">
      <c r="A68"/>
      <c r="B68"/>
      <c r="C68" s="427" t="s">
        <v>467</v>
      </c>
      <c r="D68" s="449" t="s">
        <v>126</v>
      </c>
      <c r="E68" s="642"/>
      <c r="F68" s="642"/>
      <c r="G68" s="642"/>
      <c r="H68" s="415"/>
      <c r="I68" s="409" t="s">
        <v>625</v>
      </c>
      <c r="J68"/>
    </row>
    <row r="69" spans="1:10" s="118" customFormat="1" ht="11.5" x14ac:dyDescent="0.25">
      <c r="A69"/>
      <c r="B69"/>
      <c r="C69" s="427" t="s">
        <v>468</v>
      </c>
      <c r="D69" s="449" t="s">
        <v>94</v>
      </c>
      <c r="E69" s="642"/>
      <c r="F69" s="642"/>
      <c r="G69" s="642"/>
      <c r="H69" s="415"/>
      <c r="I69" s="409" t="s">
        <v>626</v>
      </c>
      <c r="J69"/>
    </row>
    <row r="70" spans="1:10" s="118" customFormat="1" ht="11.5" x14ac:dyDescent="0.25">
      <c r="A70"/>
      <c r="B70"/>
      <c r="C70" s="427" t="s">
        <v>469</v>
      </c>
      <c r="D70" s="459" t="s">
        <v>33</v>
      </c>
      <c r="E70" s="643">
        <f>SUM(E68:E69)</f>
        <v>0</v>
      </c>
      <c r="F70" s="643">
        <f>SUM(F68:F69)</f>
        <v>0</v>
      </c>
      <c r="G70" s="643">
        <f>SUM(G68:G69)</f>
        <v>0</v>
      </c>
      <c r="H70" s="415"/>
      <c r="I70" s="408" t="s">
        <v>624</v>
      </c>
      <c r="J70"/>
    </row>
    <row r="71" spans="1:10" s="118" customFormat="1" ht="11.5" x14ac:dyDescent="0.25">
      <c r="A71"/>
      <c r="B71"/>
      <c r="C71"/>
      <c r="D71"/>
      <c r="E71" s="559"/>
      <c r="F71" s="559"/>
      <c r="G71" s="559"/>
      <c r="H71" s="415"/>
      <c r="I71" s="409"/>
      <c r="J71"/>
    </row>
    <row r="72" spans="1:10" s="118" customFormat="1" ht="11.5" x14ac:dyDescent="0.25">
      <c r="A72"/>
      <c r="B72"/>
      <c r="C72" s="427" t="s">
        <v>470</v>
      </c>
      <c r="D72" s="464" t="s">
        <v>34</v>
      </c>
      <c r="E72" s="645">
        <f>E61</f>
        <v>0</v>
      </c>
      <c r="F72" s="645">
        <f>F61</f>
        <v>0</v>
      </c>
      <c r="G72" s="645">
        <f>G61</f>
        <v>0</v>
      </c>
      <c r="H72" s="415"/>
      <c r="I72" s="410" t="s">
        <v>624</v>
      </c>
      <c r="J72"/>
    </row>
    <row r="73" spans="1:10" s="118" customFormat="1" ht="11.5" x14ac:dyDescent="0.25">
      <c r="A73"/>
      <c r="B73"/>
      <c r="C73"/>
      <c r="D73" s="18"/>
      <c r="E73" s="19"/>
      <c r="F73" s="19"/>
      <c r="G73" s="19"/>
      <c r="H73" s="415"/>
      <c r="I73" s="409"/>
      <c r="J73"/>
    </row>
    <row r="74" spans="1:10" s="118" customFormat="1" ht="11.5" x14ac:dyDescent="0.25">
      <c r="A74"/>
      <c r="B74" s="56">
        <f>1-(E74*F74*G74)</f>
        <v>0</v>
      </c>
      <c r="C74"/>
      <c r="D74" s="465" t="s">
        <v>301</v>
      </c>
      <c r="E74" s="466" t="b">
        <f>IF((E44+E46+E51)=(E57+E67+E70),TRUE,FALSE)</f>
        <v>1</v>
      </c>
      <c r="F74" s="466" t="b">
        <f>IF((F44+F46+F51)=(F57+F67+F70),TRUE,FALSE)</f>
        <v>1</v>
      </c>
      <c r="G74" s="466" t="b">
        <f>IF((G44+G46+G51)=(G57+G67+G70),TRUE,FALSE)</f>
        <v>1</v>
      </c>
      <c r="H74" s="415"/>
      <c r="I74" s="408" t="s">
        <v>624</v>
      </c>
      <c r="J74"/>
    </row>
    <row r="75" spans="1:10" s="118" customFormat="1" ht="11.5" x14ac:dyDescent="0.25">
      <c r="A75"/>
      <c r="B75"/>
      <c r="C75"/>
      <c r="D75" s="11"/>
      <c r="E75"/>
      <c r="F75"/>
      <c r="G75"/>
      <c r="H75" s="415"/>
      <c r="I75" s="409"/>
      <c r="J75"/>
    </row>
    <row r="76" spans="1:10" s="118" customFormat="1" ht="13" x14ac:dyDescent="0.3">
      <c r="A76"/>
      <c r="B76"/>
      <c r="C76" s="427" t="s">
        <v>471</v>
      </c>
      <c r="D76" s="467" t="s">
        <v>129</v>
      </c>
      <c r="E76" s="460">
        <f>E53+E63-E50+E54</f>
        <v>0</v>
      </c>
      <c r="F76" s="460">
        <f>F53+F63-F50+F54</f>
        <v>0</v>
      </c>
      <c r="G76" s="460">
        <f>G53+G63-G50+G54</f>
        <v>0</v>
      </c>
      <c r="H76" s="415"/>
      <c r="I76" s="408" t="s">
        <v>624</v>
      </c>
      <c r="J76"/>
    </row>
    <row r="77" spans="1:10" s="118" customFormat="1" ht="13.5" thickBot="1" x14ac:dyDescent="0.35">
      <c r="A77"/>
      <c r="B77"/>
      <c r="C77" s="427" t="s">
        <v>543</v>
      </c>
      <c r="D77" s="467" t="s">
        <v>182</v>
      </c>
      <c r="E77" s="460">
        <f>'Authority Input Lite'!$F$36</f>
        <v>2000</v>
      </c>
      <c r="F77" s="460">
        <f>'Authority Input Lite'!$F$36</f>
        <v>2000</v>
      </c>
      <c r="G77" s="460">
        <f>'Authority Input Lite'!$F$36</f>
        <v>2000</v>
      </c>
      <c r="H77" s="415"/>
      <c r="I77" s="411" t="s">
        <v>624</v>
      </c>
      <c r="J77"/>
    </row>
    <row r="78" spans="1:10" s="118" customFormat="1" ht="11.5" x14ac:dyDescent="0.25">
      <c r="A78"/>
      <c r="B78"/>
      <c r="C78"/>
      <c r="D78"/>
      <c r="E78"/>
      <c r="F78"/>
      <c r="G78"/>
      <c r="H78"/>
      <c r="I78"/>
      <c r="J78"/>
    </row>
    <row r="79" spans="1:10" s="118" customFormat="1" ht="11.5" x14ac:dyDescent="0.25">
      <c r="A79"/>
      <c r="B79"/>
      <c r="C79"/>
      <c r="D79"/>
      <c r="E79"/>
      <c r="F79"/>
      <c r="G79"/>
      <c r="H79"/>
      <c r="I79"/>
      <c r="J79"/>
    </row>
    <row r="80" spans="1:10" s="118" customFormat="1" ht="11.5" x14ac:dyDescent="0.25">
      <c r="A80"/>
      <c r="B80"/>
      <c r="C80"/>
      <c r="D80"/>
      <c r="E80"/>
      <c r="F80"/>
      <c r="G80"/>
      <c r="H80"/>
      <c r="I80"/>
      <c r="J80"/>
    </row>
    <row r="81" spans="1:10" s="118" customFormat="1" ht="11.5" x14ac:dyDescent="0.25">
      <c r="A81"/>
      <c r="B81"/>
      <c r="C81"/>
      <c r="D81"/>
      <c r="E81"/>
      <c r="F81"/>
      <c r="G81"/>
      <c r="H81"/>
      <c r="I81"/>
      <c r="J81"/>
    </row>
    <row r="82" spans="1:10" s="118" customFormat="1" ht="11.5" x14ac:dyDescent="0.25">
      <c r="A82"/>
      <c r="B82"/>
      <c r="C82"/>
      <c r="D82"/>
      <c r="E82"/>
      <c r="F82"/>
      <c r="G82"/>
      <c r="H82"/>
      <c r="I82"/>
      <c r="J82"/>
    </row>
    <row r="83" spans="1:10" s="118" customFormat="1" ht="11.5" x14ac:dyDescent="0.25">
      <c r="A83"/>
      <c r="B83"/>
      <c r="C83"/>
      <c r="D83"/>
      <c r="E83"/>
      <c r="F83"/>
      <c r="G83"/>
      <c r="H83"/>
      <c r="I83"/>
      <c r="J83"/>
    </row>
    <row r="84" spans="1:10" s="118" customFormat="1" ht="11.5" x14ac:dyDescent="0.25">
      <c r="A84"/>
      <c r="B84"/>
      <c r="C84"/>
      <c r="D84"/>
      <c r="E84"/>
      <c r="F84"/>
      <c r="G84"/>
      <c r="H84"/>
      <c r="I84"/>
      <c r="J84"/>
    </row>
    <row r="85" spans="1:10" s="118" customFormat="1" ht="11.5" x14ac:dyDescent="0.25">
      <c r="A85"/>
      <c r="B85"/>
      <c r="C85"/>
      <c r="D85"/>
      <c r="E85"/>
      <c r="F85"/>
      <c r="G85"/>
      <c r="H85"/>
      <c r="I85"/>
      <c r="J85"/>
    </row>
    <row r="86" spans="1:10" s="118" customFormat="1" ht="11.5" x14ac:dyDescent="0.25">
      <c r="A86"/>
      <c r="B86"/>
      <c r="C86"/>
      <c r="D86"/>
      <c r="E86"/>
      <c r="F86"/>
      <c r="G86"/>
      <c r="H86"/>
      <c r="I86"/>
      <c r="J86"/>
    </row>
    <row r="87" spans="1:10" s="118" customFormat="1" ht="11.5" x14ac:dyDescent="0.25">
      <c r="A87"/>
      <c r="B87"/>
      <c r="C87"/>
      <c r="D87"/>
      <c r="E87"/>
      <c r="F87"/>
      <c r="G87"/>
      <c r="H87"/>
      <c r="I87"/>
      <c r="J87"/>
    </row>
    <row r="88" spans="1:10" s="118" customFormat="1" ht="11.5" x14ac:dyDescent="0.25">
      <c r="A88"/>
      <c r="B88"/>
      <c r="C88"/>
      <c r="D88"/>
      <c r="E88"/>
      <c r="F88"/>
      <c r="G88"/>
      <c r="H88"/>
      <c r="I88"/>
      <c r="J88"/>
    </row>
    <row r="89" spans="1:10" s="118" customFormat="1" ht="11.5" x14ac:dyDescent="0.25">
      <c r="A89"/>
      <c r="B89"/>
      <c r="C89"/>
      <c r="D89"/>
      <c r="E89"/>
      <c r="F89"/>
      <c r="G89"/>
      <c r="H89"/>
      <c r="I89"/>
      <c r="J89"/>
    </row>
    <row r="90" spans="1:10" s="118" customFormat="1" ht="11.5" x14ac:dyDescent="0.25">
      <c r="A90"/>
      <c r="B90"/>
      <c r="C90"/>
      <c r="D90"/>
      <c r="E90"/>
      <c r="F90"/>
      <c r="G90"/>
      <c r="H90"/>
      <c r="I90"/>
      <c r="J90"/>
    </row>
    <row r="91" spans="1:10" s="118" customFormat="1" ht="11.5" x14ac:dyDescent="0.25">
      <c r="A91"/>
      <c r="B91"/>
      <c r="C91"/>
      <c r="D91"/>
      <c r="E91"/>
      <c r="F91"/>
      <c r="G91"/>
      <c r="H91"/>
      <c r="I91"/>
      <c r="J91"/>
    </row>
    <row r="92" spans="1:10" s="118" customFormat="1" ht="11.5" x14ac:dyDescent="0.25">
      <c r="A92"/>
      <c r="B92"/>
      <c r="C92"/>
      <c r="D92"/>
      <c r="E92"/>
      <c r="F92"/>
      <c r="G92"/>
      <c r="H92"/>
      <c r="I92"/>
      <c r="J92"/>
    </row>
    <row r="93" spans="1:10" s="118" customFormat="1" ht="11.5" x14ac:dyDescent="0.25">
      <c r="A93"/>
      <c r="B93"/>
      <c r="C93"/>
      <c r="D93"/>
      <c r="E93"/>
      <c r="F93"/>
      <c r="G93"/>
      <c r="H93"/>
      <c r="I93"/>
      <c r="J93"/>
    </row>
    <row r="94" spans="1:10" s="118" customFormat="1" ht="11.5" x14ac:dyDescent="0.25">
      <c r="A94"/>
      <c r="B94"/>
      <c r="C94"/>
      <c r="D94"/>
      <c r="E94"/>
      <c r="F94"/>
      <c r="G94"/>
      <c r="H94"/>
      <c r="I94"/>
      <c r="J94"/>
    </row>
    <row r="95" spans="1:10" s="118" customFormat="1" ht="11.5" x14ac:dyDescent="0.25">
      <c r="A95"/>
      <c r="B95"/>
      <c r="C95"/>
      <c r="D95"/>
      <c r="E95"/>
      <c r="F95"/>
      <c r="G95"/>
      <c r="H95"/>
      <c r="I95"/>
      <c r="J95"/>
    </row>
    <row r="96" spans="1:10" s="118" customFormat="1" ht="11.5" x14ac:dyDescent="0.25">
      <c r="A96"/>
      <c r="B96"/>
      <c r="C96"/>
      <c r="D96"/>
      <c r="E96"/>
      <c r="F96"/>
      <c r="G96"/>
      <c r="H96"/>
      <c r="I96"/>
      <c r="J96"/>
    </row>
    <row r="97" spans="1:10" s="118" customFormat="1" ht="11.5" x14ac:dyDescent="0.25">
      <c r="A97"/>
      <c r="B97"/>
      <c r="C97"/>
      <c r="D97"/>
      <c r="E97"/>
      <c r="F97"/>
      <c r="G97"/>
      <c r="H97"/>
      <c r="I97"/>
      <c r="J97"/>
    </row>
    <row r="98" spans="1:10" s="118" customFormat="1" ht="11.5" x14ac:dyDescent="0.25">
      <c r="A98"/>
      <c r="B98"/>
      <c r="C98"/>
      <c r="D98"/>
      <c r="E98"/>
      <c r="F98"/>
      <c r="G98"/>
      <c r="H98"/>
      <c r="I98"/>
      <c r="J98"/>
    </row>
    <row r="99" spans="1:10" s="118" customFormat="1" ht="11.5" x14ac:dyDescent="0.25">
      <c r="A99"/>
      <c r="B99"/>
      <c r="C99"/>
      <c r="D99"/>
      <c r="E99"/>
      <c r="F99"/>
      <c r="G99"/>
      <c r="H99"/>
      <c r="I99"/>
      <c r="J99"/>
    </row>
    <row r="100" spans="1:10" s="118" customFormat="1" ht="11.5" x14ac:dyDescent="0.25">
      <c r="A100"/>
      <c r="B100"/>
      <c r="C100"/>
      <c r="D100"/>
      <c r="E100"/>
      <c r="F100"/>
      <c r="G100"/>
      <c r="H100"/>
      <c r="I100"/>
      <c r="J100"/>
    </row>
    <row r="101" spans="1:10" s="118" customFormat="1" ht="11.5" x14ac:dyDescent="0.25">
      <c r="A101"/>
      <c r="B101"/>
      <c r="C101"/>
      <c r="D101"/>
      <c r="E101"/>
      <c r="F101"/>
      <c r="G101"/>
      <c r="H101"/>
      <c r="I101"/>
      <c r="J101"/>
    </row>
    <row r="102" spans="1:10" s="118" customFormat="1" ht="11.5" x14ac:dyDescent="0.25">
      <c r="A102"/>
      <c r="B102"/>
      <c r="C102"/>
      <c r="D102"/>
      <c r="E102"/>
      <c r="F102"/>
      <c r="G102"/>
      <c r="H102"/>
      <c r="I102"/>
      <c r="J102"/>
    </row>
    <row r="103" spans="1:10" s="118" customFormat="1" ht="11.5" x14ac:dyDescent="0.25">
      <c r="A103"/>
      <c r="B103"/>
      <c r="C103"/>
      <c r="D103"/>
      <c r="E103"/>
      <c r="F103"/>
      <c r="G103"/>
      <c r="H103"/>
      <c r="I103"/>
      <c r="J103"/>
    </row>
    <row r="104" spans="1:10" s="118" customFormat="1" ht="11.5" x14ac:dyDescent="0.25">
      <c r="A104"/>
      <c r="B104"/>
      <c r="C104"/>
      <c r="D104"/>
      <c r="E104"/>
      <c r="F104"/>
      <c r="G104"/>
      <c r="H104"/>
      <c r="I104"/>
      <c r="J104"/>
    </row>
    <row r="105" spans="1:10" s="118" customFormat="1" ht="11.5" x14ac:dyDescent="0.25">
      <c r="A105"/>
      <c r="B105"/>
      <c r="C105"/>
      <c r="D105"/>
      <c r="E105"/>
      <c r="F105"/>
      <c r="G105"/>
      <c r="H105"/>
      <c r="I105"/>
      <c r="J105"/>
    </row>
    <row r="106" spans="1:10" s="118" customFormat="1" ht="11.5" x14ac:dyDescent="0.25">
      <c r="A106"/>
      <c r="B106"/>
      <c r="C106"/>
      <c r="D106"/>
      <c r="E106"/>
      <c r="F106"/>
      <c r="G106"/>
      <c r="H106"/>
      <c r="I106"/>
      <c r="J106"/>
    </row>
    <row r="107" spans="1:10" s="118" customFormat="1" ht="11.5" x14ac:dyDescent="0.25">
      <c r="A107"/>
      <c r="B107"/>
      <c r="C107"/>
      <c r="D107"/>
      <c r="E107"/>
      <c r="F107"/>
      <c r="G107"/>
      <c r="H107"/>
      <c r="I107"/>
      <c r="J107"/>
    </row>
    <row r="108" spans="1:10" s="118" customFormat="1" ht="11.5" x14ac:dyDescent="0.25">
      <c r="A108"/>
      <c r="B108"/>
      <c r="C108"/>
      <c r="D108"/>
      <c r="E108"/>
      <c r="F108"/>
      <c r="G108"/>
      <c r="H108"/>
      <c r="I108"/>
      <c r="J108"/>
    </row>
    <row r="109" spans="1:10" s="118" customFormat="1" ht="11.5" x14ac:dyDescent="0.25">
      <c r="A109"/>
      <c r="B109"/>
      <c r="C109"/>
      <c r="D109"/>
      <c r="E109"/>
      <c r="F109"/>
      <c r="G109"/>
      <c r="H109"/>
      <c r="I109"/>
      <c r="J109"/>
    </row>
    <row r="110" spans="1:10" s="118" customFormat="1" ht="11.5" x14ac:dyDescent="0.25">
      <c r="A110"/>
      <c r="B110"/>
      <c r="C110"/>
      <c r="D110"/>
      <c r="E110"/>
      <c r="F110"/>
      <c r="G110"/>
      <c r="H110"/>
      <c r="I110"/>
      <c r="J110"/>
    </row>
    <row r="111" spans="1:10" s="118" customFormat="1" ht="11.5" x14ac:dyDescent="0.25">
      <c r="A111"/>
      <c r="B111"/>
      <c r="C111"/>
      <c r="D111"/>
      <c r="E111"/>
      <c r="F111"/>
      <c r="G111"/>
      <c r="H111"/>
      <c r="I111"/>
      <c r="J111"/>
    </row>
    <row r="112" spans="1:10" s="118" customFormat="1" ht="11.5" x14ac:dyDescent="0.25">
      <c r="A112"/>
      <c r="B112"/>
      <c r="C112"/>
      <c r="D112"/>
      <c r="E112"/>
      <c r="F112"/>
      <c r="G112"/>
      <c r="H112"/>
      <c r="I112"/>
      <c r="J112"/>
    </row>
    <row r="113" spans="1:10" s="118" customFormat="1" ht="11.5" x14ac:dyDescent="0.25">
      <c r="A113"/>
      <c r="B113"/>
      <c r="C113"/>
      <c r="D113"/>
      <c r="E113"/>
      <c r="F113"/>
      <c r="G113"/>
      <c r="H113"/>
      <c r="I113"/>
      <c r="J113"/>
    </row>
    <row r="114" spans="1:10" s="118" customFormat="1" ht="11.5" x14ac:dyDescent="0.25">
      <c r="A114"/>
      <c r="B114"/>
      <c r="C114"/>
      <c r="D114"/>
      <c r="E114"/>
      <c r="F114"/>
      <c r="G114"/>
      <c r="H114"/>
      <c r="I114"/>
      <c r="J114"/>
    </row>
    <row r="115" spans="1:10" s="118" customFormat="1" ht="11.5" x14ac:dyDescent="0.25">
      <c r="A115"/>
      <c r="B115"/>
      <c r="C115"/>
      <c r="D115"/>
      <c r="E115"/>
      <c r="F115"/>
      <c r="G115"/>
      <c r="H115"/>
      <c r="I115"/>
      <c r="J115"/>
    </row>
    <row r="116" spans="1:10" s="118" customFormat="1" ht="11.5" x14ac:dyDescent="0.25">
      <c r="A116"/>
      <c r="B116"/>
      <c r="C116"/>
      <c r="D116"/>
      <c r="E116"/>
      <c r="F116"/>
      <c r="G116"/>
      <c r="H116"/>
      <c r="I116"/>
      <c r="J116"/>
    </row>
    <row r="117" spans="1:10" s="118" customFormat="1" ht="11.5" x14ac:dyDescent="0.25">
      <c r="A117"/>
      <c r="B117"/>
      <c r="C117"/>
      <c r="D117"/>
      <c r="E117"/>
      <c r="F117"/>
      <c r="G117"/>
      <c r="H117"/>
      <c r="I117"/>
      <c r="J117"/>
    </row>
    <row r="118" spans="1:10" s="118" customFormat="1" ht="11.5" x14ac:dyDescent="0.25">
      <c r="A118"/>
      <c r="B118"/>
      <c r="C118"/>
      <c r="D118"/>
      <c r="E118"/>
      <c r="F118"/>
      <c r="G118"/>
      <c r="H118"/>
      <c r="I118"/>
      <c r="J118"/>
    </row>
    <row r="119" spans="1:10" s="118" customFormat="1" ht="11.5" x14ac:dyDescent="0.25">
      <c r="A119"/>
      <c r="B119"/>
      <c r="C119"/>
      <c r="D119"/>
      <c r="E119"/>
      <c r="F119"/>
      <c r="G119"/>
      <c r="H119"/>
      <c r="I119"/>
      <c r="J119"/>
    </row>
    <row r="120" spans="1:10" s="118" customFormat="1" ht="11.5" x14ac:dyDescent="0.25">
      <c r="A120"/>
      <c r="B120"/>
      <c r="C120"/>
      <c r="D120"/>
      <c r="E120"/>
      <c r="F120"/>
      <c r="G120"/>
      <c r="H120"/>
      <c r="I120"/>
      <c r="J120"/>
    </row>
    <row r="121" spans="1:10" s="118" customFormat="1" ht="11.5" x14ac:dyDescent="0.25">
      <c r="A121"/>
      <c r="B121"/>
      <c r="C121"/>
      <c r="D121"/>
      <c r="E121"/>
      <c r="F121"/>
      <c r="G121"/>
      <c r="H121"/>
      <c r="I121"/>
      <c r="J121"/>
    </row>
    <row r="122" spans="1:10" s="118" customFormat="1" ht="11.5" x14ac:dyDescent="0.25">
      <c r="A122"/>
      <c r="B122"/>
      <c r="C122"/>
      <c r="D122"/>
      <c r="E122"/>
      <c r="F122"/>
      <c r="G122"/>
      <c r="H122"/>
      <c r="I122"/>
      <c r="J122"/>
    </row>
    <row r="123" spans="1:10" s="118" customFormat="1" ht="11.5" x14ac:dyDescent="0.25">
      <c r="A123"/>
      <c r="B123"/>
      <c r="C123"/>
      <c r="D123"/>
      <c r="E123"/>
      <c r="F123"/>
      <c r="G123"/>
      <c r="H123"/>
      <c r="I123"/>
      <c r="J123"/>
    </row>
    <row r="124" spans="1:10" s="118" customFormat="1" ht="11.5" x14ac:dyDescent="0.25">
      <c r="A124"/>
      <c r="B124">
        <f>1-(H124*K124*N124*R124*U124*X124*AB124*AF124*AI124*AL124*AN124*AO124*AP124)</f>
        <v>1</v>
      </c>
      <c r="C124"/>
      <c r="D124"/>
      <c r="E124"/>
      <c r="F124"/>
      <c r="G124"/>
      <c r="H124"/>
      <c r="I124"/>
      <c r="J124"/>
    </row>
    <row r="125" spans="1:10" s="118" customFormat="1" ht="11.5" x14ac:dyDescent="0.25">
      <c r="A125"/>
      <c r="B125"/>
      <c r="C125"/>
      <c r="D125"/>
      <c r="E125"/>
      <c r="F125"/>
      <c r="G125"/>
      <c r="H125"/>
      <c r="I125"/>
      <c r="J125"/>
    </row>
    <row r="126" spans="1:10" s="118" customFormat="1" ht="11.5" x14ac:dyDescent="0.25">
      <c r="A126"/>
      <c r="B126"/>
      <c r="C126"/>
      <c r="D126"/>
      <c r="E126"/>
      <c r="F126"/>
      <c r="G126"/>
      <c r="H126"/>
      <c r="I126"/>
      <c r="J126"/>
    </row>
    <row r="127" spans="1:10" s="118" customFormat="1" ht="11.5" x14ac:dyDescent="0.25">
      <c r="A127"/>
      <c r="B127"/>
      <c r="C127"/>
      <c r="D127"/>
      <c r="E127"/>
      <c r="F127"/>
      <c r="G127"/>
      <c r="H127"/>
      <c r="I127"/>
      <c r="J127"/>
    </row>
    <row r="128" spans="1:10" s="118" customFormat="1" ht="11.5" x14ac:dyDescent="0.25">
      <c r="A128"/>
      <c r="B128"/>
      <c r="C128"/>
      <c r="D128"/>
      <c r="E128"/>
      <c r="F128"/>
      <c r="G128"/>
      <c r="H128"/>
      <c r="I128"/>
      <c r="J128"/>
    </row>
    <row r="129" spans="1:10" s="118" customFormat="1" ht="11.5" x14ac:dyDescent="0.25">
      <c r="A129"/>
      <c r="B129"/>
      <c r="C129"/>
      <c r="D129"/>
      <c r="E129"/>
      <c r="F129"/>
      <c r="G129"/>
      <c r="H129"/>
      <c r="I129"/>
      <c r="J129"/>
    </row>
    <row r="130" spans="1:10" s="118" customFormat="1" ht="11.5" x14ac:dyDescent="0.25">
      <c r="A130"/>
      <c r="B130"/>
      <c r="C130"/>
      <c r="D130"/>
      <c r="E130"/>
      <c r="F130"/>
      <c r="G130"/>
      <c r="H130"/>
      <c r="I130"/>
      <c r="J130"/>
    </row>
    <row r="131" spans="1:10" s="118" customFormat="1" ht="11.5" x14ac:dyDescent="0.25">
      <c r="A131"/>
      <c r="B131"/>
      <c r="C131"/>
      <c r="D131"/>
      <c r="E131"/>
      <c r="F131"/>
      <c r="G131"/>
      <c r="H131"/>
      <c r="I131"/>
      <c r="J131"/>
    </row>
    <row r="132" spans="1:10" s="118" customFormat="1" ht="11.5" x14ac:dyDescent="0.25">
      <c r="A132"/>
      <c r="B132"/>
      <c r="C132"/>
      <c r="D132"/>
      <c r="E132"/>
      <c r="F132"/>
      <c r="G132"/>
      <c r="H132"/>
      <c r="I132"/>
      <c r="J132"/>
    </row>
    <row r="133" spans="1:10" s="118" customFormat="1" ht="11.5" x14ac:dyDescent="0.25">
      <c r="A133"/>
      <c r="B133"/>
      <c r="C133"/>
      <c r="D133"/>
      <c r="E133"/>
      <c r="F133"/>
      <c r="G133"/>
      <c r="H133"/>
      <c r="I133"/>
      <c r="J133"/>
    </row>
    <row r="134" spans="1:10" s="118" customFormat="1" ht="11.5" x14ac:dyDescent="0.25">
      <c r="A134"/>
      <c r="B134"/>
      <c r="C134"/>
      <c r="D134"/>
      <c r="E134"/>
      <c r="F134"/>
      <c r="G134"/>
      <c r="H134"/>
      <c r="I134"/>
      <c r="J134"/>
    </row>
    <row r="135" spans="1:10" s="118" customFormat="1" ht="11.5" x14ac:dyDescent="0.25">
      <c r="A135"/>
      <c r="B135"/>
      <c r="C135"/>
      <c r="D135"/>
      <c r="E135"/>
      <c r="F135"/>
      <c r="G135"/>
      <c r="H135"/>
      <c r="I135"/>
      <c r="J135"/>
    </row>
    <row r="136" spans="1:10" s="118" customFormat="1" ht="11.5" x14ac:dyDescent="0.25">
      <c r="A136"/>
      <c r="B136"/>
      <c r="C136"/>
      <c r="D136"/>
      <c r="E136"/>
      <c r="F136"/>
      <c r="G136"/>
      <c r="H136"/>
      <c r="I136"/>
      <c r="J136"/>
    </row>
    <row r="137" spans="1:10" s="118" customFormat="1" ht="11.5" x14ac:dyDescent="0.25">
      <c r="A137"/>
      <c r="B137"/>
      <c r="C137"/>
      <c r="D137"/>
      <c r="E137"/>
      <c r="F137"/>
      <c r="G137"/>
      <c r="H137"/>
      <c r="I137"/>
      <c r="J137"/>
    </row>
    <row r="138" spans="1:10" s="118" customFormat="1" ht="11.5" x14ac:dyDescent="0.25">
      <c r="A138"/>
      <c r="B138"/>
      <c r="C138"/>
      <c r="D138"/>
      <c r="E138"/>
      <c r="F138"/>
      <c r="G138"/>
      <c r="H138"/>
      <c r="I138"/>
      <c r="J138"/>
    </row>
    <row r="139" spans="1:10" s="118" customFormat="1" ht="11.5" x14ac:dyDescent="0.25">
      <c r="A139"/>
      <c r="B139"/>
      <c r="C139"/>
      <c r="D139"/>
      <c r="E139"/>
      <c r="F139"/>
      <c r="G139"/>
      <c r="H139"/>
      <c r="I139"/>
      <c r="J139"/>
    </row>
    <row r="140" spans="1:10" s="118" customFormat="1" ht="11.5" x14ac:dyDescent="0.25">
      <c r="A140"/>
      <c r="B140"/>
      <c r="C140"/>
      <c r="D140"/>
      <c r="E140"/>
      <c r="F140"/>
      <c r="G140"/>
      <c r="H140"/>
      <c r="I140"/>
      <c r="J140"/>
    </row>
    <row r="141" spans="1:10" s="118" customFormat="1" ht="11.5" x14ac:dyDescent="0.25">
      <c r="A141"/>
      <c r="B141"/>
      <c r="C141"/>
      <c r="D141"/>
      <c r="E141"/>
      <c r="F141"/>
      <c r="G141"/>
      <c r="H141"/>
      <c r="I141"/>
      <c r="J141"/>
    </row>
    <row r="142" spans="1:10" s="118" customFormat="1" ht="11.5" x14ac:dyDescent="0.25">
      <c r="A142"/>
      <c r="B142"/>
      <c r="C142"/>
      <c r="D142"/>
      <c r="E142"/>
      <c r="F142"/>
      <c r="G142"/>
      <c r="H142"/>
      <c r="I142"/>
      <c r="J142"/>
    </row>
    <row r="143" spans="1:10" s="118" customFormat="1" ht="11.5" x14ac:dyDescent="0.25">
      <c r="A143"/>
      <c r="B143"/>
      <c r="C143"/>
      <c r="D143"/>
      <c r="E143"/>
      <c r="F143"/>
      <c r="G143"/>
      <c r="H143"/>
      <c r="I143"/>
      <c r="J143"/>
    </row>
    <row r="144" spans="1:10" s="118" customFormat="1" ht="11.5" x14ac:dyDescent="0.25">
      <c r="A144"/>
      <c r="B144"/>
      <c r="C144"/>
      <c r="D144"/>
      <c r="E144"/>
      <c r="F144"/>
      <c r="G144"/>
      <c r="H144"/>
      <c r="I144"/>
      <c r="J144"/>
    </row>
    <row r="145" spans="1:11" s="118" customFormat="1" ht="11.5" x14ac:dyDescent="0.25">
      <c r="A145"/>
      <c r="B145"/>
      <c r="C145"/>
      <c r="D145"/>
      <c r="E145"/>
      <c r="F145"/>
      <c r="G145"/>
      <c r="H145"/>
      <c r="I145"/>
      <c r="J145"/>
    </row>
    <row r="146" spans="1:11" s="118" customFormat="1" ht="11.5" x14ac:dyDescent="0.25">
      <c r="A146"/>
      <c r="B146"/>
      <c r="C146"/>
      <c r="D146"/>
      <c r="E146"/>
      <c r="F146"/>
      <c r="G146"/>
      <c r="H146"/>
      <c r="I146"/>
      <c r="J146"/>
    </row>
    <row r="147" spans="1:11" s="118" customFormat="1" ht="11.5" x14ac:dyDescent="0.25">
      <c r="A147"/>
      <c r="B147"/>
      <c r="C147"/>
      <c r="D147"/>
      <c r="E147"/>
      <c r="F147"/>
      <c r="G147"/>
      <c r="H147"/>
      <c r="I147"/>
      <c r="J147"/>
    </row>
    <row r="148" spans="1:11" s="118" customFormat="1" ht="11.5" x14ac:dyDescent="0.25">
      <c r="A148"/>
      <c r="B148"/>
      <c r="C148"/>
      <c r="D148"/>
      <c r="E148"/>
      <c r="F148"/>
      <c r="G148"/>
      <c r="H148"/>
      <c r="I148"/>
      <c r="J148"/>
    </row>
    <row r="149" spans="1:11" s="118" customFormat="1" ht="11.5" x14ac:dyDescent="0.25">
      <c r="A149"/>
      <c r="B149"/>
      <c r="C149"/>
      <c r="D149"/>
      <c r="E149"/>
      <c r="F149"/>
      <c r="G149"/>
      <c r="H149"/>
      <c r="I149"/>
      <c r="J149"/>
    </row>
    <row r="150" spans="1:11" s="121" customFormat="1" ht="11.5" x14ac:dyDescent="0.25">
      <c r="A150" s="208"/>
      <c r="B150" s="208"/>
      <c r="C150" s="208"/>
      <c r="D150" s="57"/>
      <c r="E150" s="57"/>
      <c r="F150" s="57"/>
      <c r="G150" s="57"/>
      <c r="H150" s="57"/>
      <c r="I150" s="57"/>
      <c r="J150" s="57"/>
      <c r="K150" s="208"/>
    </row>
    <row r="151" spans="1:11" ht="15.5" x14ac:dyDescent="0.35">
      <c r="A151" s="47" t="s">
        <v>111</v>
      </c>
      <c r="B151" s="47"/>
      <c r="C151" s="47"/>
      <c r="D151" s="47"/>
      <c r="E151" s="47"/>
      <c r="F151" s="68"/>
      <c r="G151" s="381"/>
      <c r="H151" s="47"/>
      <c r="I151" s="47"/>
      <c r="J151" s="47"/>
    </row>
    <row r="152" spans="1:11" s="121" customFormat="1" ht="2.25" customHeight="1" x14ac:dyDescent="0.25">
      <c r="A152" s="208"/>
      <c r="B152" s="208"/>
      <c r="C152" s="208"/>
      <c r="D152" s="57"/>
      <c r="E152" s="57"/>
      <c r="F152" s="57"/>
      <c r="G152" s="57"/>
      <c r="H152" s="57"/>
      <c r="I152" s="57"/>
      <c r="J152" s="57"/>
      <c r="K152" s="208"/>
    </row>
    <row r="153" spans="1:11" s="121" customFormat="1" ht="1" hidden="1" customHeight="1" x14ac:dyDescent="0.25">
      <c r="A153" s="208"/>
      <c r="B153" s="208"/>
      <c r="C153" s="208"/>
      <c r="D153" s="57"/>
      <c r="E153" s="57"/>
      <c r="F153" s="57"/>
      <c r="G153" s="57"/>
      <c r="H153" s="57"/>
      <c r="I153" s="57"/>
      <c r="J153" s="57"/>
      <c r="K153" s="208"/>
    </row>
    <row r="154" spans="1:11" s="121" customFormat="1" ht="1" hidden="1" customHeight="1" x14ac:dyDescent="0.25">
      <c r="A154" s="208"/>
      <c r="B154" s="208"/>
      <c r="C154" s="208"/>
      <c r="D154" s="57"/>
      <c r="E154" s="57"/>
      <c r="F154" s="57"/>
      <c r="G154" s="57"/>
      <c r="H154" s="57"/>
      <c r="I154" s="57"/>
      <c r="J154" s="57"/>
      <c r="K154" s="208"/>
    </row>
    <row r="155" spans="1:11" s="121" customFormat="1" ht="1" customHeight="1" x14ac:dyDescent="0.25">
      <c r="A155" s="208"/>
      <c r="B155" s="208"/>
      <c r="C155" s="208"/>
      <c r="D155" s="57"/>
      <c r="E155" s="57"/>
      <c r="F155" s="57"/>
      <c r="G155" s="57"/>
      <c r="H155" s="57"/>
      <c r="I155" s="57"/>
      <c r="J155" s="57"/>
      <c r="K155" s="208"/>
    </row>
    <row r="156" spans="1:11" s="121" customFormat="1" ht="3" hidden="1" customHeight="1" x14ac:dyDescent="0.25">
      <c r="A156" s="208"/>
      <c r="B156" s="208"/>
      <c r="C156" s="208"/>
      <c r="D156" s="57"/>
      <c r="E156" s="57"/>
      <c r="F156" s="57"/>
      <c r="G156" s="57"/>
      <c r="H156" s="57"/>
      <c r="I156" s="57"/>
      <c r="J156" s="57"/>
      <c r="K156" s="208"/>
    </row>
    <row r="157" spans="1:11" s="121" customFormat="1" ht="11.5" hidden="1" x14ac:dyDescent="0.25">
      <c r="A157" s="208"/>
      <c r="B157" s="208"/>
      <c r="C157" s="208"/>
      <c r="D157" s="57"/>
      <c r="E157" s="57"/>
      <c r="F157" s="57"/>
      <c r="G157" s="57"/>
      <c r="H157" s="57"/>
      <c r="I157" s="57"/>
      <c r="J157" s="57"/>
      <c r="K157" s="208"/>
    </row>
    <row r="158" spans="1:11" s="121" customFormat="1" ht="11.5" hidden="1" x14ac:dyDescent="0.25">
      <c r="A158" s="208"/>
      <c r="B158" s="208"/>
      <c r="C158" s="208"/>
      <c r="D158" s="57"/>
      <c r="E158" s="57"/>
      <c r="F158" s="57"/>
      <c r="G158" s="57"/>
      <c r="H158" s="57"/>
      <c r="I158" s="57"/>
      <c r="J158" s="57"/>
      <c r="K158" s="208"/>
    </row>
    <row r="159" spans="1:11" s="215" customFormat="1" ht="1" hidden="1" customHeight="1" x14ac:dyDescent="0.25">
      <c r="A159" s="212"/>
      <c r="B159" s="212"/>
      <c r="C159" s="212"/>
      <c r="D159" s="57"/>
      <c r="E159" s="57"/>
      <c r="F159" s="57"/>
      <c r="G159" s="57"/>
      <c r="H159" s="57"/>
      <c r="I159" s="57"/>
      <c r="J159" s="57"/>
      <c r="K159" s="212"/>
    </row>
    <row r="160" spans="1:11" s="121" customFormat="1" ht="11.5" hidden="1" x14ac:dyDescent="0.25">
      <c r="A160" s="208"/>
      <c r="B160" s="208"/>
      <c r="C160" s="208"/>
      <c r="D160" s="57"/>
      <c r="E160" s="57"/>
      <c r="F160" s="57"/>
      <c r="G160" s="57"/>
      <c r="H160" s="57"/>
      <c r="I160" s="57"/>
      <c r="J160" s="57"/>
      <c r="K160" s="208"/>
    </row>
    <row r="161" spans="1:11" s="121" customFormat="1" ht="11.5" hidden="1" x14ac:dyDescent="0.25">
      <c r="A161" s="208"/>
      <c r="B161" s="208"/>
      <c r="C161" s="208"/>
      <c r="D161" s="57"/>
      <c r="E161" s="57"/>
      <c r="F161" s="57"/>
      <c r="G161" s="57"/>
      <c r="H161" s="57"/>
      <c r="I161" s="57"/>
      <c r="J161" s="57"/>
      <c r="K161" s="208"/>
    </row>
    <row r="162" spans="1:11" s="121" customFormat="1" ht="11.5" hidden="1" x14ac:dyDescent="0.25">
      <c r="A162" s="208"/>
      <c r="B162" s="208"/>
      <c r="C162" s="208"/>
      <c r="D162" s="57"/>
      <c r="E162" s="57"/>
      <c r="F162" s="57"/>
      <c r="G162" s="57"/>
      <c r="H162" s="57"/>
      <c r="I162" s="57"/>
      <c r="J162" s="57"/>
      <c r="K162" s="208"/>
    </row>
    <row r="163" spans="1:11" s="121" customFormat="1" ht="1" hidden="1" customHeight="1" x14ac:dyDescent="0.25">
      <c r="A163" s="208"/>
      <c r="B163" s="208"/>
      <c r="C163" s="208"/>
      <c r="D163" s="57"/>
      <c r="E163" s="57"/>
      <c r="F163" s="57"/>
      <c r="G163" s="57"/>
      <c r="H163" s="57"/>
      <c r="I163" s="57"/>
      <c r="J163" s="57"/>
      <c r="K163" s="208"/>
    </row>
    <row r="164" spans="1:11" s="121" customFormat="1" ht="11.5" hidden="1" x14ac:dyDescent="0.25">
      <c r="A164" s="208"/>
      <c r="B164" s="208"/>
      <c r="C164" s="208"/>
      <c r="D164" s="57"/>
      <c r="E164" s="57"/>
      <c r="F164" s="57"/>
      <c r="G164" s="57"/>
      <c r="H164" s="57"/>
      <c r="I164" s="57"/>
      <c r="J164" s="57"/>
      <c r="K164" s="208"/>
    </row>
    <row r="165" spans="1:11" s="121" customFormat="1" ht="11.5" hidden="1" x14ac:dyDescent="0.25">
      <c r="A165" s="208"/>
      <c r="B165" s="208"/>
      <c r="C165" s="208"/>
      <c r="D165" s="57"/>
      <c r="E165" s="57"/>
      <c r="F165" s="57"/>
      <c r="G165" s="57"/>
      <c r="H165" s="57"/>
      <c r="I165" s="57"/>
      <c r="J165" s="57"/>
      <c r="K165" s="208"/>
    </row>
    <row r="166" spans="1:11" s="121" customFormat="1" ht="11.5" hidden="1" x14ac:dyDescent="0.25">
      <c r="A166" s="208"/>
      <c r="B166" s="208"/>
      <c r="C166" s="208"/>
      <c r="D166" s="57"/>
      <c r="E166" s="57"/>
      <c r="F166" s="57"/>
      <c r="G166" s="57"/>
      <c r="H166" s="57"/>
      <c r="I166" s="57"/>
      <c r="J166" s="57"/>
      <c r="K166" s="208"/>
    </row>
    <row r="167" spans="1:11" s="121" customFormat="1" ht="11.5" hidden="1" x14ac:dyDescent="0.25">
      <c r="A167" s="208"/>
      <c r="B167" s="208"/>
      <c r="C167" s="208"/>
      <c r="D167" s="57"/>
      <c r="E167" s="57"/>
      <c r="F167" s="57"/>
      <c r="G167" s="57"/>
      <c r="H167" s="57"/>
      <c r="I167" s="57"/>
      <c r="J167" s="57"/>
      <c r="K167" s="208"/>
    </row>
    <row r="168" spans="1:11" s="121" customFormat="1" ht="13" hidden="1" customHeight="1" x14ac:dyDescent="0.25">
      <c r="A168" s="208"/>
      <c r="B168" s="208"/>
      <c r="C168" s="208"/>
      <c r="D168" s="57"/>
      <c r="E168" s="57"/>
      <c r="F168" s="57"/>
      <c r="G168" s="57"/>
      <c r="H168" s="57"/>
      <c r="I168" s="57"/>
      <c r="J168" s="57"/>
      <c r="K168" s="208"/>
    </row>
    <row r="169" spans="1:11" s="121" customFormat="1" ht="11.5" hidden="1" x14ac:dyDescent="0.25">
      <c r="A169" s="208"/>
      <c r="B169" s="208"/>
      <c r="C169" s="208"/>
      <c r="D169" s="57"/>
      <c r="E169" s="57"/>
      <c r="F169" s="57"/>
      <c r="G169" s="57"/>
      <c r="H169" s="57"/>
      <c r="I169" s="57"/>
      <c r="J169" s="57"/>
      <c r="K169" s="208"/>
    </row>
    <row r="170" spans="1:11" s="121" customFormat="1" ht="11.5" hidden="1" x14ac:dyDescent="0.25">
      <c r="A170" s="208"/>
      <c r="B170" s="208"/>
      <c r="C170" s="208"/>
      <c r="D170" s="57"/>
      <c r="E170" s="57"/>
      <c r="F170" s="57"/>
      <c r="G170" s="57"/>
      <c r="H170" s="57"/>
      <c r="I170" s="57"/>
      <c r="J170" s="57"/>
      <c r="K170" s="208"/>
    </row>
    <row r="171" spans="1:11" s="121" customFormat="1" ht="11.5" hidden="1" x14ac:dyDescent="0.25">
      <c r="A171" s="208"/>
      <c r="B171" s="208"/>
      <c r="C171" s="208"/>
      <c r="D171" s="57"/>
      <c r="E171" s="57"/>
      <c r="F171" s="57"/>
      <c r="G171" s="57"/>
      <c r="H171" s="57"/>
      <c r="I171" s="57"/>
      <c r="J171" s="57"/>
      <c r="K171" s="208"/>
    </row>
    <row r="172" spans="1:11" s="121" customFormat="1" ht="5.25" hidden="1" customHeight="1" x14ac:dyDescent="0.25">
      <c r="A172" s="208"/>
      <c r="B172" s="208"/>
      <c r="C172" s="208"/>
      <c r="D172" s="57"/>
      <c r="E172" s="57"/>
      <c r="F172" s="57"/>
      <c r="G172" s="57"/>
      <c r="H172" s="57"/>
      <c r="I172" s="57"/>
      <c r="J172" s="57"/>
      <c r="K172" s="208"/>
    </row>
    <row r="173" spans="1:11" s="121" customFormat="1" ht="1" hidden="1" customHeight="1" x14ac:dyDescent="0.25">
      <c r="A173" s="208"/>
      <c r="B173" s="208"/>
      <c r="C173" s="208"/>
      <c r="D173" s="57"/>
      <c r="E173" s="57"/>
      <c r="F173" s="57"/>
      <c r="G173" s="57"/>
      <c r="H173" s="57"/>
      <c r="I173" s="57"/>
      <c r="J173" s="57"/>
      <c r="K173" s="208"/>
    </row>
    <row r="174" spans="1:11" s="121" customFormat="1" ht="15" hidden="1" customHeight="1" x14ac:dyDescent="0.25">
      <c r="A174" s="208"/>
      <c r="B174" s="208"/>
      <c r="C174" s="208"/>
      <c r="D174" s="57"/>
      <c r="E174" s="57"/>
      <c r="F174" s="57"/>
      <c r="G174" s="57"/>
      <c r="H174" s="57"/>
      <c r="I174" s="57"/>
      <c r="J174" s="57"/>
      <c r="K174" s="208"/>
    </row>
    <row r="175" spans="1:11" s="121" customFormat="1" ht="11.5" hidden="1" x14ac:dyDescent="0.25">
      <c r="A175" s="208"/>
      <c r="B175" s="208"/>
      <c r="C175" s="208"/>
      <c r="D175" s="57"/>
      <c r="E175" s="57"/>
      <c r="F175" s="57"/>
      <c r="G175" s="57"/>
      <c r="H175" s="57"/>
      <c r="I175" s="57"/>
      <c r="J175" s="57"/>
      <c r="K175" s="208"/>
    </row>
    <row r="176" spans="1:11" s="121" customFormat="1" ht="11.5" hidden="1" x14ac:dyDescent="0.25">
      <c r="A176" s="208"/>
      <c r="B176" s="208"/>
      <c r="C176" s="208"/>
      <c r="D176" s="57"/>
      <c r="E176" s="57"/>
      <c r="F176" s="57"/>
      <c r="G176" s="57"/>
      <c r="H176" s="57"/>
      <c r="I176" s="57"/>
      <c r="J176" s="57"/>
      <c r="K176" s="208"/>
    </row>
    <row r="177" spans="1:11" s="121" customFormat="1" ht="11.5" hidden="1" x14ac:dyDescent="0.25">
      <c r="A177" s="208"/>
      <c r="B177" s="208"/>
      <c r="C177" s="208"/>
      <c r="D177" s="57"/>
      <c r="E177" s="57"/>
      <c r="F177" s="57"/>
      <c r="G177" s="57"/>
      <c r="H177" s="57"/>
      <c r="I177" s="57"/>
      <c r="J177" s="57"/>
      <c r="K177" s="208"/>
    </row>
    <row r="178" spans="1:11" s="121" customFormat="1" ht="11.5" hidden="1" x14ac:dyDescent="0.25">
      <c r="A178" s="208"/>
      <c r="B178" s="208"/>
      <c r="C178" s="208"/>
      <c r="D178" s="57"/>
      <c r="E178" s="57"/>
      <c r="F178" s="57"/>
      <c r="G178" s="57"/>
      <c r="H178" s="57"/>
      <c r="I178" s="57"/>
      <c r="J178" s="57"/>
      <c r="K178" s="208"/>
    </row>
    <row r="179" spans="1:11" s="121" customFormat="1" ht="51.75" hidden="1" customHeight="1" x14ac:dyDescent="0.25">
      <c r="A179" s="208"/>
      <c r="B179" s="208"/>
      <c r="C179" s="208"/>
      <c r="D179" s="57"/>
      <c r="E179" s="57"/>
      <c r="F179" s="57"/>
      <c r="G179" s="57"/>
      <c r="H179" s="57"/>
      <c r="I179" s="57"/>
      <c r="J179" s="57"/>
      <c r="K179" s="208"/>
    </row>
    <row r="180" spans="1:11" s="121" customFormat="1" ht="11.5" hidden="1" x14ac:dyDescent="0.25">
      <c r="A180" s="208"/>
      <c r="B180" s="208"/>
      <c r="C180" s="208"/>
      <c r="D180" s="412"/>
      <c r="E180" s="237"/>
      <c r="F180" s="214"/>
      <c r="G180" s="412"/>
      <c r="H180" s="237"/>
      <c r="I180" s="237"/>
      <c r="J180" s="208"/>
      <c r="K180" s="208"/>
    </row>
    <row r="181" spans="1:11" s="121" customFormat="1" ht="11.5" hidden="1" x14ac:dyDescent="0.25">
      <c r="A181" s="208"/>
      <c r="B181" s="208"/>
      <c r="C181" s="208"/>
      <c r="D181" s="412"/>
      <c r="E181" s="214"/>
      <c r="F181" s="214"/>
      <c r="G181" s="412"/>
      <c r="H181" s="214"/>
      <c r="I181" s="214"/>
      <c r="J181" s="208"/>
      <c r="K181" s="208"/>
    </row>
    <row r="182" spans="1:11" s="121" customFormat="1" ht="11.5" hidden="1" x14ac:dyDescent="0.25">
      <c r="A182" s="208"/>
      <c r="B182" s="208"/>
      <c r="C182" s="208"/>
      <c r="D182" s="412"/>
      <c r="E182" s="214"/>
      <c r="F182" s="214"/>
      <c r="G182" s="412"/>
      <c r="H182" s="214"/>
      <c r="I182" s="214"/>
      <c r="J182" s="208"/>
      <c r="K182" s="208"/>
    </row>
    <row r="183" spans="1:11" s="121" customFormat="1" ht="11.5" hidden="1" x14ac:dyDescent="0.25">
      <c r="A183" s="208"/>
      <c r="B183" s="208"/>
      <c r="C183" s="208"/>
      <c r="D183" s="412"/>
      <c r="E183" s="214"/>
      <c r="F183" s="214"/>
      <c r="G183" s="412"/>
      <c r="H183" s="214"/>
      <c r="I183" s="214"/>
      <c r="J183" s="208"/>
      <c r="K183" s="208"/>
    </row>
    <row r="184" spans="1:11" s="121" customFormat="1" ht="11.5" hidden="1" x14ac:dyDescent="0.25">
      <c r="A184" s="208"/>
      <c r="B184" s="208"/>
      <c r="C184" s="208"/>
      <c r="D184" s="412"/>
      <c r="E184" s="214"/>
      <c r="F184" s="214"/>
      <c r="G184" s="412"/>
      <c r="H184" s="214"/>
      <c r="I184" s="214"/>
      <c r="J184" s="208"/>
      <c r="K184" s="208"/>
    </row>
    <row r="185" spans="1:11" s="121" customFormat="1" ht="11.5" hidden="1" x14ac:dyDescent="0.25">
      <c r="A185" s="208"/>
      <c r="B185" s="208"/>
      <c r="C185" s="208"/>
      <c r="D185" s="412"/>
      <c r="E185" s="214"/>
      <c r="F185" s="214"/>
      <c r="G185" s="412"/>
      <c r="H185" s="214"/>
      <c r="I185" s="214"/>
      <c r="J185" s="208"/>
      <c r="K185" s="208"/>
    </row>
    <row r="186" spans="1:11" s="121" customFormat="1" ht="11.5" hidden="1" x14ac:dyDescent="0.25">
      <c r="A186" s="208"/>
      <c r="B186" s="208"/>
      <c r="C186" s="208"/>
      <c r="D186" s="412"/>
      <c r="E186" s="237"/>
      <c r="F186" s="214"/>
      <c r="G186" s="412"/>
      <c r="H186" s="237"/>
      <c r="I186" s="237"/>
      <c r="J186" s="208"/>
      <c r="K186" s="208"/>
    </row>
    <row r="187" spans="1:11" s="121" customFormat="1" ht="12" hidden="1" x14ac:dyDescent="0.25">
      <c r="A187" s="208"/>
      <c r="B187" s="208"/>
      <c r="C187" s="208"/>
      <c r="D187" s="413"/>
      <c r="E187" s="238"/>
      <c r="F187" s="215"/>
      <c r="G187" s="374"/>
      <c r="H187" s="238"/>
      <c r="I187" s="238"/>
      <c r="J187" s="208"/>
      <c r="K187" s="208"/>
    </row>
    <row r="188" spans="1:11" s="215" customFormat="1" ht="25" hidden="1" customHeight="1" x14ac:dyDescent="0.25">
      <c r="A188" s="212"/>
      <c r="B188" s="212"/>
      <c r="C188" s="212"/>
      <c r="D188" s="414"/>
      <c r="E188" s="1232"/>
      <c r="F188" s="1232"/>
      <c r="G188" s="1232"/>
      <c r="H188" s="1232"/>
      <c r="I188" s="222"/>
      <c r="J188" s="212"/>
      <c r="K188" s="212"/>
    </row>
    <row r="189" spans="1:11" ht="11.5" hidden="1" x14ac:dyDescent="0.25">
      <c r="A189" s="14"/>
      <c r="B189" s="14"/>
      <c r="C189" s="14"/>
      <c r="D189" s="14"/>
      <c r="E189" s="210"/>
      <c r="F189" s="165"/>
      <c r="G189" s="380"/>
      <c r="H189" s="210"/>
      <c r="I189" s="210"/>
      <c r="J189" s="14"/>
      <c r="K189" s="14"/>
    </row>
    <row r="191" spans="1:11" s="14" customFormat="1" ht="2.25" hidden="1" customHeight="1" x14ac:dyDescent="0.25">
      <c r="E191" s="210"/>
      <c r="F191" s="165"/>
      <c r="G191" s="380"/>
      <c r="H191" s="210"/>
      <c r="I191" s="210"/>
    </row>
  </sheetData>
  <protectedRanges>
    <protectedRange sqref="E60:E62 I43:I55 E39:E41 F40:G40" name="Sub Supplier Ancilliary Input_2"/>
  </protectedRanges>
  <mergeCells count="6">
    <mergeCell ref="D9:D10"/>
    <mergeCell ref="D6:E6"/>
    <mergeCell ref="E188:H188"/>
    <mergeCell ref="E13:G13"/>
    <mergeCell ref="D38:G38"/>
    <mergeCell ref="D17:G17"/>
  </mergeCells>
  <phoneticPr fontId="98" type="noConversion"/>
  <conditionalFormatting sqref="D5">
    <cfRule type="expression" dxfId="171" priority="1">
      <formula>IF(AND(sysChk=0,sysWarn=0),1,0)</formula>
    </cfRule>
    <cfRule type="expression" dxfId="170" priority="2">
      <formula>IF(AND(sysChk=0,sysWarn&lt;&gt;0),1,0)</formula>
    </cfRule>
    <cfRule type="expression" dxfId="169" priority="3">
      <formula>IF(sysChk&lt;&gt;0,1,0)</formula>
    </cfRule>
  </conditionalFormatting>
  <dataValidations count="1">
    <dataValidation allowBlank="1" showInputMessage="1" showErrorMessage="1" errorTitle="Data Entry Error" error="You have selected &quot;Not-for-profit/Voluntary Organisations&quot;  as bidder but are entering data into &quot;Private Limited Company/Publicly Limited Company&quot; input tab." prompt="Input entity name here" sqref="E13" xr:uid="{13EBF7D3-704E-604E-B429-CCD74EFDCF49}"/>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xpenditure should be entered as (negative), income should be entered as positive." xr:uid="{7DC73E31-54E2-A946-86F8-D31D53D33809}">
          <x14:formula1>
            <xm:f>'Bidder Instructions'!$G$27='SysConfig HIDE BEFORE SHARING'!$F$33</xm:f>
          </x14:formula1>
          <xm:sqref>D71:D74 A21</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Both assets and liabilities should be entered as positive." xr:uid="{41B9A08C-0A6E-4F6B-B31B-73ACCC893341}">
          <x14:formula1>
            <xm:f>AND('Bidder Instructions'!$G$27='SysConfig HIDE BEFORE SHARING'!$F$33,A41&gt;=0)</xm:f>
          </x14:formula1>
          <xm:sqref>A52:A56 A41:A43 A45 A47:A50 A63:A66</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xr:uid="{5BD36117-9111-DE47-A5F1-0893C533E392}">
          <x14:formula1>
            <xm:f>AND('Bidder Instructions Lite'!$F$25='SysConfig HIDE BEFORE SHARING'!$F$33)</xm:f>
          </x14:formula1>
          <xm:sqref>D17:D70 E35:G70 E32:G33 E30:G30 E26:G26 E23:G23 E17:G20</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Expenditure should be entered as negative, income should be entered as positive." xr:uid="{83534863-BF3F-4F1D-B3AA-465ABF385D20}">
          <x14:formula1>
            <xm:f>AND('Bidder Instructions Lite'!$F$25='SysConfig HIDE BEFORE SHARING'!$F$33)</xm:f>
          </x14:formula1>
          <xm:sqref>E21:G22 E34:G34 E31:G31 E27:G29 E24:G25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EEEE8-4967-4FC9-83D2-EBED7620F553}">
  <sheetPr codeName="Sheet35">
    <tabColor rgb="FF0070C0"/>
  </sheetPr>
  <dimension ref="A1:BH196"/>
  <sheetViews>
    <sheetView topLeftCell="A61" zoomScale="75" zoomScaleNormal="75" workbookViewId="0">
      <selection activeCell="E26" sqref="E26"/>
    </sheetView>
  </sheetViews>
  <sheetFormatPr defaultColWidth="0" defaultRowHeight="11.5" zeroHeight="1" x14ac:dyDescent="0.25"/>
  <cols>
    <col min="1" max="2" width="5.3984375" bestFit="1" customWidth="1"/>
    <col min="3" max="3" width="9.3984375" customWidth="1"/>
    <col min="4" max="4" width="1.796875" customWidth="1"/>
    <col min="5" max="5" width="55.796875" customWidth="1"/>
    <col min="6" max="14" width="15.59765625" customWidth="1"/>
    <col min="15" max="15" width="1.796875" style="319" customWidth="1"/>
    <col min="16" max="60" width="0" hidden="1" customWidth="1"/>
    <col min="61" max="16384" width="8.796875" hidden="1"/>
  </cols>
  <sheetData>
    <row r="1" spans="1:15" x14ac:dyDescent="0.25">
      <c r="A1" s="39" t="s">
        <v>66</v>
      </c>
      <c r="B1" s="39"/>
      <c r="C1" s="40"/>
      <c r="D1" s="39"/>
      <c r="E1" s="39"/>
      <c r="F1" s="39"/>
      <c r="G1" s="39"/>
      <c r="H1" s="39"/>
      <c r="I1" s="39"/>
      <c r="J1" s="39"/>
      <c r="K1" s="39"/>
      <c r="L1" s="39"/>
      <c r="M1" s="39"/>
      <c r="N1" s="39"/>
      <c r="O1" s="308"/>
    </row>
    <row r="2" spans="1:15" ht="13" x14ac:dyDescent="0.25">
      <c r="A2" s="39"/>
      <c r="B2" s="39"/>
      <c r="C2" s="41" t="str">
        <f>cstProjectName</f>
        <v>[Financial Viability Risk Assessment Template]</v>
      </c>
      <c r="D2" s="39"/>
      <c r="E2" s="39"/>
      <c r="F2" s="39"/>
      <c r="G2" s="39"/>
      <c r="H2" s="39"/>
      <c r="I2" s="39"/>
      <c r="J2" s="39"/>
      <c r="K2" s="39"/>
      <c r="L2" s="39"/>
      <c r="M2" s="39"/>
      <c r="N2" s="39"/>
      <c r="O2" s="308"/>
    </row>
    <row r="3" spans="1:15" ht="12.5" x14ac:dyDescent="0.25">
      <c r="A3" s="39"/>
      <c r="B3" s="39"/>
      <c r="C3" s="42" t="str">
        <f ca="1">MID(CELL("filename",A1),FIND("]",CELL("filename",A1))+1,256)</f>
        <v>1.3b Lead NFP</v>
      </c>
      <c r="D3" s="39"/>
      <c r="E3" s="39"/>
      <c r="F3" s="39"/>
      <c r="G3" s="39"/>
      <c r="H3" s="39"/>
      <c r="I3" s="39"/>
      <c r="J3" s="39"/>
      <c r="K3" s="39"/>
      <c r="L3" s="39"/>
      <c r="M3" s="39"/>
      <c r="N3" s="39"/>
      <c r="O3" s="308"/>
    </row>
    <row r="4" spans="1:15" x14ac:dyDescent="0.25">
      <c r="A4" s="39"/>
      <c r="B4" s="39"/>
      <c r="C4" s="40" t="str">
        <f>IF(ISBLANK(cstProtectiveMarking),"",cstProtectiveMarking)</f>
        <v>[OFFICIAL]</v>
      </c>
      <c r="D4" s="39"/>
      <c r="E4" s="39"/>
      <c r="F4" s="39"/>
      <c r="G4" s="39"/>
      <c r="H4" s="39"/>
      <c r="I4" s="39"/>
      <c r="J4" s="39"/>
      <c r="K4" s="39"/>
      <c r="L4" s="39"/>
      <c r="M4" s="39"/>
      <c r="N4" s="39"/>
      <c r="O4" s="308"/>
    </row>
    <row r="5" spans="1:15" x14ac:dyDescent="0.25">
      <c r="A5" s="39"/>
      <c r="B5" s="39"/>
      <c r="C5" s="43" t="str">
        <f>HYPERLINK("#'Contents'!A1",sysChkWord)</f>
        <v>All Checks OK</v>
      </c>
      <c r="D5" s="43"/>
      <c r="E5" s="552"/>
      <c r="F5" s="39"/>
      <c r="G5" s="39"/>
      <c r="H5" s="39"/>
      <c r="I5" s="39"/>
      <c r="J5" s="39"/>
      <c r="K5" s="39"/>
      <c r="L5" s="39"/>
      <c r="M5" s="39"/>
      <c r="N5" s="39"/>
      <c r="O5" s="308"/>
    </row>
    <row r="6" spans="1:15" ht="12.5" x14ac:dyDescent="0.25">
      <c r="A6" s="39"/>
      <c r="B6" s="44"/>
      <c r="C6" s="1236" t="str">
        <f>HYPERLINK("#'Contents FVRA Lite'!A1","Contents")</f>
        <v>Contents</v>
      </c>
      <c r="D6" s="1161"/>
      <c r="E6" s="43"/>
      <c r="F6" s="43"/>
      <c r="G6" s="39"/>
      <c r="H6" s="39"/>
      <c r="I6" s="39"/>
      <c r="J6" s="39"/>
      <c r="K6" s="39"/>
      <c r="L6" s="39"/>
      <c r="M6" s="39"/>
      <c r="N6" s="39"/>
      <c r="O6" s="308"/>
    </row>
    <row r="7" spans="1:15" x14ac:dyDescent="0.25">
      <c r="A7" s="39"/>
      <c r="B7" s="39"/>
      <c r="C7" s="39"/>
      <c r="D7" s="39"/>
      <c r="E7" s="39"/>
      <c r="F7" s="39"/>
      <c r="G7" s="39"/>
      <c r="H7" s="39"/>
      <c r="I7" s="39"/>
      <c r="J7" s="39"/>
      <c r="K7" s="39"/>
      <c r="L7" s="39"/>
      <c r="M7" s="39"/>
      <c r="N7" s="39"/>
      <c r="O7" s="308"/>
    </row>
    <row r="8" spans="1:15" x14ac:dyDescent="0.25">
      <c r="A8" s="64">
        <f>SUM(A9:A98)</f>
        <v>0</v>
      </c>
      <c r="B8" s="64">
        <f>SUM(B9:B98)</f>
        <v>0</v>
      </c>
      <c r="C8" s="46"/>
      <c r="D8" s="46"/>
      <c r="E8" s="46"/>
      <c r="F8" s="46"/>
      <c r="G8" s="46"/>
      <c r="H8" s="46"/>
      <c r="I8" s="39"/>
      <c r="J8" s="39"/>
      <c r="K8" s="39"/>
      <c r="L8" s="39"/>
      <c r="M8" s="39"/>
      <c r="N8" s="39"/>
      <c r="O8" s="308"/>
    </row>
    <row r="9" spans="1:15" ht="22.25" customHeight="1" x14ac:dyDescent="0.35">
      <c r="A9" s="280"/>
      <c r="B9" s="24"/>
      <c r="C9" s="24"/>
      <c r="D9" s="24"/>
      <c r="E9" s="1231" t="str">
        <f>IF('Bidder Instructions Lite'!$G$25=1,"FOR BIDDER COMPLETION","DO NOT COMPLETE - Private/Public Co./LLP SELECTED - COMPLETE 1.3a")</f>
        <v>FOR BIDDER COMPLETION</v>
      </c>
      <c r="F9" s="1231"/>
      <c r="G9" s="24"/>
      <c r="H9" s="348" t="s">
        <v>546</v>
      </c>
      <c r="I9" s="323"/>
      <c r="J9" s="323"/>
      <c r="K9" s="348" t="s">
        <v>547</v>
      </c>
      <c r="L9" s="323"/>
      <c r="M9" s="323"/>
      <c r="N9" s="348" t="s">
        <v>548</v>
      </c>
      <c r="O9" s="312"/>
    </row>
    <row r="10" spans="1:15" ht="21" x14ac:dyDescent="0.5">
      <c r="A10" s="37"/>
      <c r="B10" s="12"/>
      <c r="C10" s="12"/>
      <c r="D10" s="12"/>
      <c r="E10" s="25" t="s">
        <v>811</v>
      </c>
      <c r="F10" s="12"/>
      <c r="G10" s="12"/>
      <c r="H10" s="12"/>
      <c r="I10" s="12"/>
      <c r="J10" s="12"/>
      <c r="K10" s="12"/>
      <c r="L10" s="12"/>
      <c r="M10" s="12"/>
      <c r="N10" s="12"/>
      <c r="O10" s="329"/>
    </row>
    <row r="11" spans="1:15" s="301" customFormat="1" ht="12" x14ac:dyDescent="0.3">
      <c r="A11" s="37"/>
      <c r="B11" s="299"/>
      <c r="C11" s="299"/>
      <c r="D11" s="302"/>
      <c r="F11" s="302"/>
      <c r="G11" s="302"/>
      <c r="H11" s="302"/>
      <c r="I11" s="302"/>
      <c r="J11" s="302"/>
      <c r="K11" s="302"/>
      <c r="L11" s="302"/>
      <c r="M11" s="302"/>
      <c r="N11" s="302"/>
      <c r="O11" s="310"/>
    </row>
    <row r="12" spans="1:15" s="301" customFormat="1" ht="12" x14ac:dyDescent="0.3">
      <c r="A12" s="37"/>
      <c r="B12" s="299"/>
      <c r="C12" s="299"/>
      <c r="D12" s="302"/>
      <c r="E12" s="302"/>
      <c r="F12" s="658" t="s">
        <v>38</v>
      </c>
      <c r="G12" s="659"/>
      <c r="H12" s="659"/>
      <c r="I12" s="659"/>
      <c r="J12" s="659"/>
      <c r="K12" s="660"/>
      <c r="L12" s="661"/>
      <c r="M12" s="662"/>
      <c r="N12" s="663"/>
      <c r="O12" s="310"/>
    </row>
    <row r="13" spans="1:15" ht="12" x14ac:dyDescent="0.3">
      <c r="A13" s="299"/>
      <c r="B13" s="300"/>
      <c r="D13" s="299"/>
      <c r="E13" s="304" t="s">
        <v>573</v>
      </c>
      <c r="F13" s="320" t="s">
        <v>576</v>
      </c>
      <c r="G13" s="320" t="s">
        <v>576</v>
      </c>
      <c r="H13" s="320" t="s">
        <v>576</v>
      </c>
      <c r="I13" s="320" t="s">
        <v>576</v>
      </c>
      <c r="J13" s="320" t="s">
        <v>576</v>
      </c>
      <c r="K13" s="320" t="s">
        <v>576</v>
      </c>
      <c r="L13" s="320" t="s">
        <v>576</v>
      </c>
      <c r="M13" s="320" t="s">
        <v>576</v>
      </c>
      <c r="N13" s="320" t="s">
        <v>576</v>
      </c>
      <c r="O13" s="330"/>
    </row>
    <row r="14" spans="1:15" ht="24.5" x14ac:dyDescent="0.4">
      <c r="A14" s="382"/>
      <c r="B14" s="56"/>
      <c r="C14" s="324"/>
      <c r="D14" s="383"/>
      <c r="E14" s="1" t="s">
        <v>4</v>
      </c>
      <c r="F14" t="s">
        <v>578</v>
      </c>
      <c r="G14" t="s">
        <v>579</v>
      </c>
      <c r="H14" s="384" t="s">
        <v>595</v>
      </c>
      <c r="I14" t="s">
        <v>578</v>
      </c>
      <c r="J14" t="s">
        <v>579</v>
      </c>
      <c r="K14" s="384" t="s">
        <v>812</v>
      </c>
      <c r="L14" t="s">
        <v>578</v>
      </c>
      <c r="M14" t="s">
        <v>579</v>
      </c>
      <c r="N14" s="384" t="s">
        <v>813</v>
      </c>
      <c r="O14" s="330"/>
    </row>
    <row r="15" spans="1:15" ht="13" x14ac:dyDescent="0.3">
      <c r="B15" s="56"/>
      <c r="C15" s="315" t="s">
        <v>281</v>
      </c>
      <c r="D15" s="319"/>
      <c r="E15" s="13" t="s">
        <v>575</v>
      </c>
      <c r="F15" s="543" t="str">
        <f>H15</f>
        <v>31/XX/20XX</v>
      </c>
      <c r="G15" s="543" t="str">
        <f>H15</f>
        <v>31/XX/20XX</v>
      </c>
      <c r="H15" s="36" t="s">
        <v>6</v>
      </c>
      <c r="I15" s="59" t="str">
        <f>K15</f>
        <v>31/XX/20XX</v>
      </c>
      <c r="J15" s="59" t="str">
        <f>K15</f>
        <v>31/XX/20XX</v>
      </c>
      <c r="K15" s="36" t="s">
        <v>6</v>
      </c>
      <c r="L15" s="59" t="str">
        <f>N15</f>
        <v>31/XX/20XX</v>
      </c>
      <c r="M15" s="59" t="str">
        <f>N15</f>
        <v>31/XX/20XX</v>
      </c>
      <c r="N15" s="36" t="s">
        <v>6</v>
      </c>
      <c r="O15" s="312"/>
    </row>
    <row r="16" spans="1:15" x14ac:dyDescent="0.25">
      <c r="A16" s="56"/>
      <c r="C16" s="324"/>
      <c r="D16" s="319"/>
      <c r="E16" s="54" t="s">
        <v>7</v>
      </c>
      <c r="F16" s="58">
        <f>H16</f>
        <v>12</v>
      </c>
      <c r="G16" s="58">
        <f>H16</f>
        <v>12</v>
      </c>
      <c r="H16" s="35">
        <v>12</v>
      </c>
      <c r="I16" s="58">
        <f>K16</f>
        <v>12</v>
      </c>
      <c r="J16" s="58">
        <f>K16</f>
        <v>12</v>
      </c>
      <c r="K16" s="35">
        <v>12</v>
      </c>
      <c r="L16" s="58">
        <f>N16</f>
        <v>12</v>
      </c>
      <c r="M16" s="58">
        <f>N16</f>
        <v>12</v>
      </c>
      <c r="N16" s="35">
        <v>12</v>
      </c>
      <c r="O16" s="312"/>
    </row>
    <row r="17" spans="1:15" x14ac:dyDescent="0.25">
      <c r="A17" s="56"/>
      <c r="C17" s="324"/>
      <c r="D17" s="319"/>
      <c r="E17" s="480" t="s">
        <v>685</v>
      </c>
      <c r="F17" s="58"/>
      <c r="G17" s="58"/>
      <c r="H17" s="35"/>
      <c r="I17" s="58"/>
      <c r="J17" s="58"/>
      <c r="K17" s="35"/>
      <c r="L17" s="58"/>
      <c r="M17" s="58"/>
      <c r="N17" s="35"/>
      <c r="O17" s="312"/>
    </row>
    <row r="18" spans="1:15" x14ac:dyDescent="0.25">
      <c r="A18" s="56">
        <f>IF(OR(H18&lt;0,K18&lt;0,N18&lt;0),1,0)</f>
        <v>0</v>
      </c>
      <c r="C18" s="315" t="s">
        <v>432</v>
      </c>
      <c r="D18" s="319"/>
      <c r="E18" s="2" t="s">
        <v>134</v>
      </c>
      <c r="F18" s="555"/>
      <c r="G18" s="555"/>
      <c r="H18" s="557">
        <f>SUM(F18:G18)</f>
        <v>0</v>
      </c>
      <c r="I18" s="555"/>
      <c r="J18" s="555"/>
      <c r="K18" s="557">
        <f>SUM(I18:J18)</f>
        <v>0</v>
      </c>
      <c r="L18" s="555"/>
      <c r="M18" s="555"/>
      <c r="N18" s="557">
        <f>SUM(L18:M18)</f>
        <v>0</v>
      </c>
      <c r="O18" s="312"/>
    </row>
    <row r="19" spans="1:15" x14ac:dyDescent="0.25">
      <c r="A19" s="56">
        <f t="shared" ref="A19:A22" si="0">IF(OR(H19&lt;0,K19&lt;0,N19&lt;0),1,0)</f>
        <v>0</v>
      </c>
      <c r="C19" s="315" t="s">
        <v>433</v>
      </c>
      <c r="D19" s="315"/>
      <c r="E19" s="8" t="s">
        <v>686</v>
      </c>
      <c r="F19" s="555"/>
      <c r="G19" s="555"/>
      <c r="H19" s="557">
        <f t="shared" ref="H19:H30" si="1">SUM(F19:G19)</f>
        <v>0</v>
      </c>
      <c r="I19" s="555"/>
      <c r="J19" s="555"/>
      <c r="K19" s="557">
        <f t="shared" ref="K19:K30" si="2">SUM(I19:J19)</f>
        <v>0</v>
      </c>
      <c r="L19" s="555"/>
      <c r="M19" s="555"/>
      <c r="N19" s="557">
        <f t="shared" ref="N19:N30" si="3">SUM(L19:M19)</f>
        <v>0</v>
      </c>
      <c r="O19" s="312"/>
    </row>
    <row r="20" spans="1:15" x14ac:dyDescent="0.25">
      <c r="A20" s="56">
        <f t="shared" si="0"/>
        <v>0</v>
      </c>
      <c r="C20" s="315" t="s">
        <v>434</v>
      </c>
      <c r="D20" s="315"/>
      <c r="E20" s="2" t="s">
        <v>687</v>
      </c>
      <c r="F20" s="555"/>
      <c r="G20" s="555"/>
      <c r="H20" s="557">
        <f t="shared" si="1"/>
        <v>0</v>
      </c>
      <c r="I20" s="555"/>
      <c r="J20" s="555"/>
      <c r="K20" s="557">
        <f t="shared" si="2"/>
        <v>0</v>
      </c>
      <c r="L20" s="555"/>
      <c r="M20" s="555"/>
      <c r="N20" s="557">
        <f t="shared" si="3"/>
        <v>0</v>
      </c>
      <c r="O20" s="312"/>
    </row>
    <row r="21" spans="1:15" x14ac:dyDescent="0.25">
      <c r="A21" s="56">
        <f t="shared" si="0"/>
        <v>0</v>
      </c>
      <c r="C21" s="315" t="s">
        <v>456</v>
      </c>
      <c r="D21" s="316" t="s">
        <v>416</v>
      </c>
      <c r="E21" s="2" t="s">
        <v>50</v>
      </c>
      <c r="F21" s="555"/>
      <c r="G21" s="555"/>
      <c r="H21" s="557">
        <f t="shared" si="1"/>
        <v>0</v>
      </c>
      <c r="I21" s="555"/>
      <c r="J21" s="555"/>
      <c r="K21" s="557">
        <f t="shared" si="2"/>
        <v>0</v>
      </c>
      <c r="L21" s="555"/>
      <c r="M21" s="555"/>
      <c r="N21" s="557">
        <f t="shared" si="3"/>
        <v>0</v>
      </c>
      <c r="O21" s="312"/>
    </row>
    <row r="22" spans="1:15" x14ac:dyDescent="0.25">
      <c r="A22" s="56">
        <f t="shared" si="0"/>
        <v>0</v>
      </c>
      <c r="C22" s="315" t="s">
        <v>457</v>
      </c>
      <c r="D22" s="316"/>
      <c r="E22" s="2" t="s">
        <v>2</v>
      </c>
      <c r="F22" s="555"/>
      <c r="G22" s="555"/>
      <c r="H22" s="557">
        <f t="shared" si="1"/>
        <v>0</v>
      </c>
      <c r="I22" s="555"/>
      <c r="J22" s="555"/>
      <c r="K22" s="557">
        <f t="shared" si="2"/>
        <v>0</v>
      </c>
      <c r="L22" s="555"/>
      <c r="M22" s="555"/>
      <c r="N22" s="557">
        <f t="shared" si="3"/>
        <v>0</v>
      </c>
      <c r="O22" s="312"/>
    </row>
    <row r="23" spans="1:15" x14ac:dyDescent="0.25">
      <c r="A23" s="56"/>
      <c r="C23" s="315" t="s">
        <v>458</v>
      </c>
      <c r="D23" s="316" t="s">
        <v>416</v>
      </c>
      <c r="E23" s="3" t="s">
        <v>140</v>
      </c>
      <c r="F23" s="558">
        <f t="shared" ref="F23:N23" si="4">SUM(F$18:F$22)</f>
        <v>0</v>
      </c>
      <c r="G23" s="558">
        <f t="shared" si="4"/>
        <v>0</v>
      </c>
      <c r="H23" s="558">
        <f t="shared" si="4"/>
        <v>0</v>
      </c>
      <c r="I23" s="558">
        <f t="shared" si="4"/>
        <v>0</v>
      </c>
      <c r="J23" s="558">
        <f t="shared" si="4"/>
        <v>0</v>
      </c>
      <c r="K23" s="558">
        <f t="shared" si="4"/>
        <v>0</v>
      </c>
      <c r="L23" s="558">
        <f t="shared" si="4"/>
        <v>0</v>
      </c>
      <c r="M23" s="558">
        <f t="shared" si="4"/>
        <v>0</v>
      </c>
      <c r="N23" s="558">
        <f t="shared" si="4"/>
        <v>0</v>
      </c>
      <c r="O23" s="312"/>
    </row>
    <row r="24" spans="1:15" x14ac:dyDescent="0.25">
      <c r="A24" s="56"/>
      <c r="C24" s="315" t="s">
        <v>459</v>
      </c>
      <c r="D24" s="316"/>
      <c r="E24" s="481" t="s">
        <v>688</v>
      </c>
      <c r="F24" s="565"/>
      <c r="G24" s="565"/>
      <c r="H24" s="565"/>
      <c r="I24" s="565"/>
      <c r="J24" s="565"/>
      <c r="K24" s="565"/>
      <c r="L24" s="565"/>
      <c r="M24" s="565"/>
      <c r="N24" s="565"/>
      <c r="O24" s="312"/>
    </row>
    <row r="25" spans="1:15" x14ac:dyDescent="0.25">
      <c r="A25" s="56">
        <f>IF(OR(H25&gt;0,K25&gt;0,N25&gt;0),1,0)</f>
        <v>0</v>
      </c>
      <c r="C25" s="315" t="s">
        <v>460</v>
      </c>
      <c r="D25" s="316"/>
      <c r="E25" s="2" t="s">
        <v>689</v>
      </c>
      <c r="F25" s="555"/>
      <c r="G25" s="555"/>
      <c r="H25" s="557">
        <f t="shared" si="1"/>
        <v>0</v>
      </c>
      <c r="I25" s="555"/>
      <c r="J25" s="555"/>
      <c r="K25" s="557">
        <f t="shared" si="2"/>
        <v>0</v>
      </c>
      <c r="L25" s="555"/>
      <c r="M25" s="555"/>
      <c r="N25" s="557">
        <f t="shared" si="3"/>
        <v>0</v>
      </c>
      <c r="O25" s="312"/>
    </row>
    <row r="26" spans="1:15" x14ac:dyDescent="0.25">
      <c r="A26" s="56">
        <f t="shared" ref="A26:A27" si="5">IF(OR(H26&gt;0,K26&gt;0,N26&gt;0),1,0)</f>
        <v>0</v>
      </c>
      <c r="C26" s="315" t="s">
        <v>476</v>
      </c>
      <c r="D26" s="316"/>
      <c r="E26" s="2" t="s">
        <v>686</v>
      </c>
      <c r="F26" s="555"/>
      <c r="G26" s="555"/>
      <c r="H26" s="557">
        <f t="shared" si="1"/>
        <v>0</v>
      </c>
      <c r="I26" s="555"/>
      <c r="J26" s="555"/>
      <c r="K26" s="557">
        <f t="shared" si="2"/>
        <v>0</v>
      </c>
      <c r="L26" s="555"/>
      <c r="M26" s="555"/>
      <c r="N26" s="557">
        <f t="shared" si="3"/>
        <v>0</v>
      </c>
      <c r="O26" s="312"/>
    </row>
    <row r="27" spans="1:15" x14ac:dyDescent="0.25">
      <c r="A27" s="56">
        <f t="shared" si="5"/>
        <v>0</v>
      </c>
      <c r="C27" s="315" t="s">
        <v>477</v>
      </c>
      <c r="D27" s="316"/>
      <c r="E27" s="2" t="s">
        <v>2</v>
      </c>
      <c r="F27" s="555"/>
      <c r="G27" s="555"/>
      <c r="H27" s="557">
        <f t="shared" si="1"/>
        <v>0</v>
      </c>
      <c r="I27" s="555"/>
      <c r="J27" s="555"/>
      <c r="K27" s="557">
        <f t="shared" si="2"/>
        <v>0</v>
      </c>
      <c r="L27" s="555"/>
      <c r="M27" s="555"/>
      <c r="N27" s="557">
        <f t="shared" si="3"/>
        <v>0</v>
      </c>
      <c r="O27" s="312"/>
    </row>
    <row r="28" spans="1:15" x14ac:dyDescent="0.25">
      <c r="A28" s="56"/>
      <c r="C28" s="315" t="s">
        <v>478</v>
      </c>
      <c r="D28" s="316"/>
      <c r="E28" s="3" t="s">
        <v>141</v>
      </c>
      <c r="F28" s="558">
        <f t="shared" ref="F28:N28" si="6">SUM(F25:F27)</f>
        <v>0</v>
      </c>
      <c r="G28" s="558">
        <f t="shared" si="6"/>
        <v>0</v>
      </c>
      <c r="H28" s="558">
        <f t="shared" si="6"/>
        <v>0</v>
      </c>
      <c r="I28" s="558">
        <f t="shared" si="6"/>
        <v>0</v>
      </c>
      <c r="J28" s="558">
        <f t="shared" si="6"/>
        <v>0</v>
      </c>
      <c r="K28" s="558">
        <f t="shared" si="6"/>
        <v>0</v>
      </c>
      <c r="L28" s="558">
        <f t="shared" si="6"/>
        <v>0</v>
      </c>
      <c r="M28" s="558">
        <f t="shared" si="6"/>
        <v>0</v>
      </c>
      <c r="N28" s="558">
        <f t="shared" si="6"/>
        <v>0</v>
      </c>
      <c r="O28" s="312"/>
    </row>
    <row r="29" spans="1:15" x14ac:dyDescent="0.25">
      <c r="A29" s="56"/>
      <c r="C29" s="315"/>
      <c r="D29" s="316"/>
      <c r="E29" s="2"/>
      <c r="F29" s="555"/>
      <c r="G29" s="555"/>
      <c r="H29" s="557"/>
      <c r="I29" s="555"/>
      <c r="J29" s="555"/>
      <c r="K29" s="557"/>
      <c r="L29" s="555"/>
      <c r="M29" s="555"/>
      <c r="N29" s="557"/>
      <c r="O29" s="312"/>
    </row>
    <row r="30" spans="1:15" x14ac:dyDescent="0.25">
      <c r="A30" s="56"/>
      <c r="C30" s="315" t="s">
        <v>479</v>
      </c>
      <c r="D30" s="316"/>
      <c r="E30" s="2" t="s">
        <v>690</v>
      </c>
      <c r="F30" s="555"/>
      <c r="G30" s="555"/>
      <c r="H30" s="557">
        <f t="shared" si="1"/>
        <v>0</v>
      </c>
      <c r="I30" s="555"/>
      <c r="J30" s="555"/>
      <c r="K30" s="557">
        <f t="shared" si="2"/>
        <v>0</v>
      </c>
      <c r="L30" s="555"/>
      <c r="M30" s="555"/>
      <c r="N30" s="557">
        <f t="shared" si="3"/>
        <v>0</v>
      </c>
      <c r="O30" s="312"/>
    </row>
    <row r="31" spans="1:15" x14ac:dyDescent="0.25">
      <c r="A31" s="56"/>
      <c r="C31" s="315" t="s">
        <v>480</v>
      </c>
      <c r="D31" s="316"/>
      <c r="E31" s="3" t="s">
        <v>691</v>
      </c>
      <c r="F31" s="558">
        <f>F23+F28+F30</f>
        <v>0</v>
      </c>
      <c r="G31" s="558">
        <f t="shared" ref="G31:N31" si="7">G23+G28+G30</f>
        <v>0</v>
      </c>
      <c r="H31" s="558">
        <f t="shared" si="7"/>
        <v>0</v>
      </c>
      <c r="I31" s="558">
        <f t="shared" si="7"/>
        <v>0</v>
      </c>
      <c r="J31" s="558">
        <f t="shared" si="7"/>
        <v>0</v>
      </c>
      <c r="K31" s="558">
        <f t="shared" si="7"/>
        <v>0</v>
      </c>
      <c r="L31" s="558">
        <f t="shared" si="7"/>
        <v>0</v>
      </c>
      <c r="M31" s="558">
        <f t="shared" si="7"/>
        <v>0</v>
      </c>
      <c r="N31" s="558">
        <f t="shared" si="7"/>
        <v>0</v>
      </c>
      <c r="O31" s="312"/>
    </row>
    <row r="32" spans="1:15" x14ac:dyDescent="0.25">
      <c r="A32" s="56"/>
      <c r="C32" s="315" t="s">
        <v>481</v>
      </c>
      <c r="D32" s="316" t="s">
        <v>416</v>
      </c>
      <c r="E32" s="2" t="s">
        <v>692</v>
      </c>
      <c r="F32" s="555"/>
      <c r="G32" s="555"/>
      <c r="H32" s="557">
        <f>SUM(F32:G32)</f>
        <v>0</v>
      </c>
      <c r="I32" s="555"/>
      <c r="J32" s="555"/>
      <c r="K32" s="557">
        <f>SUM(I32:J32)</f>
        <v>0</v>
      </c>
      <c r="L32" s="555"/>
      <c r="M32" s="555"/>
      <c r="N32" s="557">
        <f>SUM(L32:M32)</f>
        <v>0</v>
      </c>
      <c r="O32" s="312"/>
    </row>
    <row r="33" spans="1:15" x14ac:dyDescent="0.25">
      <c r="A33" s="56"/>
      <c r="C33" s="315" t="s">
        <v>482</v>
      </c>
      <c r="D33" s="316"/>
      <c r="E33" s="481" t="s">
        <v>693</v>
      </c>
      <c r="F33" s="566"/>
      <c r="G33" s="566"/>
      <c r="H33" s="557"/>
      <c r="I33" s="566"/>
      <c r="J33" s="566"/>
      <c r="K33" s="557"/>
      <c r="L33" s="566"/>
      <c r="M33" s="566"/>
      <c r="N33" s="557"/>
      <c r="O33" s="312"/>
    </row>
    <row r="34" spans="1:15" x14ac:dyDescent="0.25">
      <c r="A34" s="56"/>
      <c r="C34" s="315" t="s">
        <v>483</v>
      </c>
      <c r="D34" s="316"/>
      <c r="E34" s="2" t="s">
        <v>694</v>
      </c>
      <c r="F34" s="555"/>
      <c r="G34" s="555"/>
      <c r="H34" s="557">
        <f>SUM(F34:G34)</f>
        <v>0</v>
      </c>
      <c r="I34" s="555"/>
      <c r="J34" s="555"/>
      <c r="K34" s="557">
        <f>SUM(I34:J34)</f>
        <v>0</v>
      </c>
      <c r="L34" s="555"/>
      <c r="M34" s="555"/>
      <c r="N34" s="557">
        <f>SUM(L34:M34)</f>
        <v>0</v>
      </c>
      <c r="O34" s="312"/>
    </row>
    <row r="35" spans="1:15" x14ac:dyDescent="0.25">
      <c r="A35" s="56"/>
      <c r="C35" s="315" t="s">
        <v>484</v>
      </c>
      <c r="D35" s="316"/>
      <c r="E35" s="2" t="s">
        <v>142</v>
      </c>
      <c r="F35" s="555"/>
      <c r="G35" s="555"/>
      <c r="H35" s="557">
        <f>SUM(F35:G35)</f>
        <v>0</v>
      </c>
      <c r="I35" s="555"/>
      <c r="J35" s="555"/>
      <c r="K35" s="557">
        <f>SUM(I35:J35)</f>
        <v>0</v>
      </c>
      <c r="L35" s="555"/>
      <c r="M35" s="555"/>
      <c r="N35" s="557">
        <f>SUM(L35:M35)</f>
        <v>0</v>
      </c>
      <c r="O35" s="312"/>
    </row>
    <row r="36" spans="1:15" x14ac:dyDescent="0.25">
      <c r="A36" s="56"/>
      <c r="C36" s="315" t="s">
        <v>485</v>
      </c>
      <c r="D36" s="316"/>
      <c r="E36" s="2" t="s">
        <v>143</v>
      </c>
      <c r="F36" s="555"/>
      <c r="G36" s="555"/>
      <c r="H36" s="557">
        <f>SUM(F36:G36)</f>
        <v>0</v>
      </c>
      <c r="I36" s="555"/>
      <c r="J36" s="1143">
        <f>-I36</f>
        <v>0</v>
      </c>
      <c r="K36" s="557">
        <f>SUM(I36:J36)</f>
        <v>0</v>
      </c>
      <c r="L36" s="555"/>
      <c r="M36" s="1143">
        <f>-L36</f>
        <v>0</v>
      </c>
      <c r="N36" s="557">
        <f>SUM(L36:M36)</f>
        <v>0</v>
      </c>
      <c r="O36" s="312"/>
    </row>
    <row r="37" spans="1:15" x14ac:dyDescent="0.25">
      <c r="A37" s="56"/>
      <c r="C37" s="315" t="s">
        <v>486</v>
      </c>
      <c r="D37" s="316"/>
      <c r="E37" s="3" t="s">
        <v>695</v>
      </c>
      <c r="F37" s="558">
        <f>F31+F32+F34+F35+F36</f>
        <v>0</v>
      </c>
      <c r="G37" s="558">
        <f t="shared" ref="G37:N37" si="8">G31+G32+G34+G35+G36</f>
        <v>0</v>
      </c>
      <c r="H37" s="558">
        <f t="shared" si="8"/>
        <v>0</v>
      </c>
      <c r="I37" s="558">
        <f t="shared" si="8"/>
        <v>0</v>
      </c>
      <c r="J37" s="558">
        <f t="shared" si="8"/>
        <v>0</v>
      </c>
      <c r="K37" s="558">
        <f t="shared" si="8"/>
        <v>0</v>
      </c>
      <c r="L37" s="558">
        <f t="shared" si="8"/>
        <v>0</v>
      </c>
      <c r="M37" s="558">
        <f t="shared" si="8"/>
        <v>0</v>
      </c>
      <c r="N37" s="558">
        <f t="shared" si="8"/>
        <v>0</v>
      </c>
      <c r="O37" s="312"/>
    </row>
    <row r="38" spans="1:15" x14ac:dyDescent="0.25">
      <c r="A38" s="56"/>
      <c r="C38" s="315"/>
      <c r="D38" s="316"/>
      <c r="F38" s="559"/>
      <c r="G38" s="559"/>
      <c r="H38" s="559"/>
      <c r="I38" s="559"/>
      <c r="J38" s="559"/>
      <c r="K38" s="559"/>
      <c r="L38" s="559"/>
      <c r="M38" s="559"/>
      <c r="N38" s="559"/>
      <c r="O38" s="312"/>
    </row>
    <row r="39" spans="1:15" s="48" customFormat="1" x14ac:dyDescent="0.25">
      <c r="A39" s="56"/>
      <c r="C39" s="315" t="s">
        <v>487</v>
      </c>
      <c r="D39" s="486"/>
      <c r="E39" s="481" t="s">
        <v>856</v>
      </c>
      <c r="F39" s="567"/>
      <c r="G39" s="567"/>
      <c r="H39" s="568"/>
      <c r="I39" s="567"/>
      <c r="J39" s="567"/>
      <c r="K39" s="568"/>
      <c r="L39" s="567"/>
      <c r="M39" s="567"/>
      <c r="N39" s="568"/>
      <c r="O39" s="312"/>
    </row>
    <row r="40" spans="1:15" x14ac:dyDescent="0.25">
      <c r="A40" s="56"/>
      <c r="C40" s="315" t="s">
        <v>488</v>
      </c>
      <c r="D40" s="316"/>
      <c r="E40" s="2" t="s">
        <v>135</v>
      </c>
      <c r="F40" s="555"/>
      <c r="G40" s="555"/>
      <c r="H40" s="557">
        <f>SUM(F40:G40)</f>
        <v>0</v>
      </c>
      <c r="I40" s="555"/>
      <c r="J40" s="555"/>
      <c r="K40" s="557">
        <f>SUM(I40:J40)</f>
        <v>0</v>
      </c>
      <c r="L40" s="555"/>
      <c r="M40" s="555"/>
      <c r="N40" s="557">
        <f>SUM(L40:M40)</f>
        <v>0</v>
      </c>
      <c r="O40" s="312"/>
    </row>
    <row r="41" spans="1:15" x14ac:dyDescent="0.25">
      <c r="A41" s="56"/>
      <c r="C41" s="315" t="s">
        <v>489</v>
      </c>
      <c r="D41" s="316"/>
      <c r="E41" s="3" t="s">
        <v>136</v>
      </c>
      <c r="F41" s="558">
        <f t="shared" ref="F41:N41" si="9">F40+F37</f>
        <v>0</v>
      </c>
      <c r="G41" s="558">
        <f t="shared" si="9"/>
        <v>0</v>
      </c>
      <c r="H41" s="558">
        <f t="shared" si="9"/>
        <v>0</v>
      </c>
      <c r="I41" s="558">
        <f t="shared" si="9"/>
        <v>0</v>
      </c>
      <c r="J41" s="558">
        <f t="shared" si="9"/>
        <v>0</v>
      </c>
      <c r="K41" s="558">
        <f t="shared" si="9"/>
        <v>0</v>
      </c>
      <c r="L41" s="558">
        <f t="shared" si="9"/>
        <v>0</v>
      </c>
      <c r="M41" s="558">
        <f t="shared" si="9"/>
        <v>0</v>
      </c>
      <c r="N41" s="558">
        <f t="shared" si="9"/>
        <v>0</v>
      </c>
      <c r="O41" s="312"/>
    </row>
    <row r="42" spans="1:15" x14ac:dyDescent="0.25">
      <c r="A42" s="56"/>
      <c r="C42" s="315"/>
      <c r="D42" s="316"/>
      <c r="E42" s="487"/>
      <c r="F42" s="565"/>
      <c r="G42" s="565"/>
      <c r="H42" s="565"/>
      <c r="I42" s="565"/>
      <c r="J42" s="565"/>
      <c r="K42" s="565"/>
      <c r="L42" s="565"/>
      <c r="M42" s="565"/>
      <c r="N42" s="565"/>
      <c r="O42" s="312"/>
    </row>
    <row r="43" spans="1:15" s="488" customFormat="1" ht="12" x14ac:dyDescent="0.3">
      <c r="A43" s="56"/>
      <c r="C43" s="315" t="s">
        <v>490</v>
      </c>
      <c r="D43" s="489"/>
      <c r="E43" s="515" t="s">
        <v>697</v>
      </c>
      <c r="F43" s="569">
        <f>F23</f>
        <v>0</v>
      </c>
      <c r="G43" s="569"/>
      <c r="H43" s="569">
        <f>F43</f>
        <v>0</v>
      </c>
      <c r="I43" s="569">
        <f>I23</f>
        <v>0</v>
      </c>
      <c r="J43" s="569"/>
      <c r="K43" s="569">
        <f>I43</f>
        <v>0</v>
      </c>
      <c r="L43" s="569">
        <f>L23</f>
        <v>0</v>
      </c>
      <c r="M43" s="569"/>
      <c r="N43" s="569">
        <f>L43</f>
        <v>0</v>
      </c>
      <c r="O43" s="312"/>
    </row>
    <row r="44" spans="1:15" x14ac:dyDescent="0.25">
      <c r="A44" s="56"/>
      <c r="C44" s="315"/>
      <c r="D44" s="316"/>
      <c r="F44" s="4"/>
      <c r="G44" s="4"/>
      <c r="H44" s="4"/>
      <c r="I44" s="4"/>
      <c r="J44" s="4"/>
      <c r="K44" s="4"/>
      <c r="L44" s="4"/>
      <c r="M44" s="4"/>
      <c r="N44" s="4"/>
      <c r="O44" s="312"/>
    </row>
    <row r="45" spans="1:15" s="490" customFormat="1" ht="12" hidden="1" x14ac:dyDescent="0.3">
      <c r="A45" s="56"/>
      <c r="C45" s="315" t="s">
        <v>491</v>
      </c>
      <c r="D45" s="492" t="s">
        <v>416</v>
      </c>
      <c r="E45" s="493" t="s">
        <v>19</v>
      </c>
      <c r="F45" s="494"/>
      <c r="G45" s="494"/>
      <c r="H45" s="495">
        <f>SUM(F45:G45)</f>
        <v>0</v>
      </c>
      <c r="I45" s="494"/>
      <c r="J45" s="494"/>
      <c r="K45" s="495">
        <f>SUM(I45:J45)</f>
        <v>0</v>
      </c>
      <c r="L45" s="494"/>
      <c r="M45" s="494"/>
      <c r="N45" s="495">
        <f>SUM(L45:M45)</f>
        <v>0</v>
      </c>
      <c r="O45" s="312"/>
    </row>
    <row r="46" spans="1:15" x14ac:dyDescent="0.25">
      <c r="A46" s="56"/>
      <c r="C46" s="315"/>
      <c r="D46" s="316"/>
      <c r="F46" s="4"/>
      <c r="G46" s="4"/>
      <c r="H46" s="4"/>
      <c r="I46" s="4"/>
      <c r="J46" s="4"/>
      <c r="K46" s="4"/>
      <c r="L46" s="4"/>
      <c r="M46" s="4"/>
      <c r="N46" s="4"/>
      <c r="O46" s="312"/>
    </row>
    <row r="47" spans="1:15" ht="13" x14ac:dyDescent="0.3">
      <c r="A47" s="56"/>
      <c r="C47" s="315"/>
      <c r="D47" s="316"/>
      <c r="E47" s="13" t="s">
        <v>567</v>
      </c>
      <c r="F47" s="513"/>
      <c r="G47" s="513"/>
      <c r="H47" s="59" t="str">
        <f>H15</f>
        <v>31/XX/20XX</v>
      </c>
      <c r="I47" s="22"/>
      <c r="J47" s="22"/>
      <c r="K47" s="59" t="str">
        <f>K15</f>
        <v>31/XX/20XX</v>
      </c>
      <c r="L47" s="22"/>
      <c r="M47" s="22"/>
      <c r="N47" s="59" t="str">
        <f>N15</f>
        <v>31/XX/20XX</v>
      </c>
      <c r="O47" s="312"/>
    </row>
    <row r="48" spans="1:15" x14ac:dyDescent="0.25">
      <c r="A48" s="56"/>
      <c r="C48" s="315" t="s">
        <v>446</v>
      </c>
      <c r="D48" s="316"/>
      <c r="E48" s="3" t="s">
        <v>707</v>
      </c>
      <c r="F48" s="482"/>
      <c r="G48" s="482"/>
      <c r="H48" s="20">
        <f>SUM(H49:H52)</f>
        <v>0</v>
      </c>
      <c r="I48" s="482"/>
      <c r="J48" s="482"/>
      <c r="K48" s="20">
        <f>SUM(K49:K52)</f>
        <v>0</v>
      </c>
      <c r="L48" s="482"/>
      <c r="M48" s="482"/>
      <c r="N48" s="20">
        <f>SUM(N49:N52)</f>
        <v>0</v>
      </c>
      <c r="O48" s="312"/>
    </row>
    <row r="49" spans="1:15" x14ac:dyDescent="0.25">
      <c r="A49" s="56">
        <f>IF(OR(H49&lt;0,K49&lt;0,N49&lt;0),1,0)</f>
        <v>0</v>
      </c>
      <c r="C49" s="315"/>
      <c r="D49" s="316"/>
      <c r="E49" s="2" t="s">
        <v>814</v>
      </c>
      <c r="F49" s="482"/>
      <c r="G49" s="482"/>
      <c r="H49" s="579"/>
      <c r="I49" s="482"/>
      <c r="J49" s="482"/>
      <c r="K49" s="536"/>
      <c r="L49" s="482"/>
      <c r="M49" s="482"/>
      <c r="N49" s="536"/>
      <c r="O49" s="312"/>
    </row>
    <row r="50" spans="1:15" x14ac:dyDescent="0.25">
      <c r="A50" s="56">
        <f t="shared" ref="A50:A57" si="10">IF(OR(H50&lt;0,K50&lt;0,N50&lt;0),1,0)</f>
        <v>0</v>
      </c>
      <c r="C50" s="315"/>
      <c r="D50" s="316"/>
      <c r="E50" s="2" t="s">
        <v>815</v>
      </c>
      <c r="F50" s="482"/>
      <c r="G50" s="482"/>
      <c r="H50" s="536"/>
      <c r="I50" s="482"/>
      <c r="J50" s="482"/>
      <c r="K50" s="536"/>
      <c r="L50" s="482"/>
      <c r="M50" s="482"/>
      <c r="N50" s="536"/>
      <c r="O50" s="312"/>
    </row>
    <row r="51" spans="1:15" x14ac:dyDescent="0.25">
      <c r="A51" s="56">
        <f t="shared" si="10"/>
        <v>0</v>
      </c>
      <c r="C51" s="315"/>
      <c r="D51" s="316"/>
      <c r="E51" s="2" t="s">
        <v>699</v>
      </c>
      <c r="F51" s="482"/>
      <c r="G51" s="482"/>
      <c r="H51" s="536"/>
      <c r="I51" s="482"/>
      <c r="J51" s="482"/>
      <c r="K51" s="536"/>
      <c r="L51" s="482"/>
      <c r="M51" s="482"/>
      <c r="N51" s="536"/>
      <c r="O51" s="312"/>
    </row>
    <row r="52" spans="1:15" x14ac:dyDescent="0.25">
      <c r="A52" s="56">
        <f t="shared" si="10"/>
        <v>0</v>
      </c>
      <c r="C52" s="315"/>
      <c r="D52" s="316"/>
      <c r="E52" s="2" t="s">
        <v>50</v>
      </c>
      <c r="F52" s="482"/>
      <c r="G52" s="482"/>
      <c r="H52" s="536"/>
      <c r="I52" s="482"/>
      <c r="J52" s="482"/>
      <c r="K52" s="536"/>
      <c r="L52" s="482"/>
      <c r="M52" s="482"/>
      <c r="N52" s="536"/>
      <c r="O52" s="312"/>
    </row>
    <row r="53" spans="1:15" x14ac:dyDescent="0.25">
      <c r="A53" s="56"/>
      <c r="C53" s="315" t="s">
        <v>465</v>
      </c>
      <c r="D53" s="316" t="s">
        <v>416</v>
      </c>
      <c r="E53" s="3" t="s">
        <v>145</v>
      </c>
      <c r="F53" s="482"/>
      <c r="G53" s="482"/>
      <c r="H53" s="20">
        <f>SUM(H54:H57)</f>
        <v>0</v>
      </c>
      <c r="I53" s="482"/>
      <c r="J53" s="482"/>
      <c r="K53" s="20">
        <f>SUM(K54:K57)</f>
        <v>0</v>
      </c>
      <c r="L53" s="482"/>
      <c r="M53" s="482"/>
      <c r="N53" s="20">
        <f>SUM(N54:N57)</f>
        <v>0</v>
      </c>
      <c r="O53" s="312"/>
    </row>
    <row r="54" spans="1:15" x14ac:dyDescent="0.25">
      <c r="A54" s="56">
        <f t="shared" si="10"/>
        <v>0</v>
      </c>
      <c r="C54" s="315"/>
      <c r="D54" s="316"/>
      <c r="E54" s="2" t="s">
        <v>816</v>
      </c>
      <c r="F54" s="482"/>
      <c r="G54" s="482"/>
      <c r="H54" s="536"/>
      <c r="I54" s="482"/>
      <c r="J54" s="482"/>
      <c r="K54" s="536"/>
      <c r="L54" s="482"/>
      <c r="M54" s="482"/>
      <c r="N54" s="536"/>
      <c r="O54" s="312"/>
    </row>
    <row r="55" spans="1:15" x14ac:dyDescent="0.25">
      <c r="A55" s="56">
        <f t="shared" si="10"/>
        <v>0</v>
      </c>
      <c r="C55" s="315"/>
      <c r="D55" s="316"/>
      <c r="E55" s="2" t="s">
        <v>710</v>
      </c>
      <c r="F55" s="482"/>
      <c r="G55" s="482"/>
      <c r="H55" s="536"/>
      <c r="I55" s="482"/>
      <c r="J55" s="482"/>
      <c r="K55" s="536"/>
      <c r="L55" s="482"/>
      <c r="M55" s="482"/>
      <c r="N55" s="536"/>
      <c r="O55" s="312"/>
    </row>
    <row r="56" spans="1:15" x14ac:dyDescent="0.25">
      <c r="A56" s="56">
        <f t="shared" si="10"/>
        <v>0</v>
      </c>
      <c r="C56" s="315"/>
      <c r="D56" s="316"/>
      <c r="E56" s="2" t="s">
        <v>50</v>
      </c>
      <c r="F56" s="482"/>
      <c r="G56" s="482"/>
      <c r="H56" s="536"/>
      <c r="I56" s="482"/>
      <c r="J56" s="482"/>
      <c r="K56" s="536"/>
      <c r="L56" s="482"/>
      <c r="M56" s="482"/>
      <c r="N56" s="536"/>
      <c r="O56" s="312"/>
    </row>
    <row r="57" spans="1:15" x14ac:dyDescent="0.25">
      <c r="A57" s="56">
        <f t="shared" si="10"/>
        <v>0</v>
      </c>
      <c r="C57" s="315" t="s">
        <v>474</v>
      </c>
      <c r="D57" s="316"/>
      <c r="E57" s="2" t="s">
        <v>817</v>
      </c>
      <c r="F57" s="482"/>
      <c r="G57" s="482"/>
      <c r="H57" s="536"/>
      <c r="I57" s="482"/>
      <c r="J57" s="482"/>
      <c r="K57" s="536"/>
      <c r="L57" s="482"/>
      <c r="M57" s="482"/>
      <c r="N57" s="536"/>
      <c r="O57" s="312"/>
    </row>
    <row r="58" spans="1:15" x14ac:dyDescent="0.25">
      <c r="A58" s="56"/>
      <c r="C58" s="315"/>
      <c r="D58" s="316"/>
      <c r="E58" s="2"/>
      <c r="F58" s="482"/>
      <c r="G58" s="482"/>
      <c r="H58" s="1140"/>
      <c r="I58" s="482"/>
      <c r="J58" s="482"/>
      <c r="K58" s="1140"/>
      <c r="L58" s="482"/>
      <c r="M58" s="482"/>
      <c r="N58" s="1140"/>
      <c r="O58" s="312"/>
    </row>
    <row r="59" spans="1:15" x14ac:dyDescent="0.25">
      <c r="A59" s="56"/>
      <c r="C59" s="315" t="s">
        <v>475</v>
      </c>
      <c r="D59" s="316"/>
      <c r="E59" s="3" t="s">
        <v>726</v>
      </c>
      <c r="F59" s="482"/>
      <c r="G59" s="482"/>
      <c r="H59" s="20">
        <f>SUM(H54:H57)</f>
        <v>0</v>
      </c>
      <c r="I59" s="482"/>
      <c r="J59" s="482"/>
      <c r="K59" s="20">
        <f>SUM(K54:K57)</f>
        <v>0</v>
      </c>
      <c r="L59" s="482"/>
      <c r="M59" s="482"/>
      <c r="N59" s="20">
        <f>SUM(N54:N57)</f>
        <v>0</v>
      </c>
      <c r="O59" s="312"/>
    </row>
    <row r="60" spans="1:15" x14ac:dyDescent="0.25">
      <c r="A60" s="56"/>
      <c r="C60" s="315"/>
      <c r="D60" s="316"/>
      <c r="F60" s="6"/>
      <c r="G60" s="6"/>
      <c r="H60" s="6"/>
      <c r="I60" s="6"/>
      <c r="J60" s="6"/>
      <c r="K60" s="6"/>
      <c r="L60" s="6"/>
      <c r="M60" s="6"/>
      <c r="N60" s="6"/>
      <c r="O60" s="312"/>
    </row>
    <row r="61" spans="1:15" x14ac:dyDescent="0.25">
      <c r="A61" s="56"/>
      <c r="C61" s="315" t="s">
        <v>496</v>
      </c>
      <c r="D61" s="316"/>
      <c r="E61" s="3" t="s">
        <v>721</v>
      </c>
      <c r="F61" s="482"/>
      <c r="G61" s="482"/>
      <c r="H61" s="20">
        <f>H53-H59</f>
        <v>0</v>
      </c>
      <c r="I61" s="482"/>
      <c r="J61" s="482"/>
      <c r="K61" s="20">
        <f>K53-K59</f>
        <v>0</v>
      </c>
      <c r="L61" s="482"/>
      <c r="M61" s="482"/>
      <c r="N61" s="20">
        <f>N53-N59</f>
        <v>0</v>
      </c>
      <c r="O61" s="312"/>
    </row>
    <row r="62" spans="1:15" x14ac:dyDescent="0.25">
      <c r="A62" s="56"/>
      <c r="C62" s="315"/>
      <c r="D62" s="316"/>
      <c r="F62" s="6"/>
      <c r="G62" s="6"/>
      <c r="H62" s="6"/>
      <c r="I62" s="6"/>
      <c r="J62" s="6"/>
      <c r="K62" s="6"/>
      <c r="L62" s="6"/>
      <c r="M62" s="6"/>
      <c r="N62" s="6"/>
      <c r="O62" s="312"/>
    </row>
    <row r="63" spans="1:15" x14ac:dyDescent="0.25">
      <c r="A63" s="56"/>
      <c r="C63" s="315"/>
      <c r="D63" s="316"/>
      <c r="E63" s="10" t="s">
        <v>722</v>
      </c>
      <c r="F63" s="482"/>
      <c r="G63" s="482"/>
      <c r="H63" s="21">
        <f>H53+H48-H59</f>
        <v>0</v>
      </c>
      <c r="I63" s="482"/>
      <c r="J63" s="482"/>
      <c r="K63" s="21">
        <f>K53+K48-K59</f>
        <v>0</v>
      </c>
      <c r="L63" s="482"/>
      <c r="M63" s="482"/>
      <c r="N63" s="21">
        <f>N53+N48-N59</f>
        <v>0</v>
      </c>
      <c r="O63" s="312"/>
    </row>
    <row r="64" spans="1:15" x14ac:dyDescent="0.25">
      <c r="A64" s="56"/>
      <c r="C64" s="315" t="s">
        <v>506</v>
      </c>
      <c r="D64" s="316" t="s">
        <v>416</v>
      </c>
      <c r="E64" s="514" t="s">
        <v>727</v>
      </c>
      <c r="F64" s="482"/>
      <c r="G64" s="482"/>
      <c r="H64" s="537"/>
      <c r="I64" s="482"/>
      <c r="J64" s="482"/>
      <c r="K64" s="537"/>
      <c r="L64" s="482"/>
      <c r="M64" s="482"/>
      <c r="N64" s="537"/>
      <c r="O64" s="312"/>
    </row>
    <row r="65" spans="1:15" x14ac:dyDescent="0.25">
      <c r="A65" s="56"/>
      <c r="C65" s="315"/>
      <c r="D65" s="316"/>
      <c r="E65" s="487"/>
      <c r="F65" s="482"/>
      <c r="G65" s="482"/>
      <c r="H65" s="482"/>
      <c r="I65" s="482"/>
      <c r="J65" s="482"/>
      <c r="K65" s="482"/>
      <c r="L65" s="482"/>
      <c r="M65" s="482"/>
      <c r="N65" s="482"/>
      <c r="O65" s="312"/>
    </row>
    <row r="66" spans="1:15" x14ac:dyDescent="0.25">
      <c r="A66" s="56"/>
      <c r="C66" s="315" t="s">
        <v>509</v>
      </c>
      <c r="D66" s="316"/>
      <c r="E66" s="3" t="s">
        <v>729</v>
      </c>
      <c r="F66" s="482"/>
      <c r="G66" s="482"/>
      <c r="H66" s="20">
        <f>H48+H53-H59-H64</f>
        <v>0</v>
      </c>
      <c r="I66" s="482"/>
      <c r="J66" s="482"/>
      <c r="K66" s="20">
        <f>K48+K53-K59-K64</f>
        <v>0</v>
      </c>
      <c r="L66" s="482"/>
      <c r="M66" s="482"/>
      <c r="N66" s="20">
        <f>N48+N53-N59-N64</f>
        <v>0</v>
      </c>
      <c r="O66" s="312"/>
    </row>
    <row r="67" spans="1:15" x14ac:dyDescent="0.25">
      <c r="A67" s="56"/>
      <c r="C67" s="315" t="s">
        <v>510</v>
      </c>
      <c r="D67" s="316"/>
      <c r="E67" s="2" t="s">
        <v>730</v>
      </c>
      <c r="F67" s="482"/>
      <c r="G67" s="482"/>
      <c r="H67" s="536"/>
      <c r="I67" s="482"/>
      <c r="J67" s="482"/>
      <c r="K67" s="536"/>
      <c r="L67" s="482"/>
      <c r="M67" s="482"/>
      <c r="N67" s="536"/>
      <c r="O67" s="312"/>
    </row>
    <row r="68" spans="1:15" s="48" customFormat="1" x14ac:dyDescent="0.25">
      <c r="A68" s="56"/>
      <c r="C68" s="485" t="s">
        <v>511</v>
      </c>
      <c r="D68" s="486"/>
      <c r="E68" s="10" t="s">
        <v>731</v>
      </c>
      <c r="F68" s="482"/>
      <c r="G68" s="482"/>
      <c r="H68" s="21">
        <f>H66-H67</f>
        <v>0</v>
      </c>
      <c r="I68" s="482"/>
      <c r="J68" s="482"/>
      <c r="K68" s="21">
        <f>K66-K67</f>
        <v>0</v>
      </c>
      <c r="L68" s="482"/>
      <c r="M68" s="482"/>
      <c r="N68" s="21">
        <f>N66-N67</f>
        <v>0</v>
      </c>
      <c r="O68" s="312"/>
    </row>
    <row r="69" spans="1:15" x14ac:dyDescent="0.25">
      <c r="A69" s="56"/>
      <c r="C69" s="315"/>
      <c r="D69" s="316"/>
      <c r="E69" s="498"/>
      <c r="F69" s="482"/>
      <c r="G69" s="482"/>
      <c r="H69" s="499"/>
      <c r="I69" s="482"/>
      <c r="J69" s="482"/>
      <c r="K69" s="499"/>
      <c r="L69" s="482"/>
      <c r="M69" s="482"/>
      <c r="N69" s="499"/>
      <c r="O69" s="312"/>
    </row>
    <row r="70" spans="1:15" x14ac:dyDescent="0.25">
      <c r="A70" s="56"/>
      <c r="C70" s="315"/>
      <c r="D70" s="316"/>
      <c r="E70" s="481" t="s">
        <v>732</v>
      </c>
      <c r="F70" s="482"/>
      <c r="G70" s="482"/>
      <c r="H70" s="483"/>
      <c r="I70" s="482"/>
      <c r="J70" s="482"/>
      <c r="K70" s="483"/>
      <c r="L70" s="482"/>
      <c r="M70" s="482"/>
      <c r="N70" s="483"/>
      <c r="O70" s="312"/>
    </row>
    <row r="71" spans="1:15" x14ac:dyDescent="0.25">
      <c r="A71" s="56">
        <f t="shared" ref="A71:A75" si="11">IF(OR(H71&lt;0,K71&lt;0,N71&lt;0),1,0)</f>
        <v>0</v>
      </c>
      <c r="B71" s="56"/>
      <c r="C71" s="315" t="s">
        <v>512</v>
      </c>
      <c r="D71" s="316"/>
      <c r="E71" s="2" t="s">
        <v>733</v>
      </c>
      <c r="F71" s="482"/>
      <c r="G71" s="482"/>
      <c r="H71" s="1139"/>
      <c r="I71" s="482"/>
      <c r="J71" s="482"/>
      <c r="K71" s="555"/>
      <c r="L71" s="482"/>
      <c r="M71" s="482"/>
      <c r="N71" s="55"/>
      <c r="O71" s="312"/>
    </row>
    <row r="72" spans="1:15" x14ac:dyDescent="0.25">
      <c r="A72" s="56">
        <f t="shared" si="11"/>
        <v>0</v>
      </c>
      <c r="B72" s="56"/>
      <c r="C72" s="315" t="s">
        <v>513</v>
      </c>
      <c r="D72" s="316"/>
      <c r="E72" s="2" t="s">
        <v>734</v>
      </c>
      <c r="F72" s="482"/>
      <c r="G72" s="482"/>
      <c r="H72" s="1139"/>
      <c r="I72" s="482"/>
      <c r="J72" s="482"/>
      <c r="K72" s="555"/>
      <c r="L72" s="482"/>
      <c r="M72" s="482"/>
      <c r="N72" s="55"/>
      <c r="O72" s="312"/>
    </row>
    <row r="73" spans="1:15" x14ac:dyDescent="0.25">
      <c r="A73" s="56">
        <f t="shared" si="11"/>
        <v>0</v>
      </c>
      <c r="B73" s="56"/>
      <c r="C73" s="315" t="s">
        <v>514</v>
      </c>
      <c r="D73" s="316"/>
      <c r="E73" s="2" t="s">
        <v>735</v>
      </c>
      <c r="F73" s="482"/>
      <c r="G73" s="482"/>
      <c r="H73" s="1139"/>
      <c r="I73" s="482"/>
      <c r="J73" s="482"/>
      <c r="K73" s="555"/>
      <c r="L73" s="482"/>
      <c r="M73" s="482"/>
      <c r="N73" s="55"/>
      <c r="O73" s="312"/>
    </row>
    <row r="74" spans="1:15" x14ac:dyDescent="0.25">
      <c r="A74" s="56">
        <f t="shared" si="11"/>
        <v>0</v>
      </c>
      <c r="B74" s="56"/>
      <c r="C74" s="315" t="s">
        <v>515</v>
      </c>
      <c r="D74" s="316"/>
      <c r="E74" s="2" t="s">
        <v>736</v>
      </c>
      <c r="F74" s="482"/>
      <c r="G74" s="482"/>
      <c r="H74" s="555"/>
      <c r="I74" s="482"/>
      <c r="J74" s="482"/>
      <c r="K74" s="555"/>
      <c r="L74" s="482"/>
      <c r="M74" s="482"/>
      <c r="N74" s="55"/>
      <c r="O74" s="312"/>
    </row>
    <row r="75" spans="1:15" x14ac:dyDescent="0.25">
      <c r="A75" s="56">
        <f t="shared" si="11"/>
        <v>0</v>
      </c>
      <c r="B75" s="56"/>
      <c r="C75" s="315" t="s">
        <v>516</v>
      </c>
      <c r="D75" s="316"/>
      <c r="E75" s="2" t="s">
        <v>737</v>
      </c>
      <c r="F75" s="482"/>
      <c r="G75" s="482"/>
      <c r="H75" s="555"/>
      <c r="I75" s="482"/>
      <c r="J75" s="482"/>
      <c r="K75" s="555"/>
      <c r="L75" s="482"/>
      <c r="M75" s="482"/>
      <c r="N75" s="55"/>
      <c r="O75" s="312"/>
    </row>
    <row r="76" spans="1:15" x14ac:dyDescent="0.25">
      <c r="C76" s="315" t="s">
        <v>517</v>
      </c>
      <c r="D76" s="316"/>
      <c r="E76" s="3" t="s">
        <v>738</v>
      </c>
      <c r="F76" s="482"/>
      <c r="G76" s="482"/>
      <c r="H76" s="558">
        <f t="shared" ref="H76" si="12">SUM(H73:H75)</f>
        <v>0</v>
      </c>
      <c r="I76" s="482"/>
      <c r="J76" s="482"/>
      <c r="K76" s="20">
        <f t="shared" ref="K76" si="13">SUM(K73:K75)</f>
        <v>0</v>
      </c>
      <c r="L76" s="482"/>
      <c r="M76" s="482"/>
      <c r="N76" s="20">
        <f t="shared" ref="N76" si="14">SUM(N73:N75)</f>
        <v>0</v>
      </c>
      <c r="O76" s="312"/>
    </row>
    <row r="77" spans="1:15" x14ac:dyDescent="0.25">
      <c r="C77" s="315"/>
      <c r="D77" s="316"/>
      <c r="F77" s="6"/>
      <c r="G77" s="6"/>
      <c r="H77" s="6"/>
      <c r="I77" s="6"/>
      <c r="J77" s="6"/>
      <c r="K77" s="6"/>
      <c r="L77" s="6"/>
      <c r="M77" s="6"/>
      <c r="N77" s="6"/>
      <c r="O77" s="312"/>
    </row>
    <row r="78" spans="1:15" x14ac:dyDescent="0.25">
      <c r="C78" s="315" t="s">
        <v>518</v>
      </c>
      <c r="D78" s="316"/>
      <c r="E78" s="10" t="s">
        <v>138</v>
      </c>
      <c r="F78" s="482"/>
      <c r="G78" s="482"/>
      <c r="H78" s="21">
        <f t="shared" ref="H78" si="15">SUM(H71:H75)</f>
        <v>0</v>
      </c>
      <c r="I78" s="482"/>
      <c r="J78" s="482"/>
      <c r="K78" s="21">
        <f t="shared" ref="K78" si="16">SUM(K71:K75)</f>
        <v>0</v>
      </c>
      <c r="L78" s="482"/>
      <c r="M78" s="482"/>
      <c r="N78" s="21">
        <f t="shared" ref="N78" si="17">SUM(N71:N75)</f>
        <v>0</v>
      </c>
      <c r="O78" s="312"/>
    </row>
    <row r="79" spans="1:15" x14ac:dyDescent="0.25">
      <c r="C79" s="325"/>
      <c r="D79" s="318"/>
      <c r="E79" s="18"/>
      <c r="F79" s="19"/>
      <c r="G79" s="19"/>
      <c r="H79" s="19"/>
      <c r="I79" s="19"/>
      <c r="J79" s="19"/>
      <c r="K79" s="19"/>
      <c r="L79" s="19"/>
      <c r="M79" s="19"/>
      <c r="N79" s="19"/>
      <c r="O79" s="312"/>
    </row>
    <row r="80" spans="1:15" s="490" customFormat="1" ht="12" hidden="1" x14ac:dyDescent="0.3">
      <c r="A80"/>
      <c r="C80" s="491" t="s">
        <v>544</v>
      </c>
      <c r="D80" s="492" t="s">
        <v>416</v>
      </c>
      <c r="E80" s="493" t="s">
        <v>150</v>
      </c>
      <c r="F80" s="500"/>
      <c r="G80" s="500"/>
      <c r="H80" s="494"/>
      <c r="I80" s="500"/>
      <c r="J80" s="500"/>
      <c r="K80" s="494"/>
      <c r="L80" s="500"/>
      <c r="M80" s="500"/>
      <c r="N80" s="494"/>
      <c r="O80" s="312"/>
    </row>
    <row r="81" spans="1:15" s="490" customFormat="1" ht="12" hidden="1" x14ac:dyDescent="0.3">
      <c r="A81"/>
      <c r="C81" s="491" t="s">
        <v>545</v>
      </c>
      <c r="D81" s="492"/>
      <c r="E81" s="493" t="s">
        <v>378</v>
      </c>
      <c r="F81" s="500"/>
      <c r="G81" s="500"/>
      <c r="H81" s="502"/>
      <c r="I81" s="500"/>
      <c r="J81" s="500"/>
      <c r="K81" s="502"/>
      <c r="L81" s="500"/>
      <c r="M81" s="500"/>
      <c r="N81" s="502"/>
      <c r="O81" s="312"/>
    </row>
    <row r="82" spans="1:15" hidden="1" x14ac:dyDescent="0.25">
      <c r="C82" s="325"/>
      <c r="D82" s="316"/>
      <c r="O82" s="312"/>
    </row>
    <row r="83" spans="1:15" x14ac:dyDescent="0.25">
      <c r="C83" s="325"/>
      <c r="D83" s="326"/>
      <c r="E83" s="56"/>
      <c r="F83" s="56"/>
      <c r="G83" s="56"/>
      <c r="H83" s="56"/>
      <c r="I83" s="56"/>
      <c r="J83" s="56"/>
      <c r="K83" s="56"/>
      <c r="L83" s="56"/>
      <c r="M83" s="56"/>
      <c r="N83" s="56"/>
      <c r="O83" s="312"/>
    </row>
    <row r="84" spans="1:15" x14ac:dyDescent="0.25">
      <c r="B84" s="534">
        <f>1-(H84*K84*N84)</f>
        <v>0</v>
      </c>
      <c r="C84" s="325"/>
      <c r="D84" s="316"/>
      <c r="E84" s="11" t="s">
        <v>301</v>
      </c>
      <c r="F84" s="27"/>
      <c r="G84" s="27"/>
      <c r="H84" s="51" t="b">
        <f>ABS((H76+H64+H59)-(H53+H48)) &lt; eTol</f>
        <v>1</v>
      </c>
      <c r="I84" s="27"/>
      <c r="J84" s="27"/>
      <c r="K84" s="51" t="b">
        <f>ABS((K76+K64+K59)-(K53+K48)) &lt; eTol</f>
        <v>1</v>
      </c>
      <c r="L84" s="27"/>
      <c r="M84" s="27"/>
      <c r="N84" s="51" t="b">
        <f>ABS((N76+N64+N59)-(N53+N48)) &lt; eTol</f>
        <v>1</v>
      </c>
      <c r="O84" s="312"/>
    </row>
    <row r="85" spans="1:15" x14ac:dyDescent="0.25">
      <c r="C85" s="325"/>
      <c r="D85" s="316"/>
      <c r="E85" s="11"/>
      <c r="O85" s="312"/>
    </row>
    <row r="86" spans="1:15" ht="13" x14ac:dyDescent="0.3">
      <c r="C86" s="325"/>
      <c r="D86" s="316"/>
      <c r="E86" s="13" t="s">
        <v>566</v>
      </c>
      <c r="H86" s="59" t="str">
        <f>H15</f>
        <v>31/XX/20XX</v>
      </c>
      <c r="K86" s="59" t="str">
        <f>K15</f>
        <v>31/XX/20XX</v>
      </c>
      <c r="N86" s="59" t="str">
        <f>N15</f>
        <v>31/XX/20XX</v>
      </c>
      <c r="O86" s="312"/>
    </row>
    <row r="87" spans="1:15" x14ac:dyDescent="0.25">
      <c r="C87" s="315" t="s">
        <v>453</v>
      </c>
      <c r="D87" s="316" t="s">
        <v>416</v>
      </c>
      <c r="E87" s="2" t="s">
        <v>151</v>
      </c>
      <c r="H87" s="607"/>
      <c r="K87" s="675"/>
      <c r="N87" s="675"/>
      <c r="O87" s="312"/>
    </row>
    <row r="88" spans="1:15" x14ac:dyDescent="0.25">
      <c r="C88" s="315" t="s">
        <v>454</v>
      </c>
      <c r="D88" s="316" t="s">
        <v>416</v>
      </c>
      <c r="E88" s="2" t="s">
        <v>749</v>
      </c>
      <c r="H88" s="1138"/>
      <c r="K88" s="675"/>
      <c r="N88" s="675"/>
      <c r="O88" s="312"/>
    </row>
    <row r="89" spans="1:15" x14ac:dyDescent="0.25">
      <c r="C89" s="315" t="s">
        <v>455</v>
      </c>
      <c r="D89" s="316" t="s">
        <v>416</v>
      </c>
      <c r="E89" s="3" t="s">
        <v>152</v>
      </c>
      <c r="H89" s="676">
        <f>H57-H87-H88</f>
        <v>0</v>
      </c>
      <c r="K89" s="676">
        <f>K57-K87-K88</f>
        <v>0</v>
      </c>
      <c r="N89" s="676">
        <f>N57-N87-N88</f>
        <v>0</v>
      </c>
      <c r="O89" s="312"/>
    </row>
    <row r="90" spans="1:15" x14ac:dyDescent="0.25">
      <c r="C90" s="315" t="s">
        <v>766</v>
      </c>
      <c r="D90" s="316" t="s">
        <v>416</v>
      </c>
      <c r="E90" s="2" t="s">
        <v>854</v>
      </c>
      <c r="H90" s="1139"/>
      <c r="K90" s="675"/>
      <c r="N90" s="675"/>
      <c r="O90" s="312"/>
    </row>
    <row r="91" spans="1:15" x14ac:dyDescent="0.25">
      <c r="C91" s="315" t="s">
        <v>767</v>
      </c>
      <c r="D91" s="316" t="s">
        <v>416</v>
      </c>
      <c r="E91" s="2" t="s">
        <v>855</v>
      </c>
      <c r="H91" s="675"/>
      <c r="K91" s="675"/>
      <c r="N91" s="675"/>
      <c r="O91" s="312"/>
    </row>
    <row r="92" spans="1:15" x14ac:dyDescent="0.25">
      <c r="C92" s="325"/>
      <c r="D92" s="316"/>
      <c r="E92" s="2"/>
      <c r="H92" s="566"/>
      <c r="I92" s="556"/>
      <c r="J92" s="556"/>
      <c r="K92" s="566"/>
      <c r="L92" s="556"/>
      <c r="M92" s="556"/>
      <c r="N92" s="566"/>
    </row>
    <row r="93" spans="1:15" x14ac:dyDescent="0.25">
      <c r="C93" s="325" t="s">
        <v>793</v>
      </c>
      <c r="D93" s="316" t="s">
        <v>416</v>
      </c>
      <c r="E93" s="517" t="s">
        <v>152</v>
      </c>
      <c r="H93" s="677">
        <f>H89</f>
        <v>0</v>
      </c>
      <c r="I93" s="556"/>
      <c r="J93" s="556"/>
      <c r="K93" s="677">
        <f>K89</f>
        <v>0</v>
      </c>
      <c r="L93" s="556"/>
      <c r="M93" s="556"/>
      <c r="N93" s="677">
        <f>N89</f>
        <v>0</v>
      </c>
      <c r="O93" s="312"/>
    </row>
    <row r="94" spans="1:15" x14ac:dyDescent="0.25">
      <c r="C94" s="325" t="s">
        <v>543</v>
      </c>
      <c r="D94" s="316"/>
      <c r="E94" s="459" t="s">
        <v>182</v>
      </c>
      <c r="H94" s="646">
        <f>'Authority Input Lite'!$F$36</f>
        <v>2000</v>
      </c>
      <c r="I94" s="556"/>
      <c r="J94" s="556"/>
      <c r="K94" s="646">
        <f>'Authority Input Lite'!$F$36</f>
        <v>2000</v>
      </c>
      <c r="L94" s="556"/>
      <c r="M94" s="556"/>
      <c r="N94" s="646">
        <f>'Authority Input Lite'!$F$36</f>
        <v>2000</v>
      </c>
      <c r="O94" s="312"/>
    </row>
    <row r="95" spans="1:15" ht="13" hidden="1" x14ac:dyDescent="0.3">
      <c r="C95" s="325" t="s">
        <v>794</v>
      </c>
      <c r="D95" s="316" t="s">
        <v>416</v>
      </c>
      <c r="E95" s="519" t="s">
        <v>182</v>
      </c>
      <c r="H95" s="509">
        <f>'Authority Input'!$F$40</f>
        <v>0</v>
      </c>
      <c r="K95" s="509">
        <f>'Authority Input'!$F$40</f>
        <v>0</v>
      </c>
      <c r="N95" s="509">
        <f>'Authority Input'!$F$40</f>
        <v>0</v>
      </c>
      <c r="O95" s="312"/>
    </row>
    <row r="96" spans="1:15" x14ac:dyDescent="0.25">
      <c r="C96" s="324"/>
      <c r="D96" s="319"/>
    </row>
    <row r="97" spans="1:15" x14ac:dyDescent="0.25">
      <c r="A97" s="56"/>
      <c r="C97" s="324"/>
      <c r="D97" s="327"/>
      <c r="E97" s="14"/>
      <c r="H97" s="17"/>
      <c r="I97" s="17"/>
      <c r="J97" s="17"/>
      <c r="K97" s="17"/>
      <c r="L97" s="17"/>
      <c r="M97" s="17"/>
      <c r="N97" s="17"/>
    </row>
    <row r="98" spans="1:15" ht="15.5" x14ac:dyDescent="0.35">
      <c r="A98" s="1207" t="s">
        <v>111</v>
      </c>
      <c r="B98" s="1207"/>
      <c r="C98" s="1207"/>
      <c r="D98" s="47"/>
      <c r="E98" s="47"/>
      <c r="F98" s="47"/>
      <c r="G98" s="47"/>
      <c r="H98" s="47"/>
      <c r="I98" s="47"/>
      <c r="J98" s="47"/>
      <c r="K98" s="47"/>
      <c r="L98" s="47"/>
      <c r="M98" s="47"/>
      <c r="N98" s="47"/>
      <c r="O98" s="328"/>
    </row>
    <row r="99" spans="1:15" ht="15" customHeight="1" x14ac:dyDescent="0.25"/>
    <row r="100" spans="1:15" ht="15" customHeight="1" x14ac:dyDescent="0.25"/>
    <row r="101" spans="1:15" ht="15" customHeight="1" x14ac:dyDescent="0.25"/>
    <row r="102" spans="1:15" ht="15" customHeight="1" x14ac:dyDescent="0.25"/>
    <row r="103" spans="1:15" ht="0" hidden="1" customHeight="1" x14ac:dyDescent="0.25"/>
    <row r="104" spans="1:15" ht="0" hidden="1" customHeight="1" x14ac:dyDescent="0.25"/>
    <row r="105" spans="1:15" ht="0" hidden="1" customHeight="1" x14ac:dyDescent="0.25"/>
    <row r="106" spans="1:15" ht="0" hidden="1" customHeight="1" x14ac:dyDescent="0.25"/>
    <row r="107" spans="1:15" ht="0" hidden="1" customHeight="1" x14ac:dyDescent="0.25"/>
    <row r="108" spans="1:15" ht="0" hidden="1" customHeight="1" x14ac:dyDescent="0.25"/>
    <row r="109" spans="1:15" ht="0" hidden="1" customHeight="1" x14ac:dyDescent="0.25"/>
    <row r="110" spans="1:15" ht="0" hidden="1" customHeight="1" x14ac:dyDescent="0.25"/>
    <row r="111" spans="1:15" ht="0" hidden="1" customHeight="1" x14ac:dyDescent="0.25"/>
    <row r="112" spans="1:15" ht="0" hidden="1" customHeight="1" x14ac:dyDescent="0.25"/>
    <row r="113" ht="0" hidden="1" customHeight="1" x14ac:dyDescent="0.25"/>
    <row r="114" ht="0" hidden="1" customHeight="1" x14ac:dyDescent="0.25"/>
    <row r="115" ht="0" hidden="1" customHeight="1" x14ac:dyDescent="0.25"/>
    <row r="116" ht="0" hidden="1" customHeight="1"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sheetData>
  <protectedRanges>
    <protectedRange sqref="F29:G29 I29:J29 L29:M29" name="Lead Financial Input"/>
  </protectedRanges>
  <mergeCells count="3">
    <mergeCell ref="A98:C98"/>
    <mergeCell ref="C6:D6"/>
    <mergeCell ref="E9:F9"/>
  </mergeCells>
  <conditionalFormatting sqref="C5:D5">
    <cfRule type="expression" dxfId="168" priority="1">
      <formula>IF(AND(sysChk=0,sysWarn=0),1,0)</formula>
    </cfRule>
    <cfRule type="expression" dxfId="167" priority="2">
      <formula>IF(AND(sysChk=0,sysWarn&lt;&gt;0),1,0)</formula>
    </cfRule>
    <cfRule type="expression" dxfId="166" priority="3">
      <formula>IF(sysChk&lt;&gt;0,1,0)</formula>
    </cfRule>
  </conditionalFormatting>
  <dataValidations count="5">
    <dataValidation allowBlank="1" showInputMessage="1" showErrorMessage="1" prompt="Costs should be entered as negative, income should be entered as positive." sqref="E15" xr:uid="{BAF05E51-514B-4272-8A32-B6ADA5ACC243}"/>
    <dataValidation allowBlank="1" showInputMessage="1" showErrorMessage="1" prompt="Both assets and liabilities should be entered as positive." sqref="E47" xr:uid="{5996E158-655E-4481-B38E-5CDA8A12F1B1}"/>
    <dataValidation allowBlank="1" showInputMessage="1" showErrorMessage="1" prompt="Use management accounting data where a statement of cash flows is not produced as a part of audited accounts." sqref="E86" xr:uid="{263F18E0-BCF2-4C16-AA53-ED8948786FCA}"/>
    <dataValidation allowBlank="1" showInputMessage="1" showErrorMessage="1" prompt="Where contingent liabilities disclosed, unless Capped stated, assume Uncapped (&quot;Yes&quot;). If no contingent liabilities disclosed, select (&quot;No or N/A&quot;)._x000a_" sqref="E81" xr:uid="{2A68AE1C-8835-4BCE-9B92-BD95C12F9422}"/>
    <dataValidation allowBlank="1" showInputMessage="1" showErrorMessage="1" errorTitle="Data Entry Error" error="You have selected &quot;Not-for-profit/Voluntary Organisations&quot;  as bidder but are entering data into &quot;Private Limited Company/Publicly Limited Company&quot; input tab." prompt="Input entity name here" sqref="F12" xr:uid="{B12B93B4-BFBF-478F-B19C-5E44C9344535}"/>
  </dataValidations>
  <pageMargins left="0.7" right="0.7" top="0.75" bottom="0.75" header="0.3" footer="0.3"/>
  <ignoredErrors>
    <ignoredError sqref="H76" formulaRange="1"/>
  </ignoredErrors>
  <extLst>
    <ext xmlns:x14="http://schemas.microsoft.com/office/spreadsheetml/2009/9/main" uri="{CCE6A557-97BC-4b89-ADB6-D9C93CAAB3DF}">
      <x14:dataValidations xmlns:xm="http://schemas.microsoft.com/office/excel/2006/main" count="20">
        <x14:dataValidation type="custom" allowBlank="1" showInputMessage="1" showErrorMessage="1" errorTitle="Data Entry Error" error="You have selected &quot;Private Limited Company/Public Limited Company&quot;  as bidder but are entering data into Not-for-profit/Voluntary Sector Organisation tab." prompt="Expenditure should be entered as negative, income should be entered as positive." xr:uid="{9B63C85A-9F77-4E32-8932-BEE29200965A}">
          <x14:formula1>
            <xm:f>'Bidder Instructions'!$G$27='SysConfig HIDE BEFORE SHARING'!$F$32</xm:f>
          </x14:formula1>
          <xm:sqref>B18:B42 A18:A45</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nter as positive." xr:uid="{186BDCE7-E2F5-45A9-8901-7DA9DFDC7064}">
          <x14:formula1>
            <xm:f>AND('Bidder Instructions'!$G$27='SysConfig HIDE BEFORE SHARING'!$F$32,B80&gt;=0)</xm:f>
          </x14:formula1>
          <xm:sqref>B80</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xr:uid="{88D3A1E3-57DC-4083-8F7A-163902D7B462}">
          <x14:formula1>
            <xm:f>'Bidder Instructions'!$G$27='SysConfig HIDE BEFORE SHARING'!$F$32</xm:f>
          </x14:formula1>
          <xm:sqref>B92</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Both assets and liabilities should be entered as positive." xr:uid="{38D044C9-02D7-42DF-BEFD-3B5A0AD5C51A}">
          <x14:formula1>
            <xm:f>AND('Bidder Instructions'!$G$27='SysConfig HIDE BEFORE SHARING'!$F$33,A49&gt;=0)</xm:f>
          </x14:formula1>
          <xm:sqref>A54:A58 A49:A52 A71:A75</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12571B6C-7444-4060-996C-737116A0EE11}">
          <x14:formula1>
            <xm:f>AND('Bidder Instructions'!$G$28='SysConfig HIDE BEFORE SHARING'!$F$32,D48&gt;=0)</xm:f>
          </x14:formula1>
          <xm:sqref>F78:G78 P48:XFD75 I78:J78 D48:E75 I48:J76 F48:G76 H48 K48 L78:M78 L48:M76 N48</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prompt="Depreciation and Amortisation should be included in the relevant cost lines above but must also be disclosed here for the purpose of EBITDA calculation. This should be entered as a negative. " xr:uid="{8AFEDC83-2B67-4538-96DE-5563261FC8A3}">
          <x14:formula1>
            <xm:f>AND('Bidder Instructions'!$G$28='SysConfig HIDE BEFORE SHARING'!$F$32,F45&lt;=0)</xm:f>
          </x14:formula1>
          <xm:sqref>F45:G45 I45:J45 L45:M45</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xr:uid="{F21A028E-2FDC-4E5E-BEB2-584BCF454AFE}">
          <x14:formula1>
            <xm:f>$D$30='SysConfig HIDE BEFORE SHARING'!$F$32</xm:f>
          </x14:formula1>
          <xm:sqref>F15:N17</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prompt="Expenditure should be entered as negative, income should be entered as positive." xr:uid="{72FF40B1-EC60-4483-83DE-A0A5BD1545FD}">
          <x14:formula1>
            <xm:f>'Bidder Instructions'!$G$28='SysConfig HIDE BEFORE SHARING'!$F$32</xm:f>
          </x14:formula1>
          <xm:sqref>P18:XFD42 C80:C81 D45 C18:C78 D18:E42 F41:N42</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Otherwise you have entered a positive value for D&amp;A." prompt="Depreciation and Amortisation should be included in the relevant cost lines above but must also be disclosed here for the purpose of EBITDA calculation. This should be entered as a negative. " xr:uid="{242535B8-4A53-4BE6-9AC6-9A41BEB9087A}">
          <x14:formula1>
            <xm:f>AND('Bidder Instructions'!$G$27='SysConfig HIDE BEFORE SHARING'!$F$33,B45&lt;=0)</xm:f>
          </x14:formula1>
          <xm:sqref>K45 E45 H45 P45:XFD45 B45 N45</xm:sqref>
        </x14:dataValidation>
        <x14:dataValidation type="list" allowBlank="1" showInputMessage="1" showErrorMessage="1" errorTitle="Data Entry Error" error="You have selected &quot;Not-for-profit/Voluntary Organisations&quot;  as bidder but are entering data into &quot;Private Limited Company/Publicly Limited Company&quot; input tab." prompt="Where contingent liabilities disclosed, unless Capped stated, assume Uncapped (&quot;Yes&quot;). If no contingent liabilities disclosed, select (&quot;No or N/A&quot;)." xr:uid="{058AB1A5-D169-48F0-AE58-E380525E7261}">
          <x14:formula1>
            <xm:f>'SysConfig HIDE BEFORE SHARING'!$F$48:$F$49</xm:f>
          </x14:formula1>
          <xm:sqref>H81 K81 N81</xm:sqref>
        </x14:dataValidation>
        <x14:dataValidation type="custom" allowBlank="1" showInputMessage="1" showErrorMessage="1" errorTitle="Data Entry Error" error="You have selected &quot;Private Limited Company/Public Limited Company&quot;  as bidder but are entering data into Not-for-profit/Voluntary Sector Organisation tab." xr:uid="{D142C12E-D449-435F-A41C-BF3988B7F71A}">
          <x14:formula1>
            <xm:f>'Bidder Instructions'!$G$28='SysConfig HIDE BEFORE SHARING'!$F$32</xm:f>
          </x14:formula1>
          <xm:sqref>C92:C95 P92:XFD92 D92:N92</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nter as positive." xr:uid="{B2D3E072-062C-42FA-9D95-CE0454466104}">
          <x14:formula1>
            <xm:f>AND('Bidder Instructions'!$G$28='SysConfig HIDE BEFORE SHARING'!$F$32,D80&gt;=0)</xm:f>
          </x14:formula1>
          <xm:sqref>P80:XFD80 D80:N80</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9BA36C49-1D76-40E7-A487-84AEB049E77D}">
          <x14:formula1>
            <xm:f>AND('Bidder Instructions'!$G$27='SysConfig HIDE BEFORE SHARING'!$F$32,B48&gt;=0)</xm:f>
          </x14:formula1>
          <xm:sqref>B48:B75</xm:sqref>
        </x14:dataValidation>
        <x14:dataValidation type="custom" allowBlank="1" showInputMessage="1" showErrorMessage="1" errorTitle="Data Entry Error" error="You have selected &quot;Not-for-profit/Voluntary Sector Organisation&quot; but are entering data into the &quot;Private Limited Company/PLC&quot; tab. Otherwise, you are attempting to enter a negative value in the balance sheet." prompt="Both assets and liabilities should be entered as positive." xr:uid="{B613C484-D18E-48A6-8240-083A8A74B6A3}">
          <x14:formula1>
            <xm:f>AND('Bidder Instructions'!$G$28='SysConfig HIDE BEFORE SHARING'!$F$33,A46&gt;=0)</xm:f>
          </x14:formula1>
          <xm:sqref>A46:A48 A53 A59:A70</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nter as negative" xr:uid="{3EA996BC-294F-46FF-A0D3-B3C0A84E826D}">
          <x14:formula1>
            <xm:f>'Bidder Instructions'!$G$27='SysConfig HIDE BEFORE SHARING'!$F$33</xm:f>
          </x14:formula1>
          <xm:sqref>E88</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prompt="Expenditure should be entered as (negative), income should be entered as positive." xr:uid="{5C3A2E69-AAE9-4C01-BE4D-2662774C6FEF}">
          <x14:formula1>
            <xm:f>'Bidder Instructions'!$G$27='SysConfig HIDE BEFORE SHARING'!$F$33</xm:f>
          </x14:formula1>
          <xm:sqref>C87:C91</xm:sqref>
        </x14:dataValidation>
        <x14:dataValidation type="custom" allowBlank="1" showInputMessage="1" showErrorMessage="1" errorTitle="Data Entry Error" error="You have selected &quot;Not-for-profit/Voluntary Organisations&quot;  as bidder but are entering data into &quot;Private Limited Company/Publicly Limited Company&quot; input tab." xr:uid="{9622C529-A03A-46D0-8DF8-582DFB42F796}">
          <x14:formula1>
            <xm:f>'Bidder Instructions'!$G$27='SysConfig HIDE BEFORE SHARING'!$F$33</xm:f>
          </x14:formula1>
          <xm:sqref>E87 D87:D88</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Expenditure should be entered as negative, income should be entered as positive." xr:uid="{0E790175-3873-4EAA-B633-7CED20C88B6C}">
          <x14:formula1>
            <xm:f>AND('Bidder Instructions Lite'!$F$25='SysConfig HIDE BEFORE SHARING'!$F$32)</xm:f>
          </x14:formula1>
          <xm:sqref>F18:N40</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Both assets and liabilities should be entered as positive." xr:uid="{7A5FA007-E64A-43E4-B6DD-8FC40847E866}">
          <x14:formula1>
            <xm:f>AND('Bidder Instructions Lite'!$F$25='SysConfig HIDE BEFORE SHARING'!$F$32,H49&gt;=0)</xm:f>
          </x14:formula1>
          <xm:sqref>N49:N75 H49:H75 K49:K75</xm:sqref>
        </x14:dataValidation>
        <x14:dataValidation type="custom" allowBlank="1" showInputMessage="1" showErrorMessage="1" errorTitle="Data Entry Error" error="You have selected &quot;Private Limited Company/PLC&quot; but are entering data into the &quot;Not-for-profit/Voluntary Sector Organisation&quot; tab. Otherwise, you are attempting to enter a negative value in the balance sheet." prompt="Cash inflows should be entered as positive, cash outflows should be entered as negative" xr:uid="{3EC2232A-BB39-434F-96E1-8FD4AD044DC7}">
          <x14:formula1>
            <xm:f>AND('Bidder Instructions Lite'!$F$25='SysConfig HIDE BEFORE SHARING'!$F$32)</xm:f>
          </x14:formula1>
          <xm:sqref>H87:H88 N90:N91 K90:K91 H90:H91 N87:N88 K87:K88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8">
    <tabColor rgb="FF5AB7B2"/>
  </sheetPr>
  <dimension ref="B2"/>
  <sheetViews>
    <sheetView zoomScale="75" zoomScaleNormal="75" workbookViewId="0">
      <selection activeCell="G18" sqref="G18"/>
    </sheetView>
  </sheetViews>
  <sheetFormatPr defaultColWidth="9" defaultRowHeight="11.5" x14ac:dyDescent="0.25"/>
  <cols>
    <col min="1" max="16384" width="9" style="119"/>
  </cols>
  <sheetData>
    <row r="2" spans="2:2" ht="25" x14ac:dyDescent="0.5">
      <c r="B2" s="1133" t="s">
        <v>851</v>
      </c>
    </row>
  </sheetData>
  <sheetProtection selectLockedCells="1" selectUnlockedCells="1"/>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6">
    <tabColor rgb="FF5AB7B2"/>
  </sheetPr>
  <dimension ref="A1:K1048570"/>
  <sheetViews>
    <sheetView showGridLines="0" zoomScale="75" zoomScaleNormal="75" workbookViewId="0">
      <selection activeCell="G18" sqref="G18"/>
    </sheetView>
  </sheetViews>
  <sheetFormatPr defaultColWidth="0" defaultRowHeight="0" customHeight="1" zeroHeight="1" x14ac:dyDescent="0.25"/>
  <cols>
    <col min="1" max="2" width="4.3984375" customWidth="1"/>
    <col min="3" max="3" width="45" customWidth="1"/>
    <col min="4" max="4" width="25.3984375" style="211" customWidth="1"/>
    <col min="5" max="5" width="3" style="211" customWidth="1"/>
    <col min="6" max="6" width="30.796875" style="4" customWidth="1"/>
    <col min="7" max="7" width="54.796875" style="241" customWidth="1"/>
    <col min="8" max="8" width="5" customWidth="1"/>
    <col min="9" max="9" width="39" customWidth="1"/>
    <col min="10" max="10" width="8.796875" customWidth="1"/>
    <col min="11" max="11" width="24.3984375" customWidth="1"/>
    <col min="12" max="16384" width="9" hidden="1"/>
  </cols>
  <sheetData>
    <row r="1" spans="1:11" ht="11.5" x14ac:dyDescent="0.25">
      <c r="A1" s="39"/>
      <c r="B1" s="39"/>
      <c r="C1" s="40"/>
      <c r="D1" s="229"/>
      <c r="E1" s="230"/>
      <c r="F1" s="368"/>
      <c r="G1" s="230"/>
      <c r="H1" s="65"/>
      <c r="I1" s="65"/>
      <c r="J1" s="65"/>
      <c r="K1" s="65"/>
    </row>
    <row r="2" spans="1:11" ht="13" x14ac:dyDescent="0.25">
      <c r="A2" s="39"/>
      <c r="B2" s="39"/>
      <c r="C2" s="41" t="str">
        <f>cstProjectName</f>
        <v>[Financial Viability Risk Assessment Template]</v>
      </c>
      <c r="D2" s="229"/>
      <c r="E2" s="230"/>
      <c r="F2" s="368"/>
      <c r="G2" s="230"/>
      <c r="H2" s="65"/>
      <c r="I2" s="65"/>
      <c r="J2" s="65"/>
      <c r="K2" s="65"/>
    </row>
    <row r="3" spans="1:11" ht="12.5" x14ac:dyDescent="0.25">
      <c r="A3" s="39"/>
      <c r="B3" s="39"/>
      <c r="C3" s="42" t="str">
        <f ca="1">MID(CELL("filename",A1),FIND("]",CELL("filename",A1))+1,256)</f>
        <v>2.1 Lead &amp; Parents</v>
      </c>
      <c r="D3" s="229"/>
      <c r="E3" s="230"/>
      <c r="F3" s="368"/>
      <c r="G3" s="230"/>
      <c r="H3" s="65"/>
      <c r="I3" s="65"/>
      <c r="J3" s="65"/>
      <c r="K3" s="65"/>
    </row>
    <row r="4" spans="1:11" ht="11.5" x14ac:dyDescent="0.25">
      <c r="A4" s="39"/>
      <c r="B4" s="39"/>
      <c r="C4" s="40" t="str">
        <f>IF(ISBLANK(cstProtectiveMarking),"",cstProtectiveMarking)</f>
        <v>[OFFICIAL]</v>
      </c>
      <c r="D4" s="229"/>
      <c r="E4" s="230"/>
      <c r="F4" s="368"/>
      <c r="G4" s="230"/>
      <c r="H4" s="65"/>
      <c r="I4" s="65"/>
      <c r="J4" s="65"/>
      <c r="K4" s="65"/>
    </row>
    <row r="5" spans="1:11" ht="11.5" x14ac:dyDescent="0.25">
      <c r="A5" s="39"/>
      <c r="B5" s="39"/>
      <c r="C5" s="43" t="str">
        <f>HYPERLINK("#'Contents'!A1",sysChkWord)</f>
        <v>All Checks OK</v>
      </c>
      <c r="D5" s="229"/>
      <c r="E5" s="230"/>
      <c r="F5" s="368"/>
      <c r="G5" s="230"/>
      <c r="H5" s="65"/>
      <c r="I5" s="65"/>
      <c r="J5" s="65"/>
      <c r="K5" s="65"/>
    </row>
    <row r="6" spans="1:11" ht="12.5" x14ac:dyDescent="0.25">
      <c r="A6" s="39"/>
      <c r="B6" s="44"/>
      <c r="C6" s="1167" t="str">
        <f>HYPERLINK("#'Contents'!A1","Contents")</f>
        <v>Contents</v>
      </c>
      <c r="D6" s="1161"/>
      <c r="E6" s="231"/>
      <c r="F6" s="369"/>
      <c r="G6" s="231"/>
      <c r="H6" s="66"/>
      <c r="I6" s="66"/>
      <c r="J6" s="66"/>
      <c r="K6" s="66"/>
    </row>
    <row r="7" spans="1:11" ht="11.5" x14ac:dyDescent="0.25">
      <c r="A7" s="39"/>
      <c r="B7" s="39"/>
      <c r="C7" s="39"/>
      <c r="D7" s="229"/>
      <c r="E7" s="230"/>
      <c r="F7" s="368"/>
      <c r="G7" s="230"/>
      <c r="H7" s="65"/>
      <c r="I7" s="65"/>
      <c r="J7" s="65"/>
      <c r="K7" s="65"/>
    </row>
    <row r="8" spans="1:11" ht="11.5" x14ac:dyDescent="0.25">
      <c r="A8" s="29">
        <f>SUM(A9:A70)</f>
        <v>0</v>
      </c>
      <c r="B8" s="29">
        <f>SUM(B9:B70)</f>
        <v>0</v>
      </c>
      <c r="C8" s="46"/>
      <c r="D8" s="86"/>
      <c r="E8" s="232"/>
      <c r="F8" s="370"/>
      <c r="G8" s="232"/>
      <c r="H8" s="67"/>
      <c r="I8" s="67"/>
      <c r="J8" s="67"/>
      <c r="K8" s="67"/>
    </row>
    <row r="9" spans="1:11" ht="11.5" x14ac:dyDescent="0.25">
      <c r="C9" s="289" t="s">
        <v>391</v>
      </c>
      <c r="E9" s="163"/>
      <c r="F9" s="371"/>
      <c r="I9" s="289" t="s">
        <v>391</v>
      </c>
    </row>
    <row r="10" spans="1:11" ht="11.5" x14ac:dyDescent="0.25">
      <c r="A10" s="14"/>
      <c r="B10" s="14"/>
      <c r="C10" s="57"/>
      <c r="D10" s="233"/>
      <c r="E10" s="233"/>
      <c r="F10" s="372"/>
      <c r="G10" s="234"/>
      <c r="H10" s="14"/>
      <c r="I10" s="109" t="s">
        <v>320</v>
      </c>
      <c r="J10" s="14"/>
      <c r="K10" s="14"/>
    </row>
    <row r="11" spans="1:11" ht="11.5" x14ac:dyDescent="0.25">
      <c r="A11" s="14"/>
      <c r="B11" s="14"/>
      <c r="C11" s="57">
        <f>CHOOSE('Bidder Instructions'!$H$27,'1.1b Lead &amp; Parents NFP'!F$12,'1.1a Lead &amp; Parents'!F$12)</f>
        <v>0</v>
      </c>
      <c r="D11" s="234" t="s">
        <v>267</v>
      </c>
      <c r="E11" s="233"/>
      <c r="F11" s="372"/>
      <c r="G11" s="234" t="s">
        <v>310</v>
      </c>
      <c r="H11" s="14"/>
      <c r="I11" s="109"/>
      <c r="J11" s="14"/>
      <c r="K11" s="14"/>
    </row>
    <row r="12" spans="1:11" s="121" customFormat="1" ht="12" customHeight="1" x14ac:dyDescent="0.25">
      <c r="A12" s="208"/>
      <c r="B12" s="208"/>
      <c r="C12" s="364" t="s">
        <v>0</v>
      </c>
      <c r="D12" s="218" t="s">
        <v>427</v>
      </c>
      <c r="E12" s="222"/>
      <c r="F12" s="1242" t="s">
        <v>382</v>
      </c>
      <c r="G12" s="1243"/>
      <c r="H12" s="208"/>
      <c r="I12" s="209" t="s">
        <v>293</v>
      </c>
      <c r="J12" s="1240" t="str">
        <f>'Authority Input'!G45</f>
        <v>[Agreement / Contract Ref]</v>
      </c>
      <c r="K12" s="1240"/>
    </row>
    <row r="13" spans="1:11" s="121" customFormat="1" ht="15" customHeight="1" x14ac:dyDescent="0.25">
      <c r="A13" s="208"/>
      <c r="B13" s="208"/>
      <c r="C13" s="364" t="s">
        <v>40</v>
      </c>
      <c r="D13" s="220" t="s">
        <v>427</v>
      </c>
      <c r="E13" s="225"/>
      <c r="F13" s="1242"/>
      <c r="G13" s="1244"/>
      <c r="H13" s="208"/>
      <c r="I13" s="209" t="s">
        <v>292</v>
      </c>
      <c r="J13" s="1240" t="str">
        <f>'Authority Input'!G46</f>
        <v>[Agreement / Contract Name]</v>
      </c>
      <c r="K13" s="1240"/>
    </row>
    <row r="14" spans="1:11" s="121" customFormat="1" ht="14.5" x14ac:dyDescent="0.25">
      <c r="A14" s="208"/>
      <c r="B14" s="208"/>
      <c r="C14" s="364" t="s">
        <v>41</v>
      </c>
      <c r="D14" s="218" t="s">
        <v>427</v>
      </c>
      <c r="E14" s="222"/>
      <c r="F14" s="373"/>
      <c r="G14" s="235"/>
      <c r="H14" s="208"/>
      <c r="I14" s="226" t="s">
        <v>412</v>
      </c>
      <c r="J14" s="208"/>
      <c r="K14" s="208"/>
    </row>
    <row r="15" spans="1:11" s="121" customFormat="1" ht="15" customHeight="1" x14ac:dyDescent="0.25">
      <c r="A15" s="208"/>
      <c r="B15" s="208"/>
      <c r="C15" s="364" t="s">
        <v>39</v>
      </c>
      <c r="D15" s="218"/>
      <c r="E15" s="222"/>
      <c r="F15" s="364" t="s">
        <v>318</v>
      </c>
      <c r="G15" s="213"/>
      <c r="H15" s="208"/>
      <c r="I15" s="223" t="s">
        <v>241</v>
      </c>
      <c r="J15" s="223" t="s">
        <v>242</v>
      </c>
      <c r="K15" s="208"/>
    </row>
    <row r="16" spans="1:11" s="121" customFormat="1" ht="11.5" x14ac:dyDescent="0.25">
      <c r="A16" s="208"/>
      <c r="B16" s="208"/>
      <c r="C16" s="364" t="s">
        <v>307</v>
      </c>
      <c r="D16" s="391"/>
      <c r="E16" s="236"/>
      <c r="F16" s="364" t="s">
        <v>317</v>
      </c>
      <c r="G16" s="213"/>
      <c r="H16" s="208"/>
      <c r="I16" s="364" t="str">
        <f>'Authority Input'!F50</f>
        <v>Lot 1 Name</v>
      </c>
      <c r="J16" s="227" t="b">
        <v>1</v>
      </c>
      <c r="K16" s="208"/>
    </row>
    <row r="17" spans="1:11" s="121" customFormat="1" ht="11.5" x14ac:dyDescent="0.25">
      <c r="A17" s="208"/>
      <c r="B17" s="208"/>
      <c r="C17" s="364" t="s">
        <v>316</v>
      </c>
      <c r="D17" s="392"/>
      <c r="E17" s="214"/>
      <c r="F17" s="364" t="s">
        <v>317</v>
      </c>
      <c r="G17" s="213"/>
      <c r="H17" s="208"/>
      <c r="I17" s="364" t="str">
        <f>'Authority Input'!F51</f>
        <v>Lot 2 Name</v>
      </c>
      <c r="J17" s="227" t="b">
        <v>1</v>
      </c>
      <c r="K17" s="208"/>
    </row>
    <row r="18" spans="1:11" s="121" customFormat="1" ht="11.5" x14ac:dyDescent="0.25">
      <c r="A18" s="208"/>
      <c r="B18" s="208"/>
      <c r="C18" s="364"/>
      <c r="D18" s="212"/>
      <c r="E18" s="212"/>
      <c r="F18" s="364"/>
      <c r="G18" s="212"/>
      <c r="H18" s="208"/>
      <c r="I18" s="364" t="str">
        <f>'Authority Input'!F52</f>
        <v>Lot 3 Name</v>
      </c>
      <c r="J18" s="227" t="b">
        <v>1</v>
      </c>
      <c r="K18" s="208"/>
    </row>
    <row r="19" spans="1:11" s="121" customFormat="1" ht="51.75" customHeight="1" x14ac:dyDescent="0.25">
      <c r="A19" s="208"/>
      <c r="B19" s="208"/>
      <c r="C19" s="364" t="s">
        <v>319</v>
      </c>
      <c r="D19" s="213"/>
      <c r="E19" s="214"/>
      <c r="F19" s="364" t="s">
        <v>310</v>
      </c>
      <c r="G19" s="213"/>
      <c r="H19" s="208"/>
      <c r="I19" s="364" t="str">
        <f>'Authority Input'!F53</f>
        <v>Lot 4 Name</v>
      </c>
      <c r="J19" s="227" t="b">
        <v>1</v>
      </c>
      <c r="K19" s="208"/>
    </row>
    <row r="20" spans="1:11" s="121" customFormat="1" ht="11.5" x14ac:dyDescent="0.25">
      <c r="A20" s="208"/>
      <c r="B20" s="208"/>
      <c r="C20" s="364" t="s">
        <v>308</v>
      </c>
      <c r="D20" s="237"/>
      <c r="E20" s="214"/>
      <c r="F20" s="364"/>
      <c r="G20" s="237"/>
      <c r="H20" s="208"/>
      <c r="I20" s="364" t="str">
        <f>'Authority Input'!F54</f>
        <v>Lot 5 Name</v>
      </c>
      <c r="J20" s="227" t="b">
        <v>1</v>
      </c>
      <c r="K20" s="208"/>
    </row>
    <row r="21" spans="1:11" s="121" customFormat="1" ht="11.5" x14ac:dyDescent="0.25">
      <c r="A21" s="208"/>
      <c r="B21" s="208"/>
      <c r="C21" s="364" t="s">
        <v>309</v>
      </c>
      <c r="D21" s="213"/>
      <c r="E21" s="214"/>
      <c r="F21" s="364" t="s">
        <v>321</v>
      </c>
      <c r="G21" s="213"/>
      <c r="H21" s="208"/>
      <c r="I21" s="364" t="str">
        <f>'Authority Input'!F55</f>
        <v>Lot 6 Name</v>
      </c>
      <c r="J21" s="227" t="b">
        <v>1</v>
      </c>
      <c r="K21" s="208"/>
    </row>
    <row r="22" spans="1:11" s="121" customFormat="1" ht="11.5" x14ac:dyDescent="0.25">
      <c r="A22" s="208"/>
      <c r="B22" s="208"/>
      <c r="C22" s="364" t="s">
        <v>311</v>
      </c>
      <c r="D22" s="213"/>
      <c r="E22" s="214"/>
      <c r="F22" s="364" t="s">
        <v>321</v>
      </c>
      <c r="G22" s="213"/>
      <c r="H22" s="208"/>
      <c r="I22" s="364" t="str">
        <f>'Authority Input'!F56</f>
        <v>Lot 7 Name</v>
      </c>
      <c r="J22" s="227" t="b">
        <v>1</v>
      </c>
      <c r="K22" s="208"/>
    </row>
    <row r="23" spans="1:11" s="121" customFormat="1" ht="11.5" x14ac:dyDescent="0.25">
      <c r="A23" s="208"/>
      <c r="B23" s="208"/>
      <c r="C23" s="364" t="s">
        <v>312</v>
      </c>
      <c r="D23" s="213"/>
      <c r="E23" s="214"/>
      <c r="F23" s="364" t="s">
        <v>321</v>
      </c>
      <c r="G23" s="213"/>
      <c r="H23" s="208"/>
      <c r="I23" s="364" t="str">
        <f>'Authority Input'!F57</f>
        <v>Lot 8 Name</v>
      </c>
      <c r="J23" s="227" t="b">
        <v>1</v>
      </c>
      <c r="K23" s="208"/>
    </row>
    <row r="24" spans="1:11" s="121" customFormat="1" ht="11.5" x14ac:dyDescent="0.25">
      <c r="A24" s="208"/>
      <c r="B24" s="208"/>
      <c r="C24" s="364" t="s">
        <v>313</v>
      </c>
      <c r="D24" s="213"/>
      <c r="E24" s="214"/>
      <c r="F24" s="364" t="s">
        <v>321</v>
      </c>
      <c r="G24" s="213"/>
      <c r="H24" s="208"/>
      <c r="I24" s="364" t="str">
        <f>'Authority Input'!F58</f>
        <v>Lot 9 Name</v>
      </c>
      <c r="J24" s="227" t="b">
        <v>1</v>
      </c>
      <c r="K24" s="208"/>
    </row>
    <row r="25" spans="1:11" s="121" customFormat="1" ht="11.5" x14ac:dyDescent="0.25">
      <c r="A25" s="208"/>
      <c r="B25" s="208"/>
      <c r="C25" s="364" t="s">
        <v>314</v>
      </c>
      <c r="D25" s="213"/>
      <c r="E25" s="214"/>
      <c r="F25" s="364" t="s">
        <v>321</v>
      </c>
      <c r="G25" s="213"/>
      <c r="H25" s="208"/>
      <c r="I25" s="364" t="str">
        <f>'Authority Input'!F59</f>
        <v>Lot 10 Name</v>
      </c>
      <c r="J25" s="227" t="b">
        <v>1</v>
      </c>
      <c r="K25" s="208"/>
    </row>
    <row r="26" spans="1:11" s="121" customFormat="1" ht="11.5" x14ac:dyDescent="0.25">
      <c r="A26" s="208"/>
      <c r="B26" s="208"/>
      <c r="C26" s="364"/>
      <c r="D26" s="237"/>
      <c r="E26" s="214"/>
      <c r="F26" s="364"/>
      <c r="G26" s="237"/>
      <c r="H26" s="208"/>
      <c r="I26" s="364" t="str">
        <f>'Authority Input'!F60</f>
        <v>Lot 11 Name</v>
      </c>
      <c r="J26" s="227" t="b">
        <v>1</v>
      </c>
      <c r="K26" s="208"/>
    </row>
    <row r="27" spans="1:11" s="121" customFormat="1" ht="12" x14ac:dyDescent="0.25">
      <c r="A27" s="208"/>
      <c r="B27" s="208"/>
      <c r="C27" s="365" t="s">
        <v>315</v>
      </c>
      <c r="D27" s="238"/>
      <c r="E27" s="215"/>
      <c r="F27" s="374"/>
      <c r="G27" s="238"/>
      <c r="H27" s="208"/>
      <c r="I27" s="364" t="str">
        <f>'Authority Input'!F61</f>
        <v>Lot 12 Name</v>
      </c>
      <c r="J27" s="227" t="b">
        <v>1</v>
      </c>
      <c r="K27" s="208"/>
    </row>
    <row r="28" spans="1:11" s="121" customFormat="1" ht="51.75" customHeight="1" x14ac:dyDescent="0.25">
      <c r="A28" s="208"/>
      <c r="B28" s="208"/>
      <c r="C28" s="366" t="s">
        <v>333</v>
      </c>
      <c r="D28" s="1237"/>
      <c r="E28" s="1238"/>
      <c r="F28" s="1238"/>
      <c r="G28" s="1239"/>
      <c r="H28" s="208"/>
      <c r="I28" s="208"/>
      <c r="J28" s="228"/>
      <c r="K28" s="208"/>
    </row>
    <row r="29" spans="1:11" s="121" customFormat="1" ht="11.5" x14ac:dyDescent="0.25">
      <c r="A29" s="208"/>
      <c r="B29" s="208"/>
      <c r="C29" s="366"/>
      <c r="D29" s="1241"/>
      <c r="E29" s="1241"/>
      <c r="F29" s="1241"/>
      <c r="G29" s="1241"/>
      <c r="H29" s="208"/>
      <c r="I29" s="208"/>
      <c r="J29" s="208"/>
      <c r="K29" s="208"/>
    </row>
    <row r="30" spans="1:11" s="121" customFormat="1" ht="11.5" x14ac:dyDescent="0.25">
      <c r="A30" s="208"/>
      <c r="B30" s="208"/>
      <c r="C30" s="364"/>
      <c r="D30" s="212"/>
      <c r="E30" s="215"/>
      <c r="F30" s="373"/>
      <c r="G30" s="224"/>
      <c r="H30" s="208"/>
      <c r="I30" s="208"/>
      <c r="J30" s="208"/>
      <c r="K30" s="208"/>
    </row>
    <row r="31" spans="1:11" s="121" customFormat="1" ht="11.5" x14ac:dyDescent="0.25">
      <c r="A31" s="208"/>
      <c r="B31" s="208"/>
      <c r="C31" s="237">
        <f>CHOOSE('Bidder Instructions'!$H$27,'1.1b Lead &amp; Parents NFP'!Z$12,'1.1a Lead &amp; Parents'!N$12)</f>
        <v>0</v>
      </c>
      <c r="D31" s="239" t="s">
        <v>267</v>
      </c>
      <c r="E31" s="237"/>
      <c r="F31" s="367"/>
      <c r="G31" s="239" t="s">
        <v>310</v>
      </c>
      <c r="H31" s="208"/>
      <c r="I31" s="208"/>
      <c r="J31" s="208"/>
      <c r="K31" s="208"/>
    </row>
    <row r="32" spans="1:11" s="121" customFormat="1" ht="11.5" x14ac:dyDescent="0.25">
      <c r="A32" s="208"/>
      <c r="B32" s="208"/>
      <c r="C32" s="364" t="s">
        <v>0</v>
      </c>
      <c r="D32" s="218" t="s">
        <v>427</v>
      </c>
      <c r="E32" s="222"/>
      <c r="F32" s="1242" t="s">
        <v>382</v>
      </c>
      <c r="G32" s="1243"/>
      <c r="H32" s="208"/>
      <c r="I32" s="208"/>
      <c r="J32" s="208"/>
      <c r="K32" s="208"/>
    </row>
    <row r="33" spans="1:11" s="121" customFormat="1" ht="11.5" x14ac:dyDescent="0.25">
      <c r="A33" s="208"/>
      <c r="B33" s="208"/>
      <c r="C33" s="364" t="s">
        <v>40</v>
      </c>
      <c r="D33" s="218" t="s">
        <v>427</v>
      </c>
      <c r="E33" s="225"/>
      <c r="F33" s="1242"/>
      <c r="G33" s="1244"/>
      <c r="H33" s="208"/>
      <c r="I33" s="208"/>
      <c r="J33" s="208"/>
      <c r="K33" s="208"/>
    </row>
    <row r="34" spans="1:11" s="121" customFormat="1" ht="14.5" x14ac:dyDescent="0.25">
      <c r="A34" s="208"/>
      <c r="B34" s="208"/>
      <c r="C34" s="364" t="s">
        <v>41</v>
      </c>
      <c r="D34" s="218" t="s">
        <v>427</v>
      </c>
      <c r="E34" s="222"/>
      <c r="F34" s="373"/>
      <c r="G34" s="235"/>
      <c r="H34" s="208"/>
      <c r="I34" s="208"/>
      <c r="J34" s="208"/>
      <c r="K34" s="208"/>
    </row>
    <row r="35" spans="1:11" s="121" customFormat="1" ht="11.5" x14ac:dyDescent="0.25">
      <c r="A35" s="208"/>
      <c r="B35" s="208"/>
      <c r="C35" s="364" t="s">
        <v>39</v>
      </c>
      <c r="D35" s="218"/>
      <c r="E35" s="222"/>
      <c r="F35" s="364" t="s">
        <v>318</v>
      </c>
      <c r="G35" s="213"/>
      <c r="H35" s="208"/>
      <c r="I35" s="208"/>
      <c r="J35" s="208"/>
      <c r="K35" s="208"/>
    </row>
    <row r="36" spans="1:11" s="121" customFormat="1" ht="11.5" x14ac:dyDescent="0.25">
      <c r="A36" s="208"/>
      <c r="B36" s="208"/>
      <c r="C36" s="364" t="s">
        <v>307</v>
      </c>
      <c r="D36" s="391"/>
      <c r="E36" s="236"/>
      <c r="F36" s="364" t="s">
        <v>317</v>
      </c>
      <c r="G36" s="213"/>
      <c r="H36" s="208"/>
      <c r="I36" s="208"/>
      <c r="J36" s="208"/>
      <c r="K36" s="208"/>
    </row>
    <row r="37" spans="1:11" s="121" customFormat="1" ht="11.5" x14ac:dyDescent="0.25">
      <c r="A37" s="208"/>
      <c r="B37" s="208"/>
      <c r="C37" s="364" t="s">
        <v>316</v>
      </c>
      <c r="D37" s="392"/>
      <c r="E37" s="214"/>
      <c r="F37" s="364" t="s">
        <v>317</v>
      </c>
      <c r="G37" s="213"/>
      <c r="H37" s="208"/>
      <c r="I37" s="208"/>
      <c r="J37" s="208"/>
      <c r="K37" s="208"/>
    </row>
    <row r="38" spans="1:11" s="121" customFormat="1" ht="11.5" x14ac:dyDescent="0.25">
      <c r="A38" s="208"/>
      <c r="B38" s="208"/>
      <c r="C38" s="364"/>
      <c r="D38" s="212"/>
      <c r="E38" s="212"/>
      <c r="F38" s="364"/>
      <c r="G38" s="212"/>
      <c r="H38" s="208"/>
      <c r="I38" s="208"/>
      <c r="J38" s="208"/>
      <c r="K38" s="208"/>
    </row>
    <row r="39" spans="1:11" s="121" customFormat="1" ht="51.75" customHeight="1" x14ac:dyDescent="0.25">
      <c r="A39" s="208"/>
      <c r="B39" s="208"/>
      <c r="C39" s="364" t="s">
        <v>319</v>
      </c>
      <c r="D39" s="213"/>
      <c r="E39" s="214"/>
      <c r="F39" s="364" t="s">
        <v>310</v>
      </c>
      <c r="G39" s="213"/>
      <c r="H39" s="208"/>
      <c r="I39" s="208"/>
      <c r="J39" s="208"/>
      <c r="K39" s="208"/>
    </row>
    <row r="40" spans="1:11" s="121" customFormat="1" ht="11.5" x14ac:dyDescent="0.25">
      <c r="A40" s="208"/>
      <c r="B40" s="208"/>
      <c r="C40" s="364" t="s">
        <v>308</v>
      </c>
      <c r="D40" s="237"/>
      <c r="E40" s="214"/>
      <c r="F40" s="364"/>
      <c r="G40" s="237"/>
      <c r="H40" s="208"/>
      <c r="I40" s="208"/>
      <c r="J40" s="208"/>
      <c r="K40" s="208"/>
    </row>
    <row r="41" spans="1:11" s="121" customFormat="1" ht="11.5" x14ac:dyDescent="0.25">
      <c r="A41" s="208"/>
      <c r="B41" s="208"/>
      <c r="C41" s="364" t="s">
        <v>309</v>
      </c>
      <c r="D41" s="213"/>
      <c r="E41" s="214"/>
      <c r="F41" s="364" t="s">
        <v>321</v>
      </c>
      <c r="G41" s="213"/>
      <c r="H41" s="208"/>
      <c r="I41" s="208"/>
      <c r="J41" s="208"/>
      <c r="K41" s="208"/>
    </row>
    <row r="42" spans="1:11" s="121" customFormat="1" ht="11.5" x14ac:dyDescent="0.25">
      <c r="A42" s="208"/>
      <c r="B42" s="208"/>
      <c r="C42" s="364" t="s">
        <v>311</v>
      </c>
      <c r="D42" s="213"/>
      <c r="E42" s="214"/>
      <c r="F42" s="364" t="s">
        <v>321</v>
      </c>
      <c r="G42" s="213"/>
      <c r="H42" s="208"/>
      <c r="I42" s="208"/>
      <c r="J42" s="208"/>
      <c r="K42" s="208"/>
    </row>
    <row r="43" spans="1:11" s="121" customFormat="1" ht="11.5" x14ac:dyDescent="0.25">
      <c r="A43" s="208"/>
      <c r="B43" s="208"/>
      <c r="C43" s="364" t="s">
        <v>312</v>
      </c>
      <c r="D43" s="213"/>
      <c r="E43" s="214"/>
      <c r="F43" s="364" t="s">
        <v>321</v>
      </c>
      <c r="G43" s="213"/>
      <c r="H43" s="208"/>
      <c r="I43" s="208"/>
      <c r="J43" s="208"/>
      <c r="K43" s="208"/>
    </row>
    <row r="44" spans="1:11" s="121" customFormat="1" ht="11.5" x14ac:dyDescent="0.25">
      <c r="A44" s="208"/>
      <c r="B44" s="208"/>
      <c r="C44" s="364" t="s">
        <v>313</v>
      </c>
      <c r="D44" s="213"/>
      <c r="E44" s="214"/>
      <c r="F44" s="364" t="s">
        <v>321</v>
      </c>
      <c r="G44" s="213"/>
      <c r="H44" s="208"/>
      <c r="I44" s="208"/>
      <c r="J44" s="208"/>
      <c r="K44" s="208"/>
    </row>
    <row r="45" spans="1:11" s="121" customFormat="1" ht="11.5" x14ac:dyDescent="0.25">
      <c r="A45" s="208"/>
      <c r="B45" s="208"/>
      <c r="C45" s="364" t="s">
        <v>314</v>
      </c>
      <c r="D45" s="213"/>
      <c r="E45" s="214"/>
      <c r="F45" s="364" t="s">
        <v>321</v>
      </c>
      <c r="G45" s="213"/>
      <c r="H45" s="208"/>
      <c r="I45" s="208"/>
      <c r="J45" s="208"/>
      <c r="K45" s="208"/>
    </row>
    <row r="46" spans="1:11" s="121" customFormat="1" ht="11.5" x14ac:dyDescent="0.25">
      <c r="A46" s="208"/>
      <c r="B46" s="208"/>
      <c r="C46" s="364"/>
      <c r="D46" s="237"/>
      <c r="E46" s="214"/>
      <c r="F46" s="364"/>
      <c r="G46" s="237"/>
      <c r="H46" s="208"/>
      <c r="I46" s="208"/>
      <c r="J46" s="208"/>
      <c r="K46" s="208"/>
    </row>
    <row r="47" spans="1:11" s="121" customFormat="1" ht="12" x14ac:dyDescent="0.25">
      <c r="A47" s="208"/>
      <c r="B47" s="208"/>
      <c r="C47" s="365" t="s">
        <v>315</v>
      </c>
      <c r="D47" s="238"/>
      <c r="E47" s="215"/>
      <c r="F47" s="374"/>
      <c r="G47" s="238"/>
      <c r="H47" s="208"/>
      <c r="I47" s="208"/>
      <c r="J47" s="208"/>
      <c r="K47" s="208"/>
    </row>
    <row r="48" spans="1:11" s="121" customFormat="1" ht="51.75" customHeight="1" x14ac:dyDescent="0.25">
      <c r="A48" s="208"/>
      <c r="B48" s="208"/>
      <c r="C48" s="366" t="s">
        <v>333</v>
      </c>
      <c r="D48" s="1237"/>
      <c r="E48" s="1238"/>
      <c r="F48" s="1238"/>
      <c r="G48" s="1239"/>
      <c r="H48" s="208"/>
      <c r="I48" s="208"/>
      <c r="J48" s="208"/>
      <c r="K48" s="208"/>
    </row>
    <row r="49" spans="1:11" s="121" customFormat="1" ht="11.5" x14ac:dyDescent="0.25">
      <c r="A49" s="208"/>
      <c r="B49" s="208"/>
      <c r="C49" s="364"/>
      <c r="D49" s="212"/>
      <c r="E49" s="215"/>
      <c r="F49" s="373"/>
      <c r="G49" s="224"/>
      <c r="H49" s="208"/>
      <c r="I49" s="208"/>
      <c r="J49" s="208"/>
      <c r="K49" s="208"/>
    </row>
    <row r="50" spans="1:11" s="121" customFormat="1" ht="11.5" x14ac:dyDescent="0.25">
      <c r="A50" s="208"/>
      <c r="B50" s="208"/>
      <c r="C50" s="364"/>
      <c r="D50" s="212"/>
      <c r="E50" s="215"/>
      <c r="F50" s="373"/>
      <c r="G50" s="224"/>
      <c r="H50" s="208"/>
      <c r="I50" s="208"/>
      <c r="J50" s="208"/>
      <c r="K50" s="208"/>
    </row>
    <row r="51" spans="1:11" s="121" customFormat="1" ht="11.5" x14ac:dyDescent="0.25">
      <c r="A51" s="208"/>
      <c r="B51" s="208"/>
      <c r="C51" s="237">
        <f>CHOOSE('Bidder Instructions'!$H$27,'1.1b Lead &amp; Parents NFP'!AN$12,'1.1a Lead &amp; Parents'!V$12)</f>
        <v>0</v>
      </c>
      <c r="D51" s="239" t="s">
        <v>267</v>
      </c>
      <c r="E51" s="237"/>
      <c r="F51" s="367"/>
      <c r="G51" s="239" t="s">
        <v>310</v>
      </c>
      <c r="H51" s="208"/>
      <c r="I51" s="208"/>
      <c r="J51" s="208"/>
      <c r="K51" s="208"/>
    </row>
    <row r="52" spans="1:11" s="121" customFormat="1" ht="12" customHeight="1" x14ac:dyDescent="0.25">
      <c r="A52" s="208"/>
      <c r="B52" s="208"/>
      <c r="C52" s="364" t="s">
        <v>0</v>
      </c>
      <c r="D52" s="218" t="s">
        <v>427</v>
      </c>
      <c r="E52" s="222"/>
      <c r="F52" s="1242" t="s">
        <v>382</v>
      </c>
      <c r="G52" s="1243"/>
      <c r="H52" s="208"/>
      <c r="I52" s="208"/>
      <c r="J52" s="208"/>
      <c r="K52" s="208"/>
    </row>
    <row r="53" spans="1:11" s="121" customFormat="1" ht="11.5" x14ac:dyDescent="0.25">
      <c r="A53" s="208"/>
      <c r="B53" s="208"/>
      <c r="C53" s="364" t="s">
        <v>40</v>
      </c>
      <c r="D53" s="220" t="s">
        <v>427</v>
      </c>
      <c r="E53" s="225"/>
      <c r="F53" s="1242"/>
      <c r="G53" s="1244"/>
      <c r="H53" s="208"/>
      <c r="I53" s="208"/>
      <c r="J53" s="208"/>
      <c r="K53" s="208"/>
    </row>
    <row r="54" spans="1:11" s="121" customFormat="1" ht="14.5" x14ac:dyDescent="0.25">
      <c r="A54" s="208"/>
      <c r="B54" s="208"/>
      <c r="C54" s="364" t="s">
        <v>41</v>
      </c>
      <c r="D54" s="218" t="s">
        <v>427</v>
      </c>
      <c r="E54" s="222"/>
      <c r="F54" s="373"/>
      <c r="G54" s="235"/>
      <c r="H54" s="208"/>
      <c r="I54" s="208"/>
      <c r="J54" s="208"/>
      <c r="K54" s="208"/>
    </row>
    <row r="55" spans="1:11" s="121" customFormat="1" ht="11.5" x14ac:dyDescent="0.25">
      <c r="A55" s="208"/>
      <c r="B55" s="208"/>
      <c r="C55" s="364" t="s">
        <v>39</v>
      </c>
      <c r="D55" s="218"/>
      <c r="E55" s="222"/>
      <c r="F55" s="364" t="s">
        <v>318</v>
      </c>
      <c r="G55" s="213"/>
      <c r="H55" s="208"/>
      <c r="I55" s="208"/>
      <c r="J55" s="208"/>
      <c r="K55" s="208"/>
    </row>
    <row r="56" spans="1:11" s="121" customFormat="1" ht="11.5" x14ac:dyDescent="0.25">
      <c r="A56" s="208"/>
      <c r="B56" s="208"/>
      <c r="C56" s="364" t="s">
        <v>307</v>
      </c>
      <c r="D56" s="391"/>
      <c r="E56" s="236"/>
      <c r="F56" s="364" t="s">
        <v>317</v>
      </c>
      <c r="G56" s="213"/>
      <c r="H56" s="208"/>
      <c r="I56" s="208"/>
      <c r="J56" s="208"/>
      <c r="K56" s="208"/>
    </row>
    <row r="57" spans="1:11" s="121" customFormat="1" ht="11.5" x14ac:dyDescent="0.25">
      <c r="A57" s="208"/>
      <c r="B57" s="208"/>
      <c r="C57" s="364" t="s">
        <v>316</v>
      </c>
      <c r="D57" s="392"/>
      <c r="E57" s="214"/>
      <c r="F57" s="364" t="s">
        <v>317</v>
      </c>
      <c r="G57" s="213"/>
      <c r="H57" s="208"/>
      <c r="I57" s="208"/>
      <c r="J57" s="208"/>
      <c r="K57" s="208"/>
    </row>
    <row r="58" spans="1:11" s="121" customFormat="1" ht="11.5" x14ac:dyDescent="0.25">
      <c r="A58" s="208"/>
      <c r="B58" s="208"/>
      <c r="C58" s="364"/>
      <c r="D58" s="212"/>
      <c r="E58" s="212"/>
      <c r="F58" s="364"/>
      <c r="G58" s="212"/>
      <c r="H58" s="208"/>
      <c r="I58" s="208"/>
      <c r="J58" s="208"/>
      <c r="K58" s="208"/>
    </row>
    <row r="59" spans="1:11" s="121" customFormat="1" ht="51.75" customHeight="1" x14ac:dyDescent="0.25">
      <c r="A59" s="208"/>
      <c r="B59" s="208"/>
      <c r="C59" s="364" t="s">
        <v>319</v>
      </c>
      <c r="D59" s="213"/>
      <c r="E59" s="214"/>
      <c r="F59" s="364" t="s">
        <v>310</v>
      </c>
      <c r="G59" s="213"/>
      <c r="H59" s="208"/>
      <c r="I59" s="208"/>
      <c r="J59" s="208"/>
      <c r="K59" s="208"/>
    </row>
    <row r="60" spans="1:11" s="121" customFormat="1" ht="11.5" x14ac:dyDescent="0.25">
      <c r="A60" s="208"/>
      <c r="B60" s="208"/>
      <c r="C60" s="364" t="s">
        <v>308</v>
      </c>
      <c r="D60" s="237"/>
      <c r="E60" s="214"/>
      <c r="F60" s="364"/>
      <c r="G60" s="237"/>
      <c r="H60" s="208"/>
      <c r="I60" s="208"/>
      <c r="J60" s="208"/>
      <c r="K60" s="208"/>
    </row>
    <row r="61" spans="1:11" s="121" customFormat="1" ht="11.5" x14ac:dyDescent="0.25">
      <c r="A61" s="208"/>
      <c r="B61" s="208"/>
      <c r="C61" s="364" t="s">
        <v>309</v>
      </c>
      <c r="D61" s="213"/>
      <c r="E61" s="214"/>
      <c r="F61" s="364" t="s">
        <v>321</v>
      </c>
      <c r="G61" s="213"/>
      <c r="H61" s="208"/>
      <c r="I61" s="208"/>
      <c r="J61" s="208"/>
      <c r="K61" s="208"/>
    </row>
    <row r="62" spans="1:11" s="121" customFormat="1" ht="11.5" x14ac:dyDescent="0.25">
      <c r="A62" s="208"/>
      <c r="B62" s="208"/>
      <c r="C62" s="364" t="s">
        <v>311</v>
      </c>
      <c r="D62" s="213"/>
      <c r="E62" s="214"/>
      <c r="F62" s="364" t="s">
        <v>321</v>
      </c>
      <c r="G62" s="213"/>
      <c r="H62" s="208"/>
      <c r="I62" s="208"/>
      <c r="J62" s="208"/>
      <c r="K62" s="208"/>
    </row>
    <row r="63" spans="1:11" s="121" customFormat="1" ht="11.5" x14ac:dyDescent="0.25">
      <c r="A63" s="208"/>
      <c r="B63" s="208"/>
      <c r="C63" s="364" t="s">
        <v>312</v>
      </c>
      <c r="D63" s="213"/>
      <c r="E63" s="214"/>
      <c r="F63" s="364" t="s">
        <v>321</v>
      </c>
      <c r="G63" s="213"/>
      <c r="H63" s="208"/>
      <c r="I63" s="208"/>
      <c r="J63" s="208"/>
      <c r="K63" s="208"/>
    </row>
    <row r="64" spans="1:11" s="121" customFormat="1" ht="11.5" x14ac:dyDescent="0.25">
      <c r="A64" s="208"/>
      <c r="B64" s="208"/>
      <c r="C64" s="364" t="s">
        <v>313</v>
      </c>
      <c r="D64" s="213"/>
      <c r="E64" s="214"/>
      <c r="F64" s="364" t="s">
        <v>321</v>
      </c>
      <c r="G64" s="213"/>
      <c r="H64" s="208"/>
      <c r="I64" s="208"/>
      <c r="J64" s="208"/>
      <c r="K64" s="208"/>
    </row>
    <row r="65" spans="1:11" s="121" customFormat="1" ht="11.5" x14ac:dyDescent="0.25">
      <c r="A65" s="208"/>
      <c r="B65" s="208"/>
      <c r="C65" s="364" t="s">
        <v>314</v>
      </c>
      <c r="D65" s="213"/>
      <c r="E65" s="214"/>
      <c r="F65" s="364" t="s">
        <v>321</v>
      </c>
      <c r="G65" s="213"/>
      <c r="H65" s="208"/>
      <c r="I65" s="208"/>
      <c r="J65" s="208"/>
      <c r="K65" s="208"/>
    </row>
    <row r="66" spans="1:11" s="121" customFormat="1" ht="11.5" x14ac:dyDescent="0.25">
      <c r="A66" s="208"/>
      <c r="B66" s="208"/>
      <c r="C66" s="364"/>
      <c r="D66" s="237"/>
      <c r="E66" s="214"/>
      <c r="F66" s="364"/>
      <c r="G66" s="237"/>
      <c r="H66" s="208"/>
      <c r="I66" s="208"/>
      <c r="J66" s="208"/>
      <c r="K66" s="208"/>
    </row>
    <row r="67" spans="1:11" s="121" customFormat="1" ht="12" x14ac:dyDescent="0.25">
      <c r="A67" s="208"/>
      <c r="B67" s="208"/>
      <c r="C67" s="365" t="s">
        <v>315</v>
      </c>
      <c r="D67" s="238"/>
      <c r="E67" s="215"/>
      <c r="F67" s="374"/>
      <c r="G67" s="238"/>
      <c r="H67" s="208"/>
      <c r="I67" s="208"/>
      <c r="J67" s="208"/>
      <c r="K67" s="208"/>
    </row>
    <row r="68" spans="1:11" s="121" customFormat="1" ht="51.75" customHeight="1" x14ac:dyDescent="0.25">
      <c r="A68" s="208"/>
      <c r="B68" s="208"/>
      <c r="C68" s="366" t="s">
        <v>333</v>
      </c>
      <c r="D68" s="1237"/>
      <c r="E68" s="1238"/>
      <c r="F68" s="1238"/>
      <c r="G68" s="1239"/>
      <c r="H68" s="208"/>
      <c r="I68" s="208"/>
      <c r="J68" s="208"/>
      <c r="K68" s="208"/>
    </row>
    <row r="69" spans="1:11" ht="11.5" x14ac:dyDescent="0.25">
      <c r="C69" s="166"/>
      <c r="D69" s="240"/>
      <c r="E69" s="240"/>
      <c r="F69" s="375"/>
      <c r="G69" s="240"/>
    </row>
    <row r="70" spans="1:11" ht="15" customHeight="1" x14ac:dyDescent="0.35">
      <c r="A70" s="47" t="s">
        <v>111</v>
      </c>
      <c r="B70" s="47"/>
      <c r="C70" s="47"/>
      <c r="D70" s="47"/>
      <c r="E70" s="68"/>
      <c r="F70" s="376"/>
      <c r="G70" s="68"/>
      <c r="H70" s="47"/>
      <c r="I70" s="47"/>
      <c r="J70" s="47"/>
      <c r="K70" s="47"/>
    </row>
    <row r="71" spans="1:11" ht="0" hidden="1" customHeight="1" x14ac:dyDescent="0.25">
      <c r="C71" s="14"/>
      <c r="D71" s="210"/>
      <c r="G71" s="165"/>
    </row>
    <row r="1048568" ht="11.5" hidden="1" x14ac:dyDescent="0.25"/>
    <row r="1048569" ht="11.5" hidden="1" x14ac:dyDescent="0.25"/>
    <row r="1048570" ht="11.5" hidden="1" x14ac:dyDescent="0.25"/>
  </sheetData>
  <sheetProtection algorithmName="SHA-512" hashValue="PKq3Fg9lLjCRBKAvgZasghQEOX8Hu96NJPQkL8Res6I5Xc4cc8HnAIwL+fVw7XmK708chqPhg+tHV5Ng0slofQ==" saltValue="3OOYXCWrTH+gPSXG4mts/A==" spinCount="100000" sheet="1" objects="1" scenarios="1"/>
  <protectedRanges>
    <protectedRange sqref="J13:K13 J12" name="Ancillary Inputs_1_1_3"/>
    <protectedRange sqref="J16:J28" name="Sub Supplier Ancilliary Input_2"/>
  </protectedRanges>
  <mergeCells count="13">
    <mergeCell ref="D48:G48"/>
    <mergeCell ref="D68:G68"/>
    <mergeCell ref="C6:D6"/>
    <mergeCell ref="J13:K13"/>
    <mergeCell ref="J12:K12"/>
    <mergeCell ref="D29:G29"/>
    <mergeCell ref="D28:G28"/>
    <mergeCell ref="F12:F13"/>
    <mergeCell ref="G12:G13"/>
    <mergeCell ref="F32:F33"/>
    <mergeCell ref="G32:G33"/>
    <mergeCell ref="F52:F53"/>
    <mergeCell ref="G52:G53"/>
  </mergeCells>
  <conditionalFormatting sqref="C5">
    <cfRule type="expression" dxfId="165" priority="2">
      <formula>IF(AND(sysChk=0,sysWarn=0),1,0)</formula>
    </cfRule>
    <cfRule type="expression" dxfId="164" priority="3">
      <formula>IF(AND(sysChk=0,sysWarn&lt;&gt;0),1,0)</formula>
    </cfRule>
    <cfRule type="expression" dxfId="163" priority="4">
      <formula>IF(sysChk&lt;&gt;0,1,0)</formula>
    </cfRule>
  </conditionalFormatting>
  <dataValidations count="4">
    <dataValidation allowBlank="1" showInputMessage="1" showErrorMessage="1" prompt="i.e. Fitch, Moody's, Standard &amp; Poor" sqref="C16:D16 G16 C36:D36 G36 C56:D56 G56" xr:uid="{00000000-0002-0000-0B00-000000000000}"/>
    <dataValidation allowBlank="1" showInputMessage="1" showErrorMessage="1" prompt="i.e. Company Watch H-Score, D&amp;B, Experian" sqref="G17 C17:D17 C37:D37 G37 G57 C57:D57" xr:uid="{00000000-0002-0000-0B00-000001000000}"/>
    <dataValidation allowBlank="1" showInputMessage="1" showErrorMessage="1" prompt="Share prices as quoted at close of business the day before submission." sqref="C15:D15 C35:D35 C55:D55" xr:uid="{00000000-0002-0000-0B00-000002000000}"/>
    <dataValidation allowBlank="1" showInputMessage="1" showErrorMessage="1" prompt="Dun &amp; Bradsheet Number. If N/A leave blank." sqref="C14 D14 C34 D34 C54 D54" xr:uid="{00000000-0002-0000-0B00-000003000000}"/>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6585" r:id="rId4" name="Check Box 25">
              <controlPr defaultSize="0" autoFill="0" autoLine="0" autoPict="0">
                <anchor moveWithCells="1">
                  <from>
                    <xdr:col>9</xdr:col>
                    <xdr:colOff>228600</xdr:colOff>
                    <xdr:row>15</xdr:row>
                    <xdr:rowOff>0</xdr:rowOff>
                  </from>
                  <to>
                    <xdr:col>9</xdr:col>
                    <xdr:colOff>419100</xdr:colOff>
                    <xdr:row>16</xdr:row>
                    <xdr:rowOff>0</xdr:rowOff>
                  </to>
                </anchor>
              </controlPr>
            </control>
          </mc:Choice>
        </mc:AlternateContent>
        <mc:AlternateContent xmlns:mc="http://schemas.openxmlformats.org/markup-compatibility/2006">
          <mc:Choice Requires="x14">
            <control shapeId="66586" r:id="rId5" name="Check Box 26">
              <controlPr defaultSize="0" autoFill="0" autoLine="0" autoPict="0">
                <anchor moveWithCells="1">
                  <from>
                    <xdr:col>9</xdr:col>
                    <xdr:colOff>228600</xdr:colOff>
                    <xdr:row>16</xdr:row>
                    <xdr:rowOff>0</xdr:rowOff>
                  </from>
                  <to>
                    <xdr:col>9</xdr:col>
                    <xdr:colOff>419100</xdr:colOff>
                    <xdr:row>17</xdr:row>
                    <xdr:rowOff>0</xdr:rowOff>
                  </to>
                </anchor>
              </controlPr>
            </control>
          </mc:Choice>
        </mc:AlternateContent>
        <mc:AlternateContent xmlns:mc="http://schemas.openxmlformats.org/markup-compatibility/2006">
          <mc:Choice Requires="x14">
            <control shapeId="66587" r:id="rId6" name="Check Box 27">
              <controlPr defaultSize="0" autoFill="0" autoLine="0" autoPict="0">
                <anchor moveWithCells="1">
                  <from>
                    <xdr:col>9</xdr:col>
                    <xdr:colOff>228600</xdr:colOff>
                    <xdr:row>17</xdr:row>
                    <xdr:rowOff>0</xdr:rowOff>
                  </from>
                  <to>
                    <xdr:col>9</xdr:col>
                    <xdr:colOff>419100</xdr:colOff>
                    <xdr:row>18</xdr:row>
                    <xdr:rowOff>0</xdr:rowOff>
                  </to>
                </anchor>
              </controlPr>
            </control>
          </mc:Choice>
        </mc:AlternateContent>
        <mc:AlternateContent xmlns:mc="http://schemas.openxmlformats.org/markup-compatibility/2006">
          <mc:Choice Requires="x14">
            <control shapeId="66588" r:id="rId7" name="Check Box 28">
              <controlPr defaultSize="0" autoFill="0" autoLine="0" autoPict="0">
                <anchor moveWithCells="1">
                  <from>
                    <xdr:col>9</xdr:col>
                    <xdr:colOff>228600</xdr:colOff>
                    <xdr:row>18</xdr:row>
                    <xdr:rowOff>0</xdr:rowOff>
                  </from>
                  <to>
                    <xdr:col>9</xdr:col>
                    <xdr:colOff>419100</xdr:colOff>
                    <xdr:row>18</xdr:row>
                    <xdr:rowOff>152400</xdr:rowOff>
                  </to>
                </anchor>
              </controlPr>
            </control>
          </mc:Choice>
        </mc:AlternateContent>
        <mc:AlternateContent xmlns:mc="http://schemas.openxmlformats.org/markup-compatibility/2006">
          <mc:Choice Requires="x14">
            <control shapeId="66589" r:id="rId8" name="Check Box 29">
              <controlPr defaultSize="0" autoFill="0" autoLine="0" autoPict="0">
                <anchor moveWithCells="1">
                  <from>
                    <xdr:col>9</xdr:col>
                    <xdr:colOff>228600</xdr:colOff>
                    <xdr:row>19</xdr:row>
                    <xdr:rowOff>0</xdr:rowOff>
                  </from>
                  <to>
                    <xdr:col>9</xdr:col>
                    <xdr:colOff>419100</xdr:colOff>
                    <xdr:row>19</xdr:row>
                    <xdr:rowOff>152400</xdr:rowOff>
                  </to>
                </anchor>
              </controlPr>
            </control>
          </mc:Choice>
        </mc:AlternateContent>
        <mc:AlternateContent xmlns:mc="http://schemas.openxmlformats.org/markup-compatibility/2006">
          <mc:Choice Requires="x14">
            <control shapeId="66590" r:id="rId9" name="Check Box 30">
              <controlPr defaultSize="0" autoFill="0" autoLine="0" autoPict="0">
                <anchor moveWithCells="1">
                  <from>
                    <xdr:col>9</xdr:col>
                    <xdr:colOff>228600</xdr:colOff>
                    <xdr:row>20</xdr:row>
                    <xdr:rowOff>0</xdr:rowOff>
                  </from>
                  <to>
                    <xdr:col>9</xdr:col>
                    <xdr:colOff>419100</xdr:colOff>
                    <xdr:row>21</xdr:row>
                    <xdr:rowOff>0</xdr:rowOff>
                  </to>
                </anchor>
              </controlPr>
            </control>
          </mc:Choice>
        </mc:AlternateContent>
        <mc:AlternateContent xmlns:mc="http://schemas.openxmlformats.org/markup-compatibility/2006">
          <mc:Choice Requires="x14">
            <control shapeId="66591" r:id="rId10" name="Check Box 31">
              <controlPr defaultSize="0" autoFill="0" autoLine="0" autoPict="0">
                <anchor moveWithCells="1">
                  <from>
                    <xdr:col>9</xdr:col>
                    <xdr:colOff>228600</xdr:colOff>
                    <xdr:row>21</xdr:row>
                    <xdr:rowOff>0</xdr:rowOff>
                  </from>
                  <to>
                    <xdr:col>9</xdr:col>
                    <xdr:colOff>419100</xdr:colOff>
                    <xdr:row>22</xdr:row>
                    <xdr:rowOff>0</xdr:rowOff>
                  </to>
                </anchor>
              </controlPr>
            </control>
          </mc:Choice>
        </mc:AlternateContent>
        <mc:AlternateContent xmlns:mc="http://schemas.openxmlformats.org/markup-compatibility/2006">
          <mc:Choice Requires="x14">
            <control shapeId="66592" r:id="rId11" name="Check Box 32">
              <controlPr defaultSize="0" autoFill="0" autoLine="0" autoPict="0">
                <anchor moveWithCells="1">
                  <from>
                    <xdr:col>9</xdr:col>
                    <xdr:colOff>228600</xdr:colOff>
                    <xdr:row>22</xdr:row>
                    <xdr:rowOff>0</xdr:rowOff>
                  </from>
                  <to>
                    <xdr:col>9</xdr:col>
                    <xdr:colOff>419100</xdr:colOff>
                    <xdr:row>23</xdr:row>
                    <xdr:rowOff>0</xdr:rowOff>
                  </to>
                </anchor>
              </controlPr>
            </control>
          </mc:Choice>
        </mc:AlternateContent>
        <mc:AlternateContent xmlns:mc="http://schemas.openxmlformats.org/markup-compatibility/2006">
          <mc:Choice Requires="x14">
            <control shapeId="66593" r:id="rId12" name="Check Box 33">
              <controlPr defaultSize="0" autoFill="0" autoLine="0" autoPict="0">
                <anchor moveWithCells="1">
                  <from>
                    <xdr:col>9</xdr:col>
                    <xdr:colOff>228600</xdr:colOff>
                    <xdr:row>23</xdr:row>
                    <xdr:rowOff>0</xdr:rowOff>
                  </from>
                  <to>
                    <xdr:col>9</xdr:col>
                    <xdr:colOff>419100</xdr:colOff>
                    <xdr:row>24</xdr:row>
                    <xdr:rowOff>0</xdr:rowOff>
                  </to>
                </anchor>
              </controlPr>
            </control>
          </mc:Choice>
        </mc:AlternateContent>
        <mc:AlternateContent xmlns:mc="http://schemas.openxmlformats.org/markup-compatibility/2006">
          <mc:Choice Requires="x14">
            <control shapeId="66594" r:id="rId13" name="Check Box 34">
              <controlPr defaultSize="0" autoFill="0" autoLine="0" autoPict="0">
                <anchor moveWithCells="1">
                  <from>
                    <xdr:col>9</xdr:col>
                    <xdr:colOff>228600</xdr:colOff>
                    <xdr:row>24</xdr:row>
                    <xdr:rowOff>0</xdr:rowOff>
                  </from>
                  <to>
                    <xdr:col>9</xdr:col>
                    <xdr:colOff>419100</xdr:colOff>
                    <xdr:row>25</xdr:row>
                    <xdr:rowOff>0</xdr:rowOff>
                  </to>
                </anchor>
              </controlPr>
            </control>
          </mc:Choice>
        </mc:AlternateContent>
        <mc:AlternateContent xmlns:mc="http://schemas.openxmlformats.org/markup-compatibility/2006">
          <mc:Choice Requires="x14">
            <control shapeId="66595" r:id="rId14" name="Check Box 35">
              <controlPr defaultSize="0" autoFill="0" autoLine="0" autoPict="0">
                <anchor moveWithCells="1">
                  <from>
                    <xdr:col>9</xdr:col>
                    <xdr:colOff>228600</xdr:colOff>
                    <xdr:row>25</xdr:row>
                    <xdr:rowOff>0</xdr:rowOff>
                  </from>
                  <to>
                    <xdr:col>9</xdr:col>
                    <xdr:colOff>419100</xdr:colOff>
                    <xdr:row>25</xdr:row>
                    <xdr:rowOff>152400</xdr:rowOff>
                  </to>
                </anchor>
              </controlPr>
            </control>
          </mc:Choice>
        </mc:AlternateContent>
        <mc:AlternateContent xmlns:mc="http://schemas.openxmlformats.org/markup-compatibility/2006">
          <mc:Choice Requires="x14">
            <control shapeId="66596" r:id="rId15" name="Check Box 36">
              <controlPr defaultSize="0" autoFill="0" autoLine="0" autoPict="0">
                <anchor moveWithCells="1">
                  <from>
                    <xdr:col>9</xdr:col>
                    <xdr:colOff>228600</xdr:colOff>
                    <xdr:row>26</xdr:row>
                    <xdr:rowOff>0</xdr:rowOff>
                  </from>
                  <to>
                    <xdr:col>9</xdr:col>
                    <xdr:colOff>419100</xdr:colOff>
                    <xdr:row>27</xdr:row>
                    <xdr:rowOff>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tabColor rgb="FF5AB7B2"/>
  </sheetPr>
  <dimension ref="A1:XFC71"/>
  <sheetViews>
    <sheetView showGridLines="0" zoomScale="75" zoomScaleNormal="75" workbookViewId="0">
      <selection activeCell="G18" sqref="G18"/>
    </sheetView>
  </sheetViews>
  <sheetFormatPr defaultColWidth="0" defaultRowHeight="15" customHeight="1" zeroHeight="1" x14ac:dyDescent="0.25"/>
  <cols>
    <col min="1" max="2" width="4.3984375" customWidth="1"/>
    <col min="3" max="3" width="43" customWidth="1"/>
    <col min="4" max="4" width="25.3984375" style="211" customWidth="1"/>
    <col min="5" max="5" width="3" style="241" customWidth="1"/>
    <col min="6" max="6" width="17" style="4" customWidth="1"/>
    <col min="7" max="7" width="54.796875" style="211" customWidth="1"/>
    <col min="8" max="8" width="10" customWidth="1"/>
    <col min="9" max="9" width="19.796875" hidden="1" customWidth="1"/>
    <col min="10" max="16383" width="9" hidden="1"/>
    <col min="16384" max="16384" width="7.59765625" hidden="1" customWidth="1"/>
  </cols>
  <sheetData>
    <row r="1" spans="1:9" ht="11.5" x14ac:dyDescent="0.25">
      <c r="A1" s="39"/>
      <c r="B1" s="39"/>
      <c r="C1" s="40"/>
      <c r="D1" s="229"/>
      <c r="E1" s="230"/>
      <c r="F1" s="377"/>
      <c r="G1" s="229"/>
      <c r="H1" s="39"/>
      <c r="I1" s="39"/>
    </row>
    <row r="2" spans="1:9" ht="13" x14ac:dyDescent="0.25">
      <c r="A2" s="39"/>
      <c r="B2" s="39"/>
      <c r="C2" s="41" t="str">
        <f>cstProjectName</f>
        <v>[Financial Viability Risk Assessment Template]</v>
      </c>
      <c r="D2" s="229"/>
      <c r="E2" s="230"/>
      <c r="F2" s="377"/>
      <c r="G2" s="229"/>
      <c r="H2" s="39"/>
      <c r="I2" s="39"/>
    </row>
    <row r="3" spans="1:9" ht="12.5" x14ac:dyDescent="0.25">
      <c r="A3" s="39"/>
      <c r="B3" s="39"/>
      <c r="C3" s="42" t="str">
        <f ca="1">MID(CELL("filename",A1),FIND("]",CELL("filename",A1))+1,256)</f>
        <v>2.2 Other</v>
      </c>
      <c r="D3" s="229"/>
      <c r="E3" s="230"/>
      <c r="F3" s="377"/>
      <c r="G3" s="229"/>
      <c r="H3" s="39"/>
      <c r="I3" s="39"/>
    </row>
    <row r="4" spans="1:9" ht="11.5" x14ac:dyDescent="0.25">
      <c r="A4" s="39"/>
      <c r="B4" s="39"/>
      <c r="C4" s="40" t="str">
        <f>IF(ISBLANK(cstProtectiveMarking),"",cstProtectiveMarking)</f>
        <v>[OFFICIAL]</v>
      </c>
      <c r="D4" s="229"/>
      <c r="E4" s="230"/>
      <c r="F4" s="377"/>
      <c r="G4" s="229"/>
      <c r="H4" s="39"/>
      <c r="I4" s="39"/>
    </row>
    <row r="5" spans="1:9" ht="11.5" x14ac:dyDescent="0.25">
      <c r="A5" s="39"/>
      <c r="B5" s="39"/>
      <c r="C5" s="43" t="str">
        <f>HYPERLINK("#'Contents'!A1",sysChkWord)</f>
        <v>All Checks OK</v>
      </c>
      <c r="D5" s="229"/>
      <c r="E5" s="230"/>
      <c r="F5" s="377"/>
      <c r="G5" s="229"/>
      <c r="H5" s="39"/>
      <c r="I5" s="39"/>
    </row>
    <row r="6" spans="1:9" ht="12.5" x14ac:dyDescent="0.25">
      <c r="A6" s="39"/>
      <c r="B6" s="44"/>
      <c r="C6" s="1167" t="str">
        <f>HYPERLINK("#'Contents'!A1","Contents")</f>
        <v>Contents</v>
      </c>
      <c r="D6" s="1161"/>
      <c r="E6" s="231"/>
      <c r="F6" s="378"/>
      <c r="G6" s="206"/>
      <c r="H6" s="43"/>
      <c r="I6" s="43"/>
    </row>
    <row r="7" spans="1:9" ht="11.5" x14ac:dyDescent="0.25">
      <c r="A7" s="39"/>
      <c r="B7" s="39"/>
      <c r="C7" s="39"/>
      <c r="D7" s="229"/>
      <c r="E7" s="230"/>
      <c r="F7" s="377"/>
      <c r="G7" s="229"/>
      <c r="H7" s="39"/>
      <c r="I7" s="39"/>
    </row>
    <row r="8" spans="1:9" ht="11.5" x14ac:dyDescent="0.25">
      <c r="A8" s="29">
        <f>SUM(A9:A70)</f>
        <v>0</v>
      </c>
      <c r="B8" s="29">
        <f>SUM(B9:B70)</f>
        <v>0</v>
      </c>
      <c r="C8" s="46"/>
      <c r="D8" s="86"/>
      <c r="E8" s="232"/>
      <c r="F8" s="379"/>
      <c r="G8" s="86"/>
      <c r="H8" s="46"/>
      <c r="I8" s="46"/>
    </row>
    <row r="9" spans="1:9" ht="11.5" x14ac:dyDescent="0.25">
      <c r="C9" s="289" t="str">
        <f>IF('Bidder Instructions'!$H$28=3,"DO NOT COMPLETE","FOR BIDDER COMPLETION")</f>
        <v>FOR BIDDER COMPLETION</v>
      </c>
    </row>
    <row r="10" spans="1:9" ht="11.5" x14ac:dyDescent="0.25">
      <c r="A10" s="14"/>
      <c r="B10" s="14"/>
      <c r="C10" s="57"/>
      <c r="D10" s="233"/>
      <c r="E10" s="234"/>
      <c r="F10" s="380"/>
      <c r="G10" s="242"/>
      <c r="H10" s="109"/>
      <c r="I10" s="109"/>
    </row>
    <row r="11" spans="1:9" s="121" customFormat="1" ht="11.5" x14ac:dyDescent="0.25">
      <c r="A11" s="208"/>
      <c r="B11" s="208"/>
      <c r="C11" s="217" t="str">
        <f>CHOOSE('Bidder Instructions'!$H$28,'1.2b Other NFP'!F$12,'1.2a Other'!F$12,"No sub-contractor selected, do not fill out below")</f>
        <v>Subcontractor/Guarantor/Entity #1</v>
      </c>
      <c r="D11" s="239" t="s">
        <v>267</v>
      </c>
      <c r="E11" s="237"/>
      <c r="F11" s="367"/>
      <c r="G11" s="239" t="s">
        <v>310</v>
      </c>
      <c r="H11" s="208"/>
      <c r="I11" s="208"/>
    </row>
    <row r="12" spans="1:9" s="121" customFormat="1" ht="14.5" x14ac:dyDescent="0.25">
      <c r="A12" s="208"/>
      <c r="B12" s="208"/>
      <c r="C12" s="364" t="s">
        <v>0</v>
      </c>
      <c r="D12" s="218" t="s">
        <v>427</v>
      </c>
      <c r="E12" s="235"/>
      <c r="F12" s="364"/>
      <c r="G12" s="243"/>
      <c r="H12" s="216"/>
      <c r="I12" s="219"/>
    </row>
    <row r="13" spans="1:9" s="121" customFormat="1" ht="14.5" x14ac:dyDescent="0.25">
      <c r="A13" s="208"/>
      <c r="B13" s="208"/>
      <c r="C13" s="364" t="s">
        <v>40</v>
      </c>
      <c r="D13" s="220" t="s">
        <v>427</v>
      </c>
      <c r="E13" s="235"/>
      <c r="F13" s="364"/>
      <c r="G13" s="243"/>
      <c r="H13" s="221"/>
      <c r="I13" s="221"/>
    </row>
    <row r="14" spans="1:9" s="121" customFormat="1" ht="14.5" x14ac:dyDescent="0.25">
      <c r="A14" s="208"/>
      <c r="B14" s="208"/>
      <c r="C14" s="364" t="s">
        <v>41</v>
      </c>
      <c r="D14" s="218" t="s">
        <v>427</v>
      </c>
      <c r="E14" s="235"/>
      <c r="F14" s="364"/>
      <c r="G14" s="212"/>
      <c r="H14" s="208"/>
      <c r="I14" s="208"/>
    </row>
    <row r="15" spans="1:9" s="121" customFormat="1" ht="11.5" x14ac:dyDescent="0.25">
      <c r="A15" s="208"/>
      <c r="B15" s="208"/>
      <c r="C15" s="364" t="s">
        <v>39</v>
      </c>
      <c r="D15" s="218"/>
      <c r="E15" s="222"/>
      <c r="F15" s="364" t="s">
        <v>318</v>
      </c>
      <c r="G15" s="213"/>
      <c r="H15" s="223"/>
      <c r="I15" s="208"/>
    </row>
    <row r="16" spans="1:9" s="121" customFormat="1" ht="11.5" x14ac:dyDescent="0.25">
      <c r="A16" s="208"/>
      <c r="B16" s="208"/>
      <c r="C16" s="364" t="s">
        <v>307</v>
      </c>
      <c r="D16" s="391"/>
      <c r="E16" s="236"/>
      <c r="F16" s="364" t="s">
        <v>317</v>
      </c>
      <c r="G16" s="213"/>
      <c r="H16" s="216"/>
      <c r="I16" s="208"/>
    </row>
    <row r="17" spans="1:9" s="121" customFormat="1" ht="11.5" x14ac:dyDescent="0.25">
      <c r="A17" s="208"/>
      <c r="B17" s="208"/>
      <c r="C17" s="364" t="s">
        <v>316</v>
      </c>
      <c r="D17" s="392"/>
      <c r="E17" s="214"/>
      <c r="F17" s="364" t="s">
        <v>317</v>
      </c>
      <c r="G17" s="213"/>
      <c r="H17" s="216"/>
      <c r="I17" s="208"/>
    </row>
    <row r="18" spans="1:9" s="121" customFormat="1" ht="11.5" x14ac:dyDescent="0.25">
      <c r="A18" s="208"/>
      <c r="B18" s="208"/>
      <c r="C18" s="364"/>
      <c r="D18" s="212"/>
      <c r="E18" s="212"/>
      <c r="F18" s="364"/>
      <c r="G18" s="212"/>
      <c r="H18" s="216"/>
      <c r="I18" s="208"/>
    </row>
    <row r="19" spans="1:9" s="121" customFormat="1" ht="51.75" customHeight="1" x14ac:dyDescent="0.25">
      <c r="A19" s="208"/>
      <c r="B19" s="208"/>
      <c r="C19" s="364" t="s">
        <v>319</v>
      </c>
      <c r="D19" s="213"/>
      <c r="E19" s="214"/>
      <c r="F19" s="364" t="s">
        <v>310</v>
      </c>
      <c r="G19" s="213"/>
      <c r="H19" s="216"/>
      <c r="I19" s="208"/>
    </row>
    <row r="20" spans="1:9" s="121" customFormat="1" ht="11.5" x14ac:dyDescent="0.25">
      <c r="A20" s="208"/>
      <c r="B20" s="208"/>
      <c r="C20" s="364" t="s">
        <v>308</v>
      </c>
      <c r="D20" s="237"/>
      <c r="E20" s="214"/>
      <c r="F20" s="364"/>
      <c r="G20" s="237"/>
      <c r="H20" s="216"/>
      <c r="I20" s="208"/>
    </row>
    <row r="21" spans="1:9" s="121" customFormat="1" ht="11.5" x14ac:dyDescent="0.25">
      <c r="A21" s="208"/>
      <c r="B21" s="208"/>
      <c r="C21" s="364" t="s">
        <v>309</v>
      </c>
      <c r="D21" s="213"/>
      <c r="E21" s="214"/>
      <c r="F21" s="364" t="s">
        <v>321</v>
      </c>
      <c r="G21" s="213"/>
      <c r="H21" s="216"/>
      <c r="I21" s="208"/>
    </row>
    <row r="22" spans="1:9" s="121" customFormat="1" ht="11.5" x14ac:dyDescent="0.25">
      <c r="A22" s="208"/>
      <c r="B22" s="208"/>
      <c r="C22" s="364" t="s">
        <v>311</v>
      </c>
      <c r="D22" s="213"/>
      <c r="E22" s="214"/>
      <c r="F22" s="364" t="s">
        <v>321</v>
      </c>
      <c r="G22" s="213"/>
      <c r="H22" s="216"/>
      <c r="I22" s="208"/>
    </row>
    <row r="23" spans="1:9" s="121" customFormat="1" ht="11.5" x14ac:dyDescent="0.25">
      <c r="A23" s="208"/>
      <c r="B23" s="208"/>
      <c r="C23" s="364" t="s">
        <v>312</v>
      </c>
      <c r="D23" s="213"/>
      <c r="E23" s="214"/>
      <c r="F23" s="364" t="s">
        <v>321</v>
      </c>
      <c r="G23" s="213"/>
      <c r="H23" s="216"/>
      <c r="I23" s="208"/>
    </row>
    <row r="24" spans="1:9" s="121" customFormat="1" ht="11.5" x14ac:dyDescent="0.25">
      <c r="A24" s="208"/>
      <c r="B24" s="208"/>
      <c r="C24" s="364" t="s">
        <v>313</v>
      </c>
      <c r="D24" s="213"/>
      <c r="E24" s="214"/>
      <c r="F24" s="364" t="s">
        <v>321</v>
      </c>
      <c r="G24" s="213"/>
      <c r="H24" s="216"/>
      <c r="I24" s="208"/>
    </row>
    <row r="25" spans="1:9" s="121" customFormat="1" ht="11.5" x14ac:dyDescent="0.25">
      <c r="A25" s="208"/>
      <c r="B25" s="208"/>
      <c r="C25" s="364" t="s">
        <v>314</v>
      </c>
      <c r="D25" s="213"/>
      <c r="E25" s="214"/>
      <c r="F25" s="364" t="s">
        <v>321</v>
      </c>
      <c r="G25" s="213"/>
      <c r="H25" s="216"/>
      <c r="I25" s="208"/>
    </row>
    <row r="26" spans="1:9" s="121" customFormat="1" ht="11.5" x14ac:dyDescent="0.25">
      <c r="A26" s="208"/>
      <c r="B26" s="208"/>
      <c r="C26" s="364"/>
      <c r="D26" s="237"/>
      <c r="E26" s="214"/>
      <c r="F26" s="364"/>
      <c r="G26" s="237"/>
      <c r="H26" s="216"/>
      <c r="I26" s="208"/>
    </row>
    <row r="27" spans="1:9" s="121" customFormat="1" ht="12" x14ac:dyDescent="0.25">
      <c r="A27" s="208"/>
      <c r="B27" s="208"/>
      <c r="C27" s="365" t="s">
        <v>315</v>
      </c>
      <c r="D27" s="238"/>
      <c r="E27" s="215"/>
      <c r="F27" s="374"/>
      <c r="G27" s="238"/>
      <c r="H27" s="216"/>
      <c r="I27" s="208"/>
    </row>
    <row r="28" spans="1:9" s="121" customFormat="1" ht="51" customHeight="1" x14ac:dyDescent="0.25">
      <c r="A28" s="208"/>
      <c r="B28" s="208"/>
      <c r="C28" s="366" t="s">
        <v>333</v>
      </c>
      <c r="D28" s="1237"/>
      <c r="E28" s="1238"/>
      <c r="F28" s="1238"/>
      <c r="G28" s="1239"/>
      <c r="H28" s="208"/>
      <c r="I28" s="208"/>
    </row>
    <row r="29" spans="1:9" s="121" customFormat="1" ht="11.5" x14ac:dyDescent="0.25">
      <c r="A29" s="208"/>
      <c r="B29" s="208"/>
      <c r="C29" s="364"/>
      <c r="D29" s="212"/>
      <c r="E29" s="224"/>
      <c r="F29" s="364"/>
      <c r="G29" s="212"/>
      <c r="H29" s="208"/>
      <c r="I29" s="208"/>
    </row>
    <row r="30" spans="1:9" s="121" customFormat="1" ht="11.5" x14ac:dyDescent="0.25">
      <c r="A30" s="208"/>
      <c r="B30" s="208"/>
      <c r="C30" s="364"/>
      <c r="D30" s="212"/>
      <c r="E30" s="224"/>
      <c r="F30" s="364"/>
      <c r="G30" s="212"/>
      <c r="H30" s="208"/>
      <c r="I30" s="208"/>
    </row>
    <row r="31" spans="1:9" s="121" customFormat="1" ht="11.5" x14ac:dyDescent="0.25">
      <c r="A31" s="208"/>
      <c r="B31" s="208"/>
      <c r="C31" s="237" t="str">
        <f>CHOOSE('Bidder Instructions'!$H$28,'1.2b Other NFP'!P$12,'1.2a Other'!J$12,"No sub-contractor selected, do not fill out below")</f>
        <v>Subcontractor/Guarantor/Entity #2</v>
      </c>
      <c r="D31" s="239" t="s">
        <v>267</v>
      </c>
      <c r="E31" s="237"/>
      <c r="F31" s="367"/>
      <c r="G31" s="239" t="s">
        <v>310</v>
      </c>
      <c r="H31" s="208"/>
      <c r="I31" s="208"/>
    </row>
    <row r="32" spans="1:9" s="121" customFormat="1" ht="14.5" x14ac:dyDescent="0.25">
      <c r="A32" s="208"/>
      <c r="B32" s="208"/>
      <c r="C32" s="364" t="s">
        <v>0</v>
      </c>
      <c r="D32" s="218" t="s">
        <v>427</v>
      </c>
      <c r="E32" s="235"/>
      <c r="F32" s="364"/>
      <c r="G32" s="212"/>
      <c r="H32" s="208"/>
      <c r="I32" s="208"/>
    </row>
    <row r="33" spans="1:9" s="121" customFormat="1" ht="14.5" x14ac:dyDescent="0.25">
      <c r="A33" s="208"/>
      <c r="B33" s="208"/>
      <c r="C33" s="364" t="s">
        <v>40</v>
      </c>
      <c r="D33" s="220" t="s">
        <v>427</v>
      </c>
      <c r="E33" s="235"/>
      <c r="F33" s="364"/>
      <c r="G33" s="212"/>
      <c r="H33" s="208"/>
      <c r="I33" s="208"/>
    </row>
    <row r="34" spans="1:9" s="121" customFormat="1" ht="14.5" x14ac:dyDescent="0.25">
      <c r="A34" s="208"/>
      <c r="B34" s="208"/>
      <c r="C34" s="364" t="s">
        <v>41</v>
      </c>
      <c r="D34" s="218" t="s">
        <v>427</v>
      </c>
      <c r="E34" s="235"/>
      <c r="F34" s="364"/>
      <c r="G34" s="212"/>
      <c r="H34" s="208"/>
      <c r="I34" s="208"/>
    </row>
    <row r="35" spans="1:9" s="121" customFormat="1" ht="11.5" x14ac:dyDescent="0.25">
      <c r="A35" s="208"/>
      <c r="B35" s="208"/>
      <c r="C35" s="364" t="s">
        <v>39</v>
      </c>
      <c r="D35" s="218"/>
      <c r="E35" s="222"/>
      <c r="F35" s="364" t="s">
        <v>318</v>
      </c>
      <c r="G35" s="213"/>
      <c r="H35" s="208"/>
      <c r="I35" s="208"/>
    </row>
    <row r="36" spans="1:9" s="121" customFormat="1" ht="11.5" x14ac:dyDescent="0.25">
      <c r="A36" s="208"/>
      <c r="B36" s="208"/>
      <c r="C36" s="364" t="s">
        <v>307</v>
      </c>
      <c r="D36" s="391"/>
      <c r="E36" s="236"/>
      <c r="F36" s="364" t="s">
        <v>317</v>
      </c>
      <c r="G36" s="213"/>
      <c r="H36" s="208"/>
      <c r="I36" s="208"/>
    </row>
    <row r="37" spans="1:9" s="121" customFormat="1" ht="11.5" x14ac:dyDescent="0.25">
      <c r="A37" s="208"/>
      <c r="B37" s="208"/>
      <c r="C37" s="364" t="s">
        <v>316</v>
      </c>
      <c r="D37" s="392"/>
      <c r="E37" s="214"/>
      <c r="F37" s="364" t="s">
        <v>317</v>
      </c>
      <c r="G37" s="213"/>
      <c r="H37" s="208"/>
      <c r="I37" s="208"/>
    </row>
    <row r="38" spans="1:9" s="121" customFormat="1" ht="11.5" x14ac:dyDescent="0.25">
      <c r="A38" s="208"/>
      <c r="B38" s="208"/>
      <c r="C38" s="364"/>
      <c r="D38" s="212"/>
      <c r="E38" s="212"/>
      <c r="F38" s="364"/>
      <c r="G38" s="212"/>
      <c r="H38" s="208"/>
      <c r="I38" s="208"/>
    </row>
    <row r="39" spans="1:9" s="215" customFormat="1" ht="51.75" customHeight="1" x14ac:dyDescent="0.25">
      <c r="A39" s="212"/>
      <c r="B39" s="212"/>
      <c r="C39" s="364" t="s">
        <v>319</v>
      </c>
      <c r="D39" s="213"/>
      <c r="E39" s="214"/>
      <c r="F39" s="364" t="s">
        <v>310</v>
      </c>
      <c r="G39" s="213"/>
      <c r="H39" s="212"/>
      <c r="I39" s="212"/>
    </row>
    <row r="40" spans="1:9" s="121" customFormat="1" ht="11.5" x14ac:dyDescent="0.25">
      <c r="A40" s="208"/>
      <c r="B40" s="208"/>
      <c r="C40" s="364" t="s">
        <v>308</v>
      </c>
      <c r="D40" s="237"/>
      <c r="E40" s="214"/>
      <c r="F40" s="364"/>
      <c r="G40" s="237"/>
      <c r="H40" s="208"/>
      <c r="I40" s="208"/>
    </row>
    <row r="41" spans="1:9" s="121" customFormat="1" ht="11.5" x14ac:dyDescent="0.25">
      <c r="A41" s="208"/>
      <c r="B41" s="208"/>
      <c r="C41" s="364" t="s">
        <v>309</v>
      </c>
      <c r="D41" s="213"/>
      <c r="E41" s="214"/>
      <c r="F41" s="364" t="s">
        <v>321</v>
      </c>
      <c r="G41" s="213"/>
      <c r="H41" s="208"/>
      <c r="I41" s="208"/>
    </row>
    <row r="42" spans="1:9" s="121" customFormat="1" ht="11.5" x14ac:dyDescent="0.25">
      <c r="A42" s="208"/>
      <c r="B42" s="208"/>
      <c r="C42" s="364" t="s">
        <v>311</v>
      </c>
      <c r="D42" s="213"/>
      <c r="E42" s="214"/>
      <c r="F42" s="364" t="s">
        <v>321</v>
      </c>
      <c r="G42" s="213"/>
      <c r="H42" s="208"/>
      <c r="I42" s="208"/>
    </row>
    <row r="43" spans="1:9" s="121" customFormat="1" ht="11.5" x14ac:dyDescent="0.25">
      <c r="A43" s="208"/>
      <c r="B43" s="208"/>
      <c r="C43" s="364" t="s">
        <v>312</v>
      </c>
      <c r="D43" s="213"/>
      <c r="E43" s="214"/>
      <c r="F43" s="364" t="s">
        <v>321</v>
      </c>
      <c r="G43" s="213"/>
      <c r="H43" s="208"/>
      <c r="I43" s="208"/>
    </row>
    <row r="44" spans="1:9" s="121" customFormat="1" ht="11.5" x14ac:dyDescent="0.25">
      <c r="A44" s="208"/>
      <c r="B44" s="208"/>
      <c r="C44" s="364" t="s">
        <v>313</v>
      </c>
      <c r="D44" s="213"/>
      <c r="E44" s="214"/>
      <c r="F44" s="364" t="s">
        <v>321</v>
      </c>
      <c r="G44" s="213"/>
      <c r="H44" s="208"/>
      <c r="I44" s="208"/>
    </row>
    <row r="45" spans="1:9" s="121" customFormat="1" ht="11.5" x14ac:dyDescent="0.25">
      <c r="A45" s="208"/>
      <c r="B45" s="208"/>
      <c r="C45" s="364" t="s">
        <v>314</v>
      </c>
      <c r="D45" s="213"/>
      <c r="E45" s="214"/>
      <c r="F45" s="364" t="s">
        <v>321</v>
      </c>
      <c r="G45" s="213"/>
      <c r="H45" s="208"/>
      <c r="I45" s="208"/>
    </row>
    <row r="46" spans="1:9" s="121" customFormat="1" ht="11.5" x14ac:dyDescent="0.25">
      <c r="A46" s="208"/>
      <c r="B46" s="208"/>
      <c r="C46" s="364"/>
      <c r="D46" s="237"/>
      <c r="E46" s="214"/>
      <c r="F46" s="364"/>
      <c r="G46" s="237"/>
      <c r="H46" s="208"/>
      <c r="I46" s="208"/>
    </row>
    <row r="47" spans="1:9" s="121" customFormat="1" ht="12" x14ac:dyDescent="0.25">
      <c r="A47" s="208"/>
      <c r="B47" s="208"/>
      <c r="C47" s="365" t="s">
        <v>315</v>
      </c>
      <c r="D47" s="238"/>
      <c r="E47" s="215"/>
      <c r="F47" s="374"/>
      <c r="G47" s="238"/>
      <c r="H47" s="208"/>
      <c r="I47" s="208"/>
    </row>
    <row r="48" spans="1:9" s="121" customFormat="1" ht="51" customHeight="1" x14ac:dyDescent="0.25">
      <c r="A48" s="208"/>
      <c r="B48" s="208"/>
      <c r="C48" s="366" t="s">
        <v>333</v>
      </c>
      <c r="D48" s="1237"/>
      <c r="E48" s="1238"/>
      <c r="F48" s="1238"/>
      <c r="G48" s="1239"/>
      <c r="H48" s="208"/>
      <c r="I48" s="208"/>
    </row>
    <row r="49" spans="1:9" s="121" customFormat="1" ht="11.5" x14ac:dyDescent="0.25">
      <c r="A49" s="208"/>
      <c r="B49" s="208"/>
      <c r="C49" s="364"/>
      <c r="D49" s="212"/>
      <c r="E49" s="224"/>
      <c r="F49" s="364"/>
      <c r="G49" s="212"/>
      <c r="H49" s="208"/>
      <c r="I49" s="208"/>
    </row>
    <row r="50" spans="1:9" s="121" customFormat="1" ht="11.5" x14ac:dyDescent="0.25">
      <c r="A50" s="208"/>
      <c r="B50" s="208"/>
      <c r="C50" s="364"/>
      <c r="D50" s="212"/>
      <c r="E50" s="224"/>
      <c r="F50" s="364"/>
      <c r="G50" s="212"/>
      <c r="H50" s="208"/>
      <c r="I50" s="208"/>
    </row>
    <row r="51" spans="1:9" s="121" customFormat="1" ht="11.5" x14ac:dyDescent="0.25">
      <c r="A51" s="208"/>
      <c r="B51" s="208"/>
      <c r="C51" s="237" t="str">
        <f>CHOOSE('Bidder Instructions'!$H$28,'1.2b Other NFP'!AD$12,'1.2a Other'!R$12,"No sub-contractor selected, do not fill out below")</f>
        <v>Subcontractor/Guarantor/Entity #3</v>
      </c>
      <c r="D51" s="239" t="s">
        <v>267</v>
      </c>
      <c r="E51" s="237"/>
      <c r="F51" s="367"/>
      <c r="G51" s="239" t="s">
        <v>310</v>
      </c>
      <c r="H51" s="208"/>
      <c r="I51" s="208"/>
    </row>
    <row r="52" spans="1:9" s="121" customFormat="1" ht="14.5" x14ac:dyDescent="0.25">
      <c r="A52" s="208"/>
      <c r="B52" s="208"/>
      <c r="C52" s="364" t="s">
        <v>0</v>
      </c>
      <c r="D52" s="218" t="s">
        <v>427</v>
      </c>
      <c r="E52" s="235"/>
      <c r="F52" s="364"/>
      <c r="G52" s="212"/>
      <c r="H52" s="208"/>
      <c r="I52" s="208"/>
    </row>
    <row r="53" spans="1:9" s="121" customFormat="1" ht="14.5" x14ac:dyDescent="0.25">
      <c r="A53" s="208"/>
      <c r="B53" s="208"/>
      <c r="C53" s="364" t="s">
        <v>40</v>
      </c>
      <c r="D53" s="220" t="s">
        <v>427</v>
      </c>
      <c r="E53" s="235"/>
      <c r="F53" s="364"/>
      <c r="G53" s="212"/>
      <c r="H53" s="208"/>
      <c r="I53" s="208"/>
    </row>
    <row r="54" spans="1:9" s="121" customFormat="1" ht="14.5" x14ac:dyDescent="0.25">
      <c r="A54" s="208"/>
      <c r="B54" s="208"/>
      <c r="C54" s="364" t="s">
        <v>41</v>
      </c>
      <c r="D54" s="218" t="s">
        <v>427</v>
      </c>
      <c r="E54" s="235"/>
      <c r="F54" s="364"/>
      <c r="G54" s="212"/>
      <c r="H54" s="208"/>
      <c r="I54" s="208"/>
    </row>
    <row r="55" spans="1:9" s="121" customFormat="1" ht="11.5" x14ac:dyDescent="0.25">
      <c r="A55" s="208"/>
      <c r="B55" s="208"/>
      <c r="C55" s="364" t="s">
        <v>39</v>
      </c>
      <c r="D55" s="218"/>
      <c r="E55" s="222"/>
      <c r="F55" s="364" t="s">
        <v>318</v>
      </c>
      <c r="G55" s="213"/>
      <c r="H55" s="208"/>
      <c r="I55" s="208"/>
    </row>
    <row r="56" spans="1:9" s="121" customFormat="1" ht="11.5" x14ac:dyDescent="0.25">
      <c r="A56" s="208"/>
      <c r="B56" s="208"/>
      <c r="C56" s="364" t="s">
        <v>307</v>
      </c>
      <c r="D56" s="391"/>
      <c r="E56" s="236"/>
      <c r="F56" s="364" t="s">
        <v>317</v>
      </c>
      <c r="G56" s="213"/>
      <c r="H56" s="208"/>
      <c r="I56" s="208"/>
    </row>
    <row r="57" spans="1:9" s="121" customFormat="1" ht="11.5" x14ac:dyDescent="0.25">
      <c r="A57" s="208"/>
      <c r="B57" s="208"/>
      <c r="C57" s="364" t="s">
        <v>316</v>
      </c>
      <c r="D57" s="392"/>
      <c r="E57" s="214"/>
      <c r="F57" s="364" t="s">
        <v>317</v>
      </c>
      <c r="G57" s="213"/>
      <c r="H57" s="208"/>
      <c r="I57" s="208"/>
    </row>
    <row r="58" spans="1:9" s="121" customFormat="1" ht="11.5" x14ac:dyDescent="0.25">
      <c r="A58" s="208"/>
      <c r="B58" s="208"/>
      <c r="C58" s="364"/>
      <c r="D58" s="212"/>
      <c r="E58" s="212"/>
      <c r="F58" s="364"/>
      <c r="G58" s="212"/>
      <c r="H58" s="208"/>
      <c r="I58" s="208"/>
    </row>
    <row r="59" spans="1:9" s="121" customFormat="1" ht="51.75" customHeight="1" x14ac:dyDescent="0.25">
      <c r="A59" s="208"/>
      <c r="B59" s="208"/>
      <c r="C59" s="364" t="s">
        <v>319</v>
      </c>
      <c r="D59" s="213"/>
      <c r="E59" s="214"/>
      <c r="F59" s="364" t="s">
        <v>310</v>
      </c>
      <c r="G59" s="213"/>
      <c r="H59" s="208"/>
      <c r="I59" s="208"/>
    </row>
    <row r="60" spans="1:9" s="121" customFormat="1" ht="11.5" x14ac:dyDescent="0.25">
      <c r="A60" s="208"/>
      <c r="B60" s="208"/>
      <c r="C60" s="364" t="s">
        <v>308</v>
      </c>
      <c r="D60" s="237"/>
      <c r="E60" s="214"/>
      <c r="F60" s="364"/>
      <c r="G60" s="237"/>
      <c r="H60" s="208"/>
      <c r="I60" s="208"/>
    </row>
    <row r="61" spans="1:9" s="121" customFormat="1" ht="11.5" x14ac:dyDescent="0.25">
      <c r="A61" s="208"/>
      <c r="B61" s="208"/>
      <c r="C61" s="364" t="s">
        <v>309</v>
      </c>
      <c r="D61" s="213"/>
      <c r="E61" s="214"/>
      <c r="F61" s="364" t="s">
        <v>321</v>
      </c>
      <c r="G61" s="213"/>
      <c r="H61" s="208"/>
      <c r="I61" s="208"/>
    </row>
    <row r="62" spans="1:9" s="121" customFormat="1" ht="11.5" x14ac:dyDescent="0.25">
      <c r="A62" s="208"/>
      <c r="B62" s="208"/>
      <c r="C62" s="364" t="s">
        <v>311</v>
      </c>
      <c r="D62" s="213"/>
      <c r="E62" s="214"/>
      <c r="F62" s="364" t="s">
        <v>321</v>
      </c>
      <c r="G62" s="213"/>
      <c r="H62" s="208"/>
      <c r="I62" s="208"/>
    </row>
    <row r="63" spans="1:9" s="121" customFormat="1" ht="11.5" x14ac:dyDescent="0.25">
      <c r="A63" s="208"/>
      <c r="B63" s="208"/>
      <c r="C63" s="364" t="s">
        <v>312</v>
      </c>
      <c r="D63" s="213"/>
      <c r="E63" s="214"/>
      <c r="F63" s="364" t="s">
        <v>321</v>
      </c>
      <c r="G63" s="213"/>
      <c r="H63" s="208"/>
      <c r="I63" s="208"/>
    </row>
    <row r="64" spans="1:9" s="121" customFormat="1" ht="11.5" x14ac:dyDescent="0.25">
      <c r="A64" s="208"/>
      <c r="B64" s="208"/>
      <c r="C64" s="364" t="s">
        <v>313</v>
      </c>
      <c r="D64" s="213"/>
      <c r="E64" s="214"/>
      <c r="F64" s="364" t="s">
        <v>321</v>
      </c>
      <c r="G64" s="213"/>
      <c r="H64" s="208"/>
      <c r="I64" s="208"/>
    </row>
    <row r="65" spans="1:9" s="121" customFormat="1" ht="11.5" x14ac:dyDescent="0.25">
      <c r="A65" s="208"/>
      <c r="B65" s="208"/>
      <c r="C65" s="364" t="s">
        <v>314</v>
      </c>
      <c r="D65" s="213"/>
      <c r="E65" s="214"/>
      <c r="F65" s="364" t="s">
        <v>321</v>
      </c>
      <c r="G65" s="213"/>
      <c r="H65" s="208"/>
      <c r="I65" s="208"/>
    </row>
    <row r="66" spans="1:9" s="121" customFormat="1" ht="11.5" x14ac:dyDescent="0.25">
      <c r="A66" s="208"/>
      <c r="B66" s="208"/>
      <c r="C66" s="364"/>
      <c r="D66" s="237"/>
      <c r="E66" s="214"/>
      <c r="F66" s="364"/>
      <c r="G66" s="237"/>
      <c r="H66" s="208"/>
      <c r="I66" s="208"/>
    </row>
    <row r="67" spans="1:9" s="121" customFormat="1" ht="12" x14ac:dyDescent="0.25">
      <c r="A67" s="208"/>
      <c r="B67" s="208"/>
      <c r="C67" s="365" t="s">
        <v>315</v>
      </c>
      <c r="D67" s="238"/>
      <c r="E67" s="215"/>
      <c r="F67" s="374"/>
      <c r="G67" s="238"/>
      <c r="H67" s="208"/>
      <c r="I67" s="208"/>
    </row>
    <row r="68" spans="1:9" s="215" customFormat="1" ht="51" customHeight="1" x14ac:dyDescent="0.25">
      <c r="A68" s="212"/>
      <c r="B68" s="212"/>
      <c r="C68" s="366" t="s">
        <v>333</v>
      </c>
      <c r="D68" s="1237"/>
      <c r="E68" s="1238"/>
      <c r="F68" s="1238"/>
      <c r="G68" s="1239"/>
      <c r="H68" s="212"/>
      <c r="I68" s="212"/>
    </row>
    <row r="69" spans="1:9" ht="11.5" x14ac:dyDescent="0.25">
      <c r="A69" s="14"/>
      <c r="B69" s="14"/>
      <c r="C69" s="14"/>
      <c r="D69" s="210"/>
      <c r="E69" s="165"/>
      <c r="F69" s="380"/>
      <c r="G69" s="210"/>
      <c r="H69" s="14"/>
      <c r="I69" s="14"/>
    </row>
    <row r="70" spans="1:9" ht="15.5" x14ac:dyDescent="0.35">
      <c r="A70" s="47" t="s">
        <v>111</v>
      </c>
      <c r="B70" s="47"/>
      <c r="C70" s="47"/>
      <c r="D70" s="47"/>
      <c r="E70" s="68"/>
      <c r="F70" s="381"/>
      <c r="G70" s="47"/>
      <c r="H70" s="47"/>
    </row>
    <row r="71" spans="1:9" s="14" customFormat="1" ht="15" customHeight="1" x14ac:dyDescent="0.25">
      <c r="D71" s="210"/>
      <c r="E71" s="165"/>
      <c r="F71" s="380"/>
      <c r="G71" s="210"/>
    </row>
  </sheetData>
  <sheetProtection algorithmName="SHA-512" hashValue="Eib8v3hwSSZKy8KXM9rzcf73Ql1yyFrqp/IWC3pmW8V96wpvq6dFq+NBO8guoNTruvwPK7Cb2j/HNN1/s3YG+A==" saltValue="1PkWOUqQQD+cNo6wVuww/g==" spinCount="100000" sheet="1" objects="1" scenarios="1"/>
  <protectedRanges>
    <protectedRange sqref="D12:D14 H16:H27 D32:D34 D52:D54" name="Sub Supplier Ancilliary Input"/>
    <protectedRange sqref="H13:I13 H12" name="Ancillary Inputs_1_1"/>
  </protectedRanges>
  <mergeCells count="4">
    <mergeCell ref="C6:D6"/>
    <mergeCell ref="D28:G28"/>
    <mergeCell ref="D48:G48"/>
    <mergeCell ref="D68:G68"/>
  </mergeCells>
  <conditionalFormatting sqref="C5">
    <cfRule type="expression" dxfId="162" priority="2">
      <formula>IF(AND(sysChk=0,sysWarn=0),1,0)</formula>
    </cfRule>
    <cfRule type="expression" dxfId="161" priority="3">
      <formula>IF(AND(sysChk=0,sysWarn&lt;&gt;0),1,0)</formula>
    </cfRule>
    <cfRule type="expression" dxfId="160" priority="4">
      <formula>IF(sysChk&lt;&gt;0,1,0)</formula>
    </cfRule>
  </conditionalFormatting>
  <dataValidations count="4">
    <dataValidation allowBlank="1" showInputMessage="1" showErrorMessage="1" prompt="i.e. Company Watch H-Score, D&amp;B, Experian" sqref="G17 C17:D17 G37 C37:D37 G57 C57:D57" xr:uid="{00000000-0002-0000-0C00-000000000000}"/>
    <dataValidation allowBlank="1" showInputMessage="1" showErrorMessage="1" prompt="i.e. Fitch, Moody's, Standard &amp; Poor" sqref="C16:D16 G16 C36:D36 G36 C56:D56 G56" xr:uid="{00000000-0002-0000-0C00-000001000000}"/>
    <dataValidation allowBlank="1" showInputMessage="1" showErrorMessage="1" prompt="Share prices as quoted at close of business the day before submission." sqref="C15:D15 C35:D35 C55:D55" xr:uid="{00000000-0002-0000-0C00-000002000000}"/>
    <dataValidation allowBlank="1" showInputMessage="1" showErrorMessage="1" prompt="Dun &amp; Bradsheet Number. If N/A leave blank." sqref="C14:D14 C34:D34 C54:D54" xr:uid="{00000000-0002-0000-0C00-000003000000}"/>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E8914-C3CE-1F4E-AE9D-38EF146899A5}">
  <sheetPr codeName="Sheet19">
    <tabColor rgb="FF5AB7B2"/>
  </sheetPr>
  <dimension ref="A1:XFC1048576"/>
  <sheetViews>
    <sheetView showGridLines="0" zoomScale="75" zoomScaleNormal="75" workbookViewId="0">
      <selection activeCell="E26" sqref="E26"/>
    </sheetView>
  </sheetViews>
  <sheetFormatPr defaultColWidth="0" defaultRowHeight="0" customHeight="1" zeroHeight="1" x14ac:dyDescent="0.25"/>
  <cols>
    <col min="1" max="2" width="4.3984375" customWidth="1"/>
    <col min="3" max="3" width="45" customWidth="1"/>
    <col min="4" max="4" width="25.3984375" style="211" customWidth="1"/>
    <col min="5" max="5" width="3" style="211" customWidth="1"/>
    <col min="6" max="6" width="30.796875" style="4" customWidth="1"/>
    <col min="7" max="7" width="54.796875" style="241" customWidth="1"/>
    <col min="8" max="8" width="34.796875" customWidth="1"/>
    <col min="12" max="16383" width="9" hidden="1"/>
    <col min="16384" max="16384" width="0" hidden="1" customWidth="1"/>
  </cols>
  <sheetData>
    <row r="1" spans="1:8" ht="11.5" x14ac:dyDescent="0.25">
      <c r="A1" s="39"/>
      <c r="B1" s="39"/>
      <c r="C1" s="40"/>
      <c r="D1" s="229"/>
      <c r="E1" s="230"/>
      <c r="F1" s="368"/>
      <c r="G1" s="230"/>
      <c r="H1" s="65"/>
    </row>
    <row r="2" spans="1:8" ht="13" x14ac:dyDescent="0.25">
      <c r="A2" s="39"/>
      <c r="B2" s="39"/>
      <c r="C2" s="41" t="str">
        <f>cstProjectName</f>
        <v>[Financial Viability Risk Assessment Template]</v>
      </c>
      <c r="D2" s="229"/>
      <c r="E2" s="230"/>
      <c r="F2" s="368"/>
      <c r="G2" s="230"/>
      <c r="H2" s="65"/>
    </row>
    <row r="3" spans="1:8" ht="12.5" x14ac:dyDescent="0.25">
      <c r="A3" s="39"/>
      <c r="B3" s="39"/>
      <c r="C3" s="42" t="str">
        <f ca="1">MID(CELL("filename",A1),FIND("]",CELL("filename",A1))+1,256)</f>
        <v>2.3 Lead</v>
      </c>
      <c r="D3" s="229"/>
      <c r="E3" s="230"/>
      <c r="F3" s="368"/>
      <c r="G3" s="230"/>
      <c r="H3" s="65"/>
    </row>
    <row r="4" spans="1:8" ht="11.5" x14ac:dyDescent="0.25">
      <c r="A4" s="39"/>
      <c r="B4" s="39"/>
      <c r="C4" s="40" t="str">
        <f>IF(ISBLANK(cstProtectiveMarking),"",cstProtectiveMarking)</f>
        <v>[OFFICIAL]</v>
      </c>
      <c r="D4" s="229"/>
      <c r="E4" s="230"/>
      <c r="F4" s="368"/>
      <c r="G4" s="230"/>
      <c r="H4" s="65"/>
    </row>
    <row r="5" spans="1:8" ht="11.5" x14ac:dyDescent="0.25">
      <c r="A5" s="39"/>
      <c r="B5" s="39"/>
      <c r="C5" s="43" t="str">
        <f>HYPERLINK("#'Contents'!A1",sysChkWord)</f>
        <v>All Checks OK</v>
      </c>
      <c r="D5" s="229"/>
      <c r="E5" s="230"/>
      <c r="F5" s="368"/>
      <c r="G5" s="230"/>
      <c r="H5" s="65"/>
    </row>
    <row r="6" spans="1:8" ht="12.5" x14ac:dyDescent="0.25">
      <c r="A6" s="39"/>
      <c r="B6" s="44"/>
      <c r="C6" s="1167" t="str">
        <f>HYPERLINK("#'Contents FVRA Lite'!A1","Contents")</f>
        <v>Contents</v>
      </c>
      <c r="D6" s="1161"/>
      <c r="E6" s="231"/>
      <c r="F6" s="369"/>
      <c r="G6" s="231"/>
      <c r="H6" s="66"/>
    </row>
    <row r="7" spans="1:8" ht="11.5" x14ac:dyDescent="0.25">
      <c r="A7" s="39"/>
      <c r="B7" s="39"/>
      <c r="C7" s="39"/>
      <c r="D7" s="229"/>
      <c r="E7" s="230"/>
      <c r="F7" s="368"/>
      <c r="G7" s="230"/>
      <c r="H7" s="65"/>
    </row>
    <row r="8" spans="1:8" ht="11.5" x14ac:dyDescent="0.25">
      <c r="A8" s="29">
        <f>SUM(A9:A70)</f>
        <v>0</v>
      </c>
      <c r="B8" s="29">
        <f>SUM(B9:B70)</f>
        <v>0</v>
      </c>
      <c r="C8" s="46"/>
      <c r="D8" s="86"/>
      <c r="E8" s="232"/>
      <c r="F8" s="370"/>
      <c r="G8" s="232"/>
      <c r="H8" s="67"/>
    </row>
    <row r="9" spans="1:8" ht="11.5" x14ac:dyDescent="0.25">
      <c r="C9" s="289" t="s">
        <v>391</v>
      </c>
      <c r="E9" s="163"/>
      <c r="F9" s="371"/>
    </row>
    <row r="10" spans="1:8" ht="11.5" x14ac:dyDescent="0.25">
      <c r="A10" s="14"/>
      <c r="B10" s="14"/>
      <c r="C10" s="57"/>
      <c r="D10" s="233"/>
      <c r="E10" s="233"/>
      <c r="F10" s="372"/>
      <c r="G10" s="234"/>
      <c r="H10" s="14"/>
    </row>
    <row r="11" spans="1:8" ht="11.5" x14ac:dyDescent="0.25">
      <c r="A11" s="14"/>
      <c r="B11" s="14"/>
      <c r="C11" s="57" t="str">
        <f>'1.3a Lead'!$E$13</f>
        <v>Test Ltd</v>
      </c>
      <c r="D11" s="234" t="s">
        <v>267</v>
      </c>
      <c r="E11" s="233"/>
      <c r="F11" s="372"/>
      <c r="G11" s="234" t="s">
        <v>310</v>
      </c>
      <c r="H11" s="14"/>
    </row>
    <row r="12" spans="1:8" s="121" customFormat="1" ht="12" customHeight="1" x14ac:dyDescent="0.25">
      <c r="A12" s="208"/>
      <c r="B12" s="208"/>
      <c r="C12" s="364" t="s">
        <v>0</v>
      </c>
      <c r="D12" s="218" t="s">
        <v>427</v>
      </c>
      <c r="E12" s="222"/>
      <c r="F12" s="1242" t="s">
        <v>382</v>
      </c>
      <c r="G12" s="1243"/>
      <c r="H12" s="208"/>
    </row>
    <row r="13" spans="1:8" s="121" customFormat="1" ht="15" customHeight="1" x14ac:dyDescent="0.25">
      <c r="A13" s="208"/>
      <c r="B13" s="208"/>
      <c r="C13" s="364" t="s">
        <v>40</v>
      </c>
      <c r="D13" s="220" t="s">
        <v>427</v>
      </c>
      <c r="E13" s="225"/>
      <c r="F13" s="1242"/>
      <c r="G13" s="1244"/>
      <c r="H13" s="208"/>
    </row>
    <row r="14" spans="1:8" s="121" customFormat="1" ht="14.5" x14ac:dyDescent="0.25">
      <c r="A14" s="208"/>
      <c r="B14" s="208"/>
      <c r="C14" s="364" t="s">
        <v>41</v>
      </c>
      <c r="D14" s="218" t="s">
        <v>427</v>
      </c>
      <c r="E14" s="222"/>
      <c r="F14" s="373"/>
      <c r="G14" s="235"/>
      <c r="H14" s="208"/>
    </row>
    <row r="15" spans="1:8" s="121" customFormat="1" ht="15" customHeight="1" x14ac:dyDescent="0.25">
      <c r="A15" s="208"/>
      <c r="B15" s="208"/>
      <c r="C15" s="364" t="s">
        <v>39</v>
      </c>
      <c r="D15" s="218"/>
      <c r="E15" s="222"/>
      <c r="F15" s="364" t="s">
        <v>318</v>
      </c>
      <c r="G15" s="213"/>
      <c r="H15" s="208"/>
    </row>
    <row r="16" spans="1:8" s="121" customFormat="1" ht="11.5" x14ac:dyDescent="0.25">
      <c r="A16" s="208"/>
      <c r="B16" s="208"/>
      <c r="C16" s="364" t="s">
        <v>307</v>
      </c>
      <c r="D16" s="391"/>
      <c r="E16" s="236"/>
      <c r="F16" s="364" t="s">
        <v>317</v>
      </c>
      <c r="G16" s="213"/>
      <c r="H16" s="208"/>
    </row>
    <row r="17" spans="1:8" s="121" customFormat="1" ht="11.5" x14ac:dyDescent="0.25">
      <c r="A17" s="208"/>
      <c r="B17" s="208"/>
      <c r="C17" s="364" t="s">
        <v>316</v>
      </c>
      <c r="D17" s="392"/>
      <c r="E17" s="214"/>
      <c r="F17" s="364" t="s">
        <v>317</v>
      </c>
      <c r="G17" s="213"/>
      <c r="H17" s="208"/>
    </row>
    <row r="18" spans="1:8" s="121" customFormat="1" ht="11.5" x14ac:dyDescent="0.25">
      <c r="A18" s="208"/>
      <c r="B18" s="208"/>
      <c r="C18" s="364"/>
      <c r="D18" s="212"/>
      <c r="E18" s="212"/>
      <c r="F18" s="364"/>
      <c r="G18" s="212"/>
      <c r="H18" s="208"/>
    </row>
    <row r="19" spans="1:8" s="121" customFormat="1" ht="51.75" customHeight="1" x14ac:dyDescent="0.25">
      <c r="A19" s="208"/>
      <c r="B19" s="208"/>
      <c r="C19" s="364" t="s">
        <v>319</v>
      </c>
      <c r="D19" s="213"/>
      <c r="E19" s="214"/>
      <c r="F19" s="364" t="s">
        <v>310</v>
      </c>
      <c r="G19" s="213"/>
      <c r="H19" s="208"/>
    </row>
    <row r="20" spans="1:8" s="121" customFormat="1" ht="11.5" x14ac:dyDescent="0.25">
      <c r="A20" s="208"/>
      <c r="B20" s="208"/>
      <c r="C20" s="364" t="s">
        <v>308</v>
      </c>
      <c r="D20" s="237"/>
      <c r="E20" s="214"/>
      <c r="F20" s="364"/>
      <c r="G20" s="237"/>
      <c r="H20" s="208"/>
    </row>
    <row r="21" spans="1:8" s="121" customFormat="1" ht="11.5" x14ac:dyDescent="0.25">
      <c r="A21" s="208"/>
      <c r="B21" s="208"/>
      <c r="C21" s="364" t="s">
        <v>309</v>
      </c>
      <c r="D21" s="213"/>
      <c r="E21" s="214"/>
      <c r="F21" s="364" t="s">
        <v>321</v>
      </c>
      <c r="G21" s="213"/>
      <c r="H21" s="208"/>
    </row>
    <row r="22" spans="1:8" s="121" customFormat="1" ht="11.5" x14ac:dyDescent="0.25">
      <c r="A22" s="208"/>
      <c r="B22" s="208"/>
      <c r="C22" s="364" t="s">
        <v>311</v>
      </c>
      <c r="D22" s="213"/>
      <c r="E22" s="214"/>
      <c r="F22" s="364" t="s">
        <v>321</v>
      </c>
      <c r="G22" s="213"/>
      <c r="H22" s="208"/>
    </row>
    <row r="23" spans="1:8" s="121" customFormat="1" ht="11.5" x14ac:dyDescent="0.25">
      <c r="A23" s="208"/>
      <c r="B23" s="208"/>
      <c r="C23" s="364" t="s">
        <v>312</v>
      </c>
      <c r="D23" s="213"/>
      <c r="E23" s="214"/>
      <c r="F23" s="364" t="s">
        <v>321</v>
      </c>
      <c r="G23" s="213"/>
      <c r="H23" s="208"/>
    </row>
    <row r="24" spans="1:8" s="121" customFormat="1" ht="11.5" x14ac:dyDescent="0.25">
      <c r="A24" s="208"/>
      <c r="B24" s="208"/>
      <c r="C24" s="364" t="s">
        <v>313</v>
      </c>
      <c r="D24" s="213"/>
      <c r="E24" s="214"/>
      <c r="F24" s="364" t="s">
        <v>321</v>
      </c>
      <c r="G24" s="213"/>
      <c r="H24" s="208"/>
    </row>
    <row r="25" spans="1:8" s="121" customFormat="1" ht="11.5" x14ac:dyDescent="0.25">
      <c r="A25" s="208"/>
      <c r="B25" s="208"/>
      <c r="C25" s="364" t="s">
        <v>314</v>
      </c>
      <c r="D25" s="213"/>
      <c r="E25" s="214"/>
      <c r="F25" s="364" t="s">
        <v>321</v>
      </c>
      <c r="G25" s="213"/>
      <c r="H25" s="208"/>
    </row>
    <row r="26" spans="1:8" s="121" customFormat="1" ht="11.5" x14ac:dyDescent="0.25">
      <c r="A26" s="208"/>
      <c r="B26" s="208"/>
      <c r="C26" s="364"/>
      <c r="D26" s="237"/>
      <c r="E26" s="214"/>
      <c r="F26" s="364"/>
      <c r="G26" s="237"/>
      <c r="H26" s="208"/>
    </row>
    <row r="27" spans="1:8" s="121" customFormat="1" ht="12" x14ac:dyDescent="0.25">
      <c r="A27" s="208"/>
      <c r="B27" s="208"/>
      <c r="C27" s="365" t="s">
        <v>315</v>
      </c>
      <c r="D27" s="238"/>
      <c r="E27" s="215"/>
      <c r="F27" s="374"/>
      <c r="G27" s="238"/>
      <c r="H27" s="208"/>
    </row>
    <row r="28" spans="1:8" s="121" customFormat="1" ht="51.75" customHeight="1" x14ac:dyDescent="0.25">
      <c r="A28" s="208"/>
      <c r="B28" s="208"/>
      <c r="C28" s="366" t="s">
        <v>333</v>
      </c>
      <c r="D28" s="1237"/>
      <c r="E28" s="1238"/>
      <c r="F28" s="1238"/>
      <c r="G28" s="1239"/>
      <c r="H28" s="208"/>
    </row>
    <row r="29" spans="1:8" s="121" customFormat="1" ht="11.5" x14ac:dyDescent="0.25">
      <c r="A29" s="208"/>
      <c r="B29" s="208"/>
      <c r="C29" s="366"/>
      <c r="D29" s="1241"/>
      <c r="E29" s="1241"/>
      <c r="F29" s="1241"/>
      <c r="G29" s="1241"/>
      <c r="H29" s="208"/>
    </row>
    <row r="30" spans="1:8" s="121" customFormat="1" ht="11.5" x14ac:dyDescent="0.25">
      <c r="A30" s="208"/>
      <c r="B30"/>
      <c r="C30"/>
      <c r="D30"/>
      <c r="E30"/>
      <c r="F30"/>
      <c r="G30"/>
      <c r="H30"/>
    </row>
    <row r="31" spans="1:8" ht="17.25" customHeight="1" x14ac:dyDescent="0.35">
      <c r="A31" s="401" t="s">
        <v>111</v>
      </c>
      <c r="B31" s="401"/>
      <c r="C31" s="401"/>
      <c r="D31" s="401"/>
      <c r="E31" s="433"/>
      <c r="F31" s="434"/>
      <c r="G31" s="433"/>
      <c r="H31" s="401"/>
    </row>
    <row r="32" spans="1:8" s="121" customFormat="1" ht="11.5" hidden="1" x14ac:dyDescent="0.25">
      <c r="A32" s="208"/>
      <c r="B32"/>
      <c r="C32"/>
      <c r="D32"/>
      <c r="E32"/>
      <c r="F32"/>
      <c r="G32"/>
      <c r="H32"/>
    </row>
    <row r="33" spans="1:8" s="121" customFormat="1" ht="11.5" hidden="1" x14ac:dyDescent="0.25">
      <c r="A33" s="208"/>
      <c r="B33"/>
      <c r="C33"/>
      <c r="D33"/>
      <c r="E33"/>
      <c r="F33"/>
      <c r="G33"/>
      <c r="H33"/>
    </row>
    <row r="34" spans="1:8" s="121" customFormat="1" ht="11.5" hidden="1" x14ac:dyDescent="0.25">
      <c r="A34" s="208"/>
      <c r="B34"/>
      <c r="C34"/>
      <c r="D34"/>
      <c r="E34"/>
      <c r="F34"/>
      <c r="G34"/>
      <c r="H34"/>
    </row>
    <row r="35" spans="1:8" s="121" customFormat="1" ht="11.5" hidden="1" x14ac:dyDescent="0.25">
      <c r="A35" s="208"/>
      <c r="B35"/>
      <c r="C35"/>
      <c r="D35"/>
      <c r="E35"/>
      <c r="F35"/>
      <c r="G35"/>
      <c r="H35"/>
    </row>
    <row r="36" spans="1:8" s="121" customFormat="1" ht="11.5" hidden="1" x14ac:dyDescent="0.25">
      <c r="A36" s="208"/>
      <c r="B36"/>
      <c r="C36"/>
      <c r="D36"/>
      <c r="E36"/>
      <c r="F36"/>
      <c r="G36"/>
      <c r="H36"/>
    </row>
    <row r="37" spans="1:8" s="121" customFormat="1" ht="11.5" hidden="1" x14ac:dyDescent="0.25">
      <c r="A37" s="208"/>
      <c r="B37"/>
      <c r="C37"/>
      <c r="D37"/>
      <c r="E37"/>
      <c r="F37"/>
      <c r="G37"/>
      <c r="H37"/>
    </row>
    <row r="38" spans="1:8" s="121" customFormat="1" ht="11.5" hidden="1" x14ac:dyDescent="0.25">
      <c r="A38" s="208"/>
      <c r="B38"/>
      <c r="C38"/>
      <c r="D38"/>
      <c r="E38"/>
      <c r="F38"/>
      <c r="G38"/>
      <c r="H38"/>
    </row>
    <row r="39" spans="1:8" s="121" customFormat="1" ht="3" hidden="1" customHeight="1" x14ac:dyDescent="0.25">
      <c r="A39" s="208"/>
      <c r="B39"/>
      <c r="C39"/>
      <c r="D39"/>
      <c r="E39"/>
      <c r="F39"/>
      <c r="G39"/>
      <c r="H39"/>
    </row>
    <row r="40" spans="1:8" s="121" customFormat="1" ht="11.5" hidden="1" x14ac:dyDescent="0.25">
      <c r="A40" s="208"/>
      <c r="B40"/>
      <c r="C40"/>
      <c r="D40"/>
      <c r="E40"/>
      <c r="F40"/>
      <c r="G40"/>
      <c r="H40"/>
    </row>
    <row r="41" spans="1:8" s="121" customFormat="1" ht="11.5" hidden="1" x14ac:dyDescent="0.25">
      <c r="A41" s="208"/>
      <c r="B41"/>
      <c r="C41"/>
      <c r="D41"/>
      <c r="E41"/>
      <c r="F41"/>
      <c r="G41"/>
      <c r="H41"/>
    </row>
    <row r="42" spans="1:8" s="121" customFormat="1" ht="11.5" hidden="1" x14ac:dyDescent="0.25">
      <c r="A42" s="208"/>
      <c r="B42"/>
      <c r="C42"/>
      <c r="D42"/>
      <c r="E42"/>
      <c r="F42"/>
      <c r="G42"/>
      <c r="H42"/>
    </row>
    <row r="43" spans="1:8" s="121" customFormat="1" ht="11.5" hidden="1" x14ac:dyDescent="0.25">
      <c r="A43" s="208"/>
      <c r="B43"/>
      <c r="C43"/>
      <c r="D43"/>
      <c r="E43"/>
      <c r="F43"/>
      <c r="G43"/>
      <c r="H43"/>
    </row>
    <row r="44" spans="1:8" s="121" customFormat="1" ht="11.5" hidden="1" x14ac:dyDescent="0.25">
      <c r="A44" s="208"/>
      <c r="B44"/>
      <c r="C44"/>
      <c r="D44"/>
      <c r="E44"/>
      <c r="F44"/>
      <c r="G44"/>
      <c r="H44"/>
    </row>
    <row r="45" spans="1:8" s="121" customFormat="1" ht="11.5" hidden="1" x14ac:dyDescent="0.25">
      <c r="A45" s="208"/>
      <c r="B45"/>
      <c r="C45"/>
      <c r="D45"/>
      <c r="E45"/>
      <c r="F45"/>
      <c r="G45"/>
      <c r="H45"/>
    </row>
    <row r="46" spans="1:8" s="121" customFormat="1" ht="11.5" hidden="1" x14ac:dyDescent="0.25">
      <c r="A46" s="208"/>
      <c r="B46"/>
      <c r="C46"/>
      <c r="D46"/>
      <c r="E46"/>
      <c r="F46"/>
      <c r="G46"/>
      <c r="H46"/>
    </row>
    <row r="47" spans="1:8" s="121" customFormat="1" ht="11.5" hidden="1" x14ac:dyDescent="0.25">
      <c r="A47" s="208"/>
      <c r="B47"/>
      <c r="C47"/>
      <c r="D47"/>
      <c r="E47"/>
      <c r="F47"/>
      <c r="G47"/>
      <c r="H47"/>
    </row>
    <row r="48" spans="1:8" s="121" customFormat="1" ht="13" hidden="1" customHeight="1" x14ac:dyDescent="0.25">
      <c r="A48" s="208"/>
      <c r="B48"/>
      <c r="C48"/>
      <c r="D48"/>
      <c r="E48"/>
      <c r="F48"/>
      <c r="G48"/>
      <c r="H48"/>
    </row>
    <row r="49" spans="1:8" s="121" customFormat="1" ht="11.5" hidden="1" x14ac:dyDescent="0.25">
      <c r="A49" s="208"/>
      <c r="B49"/>
      <c r="C49"/>
      <c r="D49"/>
      <c r="E49"/>
      <c r="F49"/>
      <c r="G49"/>
      <c r="H49"/>
    </row>
    <row r="50" spans="1:8" s="121" customFormat="1" ht="11.5" hidden="1" x14ac:dyDescent="0.25">
      <c r="A50" s="208"/>
      <c r="B50"/>
      <c r="C50"/>
      <c r="D50"/>
      <c r="E50"/>
      <c r="F50"/>
      <c r="G50"/>
      <c r="H50"/>
    </row>
    <row r="51" spans="1:8" s="121" customFormat="1" ht="11.5" hidden="1" x14ac:dyDescent="0.25">
      <c r="A51" s="208"/>
      <c r="B51"/>
      <c r="C51"/>
      <c r="D51"/>
      <c r="E51"/>
      <c r="F51"/>
      <c r="G51"/>
      <c r="H51"/>
    </row>
    <row r="52" spans="1:8" s="121" customFormat="1" ht="5.25" hidden="1" customHeight="1" x14ac:dyDescent="0.25">
      <c r="A52" s="208"/>
      <c r="B52"/>
      <c r="C52"/>
      <c r="D52"/>
      <c r="E52"/>
      <c r="F52"/>
      <c r="G52"/>
      <c r="H52"/>
    </row>
    <row r="53" spans="1:8" s="121" customFormat="1" ht="1" hidden="1" customHeight="1" x14ac:dyDescent="0.25">
      <c r="A53" s="208"/>
      <c r="B53"/>
      <c r="C53"/>
      <c r="D53"/>
      <c r="E53"/>
      <c r="F53"/>
      <c r="G53"/>
      <c r="H53"/>
    </row>
    <row r="54" spans="1:8" s="121" customFormat="1" ht="11.5" hidden="1" x14ac:dyDescent="0.25">
      <c r="A54" s="208"/>
      <c r="B54"/>
      <c r="C54"/>
      <c r="D54"/>
      <c r="E54"/>
      <c r="F54"/>
      <c r="G54"/>
      <c r="H54"/>
    </row>
    <row r="55" spans="1:8" s="121" customFormat="1" ht="11.5" hidden="1" x14ac:dyDescent="0.25">
      <c r="A55" s="208"/>
      <c r="B55"/>
      <c r="C55"/>
      <c r="D55"/>
      <c r="E55"/>
      <c r="F55"/>
      <c r="G55"/>
      <c r="H55"/>
    </row>
    <row r="56" spans="1:8" s="121" customFormat="1" ht="11.5" hidden="1" x14ac:dyDescent="0.25">
      <c r="A56" s="208"/>
      <c r="B56"/>
      <c r="C56"/>
      <c r="D56"/>
      <c r="E56"/>
      <c r="F56"/>
      <c r="G56"/>
      <c r="H56"/>
    </row>
    <row r="57" spans="1:8" s="121" customFormat="1" ht="11.5" hidden="1" x14ac:dyDescent="0.25">
      <c r="A57" s="208"/>
      <c r="B57"/>
      <c r="C57"/>
      <c r="D57"/>
      <c r="E57"/>
      <c r="F57"/>
      <c r="G57"/>
      <c r="H57"/>
    </row>
    <row r="58" spans="1:8" s="121" customFormat="1" ht="11.5" hidden="1" x14ac:dyDescent="0.25">
      <c r="A58" s="208"/>
      <c r="B58"/>
      <c r="C58"/>
      <c r="D58"/>
      <c r="E58"/>
      <c r="F58"/>
      <c r="G58"/>
      <c r="H58"/>
    </row>
    <row r="59" spans="1:8" s="121" customFormat="1" ht="17.25" hidden="1" customHeight="1" x14ac:dyDescent="0.25">
      <c r="A59" s="208"/>
      <c r="B59"/>
      <c r="C59"/>
      <c r="D59"/>
      <c r="E59"/>
      <c r="F59"/>
      <c r="G59"/>
      <c r="H59"/>
    </row>
    <row r="60" spans="1:8" s="121" customFormat="1" ht="11.5" hidden="1" x14ac:dyDescent="0.25">
      <c r="A60" s="208"/>
      <c r="B60"/>
      <c r="C60"/>
      <c r="D60"/>
      <c r="E60"/>
      <c r="F60"/>
      <c r="G60"/>
      <c r="H60"/>
    </row>
    <row r="61" spans="1:8" s="121" customFormat="1" ht="11.5" hidden="1" x14ac:dyDescent="0.25">
      <c r="A61" s="208"/>
      <c r="B61"/>
      <c r="C61"/>
      <c r="D61"/>
      <c r="E61"/>
      <c r="F61"/>
      <c r="G61"/>
      <c r="H61"/>
    </row>
    <row r="62" spans="1:8" s="121" customFormat="1" ht="11.5" hidden="1" x14ac:dyDescent="0.25">
      <c r="A62" s="208"/>
      <c r="B62"/>
      <c r="C62"/>
      <c r="D62"/>
      <c r="E62"/>
      <c r="F62"/>
      <c r="G62"/>
      <c r="H62"/>
    </row>
    <row r="63" spans="1:8" s="121" customFormat="1" ht="11.5" hidden="1" x14ac:dyDescent="0.25">
      <c r="A63" s="208"/>
      <c r="B63"/>
      <c r="C63"/>
      <c r="D63"/>
      <c r="E63"/>
      <c r="F63"/>
      <c r="G63"/>
      <c r="H63"/>
    </row>
    <row r="64" spans="1:8" s="121" customFormat="1" ht="11.5" hidden="1" x14ac:dyDescent="0.25">
      <c r="A64" s="208"/>
      <c r="B64"/>
      <c r="C64"/>
      <c r="D64"/>
      <c r="E64"/>
      <c r="F64"/>
      <c r="G64"/>
      <c r="H64"/>
    </row>
    <row r="65" spans="1:8" s="121" customFormat="1" ht="11.5" hidden="1" x14ac:dyDescent="0.25">
      <c r="A65" s="208"/>
      <c r="B65"/>
      <c r="C65"/>
      <c r="D65"/>
      <c r="E65"/>
      <c r="F65"/>
      <c r="G65"/>
      <c r="H65"/>
    </row>
    <row r="66" spans="1:8" s="121" customFormat="1" ht="11.5" hidden="1" x14ac:dyDescent="0.25">
      <c r="A66" s="208"/>
      <c r="B66"/>
      <c r="C66"/>
      <c r="D66"/>
      <c r="E66"/>
      <c r="F66"/>
      <c r="G66"/>
      <c r="H66"/>
    </row>
    <row r="67" spans="1:8" s="121" customFormat="1" ht="11.5" hidden="1" x14ac:dyDescent="0.25">
      <c r="A67" s="208"/>
      <c r="B67"/>
      <c r="C67"/>
      <c r="D67"/>
      <c r="E67"/>
      <c r="F67"/>
      <c r="G67"/>
      <c r="H67"/>
    </row>
    <row r="68" spans="1:8" s="121" customFormat="1" ht="5.25" hidden="1" customHeight="1" x14ac:dyDescent="0.25">
      <c r="A68" s="208"/>
      <c r="B68"/>
      <c r="C68"/>
      <c r="D68"/>
      <c r="E68"/>
      <c r="F68"/>
      <c r="G68"/>
      <c r="H68"/>
    </row>
    <row r="69" spans="1:8" ht="11.5" hidden="1" x14ac:dyDescent="0.25">
      <c r="C69" s="166"/>
      <c r="D69" s="240"/>
      <c r="E69" s="240"/>
      <c r="F69" s="375"/>
      <c r="G69" s="240"/>
    </row>
    <row r="70" spans="1:8" ht="13" hidden="1" customHeight="1" x14ac:dyDescent="0.25">
      <c r="D70"/>
      <c r="E70"/>
      <c r="F70"/>
      <c r="G70"/>
    </row>
    <row r="71" spans="1:8" ht="0" hidden="1" customHeight="1" x14ac:dyDescent="0.25">
      <c r="C71" s="14"/>
      <c r="D71" s="210"/>
      <c r="G71" s="165"/>
    </row>
    <row r="1048568" ht="11.5" hidden="1" x14ac:dyDescent="0.25"/>
    <row r="1048569" ht="11.5" hidden="1" x14ac:dyDescent="0.25"/>
    <row r="1048570" ht="11.5" hidden="1" x14ac:dyDescent="0.25"/>
    <row r="1048576" ht="3" customHeight="1" x14ac:dyDescent="0.25"/>
  </sheetData>
  <mergeCells count="5">
    <mergeCell ref="D29:G29"/>
    <mergeCell ref="C6:D6"/>
    <mergeCell ref="F12:F13"/>
    <mergeCell ref="G12:G13"/>
    <mergeCell ref="D28:G28"/>
  </mergeCells>
  <conditionalFormatting sqref="C5">
    <cfRule type="expression" dxfId="159" priority="1">
      <formula>IF(AND(sysChk=0,sysWarn=0),1,0)</formula>
    </cfRule>
    <cfRule type="expression" dxfId="158" priority="2">
      <formula>IF(AND(sysChk=0,sysWarn&lt;&gt;0),1,0)</formula>
    </cfRule>
    <cfRule type="expression" dxfId="157" priority="3">
      <formula>IF(sysChk&lt;&gt;0,1,0)</formula>
    </cfRule>
  </conditionalFormatting>
  <dataValidations disablePrompts="1" count="4">
    <dataValidation allowBlank="1" showInputMessage="1" showErrorMessage="1" prompt="Dun &amp; Bradsheet Number. If N/A leave blank." sqref="C14:D14" xr:uid="{55CFFDBD-99B1-3749-B70E-C4C09C587FDF}"/>
    <dataValidation allowBlank="1" showInputMessage="1" showErrorMessage="1" prompt="Share prices as quoted at close of business the day before submission." sqref="C15:D15" xr:uid="{54DF1617-413F-A641-B4DF-B7B8CE257E58}"/>
    <dataValidation allowBlank="1" showInputMessage="1" showErrorMessage="1" prompt="i.e. Company Watch H-Score, D&amp;B, Experian" sqref="G17 C17:D17" xr:uid="{3606FD0A-639B-9940-9D25-7695252C6CDF}"/>
    <dataValidation allowBlank="1" showInputMessage="1" showErrorMessage="1" prompt="i.e. Fitch, Moody's, Standard &amp; Poor" sqref="C16:D16 G16" xr:uid="{1893C01F-2475-8A45-9298-D627BF5CF95C}"/>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01" r:id="rId4" name="Check Box 1">
              <controlPr defaultSize="0" autoFill="0" autoLine="0" autoPict="0">
                <anchor moveWithCells="1">
                  <from>
                    <xdr:col>8</xdr:col>
                    <xdr:colOff>0</xdr:colOff>
                    <xdr:row>15</xdr:row>
                    <xdr:rowOff>0</xdr:rowOff>
                  </from>
                  <to>
                    <xdr:col>9</xdr:col>
                    <xdr:colOff>0</xdr:colOff>
                    <xdr:row>16</xdr:row>
                    <xdr:rowOff>0</xdr:rowOff>
                  </to>
                </anchor>
              </controlPr>
            </control>
          </mc:Choice>
        </mc:AlternateContent>
        <mc:AlternateContent xmlns:mc="http://schemas.openxmlformats.org/markup-compatibility/2006">
          <mc:Choice Requires="x14">
            <control shapeId="102402" r:id="rId5" name="Check Box 2">
              <controlPr defaultSize="0" autoFill="0" autoLine="0" autoPict="0">
                <anchor moveWithCells="1">
                  <from>
                    <xdr:col>8</xdr:col>
                    <xdr:colOff>0</xdr:colOff>
                    <xdr:row>16</xdr:row>
                    <xdr:rowOff>0</xdr:rowOff>
                  </from>
                  <to>
                    <xdr:col>9</xdr:col>
                    <xdr:colOff>0</xdr:colOff>
                    <xdr:row>17</xdr:row>
                    <xdr:rowOff>0</xdr:rowOff>
                  </to>
                </anchor>
              </controlPr>
            </control>
          </mc:Choice>
        </mc:AlternateContent>
        <mc:AlternateContent xmlns:mc="http://schemas.openxmlformats.org/markup-compatibility/2006">
          <mc:Choice Requires="x14">
            <control shapeId="102403" r:id="rId6" name="Check Box 3">
              <controlPr defaultSize="0" autoFill="0" autoLine="0" autoPict="0">
                <anchor moveWithCells="1">
                  <from>
                    <xdr:col>8</xdr:col>
                    <xdr:colOff>0</xdr:colOff>
                    <xdr:row>17</xdr:row>
                    <xdr:rowOff>0</xdr:rowOff>
                  </from>
                  <to>
                    <xdr:col>9</xdr:col>
                    <xdr:colOff>0</xdr:colOff>
                    <xdr:row>18</xdr:row>
                    <xdr:rowOff>0</xdr:rowOff>
                  </to>
                </anchor>
              </controlPr>
            </control>
          </mc:Choice>
        </mc:AlternateContent>
        <mc:AlternateContent xmlns:mc="http://schemas.openxmlformats.org/markup-compatibility/2006">
          <mc:Choice Requires="x14">
            <control shapeId="102404" r:id="rId7" name="Check Box 4">
              <controlPr defaultSize="0" autoFill="0" autoLine="0" autoPict="0">
                <anchor moveWithCells="1">
                  <from>
                    <xdr:col>8</xdr:col>
                    <xdr:colOff>0</xdr:colOff>
                    <xdr:row>18</xdr:row>
                    <xdr:rowOff>0</xdr:rowOff>
                  </from>
                  <to>
                    <xdr:col>9</xdr:col>
                    <xdr:colOff>0</xdr:colOff>
                    <xdr:row>18</xdr:row>
                    <xdr:rowOff>152400</xdr:rowOff>
                  </to>
                </anchor>
              </controlPr>
            </control>
          </mc:Choice>
        </mc:AlternateContent>
        <mc:AlternateContent xmlns:mc="http://schemas.openxmlformats.org/markup-compatibility/2006">
          <mc:Choice Requires="x14">
            <control shapeId="102405" r:id="rId8" name="Check Box 5">
              <controlPr defaultSize="0" autoFill="0" autoLine="0" autoPict="0">
                <anchor moveWithCells="1">
                  <from>
                    <xdr:col>8</xdr:col>
                    <xdr:colOff>0</xdr:colOff>
                    <xdr:row>19</xdr:row>
                    <xdr:rowOff>0</xdr:rowOff>
                  </from>
                  <to>
                    <xdr:col>9</xdr:col>
                    <xdr:colOff>0</xdr:colOff>
                    <xdr:row>19</xdr:row>
                    <xdr:rowOff>152400</xdr:rowOff>
                  </to>
                </anchor>
              </controlPr>
            </control>
          </mc:Choice>
        </mc:AlternateContent>
        <mc:AlternateContent xmlns:mc="http://schemas.openxmlformats.org/markup-compatibility/2006">
          <mc:Choice Requires="x14">
            <control shapeId="102406" r:id="rId9" name="Check Box 6">
              <controlPr defaultSize="0" autoFill="0" autoLine="0" autoPict="0">
                <anchor moveWithCells="1">
                  <from>
                    <xdr:col>8</xdr:col>
                    <xdr:colOff>0</xdr:colOff>
                    <xdr:row>20</xdr:row>
                    <xdr:rowOff>0</xdr:rowOff>
                  </from>
                  <to>
                    <xdr:col>9</xdr:col>
                    <xdr:colOff>0</xdr:colOff>
                    <xdr:row>21</xdr:row>
                    <xdr:rowOff>0</xdr:rowOff>
                  </to>
                </anchor>
              </controlPr>
            </control>
          </mc:Choice>
        </mc:AlternateContent>
        <mc:AlternateContent xmlns:mc="http://schemas.openxmlformats.org/markup-compatibility/2006">
          <mc:Choice Requires="x14">
            <control shapeId="102407" r:id="rId10" name="Check Box 7">
              <controlPr defaultSize="0" autoFill="0" autoLine="0" autoPict="0">
                <anchor moveWithCells="1">
                  <from>
                    <xdr:col>8</xdr:col>
                    <xdr:colOff>0</xdr:colOff>
                    <xdr:row>21</xdr:row>
                    <xdr:rowOff>0</xdr:rowOff>
                  </from>
                  <to>
                    <xdr:col>9</xdr:col>
                    <xdr:colOff>0</xdr:colOff>
                    <xdr:row>22</xdr:row>
                    <xdr:rowOff>0</xdr:rowOff>
                  </to>
                </anchor>
              </controlPr>
            </control>
          </mc:Choice>
        </mc:AlternateContent>
        <mc:AlternateContent xmlns:mc="http://schemas.openxmlformats.org/markup-compatibility/2006">
          <mc:Choice Requires="x14">
            <control shapeId="102408" r:id="rId11" name="Check Box 8">
              <controlPr defaultSize="0" autoFill="0" autoLine="0" autoPict="0">
                <anchor moveWithCells="1">
                  <from>
                    <xdr:col>8</xdr:col>
                    <xdr:colOff>0</xdr:colOff>
                    <xdr:row>22</xdr:row>
                    <xdr:rowOff>0</xdr:rowOff>
                  </from>
                  <to>
                    <xdr:col>9</xdr:col>
                    <xdr:colOff>0</xdr:colOff>
                    <xdr:row>23</xdr:row>
                    <xdr:rowOff>0</xdr:rowOff>
                  </to>
                </anchor>
              </controlPr>
            </control>
          </mc:Choice>
        </mc:AlternateContent>
        <mc:AlternateContent xmlns:mc="http://schemas.openxmlformats.org/markup-compatibility/2006">
          <mc:Choice Requires="x14">
            <control shapeId="102409" r:id="rId12" name="Check Box 9">
              <controlPr defaultSize="0" autoFill="0" autoLine="0" autoPict="0">
                <anchor moveWithCells="1">
                  <from>
                    <xdr:col>8</xdr:col>
                    <xdr:colOff>0</xdr:colOff>
                    <xdr:row>23</xdr:row>
                    <xdr:rowOff>0</xdr:rowOff>
                  </from>
                  <to>
                    <xdr:col>9</xdr:col>
                    <xdr:colOff>0</xdr:colOff>
                    <xdr:row>24</xdr:row>
                    <xdr:rowOff>0</xdr:rowOff>
                  </to>
                </anchor>
              </controlPr>
            </control>
          </mc:Choice>
        </mc:AlternateContent>
        <mc:AlternateContent xmlns:mc="http://schemas.openxmlformats.org/markup-compatibility/2006">
          <mc:Choice Requires="x14">
            <control shapeId="102410" r:id="rId13" name="Check Box 10">
              <controlPr defaultSize="0" autoFill="0" autoLine="0" autoPict="0">
                <anchor moveWithCells="1">
                  <from>
                    <xdr:col>8</xdr:col>
                    <xdr:colOff>0</xdr:colOff>
                    <xdr:row>24</xdr:row>
                    <xdr:rowOff>0</xdr:rowOff>
                  </from>
                  <to>
                    <xdr:col>9</xdr:col>
                    <xdr:colOff>0</xdr:colOff>
                    <xdr:row>25</xdr:row>
                    <xdr:rowOff>0</xdr:rowOff>
                  </to>
                </anchor>
              </controlPr>
            </control>
          </mc:Choice>
        </mc:AlternateContent>
        <mc:AlternateContent xmlns:mc="http://schemas.openxmlformats.org/markup-compatibility/2006">
          <mc:Choice Requires="x14">
            <control shapeId="102411" r:id="rId14" name="Check Box 11">
              <controlPr defaultSize="0" autoFill="0" autoLine="0" autoPict="0">
                <anchor moveWithCells="1">
                  <from>
                    <xdr:col>8</xdr:col>
                    <xdr:colOff>0</xdr:colOff>
                    <xdr:row>25</xdr:row>
                    <xdr:rowOff>0</xdr:rowOff>
                  </from>
                  <to>
                    <xdr:col>9</xdr:col>
                    <xdr:colOff>0</xdr:colOff>
                    <xdr:row>25</xdr:row>
                    <xdr:rowOff>152400</xdr:rowOff>
                  </to>
                </anchor>
              </controlPr>
            </control>
          </mc:Choice>
        </mc:AlternateContent>
        <mc:AlternateContent xmlns:mc="http://schemas.openxmlformats.org/markup-compatibility/2006">
          <mc:Choice Requires="x14">
            <control shapeId="102412" r:id="rId15" name="Check Box 12">
              <controlPr defaultSize="0" autoFill="0" autoLine="0" autoPict="0">
                <anchor moveWithCells="1">
                  <from>
                    <xdr:col>8</xdr:col>
                    <xdr:colOff>0</xdr:colOff>
                    <xdr:row>26</xdr:row>
                    <xdr:rowOff>0</xdr:rowOff>
                  </from>
                  <to>
                    <xdr:col>9</xdr:col>
                    <xdr:colOff>0</xdr:colOff>
                    <xdr:row>27</xdr:row>
                    <xdr:rowOff>0</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0">
    <tabColor theme="1"/>
  </sheetPr>
  <dimension ref="B2"/>
  <sheetViews>
    <sheetView zoomScale="75" zoomScaleNormal="75" workbookViewId="0">
      <selection activeCell="G18" sqref="G18"/>
    </sheetView>
  </sheetViews>
  <sheetFormatPr defaultColWidth="9" defaultRowHeight="11.5" x14ac:dyDescent="0.25"/>
  <cols>
    <col min="1" max="16384" width="9" style="116"/>
  </cols>
  <sheetData>
    <row r="2" spans="2:2" ht="25" x14ac:dyDescent="0.5">
      <c r="B2" s="1134" t="s">
        <v>852</v>
      </c>
    </row>
  </sheetData>
  <sheetProtection selectLockedCells="1" selectUnlockedCells="1"/>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1"/>
    <pageSetUpPr autoPageBreaks="0" fitToPage="1"/>
  </sheetPr>
  <dimension ref="A1:XEY120"/>
  <sheetViews>
    <sheetView showGridLines="0" zoomScale="75" zoomScaleNormal="75" workbookViewId="0">
      <selection activeCell="I22" sqref="I22"/>
    </sheetView>
  </sheetViews>
  <sheetFormatPr defaultColWidth="0" defaultRowHeight="14" zeroHeight="1" outlineLevelRow="1" outlineLevelCol="1" x14ac:dyDescent="0.25"/>
  <cols>
    <col min="1" max="2" width="5" style="336" customWidth="1"/>
    <col min="3" max="3" width="13" style="336" customWidth="1"/>
    <col min="4" max="4" width="43.796875" style="872" customWidth="1"/>
    <col min="5" max="5" width="5.3984375" style="336" customWidth="1"/>
    <col min="6" max="6" width="12.59765625" style="385" customWidth="1"/>
    <col min="7" max="7" width="11.3984375" style="385" customWidth="1"/>
    <col min="8" max="8" width="11.59765625" style="385" bestFit="1" customWidth="1"/>
    <col min="9" max="11" width="21" style="385" customWidth="1"/>
    <col min="12" max="12" width="2.796875" style="336" customWidth="1"/>
    <col min="13" max="15" width="11.3984375" style="385" bestFit="1" customWidth="1"/>
    <col min="16" max="18" width="21" style="385" customWidth="1"/>
    <col min="19" max="19" width="2.796875" style="336" customWidth="1"/>
    <col min="20" max="22" width="11.3984375" style="385" bestFit="1" customWidth="1"/>
    <col min="23" max="25" width="21" style="385" customWidth="1"/>
    <col min="26" max="26" width="12" style="336" customWidth="1"/>
    <col min="27" max="28" width="9" style="343" hidden="1" customWidth="1" outlineLevel="1"/>
    <col min="29" max="29" width="9.3984375" style="343" hidden="1" customWidth="1" outlineLevel="1"/>
    <col min="30" max="30" width="48.3984375" style="343" hidden="1" customWidth="1" outlineLevel="1"/>
    <col min="31" max="31" width="9" style="343" hidden="1" customWidth="1" outlineLevel="1"/>
    <col min="32" max="32" width="11.59765625" style="343" hidden="1" customWidth="1" outlineLevel="1"/>
    <col min="33" max="34" width="11.3984375" style="343" hidden="1" customWidth="1" outlineLevel="1"/>
    <col min="35" max="38" width="9" style="343" hidden="1" customWidth="1" outlineLevel="1"/>
    <col min="39" max="41" width="11.3984375" style="343" hidden="1" customWidth="1" outlineLevel="1"/>
    <col min="42" max="45" width="9" style="343" hidden="1" customWidth="1" outlineLevel="1"/>
    <col min="46" max="48" width="11.3984375" style="343" hidden="1" customWidth="1" outlineLevel="1"/>
    <col min="49" max="49" width="8.59765625" style="336" customWidth="1" collapsed="1"/>
    <col min="50" max="51" width="8.59765625" style="336" customWidth="1"/>
    <col min="52" max="16367" width="9" style="336" customWidth="1"/>
    <col min="16368" max="16368" width="25.59765625" style="336" customWidth="1"/>
    <col min="16369" max="16376" width="5" style="336" bestFit="1" customWidth="1"/>
    <col min="16377" max="16377" width="3.796875" style="336" customWidth="1"/>
    <col min="16378" max="16379" width="5" style="336" bestFit="1" customWidth="1"/>
    <col min="16380" max="16380" width="146.59765625" style="336" customWidth="1"/>
    <col min="16381" max="16381" width="131.796875" style="336" customWidth="1"/>
    <col min="16382" max="16382" width="132" style="336" customWidth="1"/>
    <col min="16383" max="16383" width="81" style="336" customWidth="1"/>
    <col min="16384" max="16384" width="76.796875" style="336" customWidth="1"/>
  </cols>
  <sheetData>
    <row r="1" spans="1:32" ht="15.75" customHeight="1" x14ac:dyDescent="0.25">
      <c r="A1" s="682"/>
      <c r="B1" s="682"/>
      <c r="C1" s="683"/>
      <c r="D1" s="684"/>
      <c r="E1" s="682"/>
      <c r="F1" s="685"/>
      <c r="G1" s="685"/>
      <c r="H1" s="685"/>
      <c r="I1" s="685"/>
      <c r="J1" s="685"/>
      <c r="K1" s="685"/>
      <c r="L1" s="682"/>
      <c r="M1" s="685"/>
      <c r="N1" s="685"/>
      <c r="O1" s="685"/>
      <c r="P1" s="685"/>
      <c r="Q1" s="685"/>
      <c r="R1" s="685"/>
      <c r="S1" s="682"/>
      <c r="T1" s="685"/>
      <c r="U1" s="685"/>
      <c r="V1" s="685"/>
      <c r="W1" s="685"/>
      <c r="X1" s="685"/>
      <c r="Y1" s="685"/>
    </row>
    <row r="2" spans="1:32" ht="15.75" customHeight="1" x14ac:dyDescent="0.25">
      <c r="A2" s="682"/>
      <c r="B2" s="682"/>
      <c r="C2" s="686" t="str">
        <f>cstProjectName</f>
        <v>[Financial Viability Risk Assessment Template]</v>
      </c>
      <c r="D2" s="684"/>
      <c r="E2" s="682"/>
      <c r="F2" s="685"/>
      <c r="G2" s="685"/>
      <c r="H2" s="685"/>
      <c r="I2" s="685"/>
      <c r="J2" s="685"/>
      <c r="K2" s="685"/>
      <c r="L2" s="682"/>
      <c r="M2" s="685"/>
      <c r="N2" s="685"/>
      <c r="O2" s="685"/>
      <c r="P2" s="685"/>
      <c r="Q2" s="685"/>
      <c r="R2" s="685"/>
      <c r="S2" s="682"/>
      <c r="T2" s="685"/>
      <c r="U2" s="685"/>
      <c r="V2" s="685"/>
      <c r="W2" s="685"/>
      <c r="X2" s="685"/>
      <c r="Y2" s="685"/>
    </row>
    <row r="3" spans="1:32" ht="15.75" customHeight="1" x14ac:dyDescent="0.25">
      <c r="A3" s="682"/>
      <c r="B3" s="682"/>
      <c r="C3" s="687" t="str">
        <f ca="1">MID(CELL("filename",A1),FIND("]",CELL("filename",A1))+1,256)</f>
        <v>3.1 Lead &amp; Parents</v>
      </c>
      <c r="D3" s="684"/>
      <c r="E3" s="682"/>
      <c r="F3" s="685"/>
      <c r="G3" s="685"/>
      <c r="H3" s="685"/>
      <c r="I3" s="685"/>
      <c r="J3" s="685"/>
      <c r="K3" s="685"/>
      <c r="L3" s="682"/>
      <c r="M3" s="685"/>
      <c r="N3" s="685"/>
      <c r="O3" s="685"/>
      <c r="P3" s="685"/>
      <c r="Q3" s="685"/>
      <c r="R3" s="685"/>
      <c r="S3" s="682"/>
      <c r="T3" s="685"/>
      <c r="U3" s="685"/>
      <c r="V3" s="685"/>
      <c r="W3" s="685"/>
      <c r="X3" s="685"/>
      <c r="Y3" s="685"/>
    </row>
    <row r="4" spans="1:32" ht="15.75" customHeight="1" x14ac:dyDescent="0.25">
      <c r="A4" s="682"/>
      <c r="B4" s="682"/>
      <c r="C4" s="683" t="str">
        <f>IF(ISBLANK(cstProtectiveMarking),"",cstProtectiveMarking)</f>
        <v>[OFFICIAL]</v>
      </c>
      <c r="D4" s="684"/>
      <c r="E4" s="682"/>
      <c r="F4" s="685"/>
      <c r="G4" s="685"/>
      <c r="H4" s="685"/>
      <c r="I4" s="685"/>
      <c r="J4" s="685"/>
      <c r="K4" s="685"/>
      <c r="L4" s="682"/>
      <c r="M4" s="685"/>
      <c r="N4" s="685"/>
      <c r="O4" s="685"/>
      <c r="P4" s="685"/>
      <c r="Q4" s="685"/>
      <c r="R4" s="685"/>
      <c r="S4" s="682"/>
      <c r="T4" s="685"/>
      <c r="U4" s="685"/>
      <c r="V4" s="685"/>
      <c r="W4" s="685"/>
      <c r="X4" s="685"/>
      <c r="Y4" s="685"/>
    </row>
    <row r="5" spans="1:32" ht="15.75" customHeight="1" x14ac:dyDescent="0.25">
      <c r="A5" s="682"/>
      <c r="B5" s="682"/>
      <c r="C5" s="688" t="str">
        <f>HYPERLINK("#'Contents'!A1",sysChkWord)</f>
        <v>All Checks OK</v>
      </c>
      <c r="D5" s="684"/>
      <c r="E5" s="682"/>
      <c r="F5" s="685"/>
      <c r="G5" s="685"/>
      <c r="H5" s="685"/>
      <c r="I5" s="685"/>
      <c r="J5" s="685"/>
      <c r="K5" s="685"/>
      <c r="L5" s="682"/>
      <c r="M5" s="685"/>
      <c r="N5" s="685"/>
      <c r="O5" s="685"/>
      <c r="P5" s="685"/>
      <c r="Q5" s="685"/>
      <c r="R5" s="685"/>
      <c r="S5" s="682"/>
      <c r="T5" s="685"/>
      <c r="U5" s="685"/>
      <c r="V5" s="685"/>
      <c r="W5" s="685"/>
      <c r="X5" s="685"/>
      <c r="Y5" s="685"/>
    </row>
    <row r="6" spans="1:32" ht="15.75" customHeight="1" x14ac:dyDescent="0.25">
      <c r="A6" s="682"/>
      <c r="B6" s="689"/>
      <c r="C6" s="690" t="str">
        <f>HYPERLINK("#'Contents'!A1","Contents")</f>
        <v>Contents</v>
      </c>
      <c r="D6" s="691"/>
      <c r="E6" s="692"/>
      <c r="F6" s="693"/>
      <c r="G6" s="693"/>
      <c r="H6" s="693"/>
      <c r="I6" s="693"/>
      <c r="J6" s="693"/>
      <c r="K6" s="693"/>
      <c r="L6" s="688"/>
      <c r="M6" s="693"/>
      <c r="N6" s="693"/>
      <c r="O6" s="693"/>
      <c r="P6" s="693"/>
      <c r="Q6" s="693"/>
      <c r="R6" s="693"/>
      <c r="S6" s="688"/>
      <c r="T6" s="693"/>
      <c r="U6" s="693"/>
      <c r="V6" s="693"/>
      <c r="W6" s="693"/>
      <c r="X6" s="693"/>
      <c r="Y6" s="693"/>
    </row>
    <row r="7" spans="1:32" ht="15.75" customHeight="1" x14ac:dyDescent="0.25">
      <c r="A7" s="682"/>
      <c r="B7" s="682"/>
      <c r="C7" s="682"/>
      <c r="D7" s="684"/>
      <c r="E7" s="682"/>
      <c r="F7" s="685"/>
      <c r="G7" s="685"/>
      <c r="H7" s="685"/>
      <c r="I7" s="685"/>
      <c r="J7" s="685"/>
      <c r="K7" s="685"/>
      <c r="L7" s="682"/>
      <c r="M7" s="685"/>
      <c r="N7" s="685"/>
      <c r="O7" s="685"/>
      <c r="P7" s="685"/>
      <c r="Q7" s="685"/>
      <c r="R7" s="685"/>
      <c r="S7" s="682"/>
      <c r="T7" s="685"/>
      <c r="U7" s="685"/>
      <c r="V7" s="685"/>
      <c r="W7" s="685"/>
      <c r="X7" s="685"/>
      <c r="Y7" s="685"/>
    </row>
    <row r="8" spans="1:32" ht="15.75" customHeight="1" x14ac:dyDescent="0.25">
      <c r="A8" s="694">
        <f>SUM(A9:A116)</f>
        <v>0</v>
      </c>
      <c r="B8" s="694">
        <f>SUM(B9:B116)</f>
        <v>0</v>
      </c>
      <c r="C8" s="695"/>
      <c r="D8" s="696"/>
      <c r="E8" s="695"/>
      <c r="F8" s="697"/>
      <c r="G8" s="697"/>
      <c r="H8" s="697"/>
      <c r="I8" s="697"/>
      <c r="J8" s="697"/>
      <c r="K8" s="697"/>
      <c r="L8" s="695"/>
      <c r="M8" s="697"/>
      <c r="N8" s="697"/>
      <c r="O8" s="697"/>
      <c r="P8" s="697"/>
      <c r="Q8" s="697"/>
      <c r="R8" s="697"/>
      <c r="S8" s="695"/>
      <c r="T8" s="697"/>
      <c r="U8" s="697"/>
      <c r="V8" s="697"/>
      <c r="W8" s="697"/>
      <c r="X8" s="697"/>
      <c r="Y8" s="697"/>
    </row>
    <row r="9" spans="1:32" ht="15.75" customHeight="1" x14ac:dyDescent="0.25">
      <c r="A9" s="698"/>
      <c r="B9" s="698"/>
      <c r="C9" s="698"/>
      <c r="D9" s="699"/>
      <c r="E9" s="698"/>
      <c r="F9" s="700"/>
      <c r="G9" s="700"/>
      <c r="H9" s="700"/>
      <c r="I9" s="700"/>
      <c r="J9" s="700"/>
      <c r="K9" s="700"/>
      <c r="M9" s="700"/>
      <c r="N9" s="700"/>
      <c r="O9" s="700"/>
      <c r="P9" s="700"/>
      <c r="Q9" s="700"/>
      <c r="R9" s="700"/>
      <c r="T9" s="700"/>
      <c r="U9" s="700"/>
      <c r="V9" s="700"/>
      <c r="W9" s="700"/>
      <c r="X9" s="700"/>
      <c r="Y9" s="700"/>
    </row>
    <row r="10" spans="1:32" x14ac:dyDescent="0.25">
      <c r="C10" s="1251" t="s">
        <v>1</v>
      </c>
      <c r="D10" s="1251"/>
      <c r="E10" s="1251"/>
      <c r="F10" s="1251"/>
      <c r="G10" s="1251"/>
      <c r="H10" s="1252"/>
      <c r="I10" s="1245">
        <f>LeadBidder</f>
        <v>0</v>
      </c>
      <c r="J10" s="1246"/>
      <c r="K10" s="1247"/>
      <c r="M10" s="336"/>
      <c r="N10" s="336"/>
      <c r="O10" s="336"/>
      <c r="P10" s="1245">
        <f>ImmediateP</f>
        <v>0</v>
      </c>
      <c r="Q10" s="1246"/>
      <c r="R10" s="1247"/>
      <c r="T10" s="336"/>
      <c r="U10" s="336"/>
      <c r="V10" s="336"/>
      <c r="W10" s="1245">
        <f>UltimateP</f>
        <v>0</v>
      </c>
      <c r="X10" s="1246"/>
      <c r="Y10" s="1247"/>
    </row>
    <row r="11" spans="1:32" x14ac:dyDescent="0.25">
      <c r="C11" s="1251" t="s">
        <v>0</v>
      </c>
      <c r="D11" s="1251"/>
      <c r="E11" s="1251"/>
      <c r="F11" s="1251"/>
      <c r="G11" s="1251"/>
      <c r="H11" s="1252"/>
      <c r="I11" s="1245" t="str">
        <f>'2.1 Lead &amp; Parents'!D12</f>
        <v>[x]</v>
      </c>
      <c r="J11" s="1246"/>
      <c r="K11" s="1247"/>
      <c r="M11" s="336"/>
      <c r="N11" s="336"/>
      <c r="O11" s="336"/>
      <c r="P11" s="1245" t="str">
        <f>'2.1 Lead &amp; Parents'!D32</f>
        <v>[x]</v>
      </c>
      <c r="Q11" s="1246"/>
      <c r="R11" s="1247"/>
      <c r="T11" s="336"/>
      <c r="U11" s="336"/>
      <c r="V11" s="336"/>
      <c r="W11" s="1245" t="str">
        <f>'2.1 Lead &amp; Parents'!D52</f>
        <v>[x]</v>
      </c>
      <c r="X11" s="1246"/>
      <c r="Y11" s="1247"/>
    </row>
    <row r="12" spans="1:32" x14ac:dyDescent="0.25">
      <c r="C12" s="1251" t="s">
        <v>40</v>
      </c>
      <c r="D12" s="1251"/>
      <c r="E12" s="1251"/>
      <c r="F12" s="1251"/>
      <c r="G12" s="1251"/>
      <c r="H12" s="1252"/>
      <c r="I12" s="1245" t="str">
        <f>'2.1 Lead &amp; Parents'!D13</f>
        <v>[x]</v>
      </c>
      <c r="J12" s="1246"/>
      <c r="K12" s="1247"/>
      <c r="M12" s="336"/>
      <c r="N12" s="336"/>
      <c r="O12" s="336"/>
      <c r="P12" s="1245" t="str">
        <f>'2.1 Lead &amp; Parents'!D33</f>
        <v>[x]</v>
      </c>
      <c r="Q12" s="1246"/>
      <c r="R12" s="1247"/>
      <c r="T12" s="336"/>
      <c r="U12" s="336"/>
      <c r="V12" s="336"/>
      <c r="W12" s="1245" t="str">
        <f>'2.1 Lead &amp; Parents'!D53</f>
        <v>[x]</v>
      </c>
      <c r="X12" s="1246"/>
      <c r="Y12" s="1247"/>
      <c r="AE12" s="343" t="s">
        <v>557</v>
      </c>
      <c r="AF12" s="343">
        <v>0</v>
      </c>
    </row>
    <row r="13" spans="1:32" x14ac:dyDescent="0.25">
      <c r="C13" s="1251" t="s">
        <v>41</v>
      </c>
      <c r="D13" s="1251"/>
      <c r="E13" s="1251"/>
      <c r="F13" s="1251"/>
      <c r="G13" s="1251"/>
      <c r="H13" s="1252"/>
      <c r="I13" s="1245" t="str">
        <f>'2.1 Lead &amp; Parents'!D14</f>
        <v>[x]</v>
      </c>
      <c r="J13" s="1246"/>
      <c r="K13" s="1247"/>
      <c r="M13" s="336"/>
      <c r="N13" s="336"/>
      <c r="O13" s="336"/>
      <c r="P13" s="1245" t="str">
        <f>'2.1 Lead &amp; Parents'!D34</f>
        <v>[x]</v>
      </c>
      <c r="Q13" s="1246"/>
      <c r="R13" s="1247"/>
      <c r="T13" s="336"/>
      <c r="U13" s="336"/>
      <c r="V13" s="336"/>
      <c r="W13" s="1245" t="str">
        <f>'2.1 Lead &amp; Parents'!D54</f>
        <v>[x]</v>
      </c>
      <c r="X13" s="1246"/>
      <c r="Y13" s="1247"/>
      <c r="AE13" s="343" t="s">
        <v>558</v>
      </c>
      <c r="AF13" s="343">
        <v>0</v>
      </c>
    </row>
    <row r="14" spans="1:32" x14ac:dyDescent="0.25">
      <c r="C14" s="1251" t="s">
        <v>46</v>
      </c>
      <c r="D14" s="1251"/>
      <c r="E14" s="1251"/>
      <c r="F14" s="1251"/>
      <c r="G14" s="1251"/>
      <c r="H14" s="1252"/>
      <c r="I14" s="1248" t="str">
        <f>CHOOSE('Bidder Instructions'!$H$27,'1.1b Lead &amp; Parents NFP'!H$17,'1.1a Lead &amp; Parents'!F$17)</f>
        <v>31/XX/20XX</v>
      </c>
      <c r="J14" s="1249"/>
      <c r="K14" s="1250"/>
      <c r="M14" s="336"/>
      <c r="N14" s="336"/>
      <c r="O14" s="336"/>
      <c r="P14" s="1248" t="str">
        <f>CHOOSE('Bidder Instructions'!$H$27,'1.1b Lead &amp; Parents NFP'!R$17,'1.1a Lead &amp; Parents'!J$17)</f>
        <v>31/XX/20XX</v>
      </c>
      <c r="Q14" s="1249"/>
      <c r="R14" s="1250"/>
      <c r="T14" s="336"/>
      <c r="U14" s="336"/>
      <c r="V14" s="336"/>
      <c r="W14" s="1248" t="str">
        <f>CHOOSE('Bidder Instructions'!$H$27,'1.1b Lead &amp; Parents NFP'!AF$17,'1.1a Lead &amp; Parents'!R$17)</f>
        <v>31/XX/20XX</v>
      </c>
      <c r="X14" s="1249"/>
      <c r="Y14" s="1250"/>
      <c r="AE14" s="343" t="s">
        <v>559</v>
      </c>
      <c r="AF14" s="343">
        <v>0</v>
      </c>
    </row>
    <row r="15" spans="1:32" x14ac:dyDescent="0.25">
      <c r="C15" s="1251" t="s">
        <v>834</v>
      </c>
      <c r="D15" s="1251"/>
      <c r="E15" s="1251"/>
      <c r="F15" s="1251"/>
      <c r="G15" s="1251"/>
      <c r="H15" s="1252"/>
      <c r="I15" s="1253" t="str">
        <f>'Bidder Instructions'!$G$27</f>
        <v>Private/Public Company or LLP</v>
      </c>
      <c r="J15" s="1254"/>
      <c r="K15" s="1255"/>
      <c r="M15" s="709"/>
      <c r="N15" s="709"/>
      <c r="O15" s="709"/>
      <c r="P15" s="1253" t="str">
        <f>'Bidder Instructions'!$G$27</f>
        <v>Private/Public Company or LLP</v>
      </c>
      <c r="Q15" s="1254"/>
      <c r="R15" s="1255"/>
      <c r="T15" s="709"/>
      <c r="U15" s="709"/>
      <c r="V15" s="709"/>
      <c r="W15" s="1253" t="str">
        <f>'Bidder Instructions'!$G$27</f>
        <v>Private/Public Company or LLP</v>
      </c>
      <c r="X15" s="1254"/>
      <c r="Y15" s="1255"/>
      <c r="AE15" s="343" t="s">
        <v>560</v>
      </c>
      <c r="AF15" s="343">
        <v>0</v>
      </c>
    </row>
    <row r="16" spans="1:32" x14ac:dyDescent="0.25">
      <c r="C16" s="710"/>
      <c r="D16" s="711"/>
      <c r="E16" s="712"/>
      <c r="F16" s="709"/>
      <c r="G16" s="709"/>
      <c r="H16" s="709"/>
      <c r="I16" s="709"/>
      <c r="J16" s="709"/>
      <c r="K16" s="709"/>
      <c r="M16" s="709"/>
      <c r="N16" s="709"/>
      <c r="O16" s="709"/>
      <c r="P16" s="709"/>
      <c r="Q16" s="709"/>
      <c r="R16" s="709"/>
      <c r="T16" s="709"/>
      <c r="U16" s="709"/>
      <c r="V16" s="709"/>
      <c r="W16" s="709"/>
      <c r="X16" s="709"/>
      <c r="Y16" s="709"/>
    </row>
    <row r="17" spans="1:88 16368:16379" s="713" customFormat="1" ht="14.5" x14ac:dyDescent="0.25">
      <c r="C17" s="714"/>
      <c r="D17" s="715"/>
      <c r="F17" s="716" t="s">
        <v>546</v>
      </c>
      <c r="G17" s="716" t="s">
        <v>547</v>
      </c>
      <c r="H17" s="716" t="s">
        <v>548</v>
      </c>
      <c r="I17" s="716"/>
      <c r="J17" s="716"/>
      <c r="K17" s="716"/>
      <c r="M17" s="716" t="s">
        <v>549</v>
      </c>
      <c r="N17" s="716" t="s">
        <v>550</v>
      </c>
      <c r="O17" s="716" t="s">
        <v>551</v>
      </c>
      <c r="P17" s="716"/>
      <c r="Q17" s="716"/>
      <c r="R17" s="716"/>
      <c r="T17" s="716" t="s">
        <v>552</v>
      </c>
      <c r="U17" s="716" t="s">
        <v>553</v>
      </c>
      <c r="V17" s="716" t="s">
        <v>554</v>
      </c>
      <c r="W17" s="716"/>
      <c r="X17" s="716"/>
      <c r="Y17" s="716"/>
      <c r="AC17" s="714"/>
      <c r="AD17" s="715"/>
      <c r="AF17" s="717" t="s">
        <v>546</v>
      </c>
      <c r="AG17" s="717" t="s">
        <v>547</v>
      </c>
      <c r="AH17" s="717" t="s">
        <v>548</v>
      </c>
      <c r="AI17" s="717"/>
      <c r="AJ17" s="717"/>
      <c r="AK17" s="717"/>
      <c r="AM17" s="716" t="s">
        <v>549</v>
      </c>
      <c r="AN17" s="716" t="s">
        <v>550</v>
      </c>
      <c r="AO17" s="716" t="s">
        <v>551</v>
      </c>
      <c r="AP17" s="717"/>
      <c r="AQ17" s="717"/>
      <c r="AR17" s="717"/>
      <c r="AT17" s="716" t="s">
        <v>552</v>
      </c>
      <c r="AU17" s="716" t="s">
        <v>553</v>
      </c>
      <c r="AV17" s="716" t="s">
        <v>554</v>
      </c>
      <c r="AW17" s="717"/>
      <c r="AX17" s="717"/>
      <c r="AY17" s="717"/>
    </row>
    <row r="18" spans="1:88 16368:16379" x14ac:dyDescent="0.3">
      <c r="A18" s="337" t="s">
        <v>555</v>
      </c>
      <c r="B18" s="337" t="s">
        <v>556</v>
      </c>
      <c r="C18" s="350" t="s">
        <v>281</v>
      </c>
      <c r="D18" s="351" t="s">
        <v>45</v>
      </c>
      <c r="E18" s="354"/>
      <c r="F18" s="386" t="str">
        <f ca="1">_xlfn.IFNA(HYPERLINK(CHOOSE('Bidder Instructions'!$H$27,"#'1.1b Lead &amp; Parents NFP'!"&amp;AF18,"#'1.1a Lead &amp; Parents'!"&amp;AF18),INDIRECT("'"&amp;CHOOSE('Bidder Instructions'!$H$27,"1.1b Lead &amp; Parents NFP","1.1a Lead &amp; Parents")&amp;"'!"&amp;AF18)),"")</f>
        <v>31/XX/20XX</v>
      </c>
      <c r="G18" s="386" t="str">
        <f ca="1">_xlfn.IFNA(HYPERLINK(CHOOSE('Bidder Instructions'!$H$27,"#'1.1b Lead &amp; Parents NFP'!"&amp;AG18,"#'1.1a Lead &amp; Parents'!"&amp;AG18),INDIRECT("'"&amp;CHOOSE('Bidder Instructions'!$H$27,"1.1b Lead &amp; Parents NFP","1.1a Lead &amp; Parents")&amp;"'!"&amp;AG18)),"")</f>
        <v>31/XX/20XX</v>
      </c>
      <c r="H18" s="386" t="str">
        <f ca="1">_xlfn.IFNA(HYPERLINK(CHOOSE('Bidder Instructions'!$H$27,"#'1.1b Lead &amp; Parents NFP'!"&amp;AH18,"#'1.1a Lead &amp; Parents'!"&amp;AH18),INDIRECT("'"&amp;CHOOSE('Bidder Instructions'!$H$27,"1.1b Lead &amp; Parents NFP","1.1a Lead &amp; Parents")&amp;"'!"&amp;AH18)),"")</f>
        <v>31/XX/20XX</v>
      </c>
      <c r="I18" s="353" t="s">
        <v>679</v>
      </c>
      <c r="J18" s="353"/>
      <c r="K18" s="353" t="s">
        <v>680</v>
      </c>
      <c r="L18" s="385"/>
      <c r="M18" s="386" t="str">
        <f ca="1">_xlfn.IFNA(HYPERLINK(CHOOSE('Bidder Instructions'!$H$27,"#'1.1b Lead &amp; Parents NFP'!"&amp;AM18,"#'1.1a Lead &amp; Parents'!"&amp;AM18),INDIRECT("'"&amp;CHOOSE('Bidder Instructions'!$H$27,"1.1b Lead &amp; Parents NFP","1.1a Lead &amp; Parents")&amp;"'!"&amp;AM18)),"")</f>
        <v>31/XX/20XX</v>
      </c>
      <c r="N18" s="386" t="str">
        <f ca="1">_xlfn.IFNA(HYPERLINK(CHOOSE('Bidder Instructions'!$H$27,"#'1.1b Lead &amp; Parents NFP'!"&amp;AN18,"#'1.1a Lead &amp; Parents'!"&amp;AN18),INDIRECT("'"&amp;CHOOSE('Bidder Instructions'!$H$27,"1.1b Lead &amp; Parents NFP","1.1a Lead &amp; Parents")&amp;"'!"&amp;AN18)),"")</f>
        <v>31/XX/20XX</v>
      </c>
      <c r="O18" s="386" t="str">
        <f ca="1">_xlfn.IFNA(HYPERLINK(CHOOSE('Bidder Instructions'!$H$27,"#'1.1b Lead &amp; Parents NFP'!"&amp;AO18,"#'1.1a Lead &amp; Parents'!"&amp;AO18),INDIRECT("'"&amp;CHOOSE('Bidder Instructions'!$H$27,"1.1b Lead &amp; Parents NFP","1.1a Lead &amp; Parents")&amp;"'!"&amp;AO18)),"")</f>
        <v>31/XX/20XX</v>
      </c>
      <c r="P18" s="353" t="s">
        <v>679</v>
      </c>
      <c r="Q18" s="353"/>
      <c r="R18" s="353" t="s">
        <v>680</v>
      </c>
      <c r="S18" s="385"/>
      <c r="T18" s="386" t="str">
        <f ca="1">_xlfn.IFNA(HYPERLINK(CHOOSE('Bidder Instructions'!$H$27,"#'1.1b Lead &amp; Parents NFP'!"&amp;AT18,"#'1.1a Lead &amp; Parents'!"&amp;AT18),INDIRECT("'"&amp;CHOOSE('Bidder Instructions'!$H$27,"1.1b Lead &amp; Parents NFP","1.1a Lead &amp; Parents")&amp;"'!"&amp;AT18)),"")</f>
        <v>31/XX/20XX</v>
      </c>
      <c r="U18" s="386" t="str">
        <f ca="1">_xlfn.IFNA(HYPERLINK(CHOOSE('Bidder Instructions'!$H$27,"#'1.1b Lead &amp; Parents NFP'!"&amp;AU18,"#'1.1a Lead &amp; Parents'!"&amp;AU18),INDIRECT("'"&amp;CHOOSE('Bidder Instructions'!$H$27,"1.1b Lead &amp; Parents NFP","1.1a Lead &amp; Parents")&amp;"'!"&amp;AU18)),"")</f>
        <v>31/XX/20XX</v>
      </c>
      <c r="V18" s="386" t="str">
        <f ca="1">_xlfn.IFNA(HYPERLINK(CHOOSE('Bidder Instructions'!$H$27,"#'1.1b Lead &amp; Parents NFP'!"&amp;AV18,"#'1.1a Lead &amp; Parents'!"&amp;AV18),INDIRECT("'"&amp;CHOOSE('Bidder Instructions'!$H$27,"1.1b Lead &amp; Parents NFP","1.1a Lead &amp; Parents")&amp;"'!"&amp;AV18)),"")</f>
        <v>31/XX/20XX</v>
      </c>
      <c r="W18" s="353" t="s">
        <v>679</v>
      </c>
      <c r="X18" s="353"/>
      <c r="Y18" s="353" t="s">
        <v>680</v>
      </c>
      <c r="AA18" s="337" t="s">
        <v>555</v>
      </c>
      <c r="AB18" s="337" t="s">
        <v>556</v>
      </c>
      <c r="AC18" s="338" t="s">
        <v>281</v>
      </c>
      <c r="AD18" s="339" t="s">
        <v>45</v>
      </c>
      <c r="AE18" s="340"/>
      <c r="AF18" s="341" t="str">
        <f ca="1">CHOOSE('Bidder Instructions'!$H$27,ADDRESS(MATCH($AC18,'1.1b Lead &amp; Parents NFP'!$C:$C,0)+$AF$15,MATCH(AF$17,'1.1b Lead &amp; Parents NFP'!$9:$9,0)+$AF$14,1,1),ADDRESS(MATCH($AC18,'1.1a Lead &amp; Parents'!$C:$C,0)+$AF$13,MATCH(AF$17,'1.1a Lead &amp; Parents'!$9:$9,0)+$AF$12,1,1))</f>
        <v>$F$17</v>
      </c>
      <c r="AG18" s="341" t="str">
        <f ca="1">CHOOSE('Bidder Instructions'!$H$27,ADDRESS(MATCH($AC18,'1.1b Lead &amp; Parents NFP'!$C:$C,0)+$AF$15,MATCH(AG$17,'1.1b Lead &amp; Parents NFP'!$9:$9,0)+$AF$14,1,1),ADDRESS(MATCH($AC18,'1.1a Lead &amp; Parents'!$C:$C,0)+$AF$13,MATCH(AG$17,'1.1a Lead &amp; Parents'!$9:$9,0)+$AF$12,1,1))</f>
        <v>$G$17</v>
      </c>
      <c r="AH18" s="341" t="str">
        <f ca="1">CHOOSE('Bidder Instructions'!$H$27,ADDRESS(MATCH($AC18,'1.1b Lead &amp; Parents NFP'!$C:$C,0)+$AF$15,MATCH(AH$17,'1.1b Lead &amp; Parents NFP'!$9:$9,0)+$AF$14,1,1),ADDRESS(MATCH($AC18,'1.1a Lead &amp; Parents'!$C:$C,0)+$AF$13,MATCH(AH$17,'1.1a Lead &amp; Parents'!$9:$9,0)+$AF$12,1,1))</f>
        <v>$H$17</v>
      </c>
      <c r="AI18" s="342"/>
      <c r="AJ18" s="342"/>
      <c r="AK18" s="342"/>
      <c r="AM18" s="341" t="str">
        <f ca="1">CHOOSE('Bidder Instructions'!$H$27,ADDRESS(MATCH($AC18,'1.1b Lead &amp; Parents NFP'!$C:$C,0)+$AF$15,MATCH(AM$17,'1.1b Lead &amp; Parents NFP'!$9:$9,0)+$AF$14,1,1),ADDRESS(MATCH($AC18,'1.1a Lead &amp; Parents'!$C:$C,0)+$AF$13,MATCH(AM$17,'1.1a Lead &amp; Parents'!$9:$9,0)+$AF$12,1,1))</f>
        <v>$N$17</v>
      </c>
      <c r="AN18" s="341" t="str">
        <f ca="1">CHOOSE('Bidder Instructions'!$H$27,ADDRESS(MATCH($AC18,'1.1b Lead &amp; Parents NFP'!$C:$C,0)+$AF$15,MATCH(AN$17,'1.1b Lead &amp; Parents NFP'!$9:$9,0)+$AF$14,1,1),ADDRESS(MATCH($AC18,'1.1a Lead &amp; Parents'!$C:$C,0)+$AF$13,MATCH(AN$17,'1.1a Lead &amp; Parents'!$9:$9,0)+$AF$12,1,1))</f>
        <v>$O$17</v>
      </c>
      <c r="AO18" s="341" t="str">
        <f ca="1">CHOOSE('Bidder Instructions'!$H$27,ADDRESS(MATCH($AC18,'1.1b Lead &amp; Parents NFP'!$C:$C,0)+$AF$15,MATCH(AO$17,'1.1b Lead &amp; Parents NFP'!$9:$9,0)+$AF$14,1,1),ADDRESS(MATCH($AC18,'1.1a Lead &amp; Parents'!$C:$C,0)+$AF$13,MATCH(AO$17,'1.1a Lead &amp; Parents'!$9:$9,0)+$AF$12,1,1))</f>
        <v>$P$17</v>
      </c>
      <c r="AP18" s="342"/>
      <c r="AQ18" s="342"/>
      <c r="AR18" s="342"/>
      <c r="AT18" s="341" t="str">
        <f ca="1">CHOOSE('Bidder Instructions'!$H$27,ADDRESS(MATCH($AC18,'1.1b Lead &amp; Parents NFP'!$C:$C,0)+$AF$15,MATCH(AT$17,'1.1b Lead &amp; Parents NFP'!$9:$9,0)+$AF$14,1,1),ADDRESS(MATCH($AC18,'1.1a Lead &amp; Parents'!$C:$C,0)+$AF$13,MATCH(AT$17,'1.1a Lead &amp; Parents'!$9:$9,0)+$AF$12,1,1))</f>
        <v>$V$17</v>
      </c>
      <c r="AU18" s="341" t="str">
        <f ca="1">CHOOSE('Bidder Instructions'!$H$27,ADDRESS(MATCH($AC18,'1.1b Lead &amp; Parents NFP'!$C:$C,0)+$AF$15,MATCH(AU$17,'1.1b Lead &amp; Parents NFP'!$9:$9,0)+$AF$14,1,1),ADDRESS(MATCH($AC18,'1.1a Lead &amp; Parents'!$C:$C,0)+$AF$13,MATCH(AU$17,'1.1a Lead &amp; Parents'!$9:$9,0)+$AF$12,1,1))</f>
        <v>$W$17</v>
      </c>
      <c r="AV18" s="341" t="str">
        <f ca="1">CHOOSE('Bidder Instructions'!$H$27,ADDRESS(MATCH($AC18,'1.1b Lead &amp; Parents NFP'!$C:$C,0)+$AF$15,MATCH(AV$17,'1.1b Lead &amp; Parents NFP'!$9:$9,0)+$AF$14,1,1),ADDRESS(MATCH($AC18,'1.1a Lead &amp; Parents'!$C:$C,0)+$AF$13,MATCH(AV$17,'1.1a Lead &amp; Parents'!$9:$9,0)+$AF$12,1,1))</f>
        <v>$X$17</v>
      </c>
      <c r="AW18" s="344"/>
      <c r="AX18" s="344"/>
      <c r="AY18" s="344"/>
      <c r="XEN18" s="718"/>
      <c r="XEO18" s="718"/>
      <c r="XEP18" s="718"/>
      <c r="XEQ18" s="718"/>
      <c r="XER18" s="718"/>
      <c r="XES18" s="718"/>
      <c r="XET18" s="718"/>
      <c r="XEU18" s="718"/>
      <c r="XEV18" s="718"/>
      <c r="XEW18" s="718"/>
      <c r="XEX18" s="718"/>
      <c r="XEY18" s="718"/>
    </row>
    <row r="19" spans="1:88 16368:16379" ht="18" customHeight="1" outlineLevel="1" x14ac:dyDescent="0.25">
      <c r="A19" s="719"/>
      <c r="B19" s="720"/>
      <c r="C19" s="721">
        <v>1</v>
      </c>
      <c r="D19" s="722" t="s">
        <v>113</v>
      </c>
      <c r="E19" s="723"/>
      <c r="F19" s="724" t="str">
        <f ca="1">IFERROR(F20/F21,"N/A")</f>
        <v>N/A</v>
      </c>
      <c r="G19" s="724" t="str">
        <f t="shared" ref="G19:H19" ca="1" si="0">IFERROR(G20/G21,"N/A")</f>
        <v>N/A</v>
      </c>
      <c r="H19" s="724" t="str">
        <f t="shared" ca="1" si="0"/>
        <v>N/A</v>
      </c>
      <c r="I19" s="473" t="str">
        <f ca="1">F19</f>
        <v>N/A</v>
      </c>
      <c r="J19" s="473" t="str">
        <f ca="1">G19</f>
        <v>N/A</v>
      </c>
      <c r="K19" s="473" t="str">
        <f ca="1">H19</f>
        <v>N/A</v>
      </c>
      <c r="M19" s="724" t="str">
        <f t="shared" ref="M19:O19" ca="1" si="1">IFERROR(M20/M21,"N/A")</f>
        <v>N/A</v>
      </c>
      <c r="N19" s="724" t="str">
        <f t="shared" ca="1" si="1"/>
        <v>N/A</v>
      </c>
      <c r="O19" s="724" t="str">
        <f t="shared" ca="1" si="1"/>
        <v>N/A</v>
      </c>
      <c r="P19" s="473" t="str">
        <f ca="1">M19</f>
        <v>N/A</v>
      </c>
      <c r="Q19" s="473" t="str">
        <f ca="1">N19</f>
        <v>N/A</v>
      </c>
      <c r="R19" s="473" t="str">
        <f ca="1">O19</f>
        <v>N/A</v>
      </c>
      <c r="T19" s="724" t="str">
        <f t="shared" ref="T19:V19" ca="1" si="2">IFERROR(T20/T21,"N/A")</f>
        <v>N/A</v>
      </c>
      <c r="U19" s="724" t="str">
        <f t="shared" ca="1" si="2"/>
        <v>N/A</v>
      </c>
      <c r="V19" s="724" t="str">
        <f t="shared" ca="1" si="2"/>
        <v>N/A</v>
      </c>
      <c r="W19" s="473" t="str">
        <f ca="1">T19</f>
        <v>N/A</v>
      </c>
      <c r="X19" s="473" t="str">
        <f ca="1">U19</f>
        <v>N/A</v>
      </c>
      <c r="Y19" s="473" t="str">
        <f ca="1">V19</f>
        <v>N/A</v>
      </c>
      <c r="AA19" s="725"/>
      <c r="AB19" s="726"/>
      <c r="AC19" s="727">
        <v>1</v>
      </c>
      <c r="AD19" s="728" t="s">
        <v>113</v>
      </c>
      <c r="AE19" s="729"/>
      <c r="AF19" s="730"/>
      <c r="AG19" s="730"/>
      <c r="AH19" s="731"/>
      <c r="AI19" s="732"/>
      <c r="AJ19" s="732"/>
      <c r="AK19" s="732"/>
      <c r="AM19" s="733"/>
      <c r="AN19" s="734"/>
      <c r="AO19" s="735"/>
      <c r="AP19" s="732"/>
      <c r="AQ19" s="732"/>
      <c r="AR19" s="732"/>
      <c r="AT19" s="733"/>
      <c r="AU19" s="734"/>
      <c r="AV19" s="735"/>
      <c r="AW19" s="736"/>
      <c r="AX19" s="736"/>
      <c r="AY19" s="736"/>
    </row>
    <row r="20" spans="1:88 16368:16379" s="737" customFormat="1" outlineLevel="1" x14ac:dyDescent="0.25">
      <c r="A20" s="737" t="s">
        <v>432</v>
      </c>
      <c r="B20" s="738" t="s">
        <v>458</v>
      </c>
      <c r="C20" s="739"/>
      <c r="D20" s="740" t="s">
        <v>214</v>
      </c>
      <c r="E20" s="741"/>
      <c r="F20" s="742">
        <f ca="1">_xlfn.IFNA(HYPERLINK(CHOOSE('Bidder Instructions'!$H$27,"#'1.1b Lead &amp; Parents NFP'!"&amp;AF20,"#'1.1a Lead &amp; Parents'!"&amp;AF20),INDIRECT("'"&amp;CHOOSE('Bidder Instructions'!$H$27,"1.1b Lead &amp; Parents NFP","1.1a Lead &amp; Parents")&amp;"'!"&amp;AF20)),"")</f>
        <v>0</v>
      </c>
      <c r="G20" s="742">
        <f ca="1">_xlfn.IFNA(HYPERLINK(CHOOSE('Bidder Instructions'!$H$27,"#'1.1b Lead &amp; Parents NFP'!"&amp;AG20,"#'1.1a Lead &amp; Parents'!"&amp;AG20),INDIRECT("'"&amp;CHOOSE('Bidder Instructions'!$H$27,"1.1b Lead &amp; Parents NFP","1.1a Lead &amp; Parents")&amp;"'!"&amp;AG20)),"")</f>
        <v>0</v>
      </c>
      <c r="H20" s="742">
        <f ca="1">_xlfn.IFNA(HYPERLINK(CHOOSE('Bidder Instructions'!$H$27,"#'1.1b Lead &amp; Parents NFP'!"&amp;AH20,"#'1.1a Lead &amp; Parents'!"&amp;AH20),INDIRECT("'"&amp;CHOOSE('Bidder Instructions'!$H$27,"1.1b Lead &amp; Parents NFP","1.1a Lead &amp; Parents")&amp;"'!"&amp;AH20)),"")</f>
        <v>0</v>
      </c>
      <c r="I20" s="743"/>
      <c r="J20" s="743"/>
      <c r="K20" s="743"/>
      <c r="M20" s="742">
        <f ca="1">_xlfn.IFNA(HYPERLINK(CHOOSE('Bidder Instructions'!$H$27,"#'1.1b Lead &amp; Parents NFP'!"&amp;AM20,"#'1.1a Lead &amp; Parents'!"&amp;AM20),INDIRECT("'"&amp;CHOOSE('Bidder Instructions'!$H$27,"1.1b Lead &amp; Parents NFP","1.1a Lead &amp; Parents")&amp;"'!"&amp;AM20)),"")</f>
        <v>0</v>
      </c>
      <c r="N20" s="742">
        <f ca="1">_xlfn.IFNA(HYPERLINK(CHOOSE('Bidder Instructions'!$H$27,"#'1.1b Lead &amp; Parents NFP'!"&amp;AN20,"#'1.1a Lead &amp; Parents'!"&amp;AN20),INDIRECT("'"&amp;CHOOSE('Bidder Instructions'!$H$27,"1.1b Lead &amp; Parents NFP","1.1a Lead &amp; Parents")&amp;"'!"&amp;AN20)),"")</f>
        <v>0</v>
      </c>
      <c r="O20" s="742">
        <f ca="1">_xlfn.IFNA(HYPERLINK(CHOOSE('Bidder Instructions'!$H$27,"#'1.1b Lead &amp; Parents NFP'!"&amp;AO20,"#'1.1a Lead &amp; Parents'!"&amp;AO20),INDIRECT("'"&amp;CHOOSE('Bidder Instructions'!$H$27,"1.1b Lead &amp; Parents NFP","1.1a Lead &amp; Parents")&amp;"'!"&amp;AO20)),"")</f>
        <v>0</v>
      </c>
      <c r="P20" s="743"/>
      <c r="Q20" s="743"/>
      <c r="R20" s="743"/>
      <c r="T20" s="742">
        <f ca="1">_xlfn.IFNA(HYPERLINK(CHOOSE('Bidder Instructions'!$H$27,"#'1.1b Lead &amp; Parents NFP'!"&amp;AT20,"#'1.1a Lead &amp; Parents'!"&amp;AT20),INDIRECT("'"&amp;CHOOSE('Bidder Instructions'!$H$27,"1.1b Lead &amp; Parents NFP","1.1a Lead &amp; Parents")&amp;"'!"&amp;AT20)),"")</f>
        <v>0</v>
      </c>
      <c r="U20" s="742">
        <f ca="1">_xlfn.IFNA(HYPERLINK(CHOOSE('Bidder Instructions'!$H$27,"#'1.1b Lead &amp; Parents NFP'!"&amp;AU20,"#'1.1a Lead &amp; Parents'!"&amp;AU20),INDIRECT("'"&amp;CHOOSE('Bidder Instructions'!$H$27,"1.1b Lead &amp; Parents NFP","1.1a Lead &amp; Parents")&amp;"'!"&amp;AU20)),"")</f>
        <v>0</v>
      </c>
      <c r="V20" s="742">
        <f ca="1">_xlfn.IFNA(HYPERLINK(CHOOSE('Bidder Instructions'!$H$27,"#'1.1b Lead &amp; Parents NFP'!"&amp;AV20,"#'1.1a Lead &amp; Parents'!"&amp;AV20),INDIRECT("'"&amp;CHOOSE('Bidder Instructions'!$H$27,"1.1b Lead &amp; Parents NFP","1.1a Lead &amp; Parents")&amp;"'!"&amp;AV20)),"")</f>
        <v>0</v>
      </c>
      <c r="W20" s="743"/>
      <c r="X20" s="743"/>
      <c r="Y20" s="743"/>
      <c r="AA20" s="343" t="str">
        <f t="shared" ref="AA20:AA49" si="3">A20</f>
        <v>IS1</v>
      </c>
      <c r="AB20" s="343">
        <v>0</v>
      </c>
      <c r="AC20" s="744"/>
      <c r="AD20" s="745" t="s">
        <v>214</v>
      </c>
      <c r="AE20" s="746"/>
      <c r="AF20" s="747" t="str">
        <f ca="1">CHOOSE('Bidder Instructions'!$H$27,ADDRESS(MATCH($AB20,'1.1b Lead &amp; Parents NFP'!$C:$C,0)+$AF$15,MATCH(AF$17,'1.1b Lead &amp; Parents NFP'!$9:$9,0)+$AF$14,1,1),ADDRESS(MATCH($AA20,'1.1a Lead &amp; Parents'!$C:$C,0)+$AF$13,MATCH(AF$17,'1.1a Lead &amp; Parents'!$9:$9,0)+$AF$12,1,1))</f>
        <v>$F$22</v>
      </c>
      <c r="AG20" s="747" t="str">
        <f ca="1">CHOOSE('Bidder Instructions'!$H$27,ADDRESS(MATCH($AB20,'1.1b Lead &amp; Parents NFP'!$C:$C,0)+$AF$15,MATCH(AG$17,'1.1b Lead &amp; Parents NFP'!$9:$9,0)+$AF$14,1,1),ADDRESS(MATCH($AA20,'1.1a Lead &amp; Parents'!$C:$C,0)+$AF$13,MATCH(AG$17,'1.1a Lead &amp; Parents'!$9:$9,0)+$AF$12,1,1))</f>
        <v>$G$22</v>
      </c>
      <c r="AH20" s="747" t="str">
        <f ca="1">CHOOSE('Bidder Instructions'!$H$27,ADDRESS(MATCH($AB20,'1.1b Lead &amp; Parents NFP'!$C:$C,0)+$AF$15,MATCH(AH$17,'1.1b Lead &amp; Parents NFP'!$9:$9,0)+$AF$14,1,1),ADDRESS(MATCH($AA20,'1.1a Lead &amp; Parents'!$C:$C,0)+$AF$13,MATCH(AH$17,'1.1a Lead &amp; Parents'!$9:$9,0)+$AF$12,1,1))</f>
        <v>$H$22</v>
      </c>
      <c r="AI20" s="748"/>
      <c r="AJ20" s="748"/>
      <c r="AK20" s="748"/>
      <c r="AL20" s="748"/>
      <c r="AM20" s="747" t="str">
        <f ca="1">CHOOSE('Bidder Instructions'!$H$27,ADDRESS(MATCH($AB20,'1.1b Lead &amp; Parents NFP'!$C:$C,0)+$AF$15,MATCH(AM$17,'1.1b Lead &amp; Parents NFP'!$9:$9,0)+$AF$14,1,1),ADDRESS(MATCH($AA20,'1.1a Lead &amp; Parents'!$C:$C,0)+$AF$13,MATCH(AM$17,'1.1a Lead &amp; Parents'!$9:$9,0)+$AF$12,1,1))</f>
        <v>$N$22</v>
      </c>
      <c r="AN20" s="747" t="str">
        <f ca="1">CHOOSE('Bidder Instructions'!$H$27,ADDRESS(MATCH($AB20,'1.1b Lead &amp; Parents NFP'!$C:$C,0)+$AF$15,MATCH(AN$17,'1.1b Lead &amp; Parents NFP'!$9:$9,0)+$AF$14,1,1),ADDRESS(MATCH($AA20,'1.1a Lead &amp; Parents'!$C:$C,0)+$AF$13,MATCH(AN$17,'1.1a Lead &amp; Parents'!$9:$9,0)+$AF$12,1,1))</f>
        <v>$O$22</v>
      </c>
      <c r="AO20" s="747" t="str">
        <f ca="1">CHOOSE('Bidder Instructions'!$H$27,ADDRESS(MATCH($AB20,'1.1b Lead &amp; Parents NFP'!$C:$C,0)+$AF$15,MATCH(AO$17,'1.1b Lead &amp; Parents NFP'!$9:$9,0)+$AF$14,1,1),ADDRESS(MATCH($AA20,'1.1a Lead &amp; Parents'!$C:$C,0)+$AF$13,MATCH(AO$17,'1.1a Lead &amp; Parents'!$9:$9,0)+$AF$12,1,1))</f>
        <v>$P$22</v>
      </c>
      <c r="AP20" s="748"/>
      <c r="AQ20" s="748"/>
      <c r="AR20" s="748"/>
      <c r="AS20" s="748"/>
      <c r="AT20" s="747" t="str">
        <f ca="1">CHOOSE('Bidder Instructions'!$H$27,ADDRESS(MATCH($AB20,'1.1b Lead &amp; Parents NFP'!$C:$C,0)+$AF$15,MATCH(AT$17,'1.1b Lead &amp; Parents NFP'!$9:$9,0)+$AF$14,1,1),ADDRESS(MATCH($AA20,'1.1a Lead &amp; Parents'!$C:$C,0)+$AF$13,MATCH(AT$17,'1.1a Lead &amp; Parents'!$9:$9,0)+$AF$12,1,1))</f>
        <v>$V$22</v>
      </c>
      <c r="AU20" s="747" t="str">
        <f ca="1">CHOOSE('Bidder Instructions'!$H$27,ADDRESS(MATCH($AB20,'1.1b Lead &amp; Parents NFP'!$C:$C,0)+$AF$15,MATCH(AU$17,'1.1b Lead &amp; Parents NFP'!$9:$9,0)+$AF$14,1,1),ADDRESS(MATCH($AA20,'1.1a Lead &amp; Parents'!$C:$C,0)+$AF$13,MATCH(AU$17,'1.1a Lead &amp; Parents'!$9:$9,0)+$AF$12,1,1))</f>
        <v>$W$22</v>
      </c>
      <c r="AV20" s="747" t="str">
        <f ca="1">CHOOSE('Bidder Instructions'!$H$27,ADDRESS(MATCH($AB20,'1.1b Lead &amp; Parents NFP'!$C:$C,0)+$AF$15,MATCH(AV$17,'1.1b Lead &amp; Parents NFP'!$9:$9,0)+$AF$14,1,1),ADDRESS(MATCH($AA20,'1.1a Lead &amp; Parents'!$C:$C,0)+$AF$13,MATCH(AV$17,'1.1a Lead &amp; Parents'!$9:$9,0)+$AF$12,1,1))</f>
        <v>$X$22</v>
      </c>
      <c r="AW20" s="749"/>
      <c r="AX20" s="749"/>
      <c r="AY20" s="749"/>
    </row>
    <row r="21" spans="1:88 16368:16379" s="737" customFormat="1" outlineLevel="1" x14ac:dyDescent="0.25">
      <c r="A21" s="737" t="s">
        <v>543</v>
      </c>
      <c r="B21" s="737" t="s">
        <v>543</v>
      </c>
      <c r="C21" s="750"/>
      <c r="D21" s="751" t="s">
        <v>213</v>
      </c>
      <c r="E21" s="752"/>
      <c r="F21" s="742">
        <f ca="1">_xlfn.IFNA(HYPERLINK(CHOOSE('Bidder Instructions'!$H$27,"#'1.1b Lead &amp; Parents NFP'!"&amp;AF21,"#'1.1a Lead &amp; Parents'!"&amp;AF21),INDIRECT("'"&amp;CHOOSE('Bidder Instructions'!$H$27,"1.1b Lead &amp; Parents NFP","1.1a Lead &amp; Parents")&amp;"'!"&amp;AF21)),"")</f>
        <v>0</v>
      </c>
      <c r="G21" s="742">
        <f ca="1">_xlfn.IFNA(HYPERLINK(CHOOSE('Bidder Instructions'!$H$27,"#'1.1b Lead &amp; Parents NFP'!"&amp;AG21,"#'1.1a Lead &amp; Parents'!"&amp;AG21),INDIRECT("'"&amp;CHOOSE('Bidder Instructions'!$H$27,"1.1b Lead &amp; Parents NFP","1.1a Lead &amp; Parents")&amp;"'!"&amp;AG21)),"")</f>
        <v>0</v>
      </c>
      <c r="H21" s="742">
        <f ca="1">_xlfn.IFNA(HYPERLINK(CHOOSE('Bidder Instructions'!$H$27,"#'1.1b Lead &amp; Parents NFP'!"&amp;AH21,"#'1.1a Lead &amp; Parents'!"&amp;AH21),INDIRECT("'"&amp;CHOOSE('Bidder Instructions'!$H$27,"1.1b Lead &amp; Parents NFP","1.1a Lead &amp; Parents")&amp;"'!"&amp;AH21)),"")</f>
        <v>0</v>
      </c>
      <c r="I21" s="753"/>
      <c r="J21" s="753"/>
      <c r="K21" s="753"/>
      <c r="M21" s="742">
        <f ca="1">_xlfn.IFNA(HYPERLINK(CHOOSE('Bidder Instructions'!$H$27,"#'1.1b Lead &amp; Parents NFP'!"&amp;AM21,"#'1.1a Lead &amp; Parents'!"&amp;AM21),INDIRECT("'"&amp;CHOOSE('Bidder Instructions'!$H$27,"1.1b Lead &amp; Parents NFP","1.1a Lead &amp; Parents")&amp;"'!"&amp;AM21)),"")</f>
        <v>0</v>
      </c>
      <c r="N21" s="742">
        <f ca="1">_xlfn.IFNA(HYPERLINK(CHOOSE('Bidder Instructions'!$H$27,"#'1.1b Lead &amp; Parents NFP'!"&amp;AN21,"#'1.1a Lead &amp; Parents'!"&amp;AN21),INDIRECT("'"&amp;CHOOSE('Bidder Instructions'!$H$27,"1.1b Lead &amp; Parents NFP","1.1a Lead &amp; Parents")&amp;"'!"&amp;AN21)),"")</f>
        <v>0</v>
      </c>
      <c r="O21" s="742">
        <f ca="1">_xlfn.IFNA(HYPERLINK(CHOOSE('Bidder Instructions'!$H$27,"#'1.1b Lead &amp; Parents NFP'!"&amp;AO21,"#'1.1a Lead &amp; Parents'!"&amp;AO21),INDIRECT("'"&amp;CHOOSE('Bidder Instructions'!$H$27,"1.1b Lead &amp; Parents NFP","1.1a Lead &amp; Parents")&amp;"'!"&amp;AO21)),"")</f>
        <v>0</v>
      </c>
      <c r="P21" s="753"/>
      <c r="Q21" s="753"/>
      <c r="R21" s="753"/>
      <c r="T21" s="742">
        <f ca="1">_xlfn.IFNA(HYPERLINK(CHOOSE('Bidder Instructions'!$H$27,"#'1.1b Lead &amp; Parents NFP'!"&amp;AT21,"#'1.1a Lead &amp; Parents'!"&amp;AT21),INDIRECT("'"&amp;CHOOSE('Bidder Instructions'!$H$27,"1.1b Lead &amp; Parents NFP","1.1a Lead &amp; Parents")&amp;"'!"&amp;AT21)),"")</f>
        <v>0</v>
      </c>
      <c r="U21" s="742">
        <f ca="1">_xlfn.IFNA(HYPERLINK(CHOOSE('Bidder Instructions'!$H$27,"#'1.1b Lead &amp; Parents NFP'!"&amp;AU21,"#'1.1a Lead &amp; Parents'!"&amp;AU21),INDIRECT("'"&amp;CHOOSE('Bidder Instructions'!$H$27,"1.1b Lead &amp; Parents NFP","1.1a Lead &amp; Parents")&amp;"'!"&amp;AU21)),"")</f>
        <v>0</v>
      </c>
      <c r="V21" s="742">
        <f ca="1">_xlfn.IFNA(HYPERLINK(CHOOSE('Bidder Instructions'!$H$27,"#'1.1b Lead &amp; Parents NFP'!"&amp;AV21,"#'1.1a Lead &amp; Parents'!"&amp;AV21),INDIRECT("'"&amp;CHOOSE('Bidder Instructions'!$H$27,"1.1b Lead &amp; Parents NFP","1.1a Lead &amp; Parents")&amp;"'!"&amp;AV21)),"")</f>
        <v>0</v>
      </c>
      <c r="W21" s="753"/>
      <c r="X21" s="753"/>
      <c r="Y21" s="753"/>
      <c r="AA21" s="343" t="str">
        <f t="shared" si="3"/>
        <v>CV1</v>
      </c>
      <c r="AB21" s="343">
        <v>0</v>
      </c>
      <c r="AC21" s="754"/>
      <c r="AD21" s="755" t="s">
        <v>213</v>
      </c>
      <c r="AE21" s="756"/>
      <c r="AF21" s="747" t="str">
        <f ca="1">CHOOSE('Bidder Instructions'!$H$27,ADDRESS(MATCH($AB21,'1.1b Lead &amp; Parents NFP'!$C:$C,0)+$AF$15,MATCH(AF$17,'1.1b Lead &amp; Parents NFP'!$9:$9,0)+$AF$14,1,1),ADDRESS(MATCH($AA21,'1.1a Lead &amp; Parents'!$C:$C,0)+$AF$13,MATCH(AF$17,'1.1a Lead &amp; Parents'!$9:$9,0)+$AF$12,1,1))</f>
        <v>$F$149</v>
      </c>
      <c r="AG21" s="747" t="str">
        <f ca="1">CHOOSE('Bidder Instructions'!$H$27,ADDRESS(MATCH($AB21,'1.1b Lead &amp; Parents NFP'!$C:$C,0)+$AF$15,MATCH(AG$17,'1.1b Lead &amp; Parents NFP'!$9:$9,0)+$AF$14,1,1),ADDRESS(MATCH($AA21,'1.1a Lead &amp; Parents'!$C:$C,0)+$AF$13,MATCH(AG$17,'1.1a Lead &amp; Parents'!$9:$9,0)+$AF$12,1,1))</f>
        <v>$G$149</v>
      </c>
      <c r="AH21" s="747" t="str">
        <f ca="1">CHOOSE('Bidder Instructions'!$H$27,ADDRESS(MATCH($AB21,'1.1b Lead &amp; Parents NFP'!$C:$C,0)+$AF$15,MATCH(AH$17,'1.1b Lead &amp; Parents NFP'!$9:$9,0)+$AF$14,1,1),ADDRESS(MATCH($AA21,'1.1a Lead &amp; Parents'!$C:$C,0)+$AF$13,MATCH(AH$17,'1.1a Lead &amp; Parents'!$9:$9,0)+$AF$12,1,1))</f>
        <v>$H$149</v>
      </c>
      <c r="AI21" s="748"/>
      <c r="AJ21" s="748"/>
      <c r="AK21" s="748"/>
      <c r="AL21" s="748"/>
      <c r="AM21" s="747" t="str">
        <f ca="1">CHOOSE('Bidder Instructions'!$H$27,ADDRESS(MATCH($AB21,'1.1b Lead &amp; Parents NFP'!$C:$C,0)+$AF$15,MATCH(AM$17,'1.1b Lead &amp; Parents NFP'!$9:$9,0)+$AF$14,1,1),ADDRESS(MATCH($AA21,'1.1a Lead &amp; Parents'!$C:$C,0)+$AF$13,MATCH(AM$17,'1.1a Lead &amp; Parents'!$9:$9,0)+$AF$12,1,1))</f>
        <v>$N$149</v>
      </c>
      <c r="AN21" s="747" t="str">
        <f ca="1">CHOOSE('Bidder Instructions'!$H$27,ADDRESS(MATCH($AB21,'1.1b Lead &amp; Parents NFP'!$C:$C,0)+$AF$15,MATCH(AN$17,'1.1b Lead &amp; Parents NFP'!$9:$9,0)+$AF$14,1,1),ADDRESS(MATCH($AA21,'1.1a Lead &amp; Parents'!$C:$C,0)+$AF$13,MATCH(AN$17,'1.1a Lead &amp; Parents'!$9:$9,0)+$AF$12,1,1))</f>
        <v>$O$149</v>
      </c>
      <c r="AO21" s="747" t="str">
        <f ca="1">CHOOSE('Bidder Instructions'!$H$27,ADDRESS(MATCH($AB21,'1.1b Lead &amp; Parents NFP'!$C:$C,0)+$AF$15,MATCH(AO$17,'1.1b Lead &amp; Parents NFP'!$9:$9,0)+$AF$14,1,1),ADDRESS(MATCH($AA21,'1.1a Lead &amp; Parents'!$C:$C,0)+$AF$13,MATCH(AO$17,'1.1a Lead &amp; Parents'!$9:$9,0)+$AF$12,1,1))</f>
        <v>$P$149</v>
      </c>
      <c r="AP21" s="748"/>
      <c r="AQ21" s="748"/>
      <c r="AR21" s="748"/>
      <c r="AS21" s="748"/>
      <c r="AT21" s="747" t="str">
        <f ca="1">CHOOSE('Bidder Instructions'!$H$27,ADDRESS(MATCH($AB21,'1.1b Lead &amp; Parents NFP'!$C:$C,0)+$AF$15,MATCH(AT$17,'1.1b Lead &amp; Parents NFP'!$9:$9,0)+$AF$14,1,1),ADDRESS(MATCH($AA21,'1.1a Lead &amp; Parents'!$C:$C,0)+$AF$13,MATCH(AT$17,'1.1a Lead &amp; Parents'!$9:$9,0)+$AF$12,1,1))</f>
        <v>$V$149</v>
      </c>
      <c r="AU21" s="747" t="str">
        <f ca="1">CHOOSE('Bidder Instructions'!$H$27,ADDRESS(MATCH($AB21,'1.1b Lead &amp; Parents NFP'!$C:$C,0)+$AF$15,MATCH(AU$17,'1.1b Lead &amp; Parents NFP'!$9:$9,0)+$AF$14,1,1),ADDRESS(MATCH($AA21,'1.1a Lead &amp; Parents'!$C:$C,0)+$AF$13,MATCH(AU$17,'1.1a Lead &amp; Parents'!$9:$9,0)+$AF$12,1,1))</f>
        <v>$W$149</v>
      </c>
      <c r="AV21" s="747" t="str">
        <f ca="1">CHOOSE('Bidder Instructions'!$H$27,ADDRESS(MATCH($AB21,'1.1b Lead &amp; Parents NFP'!$C:$C,0)+$AF$15,MATCH(AV$17,'1.1b Lead &amp; Parents NFP'!$9:$9,0)+$AF$14,1,1),ADDRESS(MATCH($AA21,'1.1a Lead &amp; Parents'!$C:$C,0)+$AF$13,MATCH(AV$17,'1.1a Lead &amp; Parents'!$9:$9,0)+$AF$12,1,1))</f>
        <v>$X$149</v>
      </c>
      <c r="AW21" s="749"/>
      <c r="AX21" s="749"/>
      <c r="AY21" s="749"/>
    </row>
    <row r="22" spans="1:88 16368:16379" s="774" customFormat="1" ht="72" outlineLevel="1" x14ac:dyDescent="0.25">
      <c r="A22" s="757"/>
      <c r="B22" s="758"/>
      <c r="C22" s="759">
        <v>2</v>
      </c>
      <c r="D22" s="760" t="s">
        <v>835</v>
      </c>
      <c r="E22" s="761"/>
      <c r="F22" s="1157">
        <f ca="1">IFERROR(IF(F23=0,0,(CHOOSE('Bidder Instructions'!$H$27,F24/F23,IF(F25&lt;0,(F24+F25)/F23,F24/F23)))),"N/A")</f>
        <v>0</v>
      </c>
      <c r="G22" s="1157">
        <f ca="1">IFERROR(IF(G23=0,0,(CHOOSE('Bidder Instructions'!$H$27,G24/G23,IF(G25&lt;0,(G24+G25)/G23,G24/G23)))),"N/A")</f>
        <v>0</v>
      </c>
      <c r="H22" s="1157">
        <f ca="1">IFERROR(IF(H23=0,0,(CHOOSE('Bidder Instructions'!$H$27,H24/H23,IF(H25&lt;0,(H24+H25)/H23,H24/H23)))),"N/A")</f>
        <v>0</v>
      </c>
      <c r="I22" s="1158">
        <f ca="1">F22</f>
        <v>0</v>
      </c>
      <c r="J22" s="1158">
        <f t="shared" ref="J22" ca="1" si="4">G22</f>
        <v>0</v>
      </c>
      <c r="K22" s="1158">
        <f t="shared" ref="K22" ca="1" si="5">H22</f>
        <v>0</v>
      </c>
      <c r="L22" s="1159"/>
      <c r="M22" s="1157">
        <f ca="1">IFERROR(IF(M23=0,0,(CHOOSE('Bidder Instructions'!$H$27,M24/M23,IF(M25&lt;0,(M24+M25)/M23,M24/M23)))),"N/A")</f>
        <v>0</v>
      </c>
      <c r="N22" s="1157">
        <f ca="1">IFERROR(IF(N23=0,0,(CHOOSE('Bidder Instructions'!$H$27,N24/N23,IF(N25&lt;0,(N24+N25)/N23,N24/N23)))),"N/A")</f>
        <v>0</v>
      </c>
      <c r="O22" s="1157">
        <f ca="1">IFERROR(IF(O23=0,0,(CHOOSE('Bidder Instructions'!$H$27,O24/O23,IF(O25&lt;0,(O24+O25)/O23,O24/O23)))),"N/A")</f>
        <v>0</v>
      </c>
      <c r="P22" s="1158">
        <f ca="1">M22</f>
        <v>0</v>
      </c>
      <c r="Q22" s="1158">
        <f t="shared" ref="Q22" ca="1" si="6">N22</f>
        <v>0</v>
      </c>
      <c r="R22" s="1158">
        <f t="shared" ref="R22" ca="1" si="7">O22</f>
        <v>0</v>
      </c>
      <c r="S22" s="1159"/>
      <c r="T22" s="1157">
        <f ca="1">IFERROR(IF(T23=0,0,(CHOOSE('Bidder Instructions'!$H$27,T24/T23,IF(T25&lt;0,(T24+T25)/T23,T24/T23)))),"N/A")</f>
        <v>0</v>
      </c>
      <c r="U22" s="1157">
        <f ca="1">IFERROR(IF(U23=0,0,(CHOOSE('Bidder Instructions'!$H$27,U24/U23,IF(U25&lt;0,(U24+U25)/U23,U24/U23)))),"N/A")</f>
        <v>0</v>
      </c>
      <c r="V22" s="1157">
        <f ca="1">IFERROR(IF(V23=0,0,(CHOOSE('Bidder Instructions'!$H$27,V24/V23,IF(V25&lt;0,(V24+V25)/V23,V24/V23)))),"N/A")</f>
        <v>0</v>
      </c>
      <c r="W22" s="1158">
        <f ca="1">T22</f>
        <v>0</v>
      </c>
      <c r="X22" s="1158">
        <f t="shared" ref="X22:Y22" ca="1" si="8">U22</f>
        <v>0</v>
      </c>
      <c r="Y22" s="1158">
        <f t="shared" ca="1" si="8"/>
        <v>0</v>
      </c>
      <c r="Z22" s="764"/>
      <c r="AA22" s="765"/>
      <c r="AB22" s="765"/>
      <c r="AC22" s="766">
        <v>2</v>
      </c>
      <c r="AD22" s="767" t="s">
        <v>836</v>
      </c>
      <c r="AE22" s="768"/>
      <c r="AF22" s="769"/>
      <c r="AG22" s="769"/>
      <c r="AH22" s="770"/>
      <c r="AI22" s="771"/>
      <c r="AJ22" s="771"/>
      <c r="AK22" s="771"/>
      <c r="AL22" s="771"/>
      <c r="AM22" s="772"/>
      <c r="AN22" s="769"/>
      <c r="AO22" s="770"/>
      <c r="AP22" s="771"/>
      <c r="AQ22" s="771"/>
      <c r="AR22" s="771"/>
      <c r="AS22" s="771"/>
      <c r="AT22" s="772"/>
      <c r="AU22" s="769"/>
      <c r="AV22" s="770"/>
      <c r="AW22" s="773"/>
      <c r="AX22" s="773"/>
      <c r="AY22" s="773"/>
      <c r="AZ22" s="764"/>
      <c r="BA22" s="764"/>
      <c r="BB22" s="764"/>
      <c r="BC22" s="764"/>
      <c r="BD22" s="764"/>
      <c r="BE22" s="764"/>
      <c r="BF22" s="764"/>
      <c r="BG22" s="764"/>
      <c r="BH22" s="764"/>
      <c r="BI22" s="764"/>
      <c r="BJ22" s="764"/>
      <c r="BK22" s="764"/>
      <c r="BL22" s="764"/>
      <c r="BM22" s="764"/>
      <c r="BN22" s="764"/>
      <c r="BO22" s="764"/>
      <c r="BP22" s="764"/>
      <c r="BQ22" s="764"/>
      <c r="BR22" s="764"/>
      <c r="BS22" s="764"/>
      <c r="BT22" s="764"/>
      <c r="BU22" s="764"/>
      <c r="BV22" s="764"/>
      <c r="BW22" s="764"/>
      <c r="BX22" s="764"/>
      <c r="BY22" s="764"/>
      <c r="BZ22" s="764"/>
      <c r="CA22" s="764"/>
      <c r="CB22" s="764"/>
      <c r="CC22" s="764"/>
      <c r="CD22" s="764"/>
      <c r="CE22" s="764"/>
      <c r="CF22" s="764"/>
      <c r="CG22" s="764"/>
      <c r="CH22" s="764"/>
      <c r="CI22" s="764"/>
      <c r="CJ22" s="764"/>
    </row>
    <row r="23" spans="1:88 16368:16379" s="775" customFormat="1" outlineLevel="1" x14ac:dyDescent="0.25">
      <c r="A23" s="775" t="s">
        <v>432</v>
      </c>
      <c r="B23" s="776" t="s">
        <v>458</v>
      </c>
      <c r="C23" s="777"/>
      <c r="D23" s="778" t="s">
        <v>214</v>
      </c>
      <c r="E23" s="779"/>
      <c r="F23" s="780">
        <f ca="1">_xlfn.IFNA(HYPERLINK(CHOOSE('Bidder Instructions'!$H$27,"#'1.1b Lead &amp; Parents NFP'!"&amp;AF23,"#'1.1a Lead &amp; Parents'!"&amp;AF23),INDIRECT("'"&amp;CHOOSE('Bidder Instructions'!$H$27,"1.1b Lead &amp; Parents NFP","1.1a Lead &amp; Parents")&amp;"'!"&amp;AF23)),"")</f>
        <v>0</v>
      </c>
      <c r="G23" s="780">
        <f ca="1">_xlfn.IFNA(HYPERLINK(CHOOSE('Bidder Instructions'!$H$27,"#'1.1b Lead &amp; Parents NFP'!"&amp;AG23,"#'1.1a Lead &amp; Parents'!"&amp;AG23),INDIRECT("'"&amp;CHOOSE('Bidder Instructions'!$H$27,"1.1b Lead &amp; Parents NFP","1.1a Lead &amp; Parents")&amp;"'!"&amp;AG23)),"")</f>
        <v>0</v>
      </c>
      <c r="H23" s="780">
        <f ca="1">_xlfn.IFNA(HYPERLINK(CHOOSE('Bidder Instructions'!$H$27,"#'1.1b Lead &amp; Parents NFP'!"&amp;AH23,"#'1.1a Lead &amp; Parents'!"&amp;AH23),INDIRECT("'"&amp;CHOOSE('Bidder Instructions'!$H$27,"1.1b Lead &amp; Parents NFP","1.1a Lead &amp; Parents")&amp;"'!"&amp;AH23)),"")</f>
        <v>0</v>
      </c>
      <c r="I23" s="781"/>
      <c r="J23" s="782"/>
      <c r="K23" s="782"/>
      <c r="M23" s="780">
        <f ca="1">_xlfn.IFNA(HYPERLINK(CHOOSE('Bidder Instructions'!$H$27,"#'1.1b Lead &amp; Parents NFP'!"&amp;AM23,"#'1.1a Lead &amp; Parents'!"&amp;AM23),INDIRECT("'"&amp;CHOOSE('Bidder Instructions'!$H$27,"1.1b Lead &amp; Parents NFP","1.1a Lead &amp; Parents")&amp;"'!"&amp;AM23)),"")</f>
        <v>0</v>
      </c>
      <c r="N23" s="780">
        <f ca="1">_xlfn.IFNA(HYPERLINK(CHOOSE('Bidder Instructions'!$H$27,"#'1.1b Lead &amp; Parents NFP'!"&amp;AN23,"#'1.1a Lead &amp; Parents'!"&amp;AN23),INDIRECT("'"&amp;CHOOSE('Bidder Instructions'!$H$27,"1.1b Lead &amp; Parents NFP","1.1a Lead &amp; Parents")&amp;"'!"&amp;AN23)),"")</f>
        <v>0</v>
      </c>
      <c r="O23" s="780">
        <f ca="1">_xlfn.IFNA(HYPERLINK(CHOOSE('Bidder Instructions'!$H$27,"#'1.1b Lead &amp; Parents NFP'!"&amp;AO23,"#'1.1a Lead &amp; Parents'!"&amp;AO23),INDIRECT("'"&amp;CHOOSE('Bidder Instructions'!$H$27,"1.1b Lead &amp; Parents NFP","1.1a Lead &amp; Parents")&amp;"'!"&amp;AO23)),"")</f>
        <v>0</v>
      </c>
      <c r="P23" s="781"/>
      <c r="Q23" s="782"/>
      <c r="R23" s="782"/>
      <c r="T23" s="780">
        <f ca="1">_xlfn.IFNA(HYPERLINK(CHOOSE('Bidder Instructions'!$H$27,"#'1.1b Lead &amp; Parents NFP'!"&amp;AT23,"#'1.1a Lead &amp; Parents'!"&amp;AT23),INDIRECT("'"&amp;CHOOSE('Bidder Instructions'!$H$27,"1.1b Lead &amp; Parents NFP","1.1a Lead &amp; Parents")&amp;"'!"&amp;AT23)),"")</f>
        <v>0</v>
      </c>
      <c r="U23" s="780">
        <f ca="1">_xlfn.IFNA(HYPERLINK(CHOOSE('Bidder Instructions'!$H$27,"#'1.1b Lead &amp; Parents NFP'!"&amp;AU23,"#'1.1a Lead &amp; Parents'!"&amp;AU23),INDIRECT("'"&amp;CHOOSE('Bidder Instructions'!$H$27,"1.1b Lead &amp; Parents NFP","1.1a Lead &amp; Parents")&amp;"'!"&amp;AU23)),"")</f>
        <v>0</v>
      </c>
      <c r="V23" s="780">
        <f ca="1">_xlfn.IFNA(HYPERLINK(CHOOSE('Bidder Instructions'!$H$27,"#'1.1b Lead &amp; Parents NFP'!"&amp;AV23,"#'1.1a Lead &amp; Parents'!"&amp;AV23),INDIRECT("'"&amp;CHOOSE('Bidder Instructions'!$H$27,"1.1b Lead &amp; Parents NFP","1.1a Lead &amp; Parents")&amp;"'!"&amp;AV23)),"")</f>
        <v>0</v>
      </c>
      <c r="W23" s="781"/>
      <c r="X23" s="782"/>
      <c r="Y23" s="782"/>
      <c r="AA23" s="783" t="str">
        <f t="shared" si="3"/>
        <v>IS1</v>
      </c>
      <c r="AB23" s="783">
        <v>0</v>
      </c>
      <c r="AC23" s="784"/>
      <c r="AD23" s="785" t="s">
        <v>214</v>
      </c>
      <c r="AE23" s="786"/>
      <c r="AF23" s="787" t="str">
        <f ca="1">CHOOSE('Bidder Instructions'!$H$27,ADDRESS(MATCH($AB23,'1.1b Lead &amp; Parents NFP'!$C:$C,0)+$AF$15,MATCH(AF$17,'1.1b Lead &amp; Parents NFP'!$9:$9,0)+$AF$14,1,1),ADDRESS(MATCH($AA23,'1.1a Lead &amp; Parents'!$C:$C,0)+$AF$13,MATCH(AF$17,'1.1a Lead &amp; Parents'!$9:$9,0)+$AF$12,1,1))</f>
        <v>$F$22</v>
      </c>
      <c r="AG23" s="787" t="str">
        <f ca="1">CHOOSE('Bidder Instructions'!$H$27,ADDRESS(MATCH($AB23,'1.1b Lead &amp; Parents NFP'!$C:$C,0)+$AF$15,MATCH(AG$17,'1.1b Lead &amp; Parents NFP'!$9:$9,0)+$AF$14,1,1),ADDRESS(MATCH($AA23,'1.1a Lead &amp; Parents'!$C:$C,0)+$AF$13,MATCH(AG$17,'1.1a Lead &amp; Parents'!$9:$9,0)+$AF$12,1,1))</f>
        <v>$G$22</v>
      </c>
      <c r="AH23" s="787" t="str">
        <f ca="1">CHOOSE('Bidder Instructions'!$H$27,ADDRESS(MATCH($AB23,'1.1b Lead &amp; Parents NFP'!$C:$C,0)+$AF$15,MATCH(AH$17,'1.1b Lead &amp; Parents NFP'!$9:$9,0)+$AF$14,1,1),ADDRESS(MATCH($AA23,'1.1a Lead &amp; Parents'!$C:$C,0)+$AF$13,MATCH(AH$17,'1.1a Lead &amp; Parents'!$9:$9,0)+$AF$12,1,1))</f>
        <v>$H$22</v>
      </c>
      <c r="AI23" s="788"/>
      <c r="AJ23" s="788"/>
      <c r="AK23" s="788"/>
      <c r="AL23" s="788"/>
      <c r="AM23" s="787" t="str">
        <f ca="1">CHOOSE('Bidder Instructions'!$H$27,ADDRESS(MATCH($AB23,'1.1b Lead &amp; Parents NFP'!$C:$C,0)+$AF$15,MATCH(AM$17,'1.1b Lead &amp; Parents NFP'!$9:$9,0)+$AF$14,1,1),ADDRESS(MATCH($AA23,'1.1a Lead &amp; Parents'!$C:$C,0)+$AF$13,MATCH(AM$17,'1.1a Lead &amp; Parents'!$9:$9,0)+$AF$12,1,1))</f>
        <v>$N$22</v>
      </c>
      <c r="AN23" s="787" t="str">
        <f ca="1">CHOOSE('Bidder Instructions'!$H$27,ADDRESS(MATCH($AB23,'1.1b Lead &amp; Parents NFP'!$C:$C,0)+$AF$15,MATCH(AN$17,'1.1b Lead &amp; Parents NFP'!$9:$9,0)+$AF$14,1,1),ADDRESS(MATCH($AA23,'1.1a Lead &amp; Parents'!$C:$C,0)+$AF$13,MATCH(AN$17,'1.1a Lead &amp; Parents'!$9:$9,0)+$AF$12,1,1))</f>
        <v>$O$22</v>
      </c>
      <c r="AO23" s="787" t="str">
        <f ca="1">CHOOSE('Bidder Instructions'!$H$27,ADDRESS(MATCH($AB23,'1.1b Lead &amp; Parents NFP'!$C:$C,0)+$AF$15,MATCH(AO$17,'1.1b Lead &amp; Parents NFP'!$9:$9,0)+$AF$14,1,1),ADDRESS(MATCH($AA23,'1.1a Lead &amp; Parents'!$C:$C,0)+$AF$13,MATCH(AO$17,'1.1a Lead &amp; Parents'!$9:$9,0)+$AF$12,1,1))</f>
        <v>$P$22</v>
      </c>
      <c r="AP23" s="788"/>
      <c r="AQ23" s="788"/>
      <c r="AR23" s="788"/>
      <c r="AS23" s="788"/>
      <c r="AT23" s="787" t="str">
        <f ca="1">CHOOSE('Bidder Instructions'!$H$27,ADDRESS(MATCH($AB23,'1.1b Lead &amp; Parents NFP'!$C:$C,0)+$AF$15,MATCH(AT$17,'1.1b Lead &amp; Parents NFP'!$9:$9,0)+$AF$14,1,1),ADDRESS(MATCH($AA23,'1.1a Lead &amp; Parents'!$C:$C,0)+$AF$13,MATCH(AT$17,'1.1a Lead &amp; Parents'!$9:$9,0)+$AF$12,1,1))</f>
        <v>$V$22</v>
      </c>
      <c r="AU23" s="787" t="str">
        <f ca="1">CHOOSE('Bidder Instructions'!$H$27,ADDRESS(MATCH($AB23,'1.1b Lead &amp; Parents NFP'!$C:$C,0)+$AF$15,MATCH(AU$17,'1.1b Lead &amp; Parents NFP'!$9:$9,0)+$AF$14,1,1),ADDRESS(MATCH($AA23,'1.1a Lead &amp; Parents'!$C:$C,0)+$AF$13,MATCH(AU$17,'1.1a Lead &amp; Parents'!$9:$9,0)+$AF$12,1,1))</f>
        <v>$W$22</v>
      </c>
      <c r="AV23" s="787" t="str">
        <f ca="1">CHOOSE('Bidder Instructions'!$H$27,ADDRESS(MATCH($AB23,'1.1b Lead &amp; Parents NFP'!$C:$C,0)+$AF$15,MATCH(AV$17,'1.1b Lead &amp; Parents NFP'!$9:$9,0)+$AF$14,1,1),ADDRESS(MATCH($AA23,'1.1a Lead &amp; Parents'!$C:$C,0)+$AF$13,MATCH(AV$17,'1.1a Lead &amp; Parents'!$9:$9,0)+$AF$12,1,1))</f>
        <v>$X$22</v>
      </c>
      <c r="AW23" s="789"/>
      <c r="AX23" s="789"/>
      <c r="AY23" s="789"/>
    </row>
    <row r="24" spans="1:88 16368:16379" s="775" customFormat="1" ht="28" outlineLevel="1" x14ac:dyDescent="0.25">
      <c r="A24" s="775" t="s">
        <v>476</v>
      </c>
      <c r="B24" s="775" t="s">
        <v>480</v>
      </c>
      <c r="C24" s="790"/>
      <c r="D24" s="791" t="s">
        <v>215</v>
      </c>
      <c r="E24" s="792"/>
      <c r="F24" s="780">
        <f ca="1">_xlfn.IFNA(HYPERLINK(CHOOSE('Bidder Instructions'!$H$27,"#'1.1b Lead &amp; Parents NFP'!"&amp;AF24,"#'1.1a Lead &amp; Parents'!"&amp;AF24),INDIRECT("'"&amp;CHOOSE('Bidder Instructions'!$H$27,"1.1b Lead &amp; Parents NFP","1.1a Lead &amp; Parents")&amp;"'!"&amp;AF24)),"")</f>
        <v>0</v>
      </c>
      <c r="G24" s="780">
        <f ca="1">_xlfn.IFNA(HYPERLINK(CHOOSE('Bidder Instructions'!$H$27,"#'1.1b Lead &amp; Parents NFP'!"&amp;AG24,"#'1.1a Lead &amp; Parents'!"&amp;AG24),INDIRECT("'"&amp;CHOOSE('Bidder Instructions'!$H$27,"1.1b Lead &amp; Parents NFP","1.1a Lead &amp; Parents")&amp;"'!"&amp;AG24)),"")</f>
        <v>0</v>
      </c>
      <c r="H24" s="780">
        <f ca="1">_xlfn.IFNA(HYPERLINK(CHOOSE('Bidder Instructions'!$H$27,"#'1.1b Lead &amp; Parents NFP'!"&amp;AH24,"#'1.1a Lead &amp; Parents'!"&amp;AH24),INDIRECT("'"&amp;CHOOSE('Bidder Instructions'!$H$27,"1.1b Lead &amp; Parents NFP","1.1a Lead &amp; Parents")&amp;"'!"&amp;AH24)),"")</f>
        <v>0</v>
      </c>
      <c r="I24" s="781"/>
      <c r="J24" s="782"/>
      <c r="K24" s="782"/>
      <c r="M24" s="780">
        <f ca="1">_xlfn.IFNA(HYPERLINK(CHOOSE('Bidder Instructions'!$H$27,"#'1.1b Lead &amp; Parents NFP'!"&amp;AM24,"#'1.1a Lead &amp; Parents'!"&amp;AM24),INDIRECT("'"&amp;CHOOSE('Bidder Instructions'!$H$27,"1.1b Lead &amp; Parents NFP","1.1a Lead &amp; Parents")&amp;"'!"&amp;AM24)),"")</f>
        <v>0</v>
      </c>
      <c r="N24" s="780">
        <f ca="1">_xlfn.IFNA(HYPERLINK(CHOOSE('Bidder Instructions'!$H$27,"#'1.1b Lead &amp; Parents NFP'!"&amp;AN24,"#'1.1a Lead &amp; Parents'!"&amp;AN24),INDIRECT("'"&amp;CHOOSE('Bidder Instructions'!$H$27,"1.1b Lead &amp; Parents NFP","1.1a Lead &amp; Parents")&amp;"'!"&amp;AN24)),"")</f>
        <v>0</v>
      </c>
      <c r="O24" s="780">
        <f ca="1">_xlfn.IFNA(HYPERLINK(CHOOSE('Bidder Instructions'!$H$27,"#'1.1b Lead &amp; Parents NFP'!"&amp;AO24,"#'1.1a Lead &amp; Parents'!"&amp;AO24),INDIRECT("'"&amp;CHOOSE('Bidder Instructions'!$H$27,"1.1b Lead &amp; Parents NFP","1.1a Lead &amp; Parents")&amp;"'!"&amp;AO24)),"")</f>
        <v>0</v>
      </c>
      <c r="P24" s="781"/>
      <c r="Q24" s="782"/>
      <c r="R24" s="782"/>
      <c r="T24" s="780">
        <f ca="1">_xlfn.IFNA(HYPERLINK(CHOOSE('Bidder Instructions'!$H$27,"#'1.1b Lead &amp; Parents NFP'!"&amp;AT24,"#'1.1a Lead &amp; Parents'!"&amp;AT24),INDIRECT("'"&amp;CHOOSE('Bidder Instructions'!$H$27,"1.1b Lead &amp; Parents NFP","1.1a Lead &amp; Parents")&amp;"'!"&amp;AT24)),"")</f>
        <v>0</v>
      </c>
      <c r="U24" s="780">
        <f ca="1">_xlfn.IFNA(HYPERLINK(CHOOSE('Bidder Instructions'!$H$27,"#'1.1b Lead &amp; Parents NFP'!"&amp;AU24,"#'1.1a Lead &amp; Parents'!"&amp;AU24),INDIRECT("'"&amp;CHOOSE('Bidder Instructions'!$H$27,"1.1b Lead &amp; Parents NFP","1.1a Lead &amp; Parents")&amp;"'!"&amp;AU24)),"")</f>
        <v>0</v>
      </c>
      <c r="V24" s="780">
        <f ca="1">_xlfn.IFNA(HYPERLINK(CHOOSE('Bidder Instructions'!$H$27,"#'1.1b Lead &amp; Parents NFP'!"&amp;AV24,"#'1.1a Lead &amp; Parents'!"&amp;AV24),INDIRECT("'"&amp;CHOOSE('Bidder Instructions'!$H$27,"1.1b Lead &amp; Parents NFP","1.1a Lead &amp; Parents")&amp;"'!"&amp;AV24)),"")</f>
        <v>0</v>
      </c>
      <c r="W24" s="781"/>
      <c r="X24" s="782"/>
      <c r="Y24" s="782"/>
      <c r="AA24" s="783" t="str">
        <f t="shared" si="3"/>
        <v>IS9</v>
      </c>
      <c r="AB24" s="783">
        <v>0</v>
      </c>
      <c r="AC24" s="793"/>
      <c r="AD24" s="794" t="s">
        <v>215</v>
      </c>
      <c r="AE24" s="795"/>
      <c r="AF24" s="787" t="str">
        <f ca="1">CHOOSE('Bidder Instructions'!$H$27,ADDRESS(MATCH($AB24,'1.1b Lead &amp; Parents NFP'!$C:$C,0)+$AF$15,MATCH(AF$17,'1.1b Lead &amp; Parents NFP'!$9:$9,0)+$AF$14,1,1),ADDRESS(MATCH($AA24,'1.1a Lead &amp; Parents'!$C:$C,0)+$AF$13,MATCH(AF$17,'1.1a Lead &amp; Parents'!$9:$9,0)+$AF$12,1,1))</f>
        <v>$F$30</v>
      </c>
      <c r="AG24" s="787" t="str">
        <f ca="1">CHOOSE('Bidder Instructions'!$H$27,ADDRESS(MATCH($AB24,'1.1b Lead &amp; Parents NFP'!$C:$C,0)+$AF$15,MATCH(AG$17,'1.1b Lead &amp; Parents NFP'!$9:$9,0)+$AF$14,1,1),ADDRESS(MATCH($AA24,'1.1a Lead &amp; Parents'!$C:$C,0)+$AF$13,MATCH(AG$17,'1.1a Lead &amp; Parents'!$9:$9,0)+$AF$12,1,1))</f>
        <v>$G$30</v>
      </c>
      <c r="AH24" s="787" t="str">
        <f ca="1">CHOOSE('Bidder Instructions'!$H$27,ADDRESS(MATCH($AB24,'1.1b Lead &amp; Parents NFP'!$C:$C,0)+$AF$15,MATCH(AH$17,'1.1b Lead &amp; Parents NFP'!$9:$9,0)+$AF$14,1,1),ADDRESS(MATCH($AA24,'1.1a Lead &amp; Parents'!$C:$C,0)+$AF$13,MATCH(AH$17,'1.1a Lead &amp; Parents'!$9:$9,0)+$AF$12,1,1))</f>
        <v>$H$30</v>
      </c>
      <c r="AI24" s="788"/>
      <c r="AJ24" s="788"/>
      <c r="AK24" s="788"/>
      <c r="AL24" s="788"/>
      <c r="AM24" s="787" t="str">
        <f ca="1">CHOOSE('Bidder Instructions'!$H$27,ADDRESS(MATCH($AB24,'1.1b Lead &amp; Parents NFP'!$C:$C,0)+$AF$15,MATCH(AM$17,'1.1b Lead &amp; Parents NFP'!$9:$9,0)+$AF$14,1,1),ADDRESS(MATCH($AA24,'1.1a Lead &amp; Parents'!$C:$C,0)+$AF$13,MATCH(AM$17,'1.1a Lead &amp; Parents'!$9:$9,0)+$AF$12,1,1))</f>
        <v>$N$30</v>
      </c>
      <c r="AN24" s="787" t="str">
        <f ca="1">CHOOSE('Bidder Instructions'!$H$27,ADDRESS(MATCH($AB24,'1.1b Lead &amp; Parents NFP'!$C:$C,0)+$AF$15,MATCH(AN$17,'1.1b Lead &amp; Parents NFP'!$9:$9,0)+$AF$14,1,1),ADDRESS(MATCH($AA24,'1.1a Lead &amp; Parents'!$C:$C,0)+$AF$13,MATCH(AN$17,'1.1a Lead &amp; Parents'!$9:$9,0)+$AF$12,1,1))</f>
        <v>$O$30</v>
      </c>
      <c r="AO24" s="787" t="str">
        <f ca="1">CHOOSE('Bidder Instructions'!$H$27,ADDRESS(MATCH($AB24,'1.1b Lead &amp; Parents NFP'!$C:$C,0)+$AF$15,MATCH(AO$17,'1.1b Lead &amp; Parents NFP'!$9:$9,0)+$AF$14,1,1),ADDRESS(MATCH($AA24,'1.1a Lead &amp; Parents'!$C:$C,0)+$AF$13,MATCH(AO$17,'1.1a Lead &amp; Parents'!$9:$9,0)+$AF$12,1,1))</f>
        <v>$P$30</v>
      </c>
      <c r="AP24" s="788"/>
      <c r="AQ24" s="788"/>
      <c r="AR24" s="788"/>
      <c r="AS24" s="788"/>
      <c r="AT24" s="787" t="str">
        <f ca="1">CHOOSE('Bidder Instructions'!$H$27,ADDRESS(MATCH($AB24,'1.1b Lead &amp; Parents NFP'!$C:$C,0)+$AF$15,MATCH(AT$17,'1.1b Lead &amp; Parents NFP'!$9:$9,0)+$AF$14,1,1),ADDRESS(MATCH($AA24,'1.1a Lead &amp; Parents'!$C:$C,0)+$AF$13,MATCH(AT$17,'1.1a Lead &amp; Parents'!$9:$9,0)+$AF$12,1,1))</f>
        <v>$V$30</v>
      </c>
      <c r="AU24" s="787" t="str">
        <f ca="1">CHOOSE('Bidder Instructions'!$H$27,ADDRESS(MATCH($AB24,'1.1b Lead &amp; Parents NFP'!$C:$C,0)+$AF$15,MATCH(AU$17,'1.1b Lead &amp; Parents NFP'!$9:$9,0)+$AF$14,1,1),ADDRESS(MATCH($AA24,'1.1a Lead &amp; Parents'!$C:$C,0)+$AF$13,MATCH(AU$17,'1.1a Lead &amp; Parents'!$9:$9,0)+$AF$12,1,1))</f>
        <v>$W$30</v>
      </c>
      <c r="AV24" s="787" t="str">
        <f ca="1">CHOOSE('Bidder Instructions'!$H$27,ADDRESS(MATCH($AB24,'1.1b Lead &amp; Parents NFP'!$C:$C,0)+$AF$15,MATCH(AV$17,'1.1b Lead &amp; Parents NFP'!$9:$9,0)+$AF$14,1,1),ADDRESS(MATCH($AA24,'1.1a Lead &amp; Parents'!$C:$C,0)+$AF$13,MATCH(AV$17,'1.1a Lead &amp; Parents'!$9:$9,0)+$AF$12,1,1))</f>
        <v>$X$30</v>
      </c>
      <c r="AW24" s="789"/>
      <c r="AX24" s="789"/>
      <c r="AY24" s="789"/>
    </row>
    <row r="25" spans="1:88 16368:16379" s="775" customFormat="1" outlineLevel="1" x14ac:dyDescent="0.25">
      <c r="A25" s="775" t="s">
        <v>478</v>
      </c>
      <c r="B25" s="775" t="s">
        <v>42</v>
      </c>
      <c r="C25" s="790"/>
      <c r="D25" s="796" t="str">
        <f>IF('Bidder Instructions'!$H$27=1,"","Exceptional and non-underlying items")</f>
        <v>Exceptional and non-underlying items</v>
      </c>
      <c r="E25" s="797"/>
      <c r="F25" s="780">
        <f ca="1">_xlfn.IFNA(HYPERLINK(CHOOSE('Bidder Instructions'!$H$27,"#'1.1b Lead &amp; Parents NFP'!"&amp;AF25,"#'1.1a Lead &amp; Parents'!"&amp;AF25),INDIRECT("'"&amp;CHOOSE('Bidder Instructions'!$H$27,"1.1b Lead &amp; Parents NFP","1.1a Lead &amp; Parents")&amp;"'!"&amp;AF25)),"")</f>
        <v>0</v>
      </c>
      <c r="G25" s="780">
        <f ca="1">_xlfn.IFNA(HYPERLINK(CHOOSE('Bidder Instructions'!$H$27,"#'1.1b Lead &amp; Parents NFP'!"&amp;AG25,"#'1.1a Lead &amp; Parents'!"&amp;AG25),INDIRECT("'"&amp;CHOOSE('Bidder Instructions'!$H$27,"1.1b Lead &amp; Parents NFP","1.1a Lead &amp; Parents")&amp;"'!"&amp;AG25)),"")</f>
        <v>0</v>
      </c>
      <c r="H25" s="780">
        <f ca="1">_xlfn.IFNA(HYPERLINK(CHOOSE('Bidder Instructions'!$H$27,"#'1.1b Lead &amp; Parents NFP'!"&amp;AH25,"#'1.1a Lead &amp; Parents'!"&amp;AH25),INDIRECT("'"&amp;CHOOSE('Bidder Instructions'!$H$27,"1.1b Lead &amp; Parents NFP","1.1a Lead &amp; Parents")&amp;"'!"&amp;AH25)),"")</f>
        <v>0</v>
      </c>
      <c r="I25" s="781"/>
      <c r="J25" s="782"/>
      <c r="K25" s="782"/>
      <c r="M25" s="780">
        <f ca="1">_xlfn.IFNA(HYPERLINK(CHOOSE('Bidder Instructions'!$H$27,"#'1.1b Lead &amp; Parents NFP'!"&amp;AM25,"#'1.1a Lead &amp; Parents'!"&amp;AM25),INDIRECT("'"&amp;CHOOSE('Bidder Instructions'!$H$27,"1.1b Lead &amp; Parents NFP","1.1a Lead &amp; Parents")&amp;"'!"&amp;AM25)),"")</f>
        <v>0</v>
      </c>
      <c r="N25" s="780">
        <f ca="1">_xlfn.IFNA(HYPERLINK(CHOOSE('Bidder Instructions'!$H$27,"#'1.1b Lead &amp; Parents NFP'!"&amp;AN25,"#'1.1a Lead &amp; Parents'!"&amp;AN25),INDIRECT("'"&amp;CHOOSE('Bidder Instructions'!$H$27,"1.1b Lead &amp; Parents NFP","1.1a Lead &amp; Parents")&amp;"'!"&amp;AN25)),"")</f>
        <v>0</v>
      </c>
      <c r="O25" s="780">
        <f ca="1">_xlfn.IFNA(HYPERLINK(CHOOSE('Bidder Instructions'!$H$27,"#'1.1b Lead &amp; Parents NFP'!"&amp;AO25,"#'1.1a Lead &amp; Parents'!"&amp;AO25),INDIRECT("'"&amp;CHOOSE('Bidder Instructions'!$H$27,"1.1b Lead &amp; Parents NFP","1.1a Lead &amp; Parents")&amp;"'!"&amp;AO25)),"")</f>
        <v>0</v>
      </c>
      <c r="P25" s="781"/>
      <c r="Q25" s="782"/>
      <c r="R25" s="782"/>
      <c r="T25" s="780">
        <f ca="1">_xlfn.IFNA(HYPERLINK(CHOOSE('Bidder Instructions'!$H$27,"#'1.1b Lead &amp; Parents NFP'!"&amp;AT25,"#'1.1a Lead &amp; Parents'!"&amp;AT25),INDIRECT("'"&amp;CHOOSE('Bidder Instructions'!$H$27,"1.1b Lead &amp; Parents NFP","1.1a Lead &amp; Parents")&amp;"'!"&amp;AT25)),"")</f>
        <v>0</v>
      </c>
      <c r="U25" s="780">
        <f ca="1">_xlfn.IFNA(HYPERLINK(CHOOSE('Bidder Instructions'!$H$27,"#'1.1b Lead &amp; Parents NFP'!"&amp;AU25,"#'1.1a Lead &amp; Parents'!"&amp;AU25),INDIRECT("'"&amp;CHOOSE('Bidder Instructions'!$H$27,"1.1b Lead &amp; Parents NFP","1.1a Lead &amp; Parents")&amp;"'!"&amp;AU25)),"")</f>
        <v>0</v>
      </c>
      <c r="V25" s="780">
        <f ca="1">_xlfn.IFNA(HYPERLINK(CHOOSE('Bidder Instructions'!$H$27,"#'1.1b Lead &amp; Parents NFP'!"&amp;AV25,"#'1.1a Lead &amp; Parents'!"&amp;AV25),INDIRECT("'"&amp;CHOOSE('Bidder Instructions'!$H$27,"1.1b Lead &amp; Parents NFP","1.1a Lead &amp; Parents")&amp;"'!"&amp;AV25)),"")</f>
        <v>0</v>
      </c>
      <c r="W25" s="781"/>
      <c r="X25" s="782"/>
      <c r="Y25" s="782"/>
      <c r="AA25" s="783" t="str">
        <f t="shared" si="3"/>
        <v>IS11</v>
      </c>
      <c r="AB25" s="783">
        <v>0</v>
      </c>
      <c r="AC25" s="793"/>
      <c r="AD25" s="798" t="str">
        <f>IF('Bidder Instructions'!$H$27=1,"","Exceptional and non-underlying items")</f>
        <v>Exceptional and non-underlying items</v>
      </c>
      <c r="AE25" s="799"/>
      <c r="AF25" s="787" t="str">
        <f ca="1">CHOOSE('Bidder Instructions'!$H$27,ADDRESS(MATCH($AB25,'1.1b Lead &amp; Parents NFP'!$C:$C,0)+$AF$15,MATCH(AF$17,'1.1b Lead &amp; Parents NFP'!$9:$9,0)+$AF$14,1,1),ADDRESS(MATCH($AA25,'1.1a Lead &amp; Parents'!$C:$C,0)+$AF$13,MATCH(AF$17,'1.1a Lead &amp; Parents'!$9:$9,0)+$AF$12,1,1))</f>
        <v>$F$32</v>
      </c>
      <c r="AG25" s="787" t="str">
        <f ca="1">CHOOSE('Bidder Instructions'!$H$27,ADDRESS(MATCH($AB25,'1.1b Lead &amp; Parents NFP'!$C:$C,0)+$AF$15,MATCH(AG$17,'1.1b Lead &amp; Parents NFP'!$9:$9,0)+$AF$14,1,1),ADDRESS(MATCH($AA25,'1.1a Lead &amp; Parents'!$C:$C,0)+$AF$13,MATCH(AG$17,'1.1a Lead &amp; Parents'!$9:$9,0)+$AF$12,1,1))</f>
        <v>$G$32</v>
      </c>
      <c r="AH25" s="787" t="str">
        <f ca="1">CHOOSE('Bidder Instructions'!$H$27,ADDRESS(MATCH($AB25,'1.1b Lead &amp; Parents NFP'!$C:$C,0)+$AF$15,MATCH(AH$17,'1.1b Lead &amp; Parents NFP'!$9:$9,0)+$AF$14,1,1),ADDRESS(MATCH($AA25,'1.1a Lead &amp; Parents'!$C:$C,0)+$AF$13,MATCH(AH$17,'1.1a Lead &amp; Parents'!$9:$9,0)+$AF$12,1,1))</f>
        <v>$H$32</v>
      </c>
      <c r="AI25" s="788"/>
      <c r="AJ25" s="788"/>
      <c r="AK25" s="788"/>
      <c r="AL25" s="788"/>
      <c r="AM25" s="787" t="str">
        <f ca="1">CHOOSE('Bidder Instructions'!$H$27,ADDRESS(MATCH($AB25,'1.1b Lead &amp; Parents NFP'!$C:$C,0)+$AF$15,MATCH(AM$17,'1.1b Lead &amp; Parents NFP'!$9:$9,0)+$AF$14,1,1),ADDRESS(MATCH($AA25,'1.1a Lead &amp; Parents'!$C:$C,0)+$AF$13,MATCH(AM$17,'1.1a Lead &amp; Parents'!$9:$9,0)+$AF$12,1,1))</f>
        <v>$N$32</v>
      </c>
      <c r="AN25" s="787" t="str">
        <f ca="1">CHOOSE('Bidder Instructions'!$H$27,ADDRESS(MATCH($AB25,'1.1b Lead &amp; Parents NFP'!$C:$C,0)+$AF$15,MATCH(AN$17,'1.1b Lead &amp; Parents NFP'!$9:$9,0)+$AF$14,1,1),ADDRESS(MATCH($AA25,'1.1a Lead &amp; Parents'!$C:$C,0)+$AF$13,MATCH(AN$17,'1.1a Lead &amp; Parents'!$9:$9,0)+$AF$12,1,1))</f>
        <v>$O$32</v>
      </c>
      <c r="AO25" s="787" t="str">
        <f ca="1">CHOOSE('Bidder Instructions'!$H$27,ADDRESS(MATCH($AB25,'1.1b Lead &amp; Parents NFP'!$C:$C,0)+$AF$15,MATCH(AO$17,'1.1b Lead &amp; Parents NFP'!$9:$9,0)+$AF$14,1,1),ADDRESS(MATCH($AA25,'1.1a Lead &amp; Parents'!$C:$C,0)+$AF$13,MATCH(AO$17,'1.1a Lead &amp; Parents'!$9:$9,0)+$AF$12,1,1))</f>
        <v>$P$32</v>
      </c>
      <c r="AP25" s="788"/>
      <c r="AQ25" s="788"/>
      <c r="AR25" s="788"/>
      <c r="AS25" s="788"/>
      <c r="AT25" s="787" t="str">
        <f ca="1">CHOOSE('Bidder Instructions'!$H$27,ADDRESS(MATCH($AB25,'1.1b Lead &amp; Parents NFP'!$C:$C,0)+$AF$15,MATCH(AT$17,'1.1b Lead &amp; Parents NFP'!$9:$9,0)+$AF$14,1,1),ADDRESS(MATCH($AA25,'1.1a Lead &amp; Parents'!$C:$C,0)+$AF$13,MATCH(AT$17,'1.1a Lead &amp; Parents'!$9:$9,0)+$AF$12,1,1))</f>
        <v>$V$32</v>
      </c>
      <c r="AU25" s="787" t="str">
        <f ca="1">CHOOSE('Bidder Instructions'!$H$27,ADDRESS(MATCH($AB25,'1.1b Lead &amp; Parents NFP'!$C:$C,0)+$AF$15,MATCH(AU$17,'1.1b Lead &amp; Parents NFP'!$9:$9,0)+$AF$14,1,1),ADDRESS(MATCH($AA25,'1.1a Lead &amp; Parents'!$C:$C,0)+$AF$13,MATCH(AU$17,'1.1a Lead &amp; Parents'!$9:$9,0)+$AF$12,1,1))</f>
        <v>$W$32</v>
      </c>
      <c r="AV25" s="787" t="str">
        <f ca="1">CHOOSE('Bidder Instructions'!$H$27,ADDRESS(MATCH($AB25,'1.1b Lead &amp; Parents NFP'!$C:$C,0)+$AF$15,MATCH(AV$17,'1.1b Lead &amp; Parents NFP'!$9:$9,0)+$AF$14,1,1),ADDRESS(MATCH($AA25,'1.1a Lead &amp; Parents'!$C:$C,0)+$AF$13,MATCH(AV$17,'1.1a Lead &amp; Parents'!$9:$9,0)+$AF$12,1,1))</f>
        <v>$X$32</v>
      </c>
      <c r="AW25" s="789"/>
      <c r="AX25" s="789"/>
      <c r="AY25" s="789"/>
    </row>
    <row r="26" spans="1:88 16368:16379" s="774" customFormat="1" outlineLevel="1" x14ac:dyDescent="0.25">
      <c r="B26" s="800"/>
      <c r="C26" s="801"/>
      <c r="D26" s="802"/>
      <c r="E26" s="802"/>
      <c r="F26" s="803"/>
      <c r="G26" s="803"/>
      <c r="H26" s="803"/>
      <c r="I26" s="804"/>
      <c r="J26" s="804"/>
      <c r="K26" s="804"/>
      <c r="M26" s="805"/>
      <c r="N26" s="805"/>
      <c r="O26" s="805"/>
      <c r="P26" s="804"/>
      <c r="Q26" s="804"/>
      <c r="R26" s="804"/>
      <c r="T26" s="805"/>
      <c r="U26" s="805"/>
      <c r="V26" s="805"/>
      <c r="W26" s="804"/>
      <c r="X26" s="804"/>
      <c r="Y26" s="804"/>
      <c r="AA26" s="783"/>
      <c r="AB26" s="783"/>
      <c r="AC26" s="806"/>
      <c r="AD26" s="807"/>
      <c r="AE26" s="807"/>
      <c r="AF26" s="787"/>
      <c r="AG26" s="787"/>
      <c r="AH26" s="808"/>
      <c r="AI26" s="788"/>
      <c r="AJ26" s="788"/>
      <c r="AK26" s="788"/>
      <c r="AL26" s="788"/>
      <c r="AM26" s="809"/>
      <c r="AN26" s="787"/>
      <c r="AO26" s="808"/>
      <c r="AP26" s="788"/>
      <c r="AQ26" s="788"/>
      <c r="AR26" s="788"/>
      <c r="AS26" s="788"/>
      <c r="AT26" s="809"/>
      <c r="AU26" s="787"/>
      <c r="AV26" s="808"/>
      <c r="AW26" s="789"/>
      <c r="AX26" s="789"/>
      <c r="AY26" s="789"/>
    </row>
    <row r="27" spans="1:88 16368:16379" s="816" customFormat="1" ht="114.5" outlineLevel="1" x14ac:dyDescent="0.25">
      <c r="A27" s="810"/>
      <c r="B27" s="811"/>
      <c r="C27" s="812" t="s">
        <v>49</v>
      </c>
      <c r="D27" s="813" t="s">
        <v>837</v>
      </c>
      <c r="E27" s="813"/>
      <c r="F27" s="814" t="str">
        <f ca="1">IFERROR(IF(OR(F50=0,F47=0),"N/A",IF(F50/F47&lt;0,0,F50/F47)),"N/A")</f>
        <v>N/A</v>
      </c>
      <c r="G27" s="814" t="str">
        <f t="shared" ref="G27:H27" ca="1" si="9">IFERROR(IF(OR(G50=0,G47=0),"N/A",IF(G50/G47&lt;0,0,G50/G47)),"N/A")</f>
        <v>N/A</v>
      </c>
      <c r="H27" s="814" t="str">
        <f t="shared" ca="1" si="9"/>
        <v>N/A</v>
      </c>
      <c r="I27" s="815" t="str">
        <f ca="1">IF(AND(F50=0,F47=0),"N/A",IF(F47&lt;0,"Net Cash",IF(F50&lt;0,"Negative Cash Flow",F27)))</f>
        <v>N/A</v>
      </c>
      <c r="J27" s="815" t="str">
        <f t="shared" ref="J27:K27" ca="1" si="10">IF(AND(G50=0,G47=0),"N/A",IF(G47&lt;0,"Net Cash",IF(G50&lt;0,"Negative Cash Flow",G27)))</f>
        <v>N/A</v>
      </c>
      <c r="K27" s="815" t="str">
        <f t="shared" ca="1" si="10"/>
        <v>N/A</v>
      </c>
      <c r="M27" s="814" t="str">
        <f t="shared" ref="M27:O27" ca="1" si="11">IFERROR(IF(OR(M50=0,M47=0),"N/A",IF(M50/M47&lt;0,0,M50/M47)),"N/A")</f>
        <v>N/A</v>
      </c>
      <c r="N27" s="814" t="str">
        <f t="shared" ca="1" si="11"/>
        <v>N/A</v>
      </c>
      <c r="O27" s="814" t="str">
        <f t="shared" ca="1" si="11"/>
        <v>N/A</v>
      </c>
      <c r="P27" s="815" t="str">
        <f ca="1">IF(AND(M50=0,M47=0),"N/A",IF(M47&lt;0,"Net Cash",IF(M50&lt;0,"Negative Cash Flow",M27)))</f>
        <v>N/A</v>
      </c>
      <c r="Q27" s="815" t="str">
        <f t="shared" ref="Q27" ca="1" si="12">IF(AND(N50=0,N47=0),"N/A",IF(N47&lt;0,"Net Cash",IF(N50&lt;0,"Negative Cash Flow",N27)))</f>
        <v>N/A</v>
      </c>
      <c r="R27" s="815" t="str">
        <f t="shared" ref="R27" ca="1" si="13">IF(AND(O50=0,O47=0),"N/A",IF(O47&lt;0,"Net Cash",IF(O50&lt;0,"Negative Cash Flow",O27)))</f>
        <v>N/A</v>
      </c>
      <c r="T27" s="814" t="str">
        <f t="shared" ref="T27:V27" ca="1" si="14">IFERROR(IF(OR(T50=0,T47=0),"N/A",IF(T50/T47&lt;0,0,T50/T47)),"N/A")</f>
        <v>N/A</v>
      </c>
      <c r="U27" s="814" t="str">
        <f t="shared" ca="1" si="14"/>
        <v>N/A</v>
      </c>
      <c r="V27" s="814" t="str">
        <f t="shared" ca="1" si="14"/>
        <v>N/A</v>
      </c>
      <c r="W27" s="815" t="str">
        <f ca="1">IF(AND(T50=0,T47=0),"N/A",IF(T47&lt;0,"Net Cash",IF(T50&lt;0,"Negative Cash Flow",T27)))</f>
        <v>N/A</v>
      </c>
      <c r="X27" s="815" t="str">
        <f t="shared" ref="X27" ca="1" si="15">IF(AND(U50=0,U47=0),"N/A",IF(U47&lt;0,"Net Cash",IF(U50&lt;0,"Negative Cash Flow",U27)))</f>
        <v>N/A</v>
      </c>
      <c r="Y27" s="815" t="str">
        <f t="shared" ref="Y27" ca="1" si="16">IF(AND(V50=0,V47=0),"N/A",IF(V47&lt;0,"Net Cash",IF(V50&lt;0,"Negative Cash Flow",V27)))</f>
        <v>N/A</v>
      </c>
      <c r="AA27" s="817"/>
      <c r="AB27" s="817"/>
      <c r="AC27" s="818" t="s">
        <v>49</v>
      </c>
      <c r="AD27" s="819" t="s">
        <v>838</v>
      </c>
      <c r="AE27" s="820"/>
      <c r="AF27" s="821"/>
      <c r="AG27" s="821"/>
      <c r="AH27" s="822"/>
      <c r="AI27" s="823"/>
      <c r="AJ27" s="823"/>
      <c r="AK27" s="823"/>
      <c r="AL27" s="823"/>
      <c r="AM27" s="824"/>
      <c r="AN27" s="821"/>
      <c r="AO27" s="822"/>
      <c r="AP27" s="823"/>
      <c r="AQ27" s="823"/>
      <c r="AR27" s="823"/>
      <c r="AS27" s="823"/>
      <c r="AT27" s="824"/>
      <c r="AU27" s="821"/>
      <c r="AV27" s="822"/>
      <c r="AW27" s="825"/>
      <c r="AX27" s="825"/>
      <c r="AY27" s="825"/>
    </row>
    <row r="28" spans="1:88 16368:16379" s="737" customFormat="1" outlineLevel="1" x14ac:dyDescent="0.25">
      <c r="C28" s="739"/>
      <c r="D28" s="826" t="s">
        <v>30</v>
      </c>
      <c r="E28" s="827"/>
      <c r="F28" s="828"/>
      <c r="G28" s="828"/>
      <c r="H28" s="828"/>
      <c r="I28" s="829"/>
      <c r="J28" s="743"/>
      <c r="K28" s="743"/>
      <c r="M28" s="828"/>
      <c r="N28" s="828"/>
      <c r="O28" s="828"/>
      <c r="P28" s="829"/>
      <c r="Q28" s="743"/>
      <c r="R28" s="743"/>
      <c r="T28" s="828"/>
      <c r="U28" s="828"/>
      <c r="V28" s="828"/>
      <c r="W28" s="829"/>
      <c r="X28" s="743"/>
      <c r="Y28" s="743"/>
      <c r="AA28" s="343"/>
      <c r="AB28" s="343"/>
      <c r="AC28" s="744"/>
      <c r="AD28" s="830" t="s">
        <v>30</v>
      </c>
      <c r="AE28" s="831"/>
      <c r="AF28" s="747"/>
      <c r="AG28" s="747"/>
      <c r="AH28" s="832"/>
      <c r="AI28" s="748"/>
      <c r="AJ28" s="748"/>
      <c r="AK28" s="748"/>
      <c r="AL28" s="748"/>
      <c r="AM28" s="833"/>
      <c r="AN28" s="747"/>
      <c r="AO28" s="832"/>
      <c r="AP28" s="748"/>
      <c r="AQ28" s="748"/>
      <c r="AR28" s="748"/>
      <c r="AS28" s="748"/>
      <c r="AT28" s="833"/>
      <c r="AU28" s="747"/>
      <c r="AV28" s="832"/>
      <c r="AW28" s="749"/>
      <c r="AX28" s="749"/>
      <c r="AY28" s="749"/>
    </row>
    <row r="29" spans="1:88 16368:16379" s="737" customFormat="1" ht="28" outlineLevel="1" x14ac:dyDescent="0.25">
      <c r="A29" s="737" t="s">
        <v>501</v>
      </c>
      <c r="B29" s="737" t="s">
        <v>468</v>
      </c>
      <c r="C29" s="750"/>
      <c r="D29" s="834" t="s">
        <v>223</v>
      </c>
      <c r="E29" s="835" t="s">
        <v>217</v>
      </c>
      <c r="F29" s="742">
        <f ca="1">_xlfn.IFNA(HYPERLINK(CHOOSE('Bidder Instructions'!$H$27,"#'1.1b Lead &amp; Parents NFP'!"&amp;AF29,"#'1.1a Lead &amp; Parents'!"&amp;AF29),INDIRECT("'"&amp;CHOOSE('Bidder Instructions'!$H$27,"1.1b Lead &amp; Parents NFP","1.1a Lead &amp; Parents")&amp;"'!"&amp;AF29)),"")</f>
        <v>0</v>
      </c>
      <c r="G29" s="742">
        <f ca="1">_xlfn.IFNA(HYPERLINK(CHOOSE('Bidder Instructions'!$H$27,"#'1.1b Lead &amp; Parents NFP'!"&amp;AG29,"#'1.1a Lead &amp; Parents'!"&amp;AG29),INDIRECT("'"&amp;CHOOSE('Bidder Instructions'!$H$27,"1.1b Lead &amp; Parents NFP","1.1a Lead &amp; Parents")&amp;"'!"&amp;AG29)),"")</f>
        <v>0</v>
      </c>
      <c r="H29" s="742">
        <f ca="1">_xlfn.IFNA(HYPERLINK(CHOOSE('Bidder Instructions'!$H$27,"#'1.1b Lead &amp; Parents NFP'!"&amp;AH29,"#'1.1a Lead &amp; Parents'!"&amp;AH29),INDIRECT("'"&amp;CHOOSE('Bidder Instructions'!$H$27,"1.1b Lead &amp; Parents NFP","1.1a Lead &amp; Parents")&amp;"'!"&amp;AH29)),"")</f>
        <v>0</v>
      </c>
      <c r="I29" s="836"/>
      <c r="J29" s="753"/>
      <c r="K29" s="753"/>
      <c r="M29" s="742">
        <f ca="1">_xlfn.IFNA(HYPERLINK(CHOOSE('Bidder Instructions'!$H$27,"#'1.1b Lead &amp; Parents NFP'!"&amp;AM29,"#'1.1a Lead &amp; Parents'!"&amp;AM29),INDIRECT("'"&amp;CHOOSE('Bidder Instructions'!$H$27,"1.1b Lead &amp; Parents NFP","1.1a Lead &amp; Parents")&amp;"'!"&amp;AM29)),"")</f>
        <v>0</v>
      </c>
      <c r="N29" s="742">
        <f ca="1">_xlfn.IFNA(HYPERLINK(CHOOSE('Bidder Instructions'!$H$27,"#'1.1b Lead &amp; Parents NFP'!"&amp;AN29,"#'1.1a Lead &amp; Parents'!"&amp;AN29),INDIRECT("'"&amp;CHOOSE('Bidder Instructions'!$H$27,"1.1b Lead &amp; Parents NFP","1.1a Lead &amp; Parents")&amp;"'!"&amp;AN29)),"")</f>
        <v>0</v>
      </c>
      <c r="O29" s="742">
        <f ca="1">_xlfn.IFNA(HYPERLINK(CHOOSE('Bidder Instructions'!$H$27,"#'1.1b Lead &amp; Parents NFP'!"&amp;AO29,"#'1.1a Lead &amp; Parents'!"&amp;AO29),INDIRECT("'"&amp;CHOOSE('Bidder Instructions'!$H$27,"1.1b Lead &amp; Parents NFP","1.1a Lead &amp; Parents")&amp;"'!"&amp;AO29)),"")</f>
        <v>0</v>
      </c>
      <c r="P29" s="836"/>
      <c r="Q29" s="753"/>
      <c r="R29" s="753"/>
      <c r="T29" s="742">
        <f ca="1">_xlfn.IFNA(HYPERLINK(CHOOSE('Bidder Instructions'!$H$27,"#'1.1b Lead &amp; Parents NFP'!"&amp;AT29,"#'1.1a Lead &amp; Parents'!"&amp;AT29),INDIRECT("'"&amp;CHOOSE('Bidder Instructions'!$H$27,"1.1b Lead &amp; Parents NFP","1.1a Lead &amp; Parents")&amp;"'!"&amp;AT29)),"")</f>
        <v>0</v>
      </c>
      <c r="U29" s="742">
        <f ca="1">_xlfn.IFNA(HYPERLINK(CHOOSE('Bidder Instructions'!$H$27,"#'1.1b Lead &amp; Parents NFP'!"&amp;AU29,"#'1.1a Lead &amp; Parents'!"&amp;AU29),INDIRECT("'"&amp;CHOOSE('Bidder Instructions'!$H$27,"1.1b Lead &amp; Parents NFP","1.1a Lead &amp; Parents")&amp;"'!"&amp;AU29)),"")</f>
        <v>0</v>
      </c>
      <c r="V29" s="742">
        <f ca="1">_xlfn.IFNA(HYPERLINK(CHOOSE('Bidder Instructions'!$H$27,"#'1.1b Lead &amp; Parents NFP'!"&amp;AV29,"#'1.1a Lead &amp; Parents'!"&amp;AV29),INDIRECT("'"&amp;CHOOSE('Bidder Instructions'!$H$27,"1.1b Lead &amp; Parents NFP","1.1a Lead &amp; Parents")&amp;"'!"&amp;AV29)),"")</f>
        <v>0</v>
      </c>
      <c r="W29" s="836"/>
      <c r="X29" s="753"/>
      <c r="Y29" s="753"/>
      <c r="AA29" s="343" t="str">
        <f t="shared" si="3"/>
        <v>BS39</v>
      </c>
      <c r="AB29" s="343">
        <v>0</v>
      </c>
      <c r="AC29" s="754"/>
      <c r="AD29" s="837" t="s">
        <v>223</v>
      </c>
      <c r="AE29" s="838" t="s">
        <v>217</v>
      </c>
      <c r="AF29" s="747" t="str">
        <f ca="1">CHOOSE('Bidder Instructions'!$H$27,ADDRESS(MATCH($AB29,'1.1b Lead &amp; Parents NFP'!$C:$C,0)+$AF$15,MATCH(AF$17,'1.1b Lead &amp; Parents NFP'!$9:$9,0)+$AF$14,1,1),ADDRESS(MATCH($AA29,'1.1a Lead &amp; Parents'!$C:$C,0)+$AF$13,MATCH(AF$17,'1.1a Lead &amp; Parents'!$9:$9,0)+$AF$12,1,1))</f>
        <v>$F$90</v>
      </c>
      <c r="AG29" s="747" t="str">
        <f ca="1">CHOOSE('Bidder Instructions'!$H$27,ADDRESS(MATCH($AB29,'1.1b Lead &amp; Parents NFP'!$C:$C,0)+$AF$15,MATCH(AG$17,'1.1b Lead &amp; Parents NFP'!$9:$9,0)+$AF$14,1,1),ADDRESS(MATCH($AA29,'1.1a Lead &amp; Parents'!$C:$C,0)+$AF$13,MATCH(AG$17,'1.1a Lead &amp; Parents'!$9:$9,0)+$AF$12,1,1))</f>
        <v>$G$90</v>
      </c>
      <c r="AH29" s="747" t="str">
        <f ca="1">CHOOSE('Bidder Instructions'!$H$27,ADDRESS(MATCH($AB29,'1.1b Lead &amp; Parents NFP'!$C:$C,0)+$AF$15,MATCH(AH$17,'1.1b Lead &amp; Parents NFP'!$9:$9,0)+$AF$14,1,1),ADDRESS(MATCH($AA29,'1.1a Lead &amp; Parents'!$C:$C,0)+$AF$13,MATCH(AH$17,'1.1a Lead &amp; Parents'!$9:$9,0)+$AF$12,1,1))</f>
        <v>$H$90</v>
      </c>
      <c r="AI29" s="748"/>
      <c r="AJ29" s="748"/>
      <c r="AK29" s="748"/>
      <c r="AL29" s="748"/>
      <c r="AM29" s="747" t="str">
        <f ca="1">CHOOSE('Bidder Instructions'!$H$27,ADDRESS(MATCH($AB29,'1.1b Lead &amp; Parents NFP'!$C:$C,0)+$AF$15,MATCH(AM$17,'1.1b Lead &amp; Parents NFP'!$9:$9,0)+$AF$14,1,1),ADDRESS(MATCH($AA29,'1.1a Lead &amp; Parents'!$C:$C,0)+$AF$13,MATCH(AM$17,'1.1a Lead &amp; Parents'!$9:$9,0)+$AF$12,1,1))</f>
        <v>$N$90</v>
      </c>
      <c r="AN29" s="747" t="str">
        <f ca="1">CHOOSE('Bidder Instructions'!$H$27,ADDRESS(MATCH($AB29,'1.1b Lead &amp; Parents NFP'!$C:$C,0)+$AF$15,MATCH(AN$17,'1.1b Lead &amp; Parents NFP'!$9:$9,0)+$AF$14,1,1),ADDRESS(MATCH($AA29,'1.1a Lead &amp; Parents'!$C:$C,0)+$AF$13,MATCH(AN$17,'1.1a Lead &amp; Parents'!$9:$9,0)+$AF$12,1,1))</f>
        <v>$O$90</v>
      </c>
      <c r="AO29" s="747" t="str">
        <f ca="1">CHOOSE('Bidder Instructions'!$H$27,ADDRESS(MATCH($AB29,'1.1b Lead &amp; Parents NFP'!$C:$C,0)+$AF$15,MATCH(AO$17,'1.1b Lead &amp; Parents NFP'!$9:$9,0)+$AF$14,1,1),ADDRESS(MATCH($AA29,'1.1a Lead &amp; Parents'!$C:$C,0)+$AF$13,MATCH(AO$17,'1.1a Lead &amp; Parents'!$9:$9,0)+$AF$12,1,1))</f>
        <v>$P$90</v>
      </c>
      <c r="AP29" s="748"/>
      <c r="AQ29" s="748"/>
      <c r="AR29" s="748"/>
      <c r="AS29" s="748"/>
      <c r="AT29" s="747" t="str">
        <f ca="1">CHOOSE('Bidder Instructions'!$H$27,ADDRESS(MATCH($AB29,'1.1b Lead &amp; Parents NFP'!$C:$C,0)+$AF$15,MATCH(AT$17,'1.1b Lead &amp; Parents NFP'!$9:$9,0)+$AF$14,1,1),ADDRESS(MATCH($AA29,'1.1a Lead &amp; Parents'!$C:$C,0)+$AF$13,MATCH(AT$17,'1.1a Lead &amp; Parents'!$9:$9,0)+$AF$12,1,1))</f>
        <v>$V$90</v>
      </c>
      <c r="AU29" s="747" t="str">
        <f ca="1">CHOOSE('Bidder Instructions'!$H$27,ADDRESS(MATCH($AB29,'1.1b Lead &amp; Parents NFP'!$C:$C,0)+$AF$15,MATCH(AU$17,'1.1b Lead &amp; Parents NFP'!$9:$9,0)+$AF$14,1,1),ADDRESS(MATCH($AA29,'1.1a Lead &amp; Parents'!$C:$C,0)+$AF$13,MATCH(AU$17,'1.1a Lead &amp; Parents'!$9:$9,0)+$AF$12,1,1))</f>
        <v>$W$90</v>
      </c>
      <c r="AV29" s="747" t="str">
        <f ca="1">CHOOSE('Bidder Instructions'!$H$27,ADDRESS(MATCH($AB29,'1.1b Lead &amp; Parents NFP'!$C:$C,0)+$AF$15,MATCH(AV$17,'1.1b Lead &amp; Parents NFP'!$9:$9,0)+$AF$14,1,1),ADDRESS(MATCH($AA29,'1.1a Lead &amp; Parents'!$C:$C,0)+$AF$13,MATCH(AV$17,'1.1a Lead &amp; Parents'!$9:$9,0)+$AF$12,1,1))</f>
        <v>$X$90</v>
      </c>
      <c r="AW29" s="749"/>
      <c r="AX29" s="749"/>
      <c r="AY29" s="749"/>
    </row>
    <row r="30" spans="1:88 16368:16379" s="737" customFormat="1" outlineLevel="1" x14ac:dyDescent="0.25">
      <c r="A30" s="737" t="s">
        <v>503</v>
      </c>
      <c r="B30" s="839" t="s">
        <v>472</v>
      </c>
      <c r="C30" s="750"/>
      <c r="D30" s="840" t="s">
        <v>124</v>
      </c>
      <c r="E30" s="841" t="s">
        <v>217</v>
      </c>
      <c r="F30" s="742">
        <f ca="1">_xlfn.IFNA(HYPERLINK(CHOOSE('Bidder Instructions'!$H$27,"#'1.1b Lead &amp; Parents NFP'!"&amp;AF30,"#'1.1a Lead &amp; Parents'!"&amp;AF30),INDIRECT("'"&amp;CHOOSE('Bidder Instructions'!$H$27,"1.1b Lead &amp; Parents NFP","1.1a Lead &amp; Parents")&amp;"'!"&amp;AF30)),"")</f>
        <v>0</v>
      </c>
      <c r="G30" s="742">
        <f ca="1">_xlfn.IFNA(HYPERLINK(CHOOSE('Bidder Instructions'!$H$27,"#'1.1b Lead &amp; Parents NFP'!"&amp;AG30,"#'1.1a Lead &amp; Parents'!"&amp;AG30),INDIRECT("'"&amp;CHOOSE('Bidder Instructions'!$H$27,"1.1b Lead &amp; Parents NFP","1.1a Lead &amp; Parents")&amp;"'!"&amp;AG30)),"")</f>
        <v>0</v>
      </c>
      <c r="H30" s="742">
        <f ca="1">_xlfn.IFNA(HYPERLINK(CHOOSE('Bidder Instructions'!$H$27,"#'1.1b Lead &amp; Parents NFP'!"&amp;AH30,"#'1.1a Lead &amp; Parents'!"&amp;AH30),INDIRECT("'"&amp;CHOOSE('Bidder Instructions'!$H$27,"1.1b Lead &amp; Parents NFP","1.1a Lead &amp; Parents")&amp;"'!"&amp;AH30)),"")</f>
        <v>0</v>
      </c>
      <c r="I30" s="836"/>
      <c r="J30" s="753"/>
      <c r="K30" s="753"/>
      <c r="M30" s="742">
        <f ca="1">_xlfn.IFNA(HYPERLINK(CHOOSE('Bidder Instructions'!$H$27,"#'1.1b Lead &amp; Parents NFP'!"&amp;AM30,"#'1.1a Lead &amp; Parents'!"&amp;AM30),INDIRECT("'"&amp;CHOOSE('Bidder Instructions'!$H$27,"1.1b Lead &amp; Parents NFP","1.1a Lead &amp; Parents")&amp;"'!"&amp;AM30)),"")</f>
        <v>0</v>
      </c>
      <c r="N30" s="742">
        <f ca="1">_xlfn.IFNA(HYPERLINK(CHOOSE('Bidder Instructions'!$H$27,"#'1.1b Lead &amp; Parents NFP'!"&amp;AN30,"#'1.1a Lead &amp; Parents'!"&amp;AN30),INDIRECT("'"&amp;CHOOSE('Bidder Instructions'!$H$27,"1.1b Lead &amp; Parents NFP","1.1a Lead &amp; Parents")&amp;"'!"&amp;AN30)),"")</f>
        <v>0</v>
      </c>
      <c r="O30" s="742">
        <f ca="1">_xlfn.IFNA(HYPERLINK(CHOOSE('Bidder Instructions'!$H$27,"#'1.1b Lead &amp; Parents NFP'!"&amp;AO30,"#'1.1a Lead &amp; Parents'!"&amp;AO30),INDIRECT("'"&amp;CHOOSE('Bidder Instructions'!$H$27,"1.1b Lead &amp; Parents NFP","1.1a Lead &amp; Parents")&amp;"'!"&amp;AO30)),"")</f>
        <v>0</v>
      </c>
      <c r="P30" s="836"/>
      <c r="Q30" s="753"/>
      <c r="R30" s="753"/>
      <c r="T30" s="742">
        <f ca="1">_xlfn.IFNA(HYPERLINK(CHOOSE('Bidder Instructions'!$H$27,"#'1.1b Lead &amp; Parents NFP'!"&amp;AT30,"#'1.1a Lead &amp; Parents'!"&amp;AT30),INDIRECT("'"&amp;CHOOSE('Bidder Instructions'!$H$27,"1.1b Lead &amp; Parents NFP","1.1a Lead &amp; Parents")&amp;"'!"&amp;AT30)),"")</f>
        <v>0</v>
      </c>
      <c r="U30" s="742">
        <f ca="1">_xlfn.IFNA(HYPERLINK(CHOOSE('Bidder Instructions'!$H$27,"#'1.1b Lead &amp; Parents NFP'!"&amp;AU30,"#'1.1a Lead &amp; Parents'!"&amp;AU30),INDIRECT("'"&amp;CHOOSE('Bidder Instructions'!$H$27,"1.1b Lead &amp; Parents NFP","1.1a Lead &amp; Parents")&amp;"'!"&amp;AU30)),"")</f>
        <v>0</v>
      </c>
      <c r="V30" s="742">
        <f ca="1">_xlfn.IFNA(HYPERLINK(CHOOSE('Bidder Instructions'!$H$27,"#'1.1b Lead &amp; Parents NFP'!"&amp;AV30,"#'1.1a Lead &amp; Parents'!"&amp;AV30),INDIRECT("'"&amp;CHOOSE('Bidder Instructions'!$H$27,"1.1b Lead &amp; Parents NFP","1.1a Lead &amp; Parents")&amp;"'!"&amp;AV30)),"")</f>
        <v>0</v>
      </c>
      <c r="W30" s="836"/>
      <c r="X30" s="753"/>
      <c r="Y30" s="753"/>
      <c r="AA30" s="343" t="str">
        <f t="shared" si="3"/>
        <v>BS41</v>
      </c>
      <c r="AB30" s="343">
        <v>0</v>
      </c>
      <c r="AC30" s="754"/>
      <c r="AD30" s="842" t="s">
        <v>124</v>
      </c>
      <c r="AE30" s="843" t="s">
        <v>217</v>
      </c>
      <c r="AF30" s="747" t="str">
        <f ca="1">CHOOSE('Bidder Instructions'!$H$27,ADDRESS(MATCH($AB30,'1.1b Lead &amp; Parents NFP'!$C:$C,0)+$AF$15,MATCH(AF$17,'1.1b Lead &amp; Parents NFP'!$9:$9,0)+$AF$14,1,1),ADDRESS(MATCH($AA30,'1.1a Lead &amp; Parents'!$C:$C,0)+$AF$13,MATCH(AF$17,'1.1a Lead &amp; Parents'!$9:$9,0)+$AF$12,1,1))</f>
        <v>$F$92</v>
      </c>
      <c r="AG30" s="747" t="str">
        <f ca="1">CHOOSE('Bidder Instructions'!$H$27,ADDRESS(MATCH($AB30,'1.1b Lead &amp; Parents NFP'!$C:$C,0)+$AF$15,MATCH(AG$17,'1.1b Lead &amp; Parents NFP'!$9:$9,0)+$AF$14,1,1),ADDRESS(MATCH($AA30,'1.1a Lead &amp; Parents'!$C:$C,0)+$AF$13,MATCH(AG$17,'1.1a Lead &amp; Parents'!$9:$9,0)+$AF$12,1,1))</f>
        <v>$G$92</v>
      </c>
      <c r="AH30" s="747" t="str">
        <f ca="1">CHOOSE('Bidder Instructions'!$H$27,ADDRESS(MATCH($AB30,'1.1b Lead &amp; Parents NFP'!$C:$C,0)+$AF$15,MATCH(AH$17,'1.1b Lead &amp; Parents NFP'!$9:$9,0)+$AF$14,1,1),ADDRESS(MATCH($AA30,'1.1a Lead &amp; Parents'!$C:$C,0)+$AF$13,MATCH(AH$17,'1.1a Lead &amp; Parents'!$9:$9,0)+$AF$12,1,1))</f>
        <v>$H$92</v>
      </c>
      <c r="AI30" s="748"/>
      <c r="AJ30" s="748"/>
      <c r="AK30" s="748"/>
      <c r="AL30" s="748"/>
      <c r="AM30" s="747" t="str">
        <f ca="1">CHOOSE('Bidder Instructions'!$H$27,ADDRESS(MATCH($AB30,'1.1b Lead &amp; Parents NFP'!$C:$C,0)+$AF$15,MATCH(AM$17,'1.1b Lead &amp; Parents NFP'!$9:$9,0)+$AF$14,1,1),ADDRESS(MATCH($AA30,'1.1a Lead &amp; Parents'!$C:$C,0)+$AF$13,MATCH(AM$17,'1.1a Lead &amp; Parents'!$9:$9,0)+$AF$12,1,1))</f>
        <v>$N$92</v>
      </c>
      <c r="AN30" s="747" t="str">
        <f ca="1">CHOOSE('Bidder Instructions'!$H$27,ADDRESS(MATCH($AB30,'1.1b Lead &amp; Parents NFP'!$C:$C,0)+$AF$15,MATCH(AN$17,'1.1b Lead &amp; Parents NFP'!$9:$9,0)+$AF$14,1,1),ADDRESS(MATCH($AA30,'1.1a Lead &amp; Parents'!$C:$C,0)+$AF$13,MATCH(AN$17,'1.1a Lead &amp; Parents'!$9:$9,0)+$AF$12,1,1))</f>
        <v>$O$92</v>
      </c>
      <c r="AO30" s="747" t="str">
        <f ca="1">CHOOSE('Bidder Instructions'!$H$27,ADDRESS(MATCH($AB30,'1.1b Lead &amp; Parents NFP'!$C:$C,0)+$AF$15,MATCH(AO$17,'1.1b Lead &amp; Parents NFP'!$9:$9,0)+$AF$14,1,1),ADDRESS(MATCH($AA30,'1.1a Lead &amp; Parents'!$C:$C,0)+$AF$13,MATCH(AO$17,'1.1a Lead &amp; Parents'!$9:$9,0)+$AF$12,1,1))</f>
        <v>$P$92</v>
      </c>
      <c r="AP30" s="748"/>
      <c r="AQ30" s="748"/>
      <c r="AR30" s="748"/>
      <c r="AS30" s="748"/>
      <c r="AT30" s="747" t="str">
        <f ca="1">CHOOSE('Bidder Instructions'!$H$27,ADDRESS(MATCH($AB30,'1.1b Lead &amp; Parents NFP'!$C:$C,0)+$AF$15,MATCH(AT$17,'1.1b Lead &amp; Parents NFP'!$9:$9,0)+$AF$14,1,1),ADDRESS(MATCH($AA30,'1.1a Lead &amp; Parents'!$C:$C,0)+$AF$13,MATCH(AT$17,'1.1a Lead &amp; Parents'!$9:$9,0)+$AF$12,1,1))</f>
        <v>$V$92</v>
      </c>
      <c r="AU30" s="747" t="str">
        <f ca="1">CHOOSE('Bidder Instructions'!$H$27,ADDRESS(MATCH($AB30,'1.1b Lead &amp; Parents NFP'!$C:$C,0)+$AF$15,MATCH(AU$17,'1.1b Lead &amp; Parents NFP'!$9:$9,0)+$AF$14,1,1),ADDRESS(MATCH($AA30,'1.1a Lead &amp; Parents'!$C:$C,0)+$AF$13,MATCH(AU$17,'1.1a Lead &amp; Parents'!$9:$9,0)+$AF$12,1,1))</f>
        <v>$W$92</v>
      </c>
      <c r="AV30" s="747" t="str">
        <f ca="1">CHOOSE('Bidder Instructions'!$H$27,ADDRESS(MATCH($AB30,'1.1b Lead &amp; Parents NFP'!$C:$C,0)+$AF$15,MATCH(AV$17,'1.1b Lead &amp; Parents NFP'!$9:$9,0)+$AF$14,1,1),ADDRESS(MATCH($AA30,'1.1a Lead &amp; Parents'!$C:$C,0)+$AF$13,MATCH(AV$17,'1.1a Lead &amp; Parents'!$9:$9,0)+$AF$12,1,1))</f>
        <v>$X$92</v>
      </c>
      <c r="AW30" s="749"/>
      <c r="AX30" s="749"/>
      <c r="AY30" s="749"/>
    </row>
    <row r="31" spans="1:88 16368:16379" s="737" customFormat="1" ht="28" outlineLevel="1" x14ac:dyDescent="0.25">
      <c r="A31" s="737" t="s">
        <v>504</v>
      </c>
      <c r="B31" s="839" t="s">
        <v>42</v>
      </c>
      <c r="C31" s="750"/>
      <c r="D31" s="844" t="s">
        <v>224</v>
      </c>
      <c r="E31" s="841" t="s">
        <v>217</v>
      </c>
      <c r="F31" s="742">
        <f ca="1">_xlfn.IFNA(HYPERLINK(CHOOSE('Bidder Instructions'!$H$27,"#'1.1b Lead &amp; Parents NFP'!"&amp;AF31,"#'1.1a Lead &amp; Parents'!"&amp;AF31),INDIRECT("'"&amp;CHOOSE('Bidder Instructions'!$H$27,"1.1b Lead &amp; Parents NFP","1.1a Lead &amp; Parents")&amp;"'!"&amp;AF31)),"")</f>
        <v>0</v>
      </c>
      <c r="G31" s="742">
        <f ca="1">_xlfn.IFNA(HYPERLINK(CHOOSE('Bidder Instructions'!$H$27,"#'1.1b Lead &amp; Parents NFP'!"&amp;AG31,"#'1.1a Lead &amp; Parents'!"&amp;AG31),INDIRECT("'"&amp;CHOOSE('Bidder Instructions'!$H$27,"1.1b Lead &amp; Parents NFP","1.1a Lead &amp; Parents")&amp;"'!"&amp;AG31)),"")</f>
        <v>0</v>
      </c>
      <c r="H31" s="742">
        <f ca="1">_xlfn.IFNA(HYPERLINK(CHOOSE('Bidder Instructions'!$H$27,"#'1.1b Lead &amp; Parents NFP'!"&amp;AH31,"#'1.1a Lead &amp; Parents'!"&amp;AH31),INDIRECT("'"&amp;CHOOSE('Bidder Instructions'!$H$27,"1.1b Lead &amp; Parents NFP","1.1a Lead &amp; Parents")&amp;"'!"&amp;AH31)),"")</f>
        <v>0</v>
      </c>
      <c r="I31" s="836"/>
      <c r="J31" s="753"/>
      <c r="K31" s="753"/>
      <c r="M31" s="742">
        <f ca="1">_xlfn.IFNA(HYPERLINK(CHOOSE('Bidder Instructions'!$H$27,"#'1.1b Lead &amp; Parents NFP'!"&amp;AM31,"#'1.1a Lead &amp; Parents'!"&amp;AM31),INDIRECT("'"&amp;CHOOSE('Bidder Instructions'!$H$27,"1.1b Lead &amp; Parents NFP","1.1a Lead &amp; Parents")&amp;"'!"&amp;AM31)),"")</f>
        <v>0</v>
      </c>
      <c r="N31" s="742">
        <f ca="1">_xlfn.IFNA(HYPERLINK(CHOOSE('Bidder Instructions'!$H$27,"#'1.1b Lead &amp; Parents NFP'!"&amp;AN31,"#'1.1a Lead &amp; Parents'!"&amp;AN31),INDIRECT("'"&amp;CHOOSE('Bidder Instructions'!$H$27,"1.1b Lead &amp; Parents NFP","1.1a Lead &amp; Parents")&amp;"'!"&amp;AN31)),"")</f>
        <v>0</v>
      </c>
      <c r="O31" s="742">
        <f ca="1">_xlfn.IFNA(HYPERLINK(CHOOSE('Bidder Instructions'!$H$27,"#'1.1b Lead &amp; Parents NFP'!"&amp;AO31,"#'1.1a Lead &amp; Parents'!"&amp;AO31),INDIRECT("'"&amp;CHOOSE('Bidder Instructions'!$H$27,"1.1b Lead &amp; Parents NFP","1.1a Lead &amp; Parents")&amp;"'!"&amp;AO31)),"")</f>
        <v>0</v>
      </c>
      <c r="P31" s="836"/>
      <c r="Q31" s="753"/>
      <c r="R31" s="753"/>
      <c r="T31" s="742">
        <f ca="1">_xlfn.IFNA(HYPERLINK(CHOOSE('Bidder Instructions'!$H$27,"#'1.1b Lead &amp; Parents NFP'!"&amp;AT31,"#'1.1a Lead &amp; Parents'!"&amp;AT31),INDIRECT("'"&amp;CHOOSE('Bidder Instructions'!$H$27,"1.1b Lead &amp; Parents NFP","1.1a Lead &amp; Parents")&amp;"'!"&amp;AT31)),"")</f>
        <v>0</v>
      </c>
      <c r="U31" s="742">
        <f ca="1">_xlfn.IFNA(HYPERLINK(CHOOSE('Bidder Instructions'!$H$27,"#'1.1b Lead &amp; Parents NFP'!"&amp;AU31,"#'1.1a Lead &amp; Parents'!"&amp;AU31),INDIRECT("'"&amp;CHOOSE('Bidder Instructions'!$H$27,"1.1b Lead &amp; Parents NFP","1.1a Lead &amp; Parents")&amp;"'!"&amp;AU31)),"")</f>
        <v>0</v>
      </c>
      <c r="V31" s="742">
        <f ca="1">_xlfn.IFNA(HYPERLINK(CHOOSE('Bidder Instructions'!$H$27,"#'1.1b Lead &amp; Parents NFP'!"&amp;AV31,"#'1.1a Lead &amp; Parents'!"&amp;AV31),INDIRECT("'"&amp;CHOOSE('Bidder Instructions'!$H$27,"1.1b Lead &amp; Parents NFP","1.1a Lead &amp; Parents")&amp;"'!"&amp;AV31)),"")</f>
        <v>0</v>
      </c>
      <c r="W31" s="836"/>
      <c r="X31" s="753"/>
      <c r="Y31" s="753"/>
      <c r="AA31" s="343" t="str">
        <f t="shared" si="3"/>
        <v>BS42</v>
      </c>
      <c r="AB31" s="343">
        <v>0</v>
      </c>
      <c r="AC31" s="754"/>
      <c r="AD31" s="845" t="s">
        <v>224</v>
      </c>
      <c r="AE31" s="843" t="s">
        <v>217</v>
      </c>
      <c r="AF31" s="747" t="str">
        <f ca="1">CHOOSE('Bidder Instructions'!$H$27,ADDRESS(MATCH($AB31,'1.1b Lead &amp; Parents NFP'!$C:$C,0)+$AF$15,MATCH(AF$17,'1.1b Lead &amp; Parents NFP'!$9:$9,0)+$AF$14,1,1),ADDRESS(MATCH($AA31,'1.1a Lead &amp; Parents'!$C:$C,0)+$AF$13,MATCH(AF$17,'1.1a Lead &amp; Parents'!$9:$9,0)+$AF$12,1,1))</f>
        <v>$F$93</v>
      </c>
      <c r="AG31" s="747" t="str">
        <f ca="1">CHOOSE('Bidder Instructions'!$H$27,ADDRESS(MATCH($AB31,'1.1b Lead &amp; Parents NFP'!$C:$C,0)+$AF$15,MATCH(AG$17,'1.1b Lead &amp; Parents NFP'!$9:$9,0)+$AF$14,1,1),ADDRESS(MATCH($AA31,'1.1a Lead &amp; Parents'!$C:$C,0)+$AF$13,MATCH(AG$17,'1.1a Lead &amp; Parents'!$9:$9,0)+$AF$12,1,1))</f>
        <v>$G$93</v>
      </c>
      <c r="AH31" s="747" t="str">
        <f ca="1">CHOOSE('Bidder Instructions'!$H$27,ADDRESS(MATCH($AB31,'1.1b Lead &amp; Parents NFP'!$C:$C,0)+$AF$15,MATCH(AH$17,'1.1b Lead &amp; Parents NFP'!$9:$9,0)+$AF$14,1,1),ADDRESS(MATCH($AA31,'1.1a Lead &amp; Parents'!$C:$C,0)+$AF$13,MATCH(AH$17,'1.1a Lead &amp; Parents'!$9:$9,0)+$AF$12,1,1))</f>
        <v>$H$93</v>
      </c>
      <c r="AI31" s="748"/>
      <c r="AJ31" s="748"/>
      <c r="AK31" s="748"/>
      <c r="AL31" s="748"/>
      <c r="AM31" s="747" t="str">
        <f ca="1">CHOOSE('Bidder Instructions'!$H$27,ADDRESS(MATCH($AB31,'1.1b Lead &amp; Parents NFP'!$C:$C,0)+$AF$15,MATCH(AM$17,'1.1b Lead &amp; Parents NFP'!$9:$9,0)+$AF$14,1,1),ADDRESS(MATCH($AA31,'1.1a Lead &amp; Parents'!$C:$C,0)+$AF$13,MATCH(AM$17,'1.1a Lead &amp; Parents'!$9:$9,0)+$AF$12,1,1))</f>
        <v>$N$93</v>
      </c>
      <c r="AN31" s="747" t="str">
        <f ca="1">CHOOSE('Bidder Instructions'!$H$27,ADDRESS(MATCH($AB31,'1.1b Lead &amp; Parents NFP'!$C:$C,0)+$AF$15,MATCH(AN$17,'1.1b Lead &amp; Parents NFP'!$9:$9,0)+$AF$14,1,1),ADDRESS(MATCH($AA31,'1.1a Lead &amp; Parents'!$C:$C,0)+$AF$13,MATCH(AN$17,'1.1a Lead &amp; Parents'!$9:$9,0)+$AF$12,1,1))</f>
        <v>$O$93</v>
      </c>
      <c r="AO31" s="747" t="str">
        <f ca="1">CHOOSE('Bidder Instructions'!$H$27,ADDRESS(MATCH($AB31,'1.1b Lead &amp; Parents NFP'!$C:$C,0)+$AF$15,MATCH(AO$17,'1.1b Lead &amp; Parents NFP'!$9:$9,0)+$AF$14,1,1),ADDRESS(MATCH($AA31,'1.1a Lead &amp; Parents'!$C:$C,0)+$AF$13,MATCH(AO$17,'1.1a Lead &amp; Parents'!$9:$9,0)+$AF$12,1,1))</f>
        <v>$P$93</v>
      </c>
      <c r="AP31" s="748"/>
      <c r="AQ31" s="748"/>
      <c r="AR31" s="748"/>
      <c r="AS31" s="748"/>
      <c r="AT31" s="747" t="str">
        <f ca="1">CHOOSE('Bidder Instructions'!$H$27,ADDRESS(MATCH($AB31,'1.1b Lead &amp; Parents NFP'!$C:$C,0)+$AF$15,MATCH(AT$17,'1.1b Lead &amp; Parents NFP'!$9:$9,0)+$AF$14,1,1),ADDRESS(MATCH($AA31,'1.1a Lead &amp; Parents'!$C:$C,0)+$AF$13,MATCH(AT$17,'1.1a Lead &amp; Parents'!$9:$9,0)+$AF$12,1,1))</f>
        <v>$V$93</v>
      </c>
      <c r="AU31" s="747" t="str">
        <f ca="1">CHOOSE('Bidder Instructions'!$H$27,ADDRESS(MATCH($AB31,'1.1b Lead &amp; Parents NFP'!$C:$C,0)+$AF$15,MATCH(AU$17,'1.1b Lead &amp; Parents NFP'!$9:$9,0)+$AF$14,1,1),ADDRESS(MATCH($AA31,'1.1a Lead &amp; Parents'!$C:$C,0)+$AF$13,MATCH(AU$17,'1.1a Lead &amp; Parents'!$9:$9,0)+$AF$12,1,1))</f>
        <v>$W$93</v>
      </c>
      <c r="AV31" s="747" t="str">
        <f ca="1">CHOOSE('Bidder Instructions'!$H$27,ADDRESS(MATCH($AB31,'1.1b Lead &amp; Parents NFP'!$C:$C,0)+$AF$15,MATCH(AV$17,'1.1b Lead &amp; Parents NFP'!$9:$9,0)+$AF$14,1,1),ADDRESS(MATCH($AA31,'1.1a Lead &amp; Parents'!$C:$C,0)+$AF$13,MATCH(AV$17,'1.1a Lead &amp; Parents'!$9:$9,0)+$AF$12,1,1))</f>
        <v>$X$93</v>
      </c>
      <c r="AW31" s="749"/>
      <c r="AX31" s="749"/>
      <c r="AY31" s="749"/>
    </row>
    <row r="32" spans="1:88 16368:16379" s="737" customFormat="1" outlineLevel="1" x14ac:dyDescent="0.25">
      <c r="A32" s="737" t="s">
        <v>508</v>
      </c>
      <c r="B32" s="737" t="s">
        <v>464</v>
      </c>
      <c r="C32" s="750"/>
      <c r="D32" s="844" t="s">
        <v>105</v>
      </c>
      <c r="E32" s="841" t="s">
        <v>217</v>
      </c>
      <c r="F32" s="742">
        <f ca="1">_xlfn.IFNA(HYPERLINK(CHOOSE('Bidder Instructions'!$H$27,"#'1.1b Lead &amp; Parents NFP'!"&amp;AF32,"#'1.1a Lead &amp; Parents'!"&amp;AF32),INDIRECT("'"&amp;CHOOSE('Bidder Instructions'!$H$27,"1.1b Lead &amp; Parents NFP","1.1a Lead &amp; Parents")&amp;"'!"&amp;AF32)),"")</f>
        <v>0</v>
      </c>
      <c r="G32" s="742">
        <f ca="1">_xlfn.IFNA(HYPERLINK(CHOOSE('Bidder Instructions'!$H$27,"#'1.1b Lead &amp; Parents NFP'!"&amp;AG32,"#'1.1a Lead &amp; Parents'!"&amp;AG32),INDIRECT("'"&amp;CHOOSE('Bidder Instructions'!$H$27,"1.1b Lead &amp; Parents NFP","1.1a Lead &amp; Parents")&amp;"'!"&amp;AG32)),"")</f>
        <v>0</v>
      </c>
      <c r="H32" s="742">
        <f ca="1">_xlfn.IFNA(HYPERLINK(CHOOSE('Bidder Instructions'!$H$27,"#'1.1b Lead &amp; Parents NFP'!"&amp;AH32,"#'1.1a Lead &amp; Parents'!"&amp;AH32),INDIRECT("'"&amp;CHOOSE('Bidder Instructions'!$H$27,"1.1b Lead &amp; Parents NFP","1.1a Lead &amp; Parents")&amp;"'!"&amp;AH32)),"")</f>
        <v>0</v>
      </c>
      <c r="I32" s="836"/>
      <c r="J32" s="753"/>
      <c r="K32" s="753"/>
      <c r="M32" s="742">
        <f ca="1">_xlfn.IFNA(HYPERLINK(CHOOSE('Bidder Instructions'!$H$27,"#'1.1b Lead &amp; Parents NFP'!"&amp;AM32,"#'1.1a Lead &amp; Parents'!"&amp;AM32),INDIRECT("'"&amp;CHOOSE('Bidder Instructions'!$H$27,"1.1b Lead &amp; Parents NFP","1.1a Lead &amp; Parents")&amp;"'!"&amp;AM32)),"")</f>
        <v>0</v>
      </c>
      <c r="N32" s="742">
        <f ca="1">_xlfn.IFNA(HYPERLINK(CHOOSE('Bidder Instructions'!$H$27,"#'1.1b Lead &amp; Parents NFP'!"&amp;AN32,"#'1.1a Lead &amp; Parents'!"&amp;AN32),INDIRECT("'"&amp;CHOOSE('Bidder Instructions'!$H$27,"1.1b Lead &amp; Parents NFP","1.1a Lead &amp; Parents")&amp;"'!"&amp;AN32)),"")</f>
        <v>0</v>
      </c>
      <c r="O32" s="742">
        <f ca="1">_xlfn.IFNA(HYPERLINK(CHOOSE('Bidder Instructions'!$H$27,"#'1.1b Lead &amp; Parents NFP'!"&amp;AO32,"#'1.1a Lead &amp; Parents'!"&amp;AO32),INDIRECT("'"&amp;CHOOSE('Bidder Instructions'!$H$27,"1.1b Lead &amp; Parents NFP","1.1a Lead &amp; Parents")&amp;"'!"&amp;AO32)),"")</f>
        <v>0</v>
      </c>
      <c r="P32" s="836"/>
      <c r="Q32" s="753"/>
      <c r="R32" s="753"/>
      <c r="T32" s="742">
        <f ca="1">_xlfn.IFNA(HYPERLINK(CHOOSE('Bidder Instructions'!$H$27,"#'1.1b Lead &amp; Parents NFP'!"&amp;AT32,"#'1.1a Lead &amp; Parents'!"&amp;AT32),INDIRECT("'"&amp;CHOOSE('Bidder Instructions'!$H$27,"1.1b Lead &amp; Parents NFP","1.1a Lead &amp; Parents")&amp;"'!"&amp;AT32)),"")</f>
        <v>0</v>
      </c>
      <c r="U32" s="742">
        <f ca="1">_xlfn.IFNA(HYPERLINK(CHOOSE('Bidder Instructions'!$H$27,"#'1.1b Lead &amp; Parents NFP'!"&amp;AU32,"#'1.1a Lead &amp; Parents'!"&amp;AU32),INDIRECT("'"&amp;CHOOSE('Bidder Instructions'!$H$27,"1.1b Lead &amp; Parents NFP","1.1a Lead &amp; Parents")&amp;"'!"&amp;AU32)),"")</f>
        <v>0</v>
      </c>
      <c r="V32" s="742">
        <f ca="1">_xlfn.IFNA(HYPERLINK(CHOOSE('Bidder Instructions'!$H$27,"#'1.1b Lead &amp; Parents NFP'!"&amp;AV32,"#'1.1a Lead &amp; Parents'!"&amp;AV32),INDIRECT("'"&amp;CHOOSE('Bidder Instructions'!$H$27,"1.1b Lead &amp; Parents NFP","1.1a Lead &amp; Parents")&amp;"'!"&amp;AV32)),"")</f>
        <v>0</v>
      </c>
      <c r="W32" s="836"/>
      <c r="X32" s="753"/>
      <c r="Y32" s="753"/>
      <c r="AA32" s="343" t="str">
        <f t="shared" si="3"/>
        <v>BS46</v>
      </c>
      <c r="AB32" s="343">
        <v>0</v>
      </c>
      <c r="AC32" s="754"/>
      <c r="AD32" s="845" t="s">
        <v>105</v>
      </c>
      <c r="AE32" s="843" t="s">
        <v>217</v>
      </c>
      <c r="AF32" s="747" t="str">
        <f ca="1">CHOOSE('Bidder Instructions'!$H$27,ADDRESS(MATCH($AB32,'1.1b Lead &amp; Parents NFP'!$C:$C,0)+$AF$15,MATCH(AF$17,'1.1b Lead &amp; Parents NFP'!$9:$9,0)+$AF$14,1,1),ADDRESS(MATCH($AA32,'1.1a Lead &amp; Parents'!$C:$C,0)+$AF$13,MATCH(AF$17,'1.1a Lead &amp; Parents'!$9:$9,0)+$AF$12,1,1))</f>
        <v>$F$97</v>
      </c>
      <c r="AG32" s="747" t="str">
        <f ca="1">CHOOSE('Bidder Instructions'!$H$27,ADDRESS(MATCH($AB32,'1.1b Lead &amp; Parents NFP'!$C:$C,0)+$AF$15,MATCH(AG$17,'1.1b Lead &amp; Parents NFP'!$9:$9,0)+$AF$14,1,1),ADDRESS(MATCH($AA32,'1.1a Lead &amp; Parents'!$C:$C,0)+$AF$13,MATCH(AG$17,'1.1a Lead &amp; Parents'!$9:$9,0)+$AF$12,1,1))</f>
        <v>$G$97</v>
      </c>
      <c r="AH32" s="747" t="str">
        <f ca="1">CHOOSE('Bidder Instructions'!$H$27,ADDRESS(MATCH($AB32,'1.1b Lead &amp; Parents NFP'!$C:$C,0)+$AF$15,MATCH(AH$17,'1.1b Lead &amp; Parents NFP'!$9:$9,0)+$AF$14,1,1),ADDRESS(MATCH($AA32,'1.1a Lead &amp; Parents'!$C:$C,0)+$AF$13,MATCH(AH$17,'1.1a Lead &amp; Parents'!$9:$9,0)+$AF$12,1,1))</f>
        <v>$H$97</v>
      </c>
      <c r="AI32" s="748"/>
      <c r="AJ32" s="748"/>
      <c r="AK32" s="748"/>
      <c r="AL32" s="748"/>
      <c r="AM32" s="747" t="str">
        <f ca="1">CHOOSE('Bidder Instructions'!$H$27,ADDRESS(MATCH($AB32,'1.1b Lead &amp; Parents NFP'!$C:$C,0)+$AF$15,MATCH(AM$17,'1.1b Lead &amp; Parents NFP'!$9:$9,0)+$AF$14,1,1),ADDRESS(MATCH($AA32,'1.1a Lead &amp; Parents'!$C:$C,0)+$AF$13,MATCH(AM$17,'1.1a Lead &amp; Parents'!$9:$9,0)+$AF$12,1,1))</f>
        <v>$N$97</v>
      </c>
      <c r="AN32" s="747" t="str">
        <f ca="1">CHOOSE('Bidder Instructions'!$H$27,ADDRESS(MATCH($AB32,'1.1b Lead &amp; Parents NFP'!$C:$C,0)+$AF$15,MATCH(AN$17,'1.1b Lead &amp; Parents NFP'!$9:$9,0)+$AF$14,1,1),ADDRESS(MATCH($AA32,'1.1a Lead &amp; Parents'!$C:$C,0)+$AF$13,MATCH(AN$17,'1.1a Lead &amp; Parents'!$9:$9,0)+$AF$12,1,1))</f>
        <v>$O$97</v>
      </c>
      <c r="AO32" s="747" t="str">
        <f ca="1">CHOOSE('Bidder Instructions'!$H$27,ADDRESS(MATCH($AB32,'1.1b Lead &amp; Parents NFP'!$C:$C,0)+$AF$15,MATCH(AO$17,'1.1b Lead &amp; Parents NFP'!$9:$9,0)+$AF$14,1,1),ADDRESS(MATCH($AA32,'1.1a Lead &amp; Parents'!$C:$C,0)+$AF$13,MATCH(AO$17,'1.1a Lead &amp; Parents'!$9:$9,0)+$AF$12,1,1))</f>
        <v>$P$97</v>
      </c>
      <c r="AP32" s="748"/>
      <c r="AQ32" s="748"/>
      <c r="AR32" s="748"/>
      <c r="AS32" s="748"/>
      <c r="AT32" s="747" t="str">
        <f ca="1">CHOOSE('Bidder Instructions'!$H$27,ADDRESS(MATCH($AB32,'1.1b Lead &amp; Parents NFP'!$C:$C,0)+$AF$15,MATCH(AT$17,'1.1b Lead &amp; Parents NFP'!$9:$9,0)+$AF$14,1,1),ADDRESS(MATCH($AA32,'1.1a Lead &amp; Parents'!$C:$C,0)+$AF$13,MATCH(AT$17,'1.1a Lead &amp; Parents'!$9:$9,0)+$AF$12,1,1))</f>
        <v>$V$97</v>
      </c>
      <c r="AU32" s="747" t="str">
        <f ca="1">CHOOSE('Bidder Instructions'!$H$27,ADDRESS(MATCH($AB32,'1.1b Lead &amp; Parents NFP'!$C:$C,0)+$AF$15,MATCH(AU$17,'1.1b Lead &amp; Parents NFP'!$9:$9,0)+$AF$14,1,1),ADDRESS(MATCH($AA32,'1.1a Lead &amp; Parents'!$C:$C,0)+$AF$13,MATCH(AU$17,'1.1a Lead &amp; Parents'!$9:$9,0)+$AF$12,1,1))</f>
        <v>$W$97</v>
      </c>
      <c r="AV32" s="747" t="str">
        <f ca="1">CHOOSE('Bidder Instructions'!$H$27,ADDRESS(MATCH($AB32,'1.1b Lead &amp; Parents NFP'!$C:$C,0)+$AF$15,MATCH(AV$17,'1.1b Lead &amp; Parents NFP'!$9:$9,0)+$AF$14,1,1),ADDRESS(MATCH($AA32,'1.1a Lead &amp; Parents'!$C:$C,0)+$AF$13,MATCH(AV$17,'1.1a Lead &amp; Parents'!$9:$9,0)+$AF$12,1,1))</f>
        <v>$X$97</v>
      </c>
      <c r="AW32" s="749"/>
      <c r="AX32" s="749"/>
      <c r="AY32" s="749"/>
    </row>
    <row r="33" spans="1:51" s="737" customFormat="1" outlineLevel="1" x14ac:dyDescent="0.25">
      <c r="C33" s="750"/>
      <c r="D33" s="846"/>
      <c r="E33" s="841"/>
      <c r="F33" s="742"/>
      <c r="G33" s="742"/>
      <c r="H33" s="742"/>
      <c r="I33" s="836"/>
      <c r="J33" s="753"/>
      <c r="K33" s="753"/>
      <c r="M33" s="742"/>
      <c r="N33" s="742"/>
      <c r="O33" s="742"/>
      <c r="P33" s="836"/>
      <c r="Q33" s="753"/>
      <c r="R33" s="753"/>
      <c r="T33" s="742"/>
      <c r="U33" s="742"/>
      <c r="V33" s="742"/>
      <c r="W33" s="836"/>
      <c r="X33" s="753"/>
      <c r="Y33" s="753"/>
      <c r="AA33" s="343"/>
      <c r="AB33" s="343"/>
      <c r="AC33" s="754"/>
      <c r="AD33" s="847"/>
      <c r="AE33" s="843"/>
      <c r="AF33" s="747"/>
      <c r="AG33" s="747"/>
      <c r="AH33" s="747"/>
      <c r="AI33" s="748"/>
      <c r="AJ33" s="748"/>
      <c r="AK33" s="748"/>
      <c r="AL33" s="748"/>
      <c r="AM33" s="747"/>
      <c r="AN33" s="747"/>
      <c r="AO33" s="747"/>
      <c r="AP33" s="748"/>
      <c r="AQ33" s="748"/>
      <c r="AR33" s="748"/>
      <c r="AS33" s="748"/>
      <c r="AT33" s="747"/>
      <c r="AU33" s="747"/>
      <c r="AV33" s="747"/>
      <c r="AW33" s="749"/>
      <c r="AX33" s="749"/>
      <c r="AY33" s="749"/>
    </row>
    <row r="34" spans="1:51" s="737" customFormat="1" outlineLevel="1" x14ac:dyDescent="0.25">
      <c r="C34" s="750"/>
      <c r="D34" s="840"/>
      <c r="E34" s="841"/>
      <c r="F34" s="742"/>
      <c r="G34" s="742"/>
      <c r="H34" s="742"/>
      <c r="I34" s="836"/>
      <c r="J34" s="753"/>
      <c r="K34" s="753"/>
      <c r="M34" s="742"/>
      <c r="N34" s="742"/>
      <c r="O34" s="742"/>
      <c r="P34" s="836"/>
      <c r="Q34" s="753"/>
      <c r="R34" s="753"/>
      <c r="T34" s="742"/>
      <c r="U34" s="742"/>
      <c r="V34" s="742"/>
      <c r="W34" s="836"/>
      <c r="X34" s="753"/>
      <c r="Y34" s="753"/>
      <c r="AA34" s="343"/>
      <c r="AB34" s="343"/>
      <c r="AC34" s="754"/>
      <c r="AD34" s="842"/>
      <c r="AE34" s="843"/>
      <c r="AF34" s="747"/>
      <c r="AG34" s="747"/>
      <c r="AH34" s="747"/>
      <c r="AI34" s="748"/>
      <c r="AJ34" s="748"/>
      <c r="AK34" s="748"/>
      <c r="AL34" s="748"/>
      <c r="AM34" s="747"/>
      <c r="AN34" s="747"/>
      <c r="AO34" s="747"/>
      <c r="AP34" s="748"/>
      <c r="AQ34" s="748"/>
      <c r="AR34" s="748"/>
      <c r="AS34" s="748"/>
      <c r="AT34" s="747"/>
      <c r="AU34" s="747"/>
      <c r="AV34" s="747"/>
      <c r="AW34" s="749"/>
      <c r="AX34" s="749"/>
      <c r="AY34" s="749"/>
    </row>
    <row r="35" spans="1:51" s="737" customFormat="1" outlineLevel="1" x14ac:dyDescent="0.25">
      <c r="C35" s="750"/>
      <c r="D35" s="848" t="s">
        <v>187</v>
      </c>
      <c r="E35" s="849"/>
      <c r="F35" s="742"/>
      <c r="G35" s="742"/>
      <c r="H35" s="742"/>
      <c r="I35" s="836"/>
      <c r="J35" s="753"/>
      <c r="K35" s="753"/>
      <c r="M35" s="742"/>
      <c r="N35" s="742"/>
      <c r="O35" s="742"/>
      <c r="P35" s="836"/>
      <c r="Q35" s="753"/>
      <c r="R35" s="753"/>
      <c r="T35" s="742"/>
      <c r="U35" s="742"/>
      <c r="V35" s="742"/>
      <c r="W35" s="836"/>
      <c r="X35" s="753"/>
      <c r="Y35" s="753"/>
      <c r="AA35" s="343"/>
      <c r="AB35" s="343"/>
      <c r="AC35" s="754"/>
      <c r="AD35" s="850" t="s">
        <v>187</v>
      </c>
      <c r="AE35" s="851"/>
      <c r="AF35" s="747"/>
      <c r="AG35" s="747"/>
      <c r="AH35" s="832"/>
      <c r="AI35" s="748"/>
      <c r="AJ35" s="748"/>
      <c r="AK35" s="748"/>
      <c r="AL35" s="748"/>
      <c r="AM35" s="833"/>
      <c r="AN35" s="747"/>
      <c r="AO35" s="832"/>
      <c r="AP35" s="748"/>
      <c r="AQ35" s="748"/>
      <c r="AR35" s="748"/>
      <c r="AS35" s="748"/>
      <c r="AT35" s="833"/>
      <c r="AU35" s="747"/>
      <c r="AV35" s="832"/>
      <c r="AW35" s="749"/>
      <c r="AX35" s="749"/>
      <c r="AY35" s="749"/>
    </row>
    <row r="36" spans="1:51" s="737" customFormat="1" ht="28" outlineLevel="1" x14ac:dyDescent="0.25">
      <c r="A36" s="737" t="s">
        <v>523</v>
      </c>
      <c r="B36" s="737" t="s">
        <v>497</v>
      </c>
      <c r="C36" s="750"/>
      <c r="D36" s="840" t="s">
        <v>225</v>
      </c>
      <c r="E36" s="841" t="s">
        <v>217</v>
      </c>
      <c r="F36" s="742">
        <f ca="1">_xlfn.IFNA(HYPERLINK(CHOOSE('Bidder Instructions'!$H$27,"#'1.1b Lead &amp; Parents NFP'!"&amp;AF36,"#'1.1a Lead &amp; Parents'!"&amp;AF36),INDIRECT("'"&amp;CHOOSE('Bidder Instructions'!$H$27,"1.1b Lead &amp; Parents NFP","1.1a Lead &amp; Parents")&amp;"'!"&amp;AF36)),"")</f>
        <v>0</v>
      </c>
      <c r="G36" s="742">
        <f ca="1">_xlfn.IFNA(HYPERLINK(CHOOSE('Bidder Instructions'!$H$27,"#'1.1b Lead &amp; Parents NFP'!"&amp;AG36,"#'1.1a Lead &amp; Parents'!"&amp;AG36),INDIRECT("'"&amp;CHOOSE('Bidder Instructions'!$H$27,"1.1b Lead &amp; Parents NFP","1.1a Lead &amp; Parents")&amp;"'!"&amp;AG36)),"")</f>
        <v>0</v>
      </c>
      <c r="H36" s="742">
        <f ca="1">_xlfn.IFNA(HYPERLINK(CHOOSE('Bidder Instructions'!$H$27,"#'1.1b Lead &amp; Parents NFP'!"&amp;AH36,"#'1.1a Lead &amp; Parents'!"&amp;AH36),INDIRECT("'"&amp;CHOOSE('Bidder Instructions'!$H$27,"1.1b Lead &amp; Parents NFP","1.1a Lead &amp; Parents")&amp;"'!"&amp;AH36)),"")</f>
        <v>0</v>
      </c>
      <c r="I36" s="836"/>
      <c r="J36" s="753"/>
      <c r="K36" s="753"/>
      <c r="M36" s="742">
        <f ca="1">_xlfn.IFNA(HYPERLINK(CHOOSE('Bidder Instructions'!$H$27,"#'1.1b Lead &amp; Parents NFP'!"&amp;AM36,"#'1.1a Lead &amp; Parents'!"&amp;AM36),INDIRECT("'"&amp;CHOOSE('Bidder Instructions'!$H$27,"1.1b Lead &amp; Parents NFP","1.1a Lead &amp; Parents")&amp;"'!"&amp;AM36)),"")</f>
        <v>0</v>
      </c>
      <c r="N36" s="742">
        <f ca="1">_xlfn.IFNA(HYPERLINK(CHOOSE('Bidder Instructions'!$H$27,"#'1.1b Lead &amp; Parents NFP'!"&amp;AN36,"#'1.1a Lead &amp; Parents'!"&amp;AN36),INDIRECT("'"&amp;CHOOSE('Bidder Instructions'!$H$27,"1.1b Lead &amp; Parents NFP","1.1a Lead &amp; Parents")&amp;"'!"&amp;AN36)),"")</f>
        <v>0</v>
      </c>
      <c r="O36" s="742">
        <f ca="1">_xlfn.IFNA(HYPERLINK(CHOOSE('Bidder Instructions'!$H$27,"#'1.1b Lead &amp; Parents NFP'!"&amp;AO36,"#'1.1a Lead &amp; Parents'!"&amp;AO36),INDIRECT("'"&amp;CHOOSE('Bidder Instructions'!$H$27,"1.1b Lead &amp; Parents NFP","1.1a Lead &amp; Parents")&amp;"'!"&amp;AO36)),"")</f>
        <v>0</v>
      </c>
      <c r="P36" s="836"/>
      <c r="Q36" s="753"/>
      <c r="R36" s="753"/>
      <c r="T36" s="742">
        <f ca="1">_xlfn.IFNA(HYPERLINK(CHOOSE('Bidder Instructions'!$H$27,"#'1.1b Lead &amp; Parents NFP'!"&amp;AT36,"#'1.1a Lead &amp; Parents'!"&amp;AT36),INDIRECT("'"&amp;CHOOSE('Bidder Instructions'!$H$27,"1.1b Lead &amp; Parents NFP","1.1a Lead &amp; Parents")&amp;"'!"&amp;AT36)),"")</f>
        <v>0</v>
      </c>
      <c r="U36" s="742">
        <f ca="1">_xlfn.IFNA(HYPERLINK(CHOOSE('Bidder Instructions'!$H$27,"#'1.1b Lead &amp; Parents NFP'!"&amp;AU36,"#'1.1a Lead &amp; Parents'!"&amp;AU36),INDIRECT("'"&amp;CHOOSE('Bidder Instructions'!$H$27,"1.1b Lead &amp; Parents NFP","1.1a Lead &amp; Parents")&amp;"'!"&amp;AU36)),"")</f>
        <v>0</v>
      </c>
      <c r="V36" s="742">
        <f ca="1">_xlfn.IFNA(HYPERLINK(CHOOSE('Bidder Instructions'!$H$27,"#'1.1b Lead &amp; Parents NFP'!"&amp;AV36,"#'1.1a Lead &amp; Parents'!"&amp;AV36),INDIRECT("'"&amp;CHOOSE('Bidder Instructions'!$H$27,"1.1b Lead &amp; Parents NFP","1.1a Lead &amp; Parents")&amp;"'!"&amp;AV36)),"")</f>
        <v>0</v>
      </c>
      <c r="W36" s="836"/>
      <c r="X36" s="753"/>
      <c r="Y36" s="753"/>
      <c r="AA36" s="343" t="str">
        <f t="shared" si="3"/>
        <v>BS61</v>
      </c>
      <c r="AB36" s="343">
        <v>0</v>
      </c>
      <c r="AC36" s="754"/>
      <c r="AD36" s="842" t="s">
        <v>225</v>
      </c>
      <c r="AE36" s="843" t="s">
        <v>217</v>
      </c>
      <c r="AF36" s="747" t="str">
        <f ca="1">CHOOSE('Bidder Instructions'!$H$27,ADDRESS(MATCH($AB36,'1.1b Lead &amp; Parents NFP'!$C:$C,0)+$AF$15,MATCH(AF$17,'1.1b Lead &amp; Parents NFP'!$9:$9,0)+$AF$14,1,1),ADDRESS(MATCH($AA36,'1.1a Lead &amp; Parents'!$C:$C,0)+$AF$13,MATCH(AF$17,'1.1a Lead &amp; Parents'!$9:$9,0)+$AF$12,1,1))</f>
        <v>$F$112</v>
      </c>
      <c r="AG36" s="747" t="str">
        <f ca="1">CHOOSE('Bidder Instructions'!$H$27,ADDRESS(MATCH($AB36,'1.1b Lead &amp; Parents NFP'!$C:$C,0)+$AF$15,MATCH(AG$17,'1.1b Lead &amp; Parents NFP'!$9:$9,0)+$AF$14,1,1),ADDRESS(MATCH($AA36,'1.1a Lead &amp; Parents'!$C:$C,0)+$AF$13,MATCH(AG$17,'1.1a Lead &amp; Parents'!$9:$9,0)+$AF$12,1,1))</f>
        <v>$G$112</v>
      </c>
      <c r="AH36" s="747" t="str">
        <f ca="1">CHOOSE('Bidder Instructions'!$H$27,ADDRESS(MATCH($AB36,'1.1b Lead &amp; Parents NFP'!$C:$C,0)+$AF$15,MATCH(AH$17,'1.1b Lead &amp; Parents NFP'!$9:$9,0)+$AF$14,1,1),ADDRESS(MATCH($AA36,'1.1a Lead &amp; Parents'!$C:$C,0)+$AF$13,MATCH(AH$17,'1.1a Lead &amp; Parents'!$9:$9,0)+$AF$12,1,1))</f>
        <v>$H$112</v>
      </c>
      <c r="AI36" s="748"/>
      <c r="AJ36" s="748"/>
      <c r="AK36" s="748"/>
      <c r="AL36" s="748"/>
      <c r="AM36" s="747" t="str">
        <f ca="1">CHOOSE('Bidder Instructions'!$H$27,ADDRESS(MATCH($AB36,'1.1b Lead &amp; Parents NFP'!$C:$C,0)+$AF$15,MATCH(AM$17,'1.1b Lead &amp; Parents NFP'!$9:$9,0)+$AF$14,1,1),ADDRESS(MATCH($AA36,'1.1a Lead &amp; Parents'!$C:$C,0)+$AF$13,MATCH(AM$17,'1.1a Lead &amp; Parents'!$9:$9,0)+$AF$12,1,1))</f>
        <v>$N$112</v>
      </c>
      <c r="AN36" s="747" t="str">
        <f ca="1">CHOOSE('Bidder Instructions'!$H$27,ADDRESS(MATCH($AB36,'1.1b Lead &amp; Parents NFP'!$C:$C,0)+$AF$15,MATCH(AN$17,'1.1b Lead &amp; Parents NFP'!$9:$9,0)+$AF$14,1,1),ADDRESS(MATCH($AA36,'1.1a Lead &amp; Parents'!$C:$C,0)+$AF$13,MATCH(AN$17,'1.1a Lead &amp; Parents'!$9:$9,0)+$AF$12,1,1))</f>
        <v>$O$112</v>
      </c>
      <c r="AO36" s="747" t="str">
        <f ca="1">CHOOSE('Bidder Instructions'!$H$27,ADDRESS(MATCH($AB36,'1.1b Lead &amp; Parents NFP'!$C:$C,0)+$AF$15,MATCH(AO$17,'1.1b Lead &amp; Parents NFP'!$9:$9,0)+$AF$14,1,1),ADDRESS(MATCH($AA36,'1.1a Lead &amp; Parents'!$C:$C,0)+$AF$13,MATCH(AO$17,'1.1a Lead &amp; Parents'!$9:$9,0)+$AF$12,1,1))</f>
        <v>$P$112</v>
      </c>
      <c r="AP36" s="748"/>
      <c r="AQ36" s="748"/>
      <c r="AR36" s="748"/>
      <c r="AS36" s="748"/>
      <c r="AT36" s="747" t="str">
        <f ca="1">CHOOSE('Bidder Instructions'!$H$27,ADDRESS(MATCH($AB36,'1.1b Lead &amp; Parents NFP'!$C:$C,0)+$AF$15,MATCH(AT$17,'1.1b Lead &amp; Parents NFP'!$9:$9,0)+$AF$14,1,1),ADDRESS(MATCH($AA36,'1.1a Lead &amp; Parents'!$C:$C,0)+$AF$13,MATCH(AT$17,'1.1a Lead &amp; Parents'!$9:$9,0)+$AF$12,1,1))</f>
        <v>$V$112</v>
      </c>
      <c r="AU36" s="747" t="str">
        <f ca="1">CHOOSE('Bidder Instructions'!$H$27,ADDRESS(MATCH($AB36,'1.1b Lead &amp; Parents NFP'!$C:$C,0)+$AF$15,MATCH(AU$17,'1.1b Lead &amp; Parents NFP'!$9:$9,0)+$AF$14,1,1),ADDRESS(MATCH($AA36,'1.1a Lead &amp; Parents'!$C:$C,0)+$AF$13,MATCH(AU$17,'1.1a Lead &amp; Parents'!$9:$9,0)+$AF$12,1,1))</f>
        <v>$W$112</v>
      </c>
      <c r="AV36" s="747" t="str">
        <f ca="1">CHOOSE('Bidder Instructions'!$H$27,ADDRESS(MATCH($AB36,'1.1b Lead &amp; Parents NFP'!$C:$C,0)+$AF$15,MATCH(AV$17,'1.1b Lead &amp; Parents NFP'!$9:$9,0)+$AF$14,1,1),ADDRESS(MATCH($AA36,'1.1a Lead &amp; Parents'!$C:$C,0)+$AF$13,MATCH(AV$17,'1.1a Lead &amp; Parents'!$9:$9,0)+$AF$12,1,1))</f>
        <v>$X$112</v>
      </c>
      <c r="AW36" s="749"/>
      <c r="AX36" s="749"/>
      <c r="AY36" s="749"/>
    </row>
    <row r="37" spans="1:51" s="737" customFormat="1" outlineLevel="1" x14ac:dyDescent="0.25">
      <c r="A37" s="737" t="s">
        <v>530</v>
      </c>
      <c r="B37" s="737" t="s">
        <v>503</v>
      </c>
      <c r="C37" s="750"/>
      <c r="D37" s="840" t="s">
        <v>124</v>
      </c>
      <c r="E37" s="841" t="s">
        <v>217</v>
      </c>
      <c r="F37" s="742">
        <f ca="1">_xlfn.IFNA(HYPERLINK(CHOOSE('Bidder Instructions'!$H$27,"#'1.1b Lead &amp; Parents NFP'!"&amp;AF37,"#'1.1a Lead &amp; Parents'!"&amp;AF37),INDIRECT("'"&amp;CHOOSE('Bidder Instructions'!$H$27,"1.1b Lead &amp; Parents NFP","1.1a Lead &amp; Parents")&amp;"'!"&amp;AF37)),"")</f>
        <v>0</v>
      </c>
      <c r="G37" s="742">
        <f ca="1">_xlfn.IFNA(HYPERLINK(CHOOSE('Bidder Instructions'!$H$27,"#'1.1b Lead &amp; Parents NFP'!"&amp;AG37,"#'1.1a Lead &amp; Parents'!"&amp;AG37),INDIRECT("'"&amp;CHOOSE('Bidder Instructions'!$H$27,"1.1b Lead &amp; Parents NFP","1.1a Lead &amp; Parents")&amp;"'!"&amp;AG37)),"")</f>
        <v>0</v>
      </c>
      <c r="H37" s="742">
        <f ca="1">_xlfn.IFNA(HYPERLINK(CHOOSE('Bidder Instructions'!$H$27,"#'1.1b Lead &amp; Parents NFP'!"&amp;AH37,"#'1.1a Lead &amp; Parents'!"&amp;AH37),INDIRECT("'"&amp;CHOOSE('Bidder Instructions'!$H$27,"1.1b Lead &amp; Parents NFP","1.1a Lead &amp; Parents")&amp;"'!"&amp;AH37)),"")</f>
        <v>0</v>
      </c>
      <c r="I37" s="836"/>
      <c r="J37" s="753"/>
      <c r="K37" s="753"/>
      <c r="M37" s="742">
        <f ca="1">_xlfn.IFNA(HYPERLINK(CHOOSE('Bidder Instructions'!$H$27,"#'1.1b Lead &amp; Parents NFP'!"&amp;AM37,"#'1.1a Lead &amp; Parents'!"&amp;AM37),INDIRECT("'"&amp;CHOOSE('Bidder Instructions'!$H$27,"1.1b Lead &amp; Parents NFP","1.1a Lead &amp; Parents")&amp;"'!"&amp;AM37)),"")</f>
        <v>0</v>
      </c>
      <c r="N37" s="742">
        <f ca="1">_xlfn.IFNA(HYPERLINK(CHOOSE('Bidder Instructions'!$H$27,"#'1.1b Lead &amp; Parents NFP'!"&amp;AN37,"#'1.1a Lead &amp; Parents'!"&amp;AN37),INDIRECT("'"&amp;CHOOSE('Bidder Instructions'!$H$27,"1.1b Lead &amp; Parents NFP","1.1a Lead &amp; Parents")&amp;"'!"&amp;AN37)),"")</f>
        <v>0</v>
      </c>
      <c r="O37" s="742">
        <f ca="1">_xlfn.IFNA(HYPERLINK(CHOOSE('Bidder Instructions'!$H$27,"#'1.1b Lead &amp; Parents NFP'!"&amp;AO37,"#'1.1a Lead &amp; Parents'!"&amp;AO37),INDIRECT("'"&amp;CHOOSE('Bidder Instructions'!$H$27,"1.1b Lead &amp; Parents NFP","1.1a Lead &amp; Parents")&amp;"'!"&amp;AO37)),"")</f>
        <v>0</v>
      </c>
      <c r="P37" s="836"/>
      <c r="Q37" s="753"/>
      <c r="R37" s="753"/>
      <c r="T37" s="742">
        <f ca="1">_xlfn.IFNA(HYPERLINK(CHOOSE('Bidder Instructions'!$H$27,"#'1.1b Lead &amp; Parents NFP'!"&amp;AT37,"#'1.1a Lead &amp; Parents'!"&amp;AT37),INDIRECT("'"&amp;CHOOSE('Bidder Instructions'!$H$27,"1.1b Lead &amp; Parents NFP","1.1a Lead &amp; Parents")&amp;"'!"&amp;AT37)),"")</f>
        <v>0</v>
      </c>
      <c r="U37" s="742">
        <f ca="1">_xlfn.IFNA(HYPERLINK(CHOOSE('Bidder Instructions'!$H$27,"#'1.1b Lead &amp; Parents NFP'!"&amp;AU37,"#'1.1a Lead &amp; Parents'!"&amp;AU37),INDIRECT("'"&amp;CHOOSE('Bidder Instructions'!$H$27,"1.1b Lead &amp; Parents NFP","1.1a Lead &amp; Parents")&amp;"'!"&amp;AU37)),"")</f>
        <v>0</v>
      </c>
      <c r="V37" s="742">
        <f ca="1">_xlfn.IFNA(HYPERLINK(CHOOSE('Bidder Instructions'!$H$27,"#'1.1b Lead &amp; Parents NFP'!"&amp;AV37,"#'1.1a Lead &amp; Parents'!"&amp;AV37),INDIRECT("'"&amp;CHOOSE('Bidder Instructions'!$H$27,"1.1b Lead &amp; Parents NFP","1.1a Lead &amp; Parents")&amp;"'!"&amp;AV37)),"")</f>
        <v>0</v>
      </c>
      <c r="W37" s="836"/>
      <c r="X37" s="753"/>
      <c r="Y37" s="753"/>
      <c r="AA37" s="343" t="str">
        <f t="shared" si="3"/>
        <v>BS68</v>
      </c>
      <c r="AB37" s="343">
        <v>0</v>
      </c>
      <c r="AC37" s="754"/>
      <c r="AD37" s="842" t="s">
        <v>124</v>
      </c>
      <c r="AE37" s="843" t="s">
        <v>217</v>
      </c>
      <c r="AF37" s="747" t="str">
        <f ca="1">CHOOSE('Bidder Instructions'!$H$27,ADDRESS(MATCH($AB37,'1.1b Lead &amp; Parents NFP'!$C:$C,0)+$AF$15,MATCH(AF$17,'1.1b Lead &amp; Parents NFP'!$9:$9,0)+$AF$14,1,1),ADDRESS(MATCH($AA37,'1.1a Lead &amp; Parents'!$C:$C,0)+$AF$13,MATCH(AF$17,'1.1a Lead &amp; Parents'!$9:$9,0)+$AF$12,1,1))</f>
        <v>$F$119</v>
      </c>
      <c r="AG37" s="747" t="str">
        <f ca="1">CHOOSE('Bidder Instructions'!$H$27,ADDRESS(MATCH($AB37,'1.1b Lead &amp; Parents NFP'!$C:$C,0)+$AF$15,MATCH(AG$17,'1.1b Lead &amp; Parents NFP'!$9:$9,0)+$AF$14,1,1),ADDRESS(MATCH($AA37,'1.1a Lead &amp; Parents'!$C:$C,0)+$AF$13,MATCH(AG$17,'1.1a Lead &amp; Parents'!$9:$9,0)+$AF$12,1,1))</f>
        <v>$G$119</v>
      </c>
      <c r="AH37" s="747" t="str">
        <f ca="1">CHOOSE('Bidder Instructions'!$H$27,ADDRESS(MATCH($AB37,'1.1b Lead &amp; Parents NFP'!$C:$C,0)+$AF$15,MATCH(AH$17,'1.1b Lead &amp; Parents NFP'!$9:$9,0)+$AF$14,1,1),ADDRESS(MATCH($AA37,'1.1a Lead &amp; Parents'!$C:$C,0)+$AF$13,MATCH(AH$17,'1.1a Lead &amp; Parents'!$9:$9,0)+$AF$12,1,1))</f>
        <v>$H$119</v>
      </c>
      <c r="AI37" s="748"/>
      <c r="AJ37" s="748"/>
      <c r="AK37" s="748"/>
      <c r="AL37" s="748"/>
      <c r="AM37" s="747" t="str">
        <f ca="1">CHOOSE('Bidder Instructions'!$H$27,ADDRESS(MATCH($AB37,'1.1b Lead &amp; Parents NFP'!$C:$C,0)+$AF$15,MATCH(AM$17,'1.1b Lead &amp; Parents NFP'!$9:$9,0)+$AF$14,1,1),ADDRESS(MATCH($AA37,'1.1a Lead &amp; Parents'!$C:$C,0)+$AF$13,MATCH(AM$17,'1.1a Lead &amp; Parents'!$9:$9,0)+$AF$12,1,1))</f>
        <v>$N$119</v>
      </c>
      <c r="AN37" s="747" t="str">
        <f ca="1">CHOOSE('Bidder Instructions'!$H$27,ADDRESS(MATCH($AB37,'1.1b Lead &amp; Parents NFP'!$C:$C,0)+$AF$15,MATCH(AN$17,'1.1b Lead &amp; Parents NFP'!$9:$9,0)+$AF$14,1,1),ADDRESS(MATCH($AA37,'1.1a Lead &amp; Parents'!$C:$C,0)+$AF$13,MATCH(AN$17,'1.1a Lead &amp; Parents'!$9:$9,0)+$AF$12,1,1))</f>
        <v>$O$119</v>
      </c>
      <c r="AO37" s="747" t="str">
        <f ca="1">CHOOSE('Bidder Instructions'!$H$27,ADDRESS(MATCH($AB37,'1.1b Lead &amp; Parents NFP'!$C:$C,0)+$AF$15,MATCH(AO$17,'1.1b Lead &amp; Parents NFP'!$9:$9,0)+$AF$14,1,1),ADDRESS(MATCH($AA37,'1.1a Lead &amp; Parents'!$C:$C,0)+$AF$13,MATCH(AO$17,'1.1a Lead &amp; Parents'!$9:$9,0)+$AF$12,1,1))</f>
        <v>$P$119</v>
      </c>
      <c r="AP37" s="748"/>
      <c r="AQ37" s="748"/>
      <c r="AR37" s="748"/>
      <c r="AS37" s="748"/>
      <c r="AT37" s="747" t="str">
        <f ca="1">CHOOSE('Bidder Instructions'!$H$27,ADDRESS(MATCH($AB37,'1.1b Lead &amp; Parents NFP'!$C:$C,0)+$AF$15,MATCH(AT$17,'1.1b Lead &amp; Parents NFP'!$9:$9,0)+$AF$14,1,1),ADDRESS(MATCH($AA37,'1.1a Lead &amp; Parents'!$C:$C,0)+$AF$13,MATCH(AT$17,'1.1a Lead &amp; Parents'!$9:$9,0)+$AF$12,1,1))</f>
        <v>$V$119</v>
      </c>
      <c r="AU37" s="747" t="str">
        <f ca="1">CHOOSE('Bidder Instructions'!$H$27,ADDRESS(MATCH($AB37,'1.1b Lead &amp; Parents NFP'!$C:$C,0)+$AF$15,MATCH(AU$17,'1.1b Lead &amp; Parents NFP'!$9:$9,0)+$AF$14,1,1),ADDRESS(MATCH($AA37,'1.1a Lead &amp; Parents'!$C:$C,0)+$AF$13,MATCH(AU$17,'1.1a Lead &amp; Parents'!$9:$9,0)+$AF$12,1,1))</f>
        <v>$W$119</v>
      </c>
      <c r="AV37" s="747" t="str">
        <f ca="1">CHOOSE('Bidder Instructions'!$H$27,ADDRESS(MATCH($AB37,'1.1b Lead &amp; Parents NFP'!$C:$C,0)+$AF$15,MATCH(AV$17,'1.1b Lead &amp; Parents NFP'!$9:$9,0)+$AF$14,1,1),ADDRESS(MATCH($AA37,'1.1a Lead &amp; Parents'!$C:$C,0)+$AF$13,MATCH(AV$17,'1.1a Lead &amp; Parents'!$9:$9,0)+$AF$12,1,1))</f>
        <v>$X$119</v>
      </c>
      <c r="AW37" s="749"/>
      <c r="AX37" s="749"/>
      <c r="AY37" s="749"/>
    </row>
    <row r="38" spans="1:51" s="737" customFormat="1" ht="28" outlineLevel="1" x14ac:dyDescent="0.25">
      <c r="A38" s="737" t="s">
        <v>522</v>
      </c>
      <c r="B38" s="839" t="s">
        <v>507</v>
      </c>
      <c r="C38" s="750"/>
      <c r="D38" s="840" t="s">
        <v>224</v>
      </c>
      <c r="E38" s="841" t="s">
        <v>217</v>
      </c>
      <c r="F38" s="742">
        <f ca="1">_xlfn.IFNA(HYPERLINK(CHOOSE('Bidder Instructions'!$H$27,"#'1.1b Lead &amp; Parents NFP'!"&amp;AF38,"#'1.1a Lead &amp; Parents'!"&amp;AF38),INDIRECT("'"&amp;CHOOSE('Bidder Instructions'!$H$27,"1.1b Lead &amp; Parents NFP","1.1a Lead &amp; Parents")&amp;"'!"&amp;AF38)),"")</f>
        <v>0</v>
      </c>
      <c r="G38" s="742">
        <f ca="1">_xlfn.IFNA(HYPERLINK(CHOOSE('Bidder Instructions'!$H$27,"#'1.1b Lead &amp; Parents NFP'!"&amp;AG38,"#'1.1a Lead &amp; Parents'!"&amp;AG38),INDIRECT("'"&amp;CHOOSE('Bidder Instructions'!$H$27,"1.1b Lead &amp; Parents NFP","1.1a Lead &amp; Parents")&amp;"'!"&amp;AG38)),"")</f>
        <v>0</v>
      </c>
      <c r="H38" s="742">
        <f ca="1">_xlfn.IFNA(HYPERLINK(CHOOSE('Bidder Instructions'!$H$27,"#'1.1b Lead &amp; Parents NFP'!"&amp;AH38,"#'1.1a Lead &amp; Parents'!"&amp;AH38),INDIRECT("'"&amp;CHOOSE('Bidder Instructions'!$H$27,"1.1b Lead &amp; Parents NFP","1.1a Lead &amp; Parents")&amp;"'!"&amp;AH38)),"")</f>
        <v>0</v>
      </c>
      <c r="I38" s="836"/>
      <c r="J38" s="753"/>
      <c r="K38" s="753"/>
      <c r="M38" s="742">
        <f ca="1">_xlfn.IFNA(HYPERLINK(CHOOSE('Bidder Instructions'!$H$27,"#'1.1b Lead &amp; Parents NFP'!"&amp;AM38,"#'1.1a Lead &amp; Parents'!"&amp;AM38),INDIRECT("'"&amp;CHOOSE('Bidder Instructions'!$H$27,"1.1b Lead &amp; Parents NFP","1.1a Lead &amp; Parents")&amp;"'!"&amp;AM38)),"")</f>
        <v>0</v>
      </c>
      <c r="N38" s="742">
        <f ca="1">_xlfn.IFNA(HYPERLINK(CHOOSE('Bidder Instructions'!$H$27,"#'1.1b Lead &amp; Parents NFP'!"&amp;AN38,"#'1.1a Lead &amp; Parents'!"&amp;AN38),INDIRECT("'"&amp;CHOOSE('Bidder Instructions'!$H$27,"1.1b Lead &amp; Parents NFP","1.1a Lead &amp; Parents")&amp;"'!"&amp;AN38)),"")</f>
        <v>0</v>
      </c>
      <c r="O38" s="742">
        <f ca="1">_xlfn.IFNA(HYPERLINK(CHOOSE('Bidder Instructions'!$H$27,"#'1.1b Lead &amp; Parents NFP'!"&amp;AO38,"#'1.1a Lead &amp; Parents'!"&amp;AO38),INDIRECT("'"&amp;CHOOSE('Bidder Instructions'!$H$27,"1.1b Lead &amp; Parents NFP","1.1a Lead &amp; Parents")&amp;"'!"&amp;AO38)),"")</f>
        <v>0</v>
      </c>
      <c r="P38" s="836"/>
      <c r="Q38" s="753"/>
      <c r="R38" s="753"/>
      <c r="T38" s="742">
        <f ca="1">_xlfn.IFNA(HYPERLINK(CHOOSE('Bidder Instructions'!$H$27,"#'1.1b Lead &amp; Parents NFP'!"&amp;AT38,"#'1.1a Lead &amp; Parents'!"&amp;AT38),INDIRECT("'"&amp;CHOOSE('Bidder Instructions'!$H$27,"1.1b Lead &amp; Parents NFP","1.1a Lead &amp; Parents")&amp;"'!"&amp;AT38)),"")</f>
        <v>0</v>
      </c>
      <c r="U38" s="742">
        <f ca="1">_xlfn.IFNA(HYPERLINK(CHOOSE('Bidder Instructions'!$H$27,"#'1.1b Lead &amp; Parents NFP'!"&amp;AU38,"#'1.1a Lead &amp; Parents'!"&amp;AU38),INDIRECT("'"&amp;CHOOSE('Bidder Instructions'!$H$27,"1.1b Lead &amp; Parents NFP","1.1a Lead &amp; Parents")&amp;"'!"&amp;AU38)),"")</f>
        <v>0</v>
      </c>
      <c r="V38" s="742">
        <f ca="1">_xlfn.IFNA(HYPERLINK(CHOOSE('Bidder Instructions'!$H$27,"#'1.1b Lead &amp; Parents NFP'!"&amp;AV38,"#'1.1a Lead &amp; Parents'!"&amp;AV38),INDIRECT("'"&amp;CHOOSE('Bidder Instructions'!$H$27,"1.1b Lead &amp; Parents NFP","1.1a Lead &amp; Parents")&amp;"'!"&amp;AV38)),"")</f>
        <v>0</v>
      </c>
      <c r="W38" s="836"/>
      <c r="X38" s="753"/>
      <c r="Y38" s="753"/>
      <c r="AA38" s="343" t="str">
        <f t="shared" si="3"/>
        <v>BS60</v>
      </c>
      <c r="AB38" s="343">
        <v>0</v>
      </c>
      <c r="AC38" s="754"/>
      <c r="AD38" s="842" t="s">
        <v>224</v>
      </c>
      <c r="AE38" s="843" t="s">
        <v>217</v>
      </c>
      <c r="AF38" s="747" t="str">
        <f ca="1">CHOOSE('Bidder Instructions'!$H$27,ADDRESS(MATCH($AB38,'1.1b Lead &amp; Parents NFP'!$C:$C,0)+$AF$15,MATCH(AF$17,'1.1b Lead &amp; Parents NFP'!$9:$9,0)+$AF$14,1,1),ADDRESS(MATCH($AA38,'1.1a Lead &amp; Parents'!$C:$C,0)+$AF$13,MATCH(AF$17,'1.1a Lead &amp; Parents'!$9:$9,0)+$AF$12,1,1))</f>
        <v>$F$111</v>
      </c>
      <c r="AG38" s="747" t="str">
        <f ca="1">CHOOSE('Bidder Instructions'!$H$27,ADDRESS(MATCH($AB38,'1.1b Lead &amp; Parents NFP'!$C:$C,0)+$AF$15,MATCH(AG$17,'1.1b Lead &amp; Parents NFP'!$9:$9,0)+$AF$14,1,1),ADDRESS(MATCH($AA38,'1.1a Lead &amp; Parents'!$C:$C,0)+$AF$13,MATCH(AG$17,'1.1a Lead &amp; Parents'!$9:$9,0)+$AF$12,1,1))</f>
        <v>$G$111</v>
      </c>
      <c r="AH38" s="747" t="str">
        <f ca="1">CHOOSE('Bidder Instructions'!$H$27,ADDRESS(MATCH($AB38,'1.1b Lead &amp; Parents NFP'!$C:$C,0)+$AF$15,MATCH(AH$17,'1.1b Lead &amp; Parents NFP'!$9:$9,0)+$AF$14,1,1),ADDRESS(MATCH($AA38,'1.1a Lead &amp; Parents'!$C:$C,0)+$AF$13,MATCH(AH$17,'1.1a Lead &amp; Parents'!$9:$9,0)+$AF$12,1,1))</f>
        <v>$H$111</v>
      </c>
      <c r="AI38" s="748"/>
      <c r="AJ38" s="748"/>
      <c r="AK38" s="748"/>
      <c r="AL38" s="748"/>
      <c r="AM38" s="747" t="str">
        <f ca="1">CHOOSE('Bidder Instructions'!$H$27,ADDRESS(MATCH($AB38,'1.1b Lead &amp; Parents NFP'!$C:$C,0)+$AF$15,MATCH(AM$17,'1.1b Lead &amp; Parents NFP'!$9:$9,0)+$AF$14,1,1),ADDRESS(MATCH($AA38,'1.1a Lead &amp; Parents'!$C:$C,0)+$AF$13,MATCH(AM$17,'1.1a Lead &amp; Parents'!$9:$9,0)+$AF$12,1,1))</f>
        <v>$N$111</v>
      </c>
      <c r="AN38" s="747" t="str">
        <f ca="1">CHOOSE('Bidder Instructions'!$H$27,ADDRESS(MATCH($AB38,'1.1b Lead &amp; Parents NFP'!$C:$C,0)+$AF$15,MATCH(AN$17,'1.1b Lead &amp; Parents NFP'!$9:$9,0)+$AF$14,1,1),ADDRESS(MATCH($AA38,'1.1a Lead &amp; Parents'!$C:$C,0)+$AF$13,MATCH(AN$17,'1.1a Lead &amp; Parents'!$9:$9,0)+$AF$12,1,1))</f>
        <v>$O$111</v>
      </c>
      <c r="AO38" s="747" t="str">
        <f ca="1">CHOOSE('Bidder Instructions'!$H$27,ADDRESS(MATCH($AB38,'1.1b Lead &amp; Parents NFP'!$C:$C,0)+$AF$15,MATCH(AO$17,'1.1b Lead &amp; Parents NFP'!$9:$9,0)+$AF$14,1,1),ADDRESS(MATCH($AA38,'1.1a Lead &amp; Parents'!$C:$C,0)+$AF$13,MATCH(AO$17,'1.1a Lead &amp; Parents'!$9:$9,0)+$AF$12,1,1))</f>
        <v>$P$111</v>
      </c>
      <c r="AP38" s="748"/>
      <c r="AQ38" s="748"/>
      <c r="AR38" s="748"/>
      <c r="AS38" s="748"/>
      <c r="AT38" s="747" t="str">
        <f ca="1">CHOOSE('Bidder Instructions'!$H$27,ADDRESS(MATCH($AB38,'1.1b Lead &amp; Parents NFP'!$C:$C,0)+$AF$15,MATCH(AT$17,'1.1b Lead &amp; Parents NFP'!$9:$9,0)+$AF$14,1,1),ADDRESS(MATCH($AA38,'1.1a Lead &amp; Parents'!$C:$C,0)+$AF$13,MATCH(AT$17,'1.1a Lead &amp; Parents'!$9:$9,0)+$AF$12,1,1))</f>
        <v>$V$111</v>
      </c>
      <c r="AU38" s="747" t="str">
        <f ca="1">CHOOSE('Bidder Instructions'!$H$27,ADDRESS(MATCH($AB38,'1.1b Lead &amp; Parents NFP'!$C:$C,0)+$AF$15,MATCH(AU$17,'1.1b Lead &amp; Parents NFP'!$9:$9,0)+$AF$14,1,1),ADDRESS(MATCH($AA38,'1.1a Lead &amp; Parents'!$C:$C,0)+$AF$13,MATCH(AU$17,'1.1a Lead &amp; Parents'!$9:$9,0)+$AF$12,1,1))</f>
        <v>$W$111</v>
      </c>
      <c r="AV38" s="747" t="str">
        <f ca="1">CHOOSE('Bidder Instructions'!$H$27,ADDRESS(MATCH($AB38,'1.1b Lead &amp; Parents NFP'!$C:$C,0)+$AF$15,MATCH(AV$17,'1.1b Lead &amp; Parents NFP'!$9:$9,0)+$AF$14,1,1),ADDRESS(MATCH($AA38,'1.1a Lead &amp; Parents'!$C:$C,0)+$AF$13,MATCH(AV$17,'1.1a Lead &amp; Parents'!$9:$9,0)+$AF$12,1,1))</f>
        <v>$X$111</v>
      </c>
      <c r="AW38" s="749"/>
      <c r="AX38" s="749"/>
      <c r="AY38" s="749"/>
    </row>
    <row r="39" spans="1:51" s="737" customFormat="1" outlineLevel="1" x14ac:dyDescent="0.25">
      <c r="A39" s="737" t="s">
        <v>524</v>
      </c>
      <c r="B39" s="737" t="s">
        <v>498</v>
      </c>
      <c r="C39" s="750"/>
      <c r="D39" s="844" t="s">
        <v>105</v>
      </c>
      <c r="E39" s="841" t="s">
        <v>217</v>
      </c>
      <c r="F39" s="742">
        <f ca="1">_xlfn.IFNA(HYPERLINK(CHOOSE('Bidder Instructions'!$H$27,"#'1.1b Lead &amp; Parents NFP'!"&amp;AF39,"#'1.1a Lead &amp; Parents'!"&amp;AF39),INDIRECT("'"&amp;CHOOSE('Bidder Instructions'!$H$27,"1.1b Lead &amp; Parents NFP","1.1a Lead &amp; Parents")&amp;"'!"&amp;AF39)),"")</f>
        <v>0</v>
      </c>
      <c r="G39" s="742">
        <f ca="1">_xlfn.IFNA(HYPERLINK(CHOOSE('Bidder Instructions'!$H$27,"#'1.1b Lead &amp; Parents NFP'!"&amp;AG39,"#'1.1a Lead &amp; Parents'!"&amp;AG39),INDIRECT("'"&amp;CHOOSE('Bidder Instructions'!$H$27,"1.1b Lead &amp; Parents NFP","1.1a Lead &amp; Parents")&amp;"'!"&amp;AG39)),"")</f>
        <v>0</v>
      </c>
      <c r="H39" s="742">
        <f ca="1">_xlfn.IFNA(HYPERLINK(CHOOSE('Bidder Instructions'!$H$27,"#'1.1b Lead &amp; Parents NFP'!"&amp;AH39,"#'1.1a Lead &amp; Parents'!"&amp;AH39),INDIRECT("'"&amp;CHOOSE('Bidder Instructions'!$H$27,"1.1b Lead &amp; Parents NFP","1.1a Lead &amp; Parents")&amp;"'!"&amp;AH39)),"")</f>
        <v>0</v>
      </c>
      <c r="I39" s="836"/>
      <c r="J39" s="753"/>
      <c r="K39" s="753"/>
      <c r="M39" s="742">
        <f ca="1">_xlfn.IFNA(HYPERLINK(CHOOSE('Bidder Instructions'!$H$27,"#'1.1b Lead &amp; Parents NFP'!"&amp;AM39,"#'1.1a Lead &amp; Parents'!"&amp;AM39),INDIRECT("'"&amp;CHOOSE('Bidder Instructions'!$H$27,"1.1b Lead &amp; Parents NFP","1.1a Lead &amp; Parents")&amp;"'!"&amp;AM39)),"")</f>
        <v>0</v>
      </c>
      <c r="N39" s="742">
        <f ca="1">_xlfn.IFNA(HYPERLINK(CHOOSE('Bidder Instructions'!$H$27,"#'1.1b Lead &amp; Parents NFP'!"&amp;AN39,"#'1.1a Lead &amp; Parents'!"&amp;AN39),INDIRECT("'"&amp;CHOOSE('Bidder Instructions'!$H$27,"1.1b Lead &amp; Parents NFP","1.1a Lead &amp; Parents")&amp;"'!"&amp;AN39)),"")</f>
        <v>0</v>
      </c>
      <c r="O39" s="742">
        <f ca="1">_xlfn.IFNA(HYPERLINK(CHOOSE('Bidder Instructions'!$H$27,"#'1.1b Lead &amp; Parents NFP'!"&amp;AO39,"#'1.1a Lead &amp; Parents'!"&amp;AO39),INDIRECT("'"&amp;CHOOSE('Bidder Instructions'!$H$27,"1.1b Lead &amp; Parents NFP","1.1a Lead &amp; Parents")&amp;"'!"&amp;AO39)),"")</f>
        <v>0</v>
      </c>
      <c r="P39" s="836"/>
      <c r="Q39" s="753"/>
      <c r="R39" s="753"/>
      <c r="T39" s="742">
        <f ca="1">_xlfn.IFNA(HYPERLINK(CHOOSE('Bidder Instructions'!$H$27,"#'1.1b Lead &amp; Parents NFP'!"&amp;AT39,"#'1.1a Lead &amp; Parents'!"&amp;AT39),INDIRECT("'"&amp;CHOOSE('Bidder Instructions'!$H$27,"1.1b Lead &amp; Parents NFP","1.1a Lead &amp; Parents")&amp;"'!"&amp;AT39)),"")</f>
        <v>0</v>
      </c>
      <c r="U39" s="742">
        <f ca="1">_xlfn.IFNA(HYPERLINK(CHOOSE('Bidder Instructions'!$H$27,"#'1.1b Lead &amp; Parents NFP'!"&amp;AU39,"#'1.1a Lead &amp; Parents'!"&amp;AU39),INDIRECT("'"&amp;CHOOSE('Bidder Instructions'!$H$27,"1.1b Lead &amp; Parents NFP","1.1a Lead &amp; Parents")&amp;"'!"&amp;AU39)),"")</f>
        <v>0</v>
      </c>
      <c r="V39" s="742">
        <f ca="1">_xlfn.IFNA(HYPERLINK(CHOOSE('Bidder Instructions'!$H$27,"#'1.1b Lead &amp; Parents NFP'!"&amp;AV39,"#'1.1a Lead &amp; Parents'!"&amp;AV39),INDIRECT("'"&amp;CHOOSE('Bidder Instructions'!$H$27,"1.1b Lead &amp; Parents NFP","1.1a Lead &amp; Parents")&amp;"'!"&amp;AV39)),"")</f>
        <v>0</v>
      </c>
      <c r="W39" s="836"/>
      <c r="X39" s="753"/>
      <c r="Y39" s="753"/>
      <c r="AA39" s="343" t="str">
        <f t="shared" si="3"/>
        <v>BS62</v>
      </c>
      <c r="AB39" s="343">
        <v>0</v>
      </c>
      <c r="AC39" s="754"/>
      <c r="AD39" s="845" t="s">
        <v>105</v>
      </c>
      <c r="AE39" s="843" t="s">
        <v>217</v>
      </c>
      <c r="AF39" s="747" t="str">
        <f ca="1">CHOOSE('Bidder Instructions'!$H$27,ADDRESS(MATCH($AB39,'1.1b Lead &amp; Parents NFP'!$C:$C,0)+$AF$15,MATCH(AF$17,'1.1b Lead &amp; Parents NFP'!$9:$9,0)+$AF$14,1,1),ADDRESS(MATCH($AA39,'1.1a Lead &amp; Parents'!$C:$C,0)+$AF$13,MATCH(AF$17,'1.1a Lead &amp; Parents'!$9:$9,0)+$AF$12,1,1))</f>
        <v>$F$113</v>
      </c>
      <c r="AG39" s="747" t="str">
        <f ca="1">CHOOSE('Bidder Instructions'!$H$27,ADDRESS(MATCH($AB39,'1.1b Lead &amp; Parents NFP'!$C:$C,0)+$AF$15,MATCH(AG$17,'1.1b Lead &amp; Parents NFP'!$9:$9,0)+$AF$14,1,1),ADDRESS(MATCH($AA39,'1.1a Lead &amp; Parents'!$C:$C,0)+$AF$13,MATCH(AG$17,'1.1a Lead &amp; Parents'!$9:$9,0)+$AF$12,1,1))</f>
        <v>$G$113</v>
      </c>
      <c r="AH39" s="747" t="str">
        <f ca="1">CHOOSE('Bidder Instructions'!$H$27,ADDRESS(MATCH($AB39,'1.1b Lead &amp; Parents NFP'!$C:$C,0)+$AF$15,MATCH(AH$17,'1.1b Lead &amp; Parents NFP'!$9:$9,0)+$AF$14,1,1),ADDRESS(MATCH($AA39,'1.1a Lead &amp; Parents'!$C:$C,0)+$AF$13,MATCH(AH$17,'1.1a Lead &amp; Parents'!$9:$9,0)+$AF$12,1,1))</f>
        <v>$H$113</v>
      </c>
      <c r="AI39" s="748"/>
      <c r="AJ39" s="748"/>
      <c r="AK39" s="748"/>
      <c r="AL39" s="748"/>
      <c r="AM39" s="747" t="str">
        <f ca="1">CHOOSE('Bidder Instructions'!$H$27,ADDRESS(MATCH($AB39,'1.1b Lead &amp; Parents NFP'!$C:$C,0)+$AF$15,MATCH(AM$17,'1.1b Lead &amp; Parents NFP'!$9:$9,0)+$AF$14,1,1),ADDRESS(MATCH($AA39,'1.1a Lead &amp; Parents'!$C:$C,0)+$AF$13,MATCH(AM$17,'1.1a Lead &amp; Parents'!$9:$9,0)+$AF$12,1,1))</f>
        <v>$N$113</v>
      </c>
      <c r="AN39" s="747" t="str">
        <f ca="1">CHOOSE('Bidder Instructions'!$H$27,ADDRESS(MATCH($AB39,'1.1b Lead &amp; Parents NFP'!$C:$C,0)+$AF$15,MATCH(AN$17,'1.1b Lead &amp; Parents NFP'!$9:$9,0)+$AF$14,1,1),ADDRESS(MATCH($AA39,'1.1a Lead &amp; Parents'!$C:$C,0)+$AF$13,MATCH(AN$17,'1.1a Lead &amp; Parents'!$9:$9,0)+$AF$12,1,1))</f>
        <v>$O$113</v>
      </c>
      <c r="AO39" s="747" t="str">
        <f ca="1">CHOOSE('Bidder Instructions'!$H$27,ADDRESS(MATCH($AB39,'1.1b Lead &amp; Parents NFP'!$C:$C,0)+$AF$15,MATCH(AO$17,'1.1b Lead &amp; Parents NFP'!$9:$9,0)+$AF$14,1,1),ADDRESS(MATCH($AA39,'1.1a Lead &amp; Parents'!$C:$C,0)+$AF$13,MATCH(AO$17,'1.1a Lead &amp; Parents'!$9:$9,0)+$AF$12,1,1))</f>
        <v>$P$113</v>
      </c>
      <c r="AP39" s="748"/>
      <c r="AQ39" s="748"/>
      <c r="AR39" s="748"/>
      <c r="AS39" s="748"/>
      <c r="AT39" s="747" t="str">
        <f ca="1">CHOOSE('Bidder Instructions'!$H$27,ADDRESS(MATCH($AB39,'1.1b Lead &amp; Parents NFP'!$C:$C,0)+$AF$15,MATCH(AT$17,'1.1b Lead &amp; Parents NFP'!$9:$9,0)+$AF$14,1,1),ADDRESS(MATCH($AA39,'1.1a Lead &amp; Parents'!$C:$C,0)+$AF$13,MATCH(AT$17,'1.1a Lead &amp; Parents'!$9:$9,0)+$AF$12,1,1))</f>
        <v>$V$113</v>
      </c>
      <c r="AU39" s="747" t="str">
        <f ca="1">CHOOSE('Bidder Instructions'!$H$27,ADDRESS(MATCH($AB39,'1.1b Lead &amp; Parents NFP'!$C:$C,0)+$AF$15,MATCH(AU$17,'1.1b Lead &amp; Parents NFP'!$9:$9,0)+$AF$14,1,1),ADDRESS(MATCH($AA39,'1.1a Lead &amp; Parents'!$C:$C,0)+$AF$13,MATCH(AU$17,'1.1a Lead &amp; Parents'!$9:$9,0)+$AF$12,1,1))</f>
        <v>$W$113</v>
      </c>
      <c r="AV39" s="747" t="str">
        <f ca="1">CHOOSE('Bidder Instructions'!$H$27,ADDRESS(MATCH($AB39,'1.1b Lead &amp; Parents NFP'!$C:$C,0)+$AF$15,MATCH(AV$17,'1.1b Lead &amp; Parents NFP'!$9:$9,0)+$AF$14,1,1),ADDRESS(MATCH($AA39,'1.1a Lead &amp; Parents'!$C:$C,0)+$AF$13,MATCH(AV$17,'1.1a Lead &amp; Parents'!$9:$9,0)+$AF$12,1,1))</f>
        <v>$X$113</v>
      </c>
      <c r="AW39" s="749"/>
      <c r="AX39" s="749"/>
      <c r="AY39" s="749"/>
    </row>
    <row r="40" spans="1:51" s="737" customFormat="1" outlineLevel="1" x14ac:dyDescent="0.25">
      <c r="C40" s="750"/>
      <c r="D40" s="840"/>
      <c r="E40" s="841"/>
      <c r="F40" s="742"/>
      <c r="G40" s="742"/>
      <c r="H40" s="742"/>
      <c r="I40" s="836"/>
      <c r="J40" s="753"/>
      <c r="K40" s="753"/>
      <c r="M40" s="742"/>
      <c r="N40" s="742"/>
      <c r="O40" s="742"/>
      <c r="P40" s="836"/>
      <c r="Q40" s="753"/>
      <c r="R40" s="753"/>
      <c r="T40" s="742"/>
      <c r="U40" s="742"/>
      <c r="V40" s="742"/>
      <c r="W40" s="836"/>
      <c r="X40" s="753"/>
      <c r="Y40" s="753"/>
      <c r="AA40" s="343"/>
      <c r="AB40" s="343"/>
      <c r="AC40" s="754"/>
      <c r="AD40" s="842"/>
      <c r="AE40" s="843"/>
      <c r="AF40" s="747"/>
      <c r="AG40" s="747"/>
      <c r="AH40" s="747"/>
      <c r="AI40" s="748"/>
      <c r="AJ40" s="748"/>
      <c r="AK40" s="748"/>
      <c r="AL40" s="748"/>
      <c r="AM40" s="747"/>
      <c r="AN40" s="747"/>
      <c r="AO40" s="747"/>
      <c r="AP40" s="748"/>
      <c r="AQ40" s="748"/>
      <c r="AR40" s="748"/>
      <c r="AS40" s="748"/>
      <c r="AT40" s="747"/>
      <c r="AU40" s="747"/>
      <c r="AV40" s="747"/>
      <c r="AW40" s="749"/>
      <c r="AX40" s="749"/>
      <c r="AY40" s="749"/>
    </row>
    <row r="41" spans="1:51" s="737" customFormat="1" outlineLevel="1" x14ac:dyDescent="0.25">
      <c r="C41" s="750"/>
      <c r="D41" s="840"/>
      <c r="E41" s="841"/>
      <c r="F41" s="742"/>
      <c r="G41" s="742"/>
      <c r="H41" s="742"/>
      <c r="I41" s="836"/>
      <c r="J41" s="753"/>
      <c r="K41" s="753"/>
      <c r="M41" s="742"/>
      <c r="N41" s="742"/>
      <c r="O41" s="742"/>
      <c r="P41" s="836"/>
      <c r="Q41" s="753"/>
      <c r="R41" s="753"/>
      <c r="T41" s="742"/>
      <c r="U41" s="742"/>
      <c r="V41" s="742"/>
      <c r="W41" s="836"/>
      <c r="X41" s="753"/>
      <c r="Y41" s="753"/>
      <c r="AA41" s="343"/>
      <c r="AB41" s="343"/>
      <c r="AC41" s="754"/>
      <c r="AD41" s="842"/>
      <c r="AE41" s="843"/>
      <c r="AF41" s="747"/>
      <c r="AG41" s="747"/>
      <c r="AH41" s="747"/>
      <c r="AI41" s="748"/>
      <c r="AJ41" s="748"/>
      <c r="AK41" s="748"/>
      <c r="AL41" s="748"/>
      <c r="AM41" s="747"/>
      <c r="AN41" s="747"/>
      <c r="AO41" s="747"/>
      <c r="AP41" s="748"/>
      <c r="AQ41" s="748"/>
      <c r="AR41" s="748"/>
      <c r="AS41" s="748"/>
      <c r="AT41" s="747"/>
      <c r="AU41" s="747"/>
      <c r="AV41" s="747"/>
      <c r="AW41" s="749"/>
      <c r="AX41" s="749"/>
      <c r="AY41" s="749"/>
    </row>
    <row r="42" spans="1:51" s="737" customFormat="1" outlineLevel="1" x14ac:dyDescent="0.25">
      <c r="C42" s="750"/>
      <c r="D42" s="848" t="s">
        <v>25</v>
      </c>
      <c r="E42" s="849"/>
      <c r="F42" s="742"/>
      <c r="G42" s="742"/>
      <c r="H42" s="742"/>
      <c r="I42" s="836"/>
      <c r="J42" s="753"/>
      <c r="K42" s="753"/>
      <c r="M42" s="742"/>
      <c r="N42" s="742"/>
      <c r="O42" s="742"/>
      <c r="P42" s="836"/>
      <c r="Q42" s="753"/>
      <c r="R42" s="753"/>
      <c r="T42" s="742"/>
      <c r="U42" s="742"/>
      <c r="V42" s="742"/>
      <c r="W42" s="836"/>
      <c r="X42" s="753"/>
      <c r="Y42" s="753"/>
      <c r="AA42" s="343"/>
      <c r="AB42" s="343"/>
      <c r="AC42" s="754"/>
      <c r="AD42" s="850" t="s">
        <v>25</v>
      </c>
      <c r="AE42" s="851"/>
      <c r="AF42" s="747"/>
      <c r="AG42" s="747"/>
      <c r="AH42" s="832"/>
      <c r="AI42" s="748"/>
      <c r="AJ42" s="748"/>
      <c r="AK42" s="748"/>
      <c r="AL42" s="748"/>
      <c r="AM42" s="833"/>
      <c r="AN42" s="747"/>
      <c r="AO42" s="832"/>
      <c r="AP42" s="748"/>
      <c r="AQ42" s="748"/>
      <c r="AR42" s="748"/>
      <c r="AS42" s="748"/>
      <c r="AT42" s="833"/>
      <c r="AU42" s="747"/>
      <c r="AV42" s="832"/>
      <c r="AW42" s="749"/>
      <c r="AX42" s="749"/>
      <c r="AY42" s="749"/>
    </row>
    <row r="43" spans="1:51" s="737" customFormat="1" outlineLevel="1" x14ac:dyDescent="0.25">
      <c r="A43" s="737" t="s">
        <v>472</v>
      </c>
      <c r="B43" s="737" t="s">
        <v>42</v>
      </c>
      <c r="C43" s="750"/>
      <c r="D43" s="840" t="str">
        <f>IF('Bidder Instructions'!$H$27=1,"","Investments")</f>
        <v>Investments</v>
      </c>
      <c r="E43" s="841" t="str">
        <f>IF(D43="","","less")</f>
        <v>less</v>
      </c>
      <c r="F43" s="742">
        <f ca="1">_xlfn.IFNA(HYPERLINK(CHOOSE('Bidder Instructions'!$H$27,"#'1.1b Lead &amp; Parents NFP'!"&amp;AF43,"#'1.1a Lead &amp; Parents'!"&amp;AF43),INDIRECT("'"&amp;CHOOSE('Bidder Instructions'!$H$27,"1.1b Lead &amp; Parents NFP","1.1a Lead &amp; Parents")&amp;"'!"&amp;AF43)),"")</f>
        <v>0</v>
      </c>
      <c r="G43" s="742">
        <f ca="1">_xlfn.IFNA(HYPERLINK(CHOOSE('Bidder Instructions'!$H$27,"#'1.1b Lead &amp; Parents NFP'!"&amp;AG43,"#'1.1a Lead &amp; Parents'!"&amp;AG43),INDIRECT("'"&amp;CHOOSE('Bidder Instructions'!$H$27,"1.1b Lead &amp; Parents NFP","1.1a Lead &amp; Parents")&amp;"'!"&amp;AG43)),"")</f>
        <v>0</v>
      </c>
      <c r="H43" s="742">
        <f ca="1">_xlfn.IFNA(HYPERLINK(CHOOSE('Bidder Instructions'!$H$27,"#'1.1b Lead &amp; Parents NFP'!"&amp;AH43,"#'1.1a Lead &amp; Parents'!"&amp;AH43),INDIRECT("'"&amp;CHOOSE('Bidder Instructions'!$H$27,"1.1b Lead &amp; Parents NFP","1.1a Lead &amp; Parents")&amp;"'!"&amp;AH43)),"")</f>
        <v>0</v>
      </c>
      <c r="I43" s="836"/>
      <c r="J43" s="753"/>
      <c r="K43" s="753"/>
      <c r="M43" s="742">
        <f ca="1">_xlfn.IFNA(HYPERLINK(CHOOSE('Bidder Instructions'!$H$27,"#'1.1b Lead &amp; Parents NFP'!"&amp;AM43,"#'1.1a Lead &amp; Parents'!"&amp;AM43),INDIRECT("'"&amp;CHOOSE('Bidder Instructions'!$H$27,"1.1b Lead &amp; Parents NFP","1.1a Lead &amp; Parents")&amp;"'!"&amp;AM43)),"")</f>
        <v>0</v>
      </c>
      <c r="N43" s="742">
        <f ca="1">_xlfn.IFNA(HYPERLINK(CHOOSE('Bidder Instructions'!$H$27,"#'1.1b Lead &amp; Parents NFP'!"&amp;AN43,"#'1.1a Lead &amp; Parents'!"&amp;AN43),INDIRECT("'"&amp;CHOOSE('Bidder Instructions'!$H$27,"1.1b Lead &amp; Parents NFP","1.1a Lead &amp; Parents")&amp;"'!"&amp;AN43)),"")</f>
        <v>0</v>
      </c>
      <c r="O43" s="742">
        <f ca="1">_xlfn.IFNA(HYPERLINK(CHOOSE('Bidder Instructions'!$H$27,"#'1.1b Lead &amp; Parents NFP'!"&amp;AO43,"#'1.1a Lead &amp; Parents'!"&amp;AO43),INDIRECT("'"&amp;CHOOSE('Bidder Instructions'!$H$27,"1.1b Lead &amp; Parents NFP","1.1a Lead &amp; Parents")&amp;"'!"&amp;AO43)),"")</f>
        <v>0</v>
      </c>
      <c r="P43" s="836"/>
      <c r="Q43" s="753"/>
      <c r="R43" s="753"/>
      <c r="T43" s="742">
        <f ca="1">_xlfn.IFNA(HYPERLINK(CHOOSE('Bidder Instructions'!$H$27,"#'1.1b Lead &amp; Parents NFP'!"&amp;AT43,"#'1.1a Lead &amp; Parents'!"&amp;AT43),INDIRECT("'"&amp;CHOOSE('Bidder Instructions'!$H$27,"1.1b Lead &amp; Parents NFP","1.1a Lead &amp; Parents")&amp;"'!"&amp;AT43)),"")</f>
        <v>0</v>
      </c>
      <c r="U43" s="742">
        <f ca="1">_xlfn.IFNA(HYPERLINK(CHOOSE('Bidder Instructions'!$H$27,"#'1.1b Lead &amp; Parents NFP'!"&amp;AU43,"#'1.1a Lead &amp; Parents'!"&amp;AU43),INDIRECT("'"&amp;CHOOSE('Bidder Instructions'!$H$27,"1.1b Lead &amp; Parents NFP","1.1a Lead &amp; Parents")&amp;"'!"&amp;AU43)),"")</f>
        <v>0</v>
      </c>
      <c r="V43" s="742">
        <f ca="1">_xlfn.IFNA(HYPERLINK(CHOOSE('Bidder Instructions'!$H$27,"#'1.1b Lead &amp; Parents NFP'!"&amp;AV43,"#'1.1a Lead &amp; Parents'!"&amp;AV43),INDIRECT("'"&amp;CHOOSE('Bidder Instructions'!$H$27,"1.1b Lead &amp; Parents NFP","1.1a Lead &amp; Parents")&amp;"'!"&amp;AV43)),"")</f>
        <v>0</v>
      </c>
      <c r="W43" s="836"/>
      <c r="X43" s="753"/>
      <c r="Y43" s="753"/>
      <c r="AA43" s="343" t="str">
        <f t="shared" si="3"/>
        <v>BS30</v>
      </c>
      <c r="AB43" s="343">
        <v>0</v>
      </c>
      <c r="AC43" s="754"/>
      <c r="AD43" s="840" t="str">
        <f>IF('Bidder Instructions'!$H$27=1,"","Investments")</f>
        <v>Investments</v>
      </c>
      <c r="AE43" s="841" t="str">
        <f>IF(AD43="","","less")</f>
        <v>less</v>
      </c>
      <c r="AF43" s="747" t="str">
        <f ca="1">CHOOSE('Bidder Instructions'!$H$27,ADDRESS(MATCH($AB43,'1.1b Lead &amp; Parents NFP'!$C:$C,0)+$AF$15,MATCH(AF$17,'1.1b Lead &amp; Parents NFP'!$9:$9,0)+$AF$14,1,1),ADDRESS(MATCH($AA43,'1.1a Lead &amp; Parents'!$C:$C,0)+$AF$13,MATCH(AF$17,'1.1a Lead &amp; Parents'!$9:$9,0)+$AF$12,1,1))</f>
        <v>$F$81</v>
      </c>
      <c r="AG43" s="747" t="str">
        <f ca="1">CHOOSE('Bidder Instructions'!$H$27,ADDRESS(MATCH($AB43,'1.1b Lead &amp; Parents NFP'!$C:$C,0)+$AF$15,MATCH(AG$17,'1.1b Lead &amp; Parents NFP'!$9:$9,0)+$AF$14,1,1),ADDRESS(MATCH($AA43,'1.1a Lead &amp; Parents'!$C:$C,0)+$AF$13,MATCH(AG$17,'1.1a Lead &amp; Parents'!$9:$9,0)+$AF$12,1,1))</f>
        <v>$G$81</v>
      </c>
      <c r="AH43" s="747" t="str">
        <f ca="1">CHOOSE('Bidder Instructions'!$H$27,ADDRESS(MATCH($AB43,'1.1b Lead &amp; Parents NFP'!$C:$C,0)+$AF$15,MATCH(AH$17,'1.1b Lead &amp; Parents NFP'!$9:$9,0)+$AF$14,1,1),ADDRESS(MATCH($AA43,'1.1a Lead &amp; Parents'!$C:$C,0)+$AF$13,MATCH(AH$17,'1.1a Lead &amp; Parents'!$9:$9,0)+$AF$12,1,1))</f>
        <v>$H$81</v>
      </c>
      <c r="AI43" s="748"/>
      <c r="AJ43" s="748"/>
      <c r="AK43" s="748"/>
      <c r="AL43" s="748"/>
      <c r="AM43" s="747" t="str">
        <f ca="1">CHOOSE('Bidder Instructions'!$H$27,ADDRESS(MATCH($AB43,'1.1b Lead &amp; Parents NFP'!$C:$C,0)+$AF$15,MATCH(AM$17,'1.1b Lead &amp; Parents NFP'!$9:$9,0)+$AF$14,1,1),ADDRESS(MATCH($AA43,'1.1a Lead &amp; Parents'!$C:$C,0)+$AF$13,MATCH(AM$17,'1.1a Lead &amp; Parents'!$9:$9,0)+$AF$12,1,1))</f>
        <v>$N$81</v>
      </c>
      <c r="AN43" s="747" t="str">
        <f ca="1">CHOOSE('Bidder Instructions'!$H$27,ADDRESS(MATCH($AB43,'1.1b Lead &amp; Parents NFP'!$C:$C,0)+$AF$15,MATCH(AN$17,'1.1b Lead &amp; Parents NFP'!$9:$9,0)+$AF$14,1,1),ADDRESS(MATCH($AA43,'1.1a Lead &amp; Parents'!$C:$C,0)+$AF$13,MATCH(AN$17,'1.1a Lead &amp; Parents'!$9:$9,0)+$AF$12,1,1))</f>
        <v>$O$81</v>
      </c>
      <c r="AO43" s="747" t="str">
        <f ca="1">CHOOSE('Bidder Instructions'!$H$27,ADDRESS(MATCH($AB43,'1.1b Lead &amp; Parents NFP'!$C:$C,0)+$AF$15,MATCH(AO$17,'1.1b Lead &amp; Parents NFP'!$9:$9,0)+$AF$14,1,1),ADDRESS(MATCH($AA43,'1.1a Lead &amp; Parents'!$C:$C,0)+$AF$13,MATCH(AO$17,'1.1a Lead &amp; Parents'!$9:$9,0)+$AF$12,1,1))</f>
        <v>$P$81</v>
      </c>
      <c r="AP43" s="748"/>
      <c r="AQ43" s="748"/>
      <c r="AR43" s="748"/>
      <c r="AS43" s="748"/>
      <c r="AT43" s="747" t="str">
        <f ca="1">CHOOSE('Bidder Instructions'!$H$27,ADDRESS(MATCH($AB43,'1.1b Lead &amp; Parents NFP'!$C:$C,0)+$AF$15,MATCH(AT$17,'1.1b Lead &amp; Parents NFP'!$9:$9,0)+$AF$14,1,1),ADDRESS(MATCH($AA43,'1.1a Lead &amp; Parents'!$C:$C,0)+$AF$13,MATCH(AT$17,'1.1a Lead &amp; Parents'!$9:$9,0)+$AF$12,1,1))</f>
        <v>$V$81</v>
      </c>
      <c r="AU43" s="747" t="str">
        <f ca="1">CHOOSE('Bidder Instructions'!$H$27,ADDRESS(MATCH($AB43,'1.1b Lead &amp; Parents NFP'!$C:$C,0)+$AF$15,MATCH(AU$17,'1.1b Lead &amp; Parents NFP'!$9:$9,0)+$AF$14,1,1),ADDRESS(MATCH($AA43,'1.1a Lead &amp; Parents'!$C:$C,0)+$AF$13,MATCH(AU$17,'1.1a Lead &amp; Parents'!$9:$9,0)+$AF$12,1,1))</f>
        <v>$W$81</v>
      </c>
      <c r="AV43" s="747" t="str">
        <f ca="1">CHOOSE('Bidder Instructions'!$H$27,ADDRESS(MATCH($AB43,'1.1b Lead &amp; Parents NFP'!$C:$C,0)+$AF$15,MATCH(AV$17,'1.1b Lead &amp; Parents NFP'!$9:$9,0)+$AF$14,1,1),ADDRESS(MATCH($AA43,'1.1a Lead &amp; Parents'!$C:$C,0)+$AF$13,MATCH(AV$17,'1.1a Lead &amp; Parents'!$9:$9,0)+$AF$12,1,1))</f>
        <v>$X$81</v>
      </c>
      <c r="AW43" s="749"/>
      <c r="AX43" s="749"/>
      <c r="AY43" s="749"/>
    </row>
    <row r="44" spans="1:51" s="737" customFormat="1" outlineLevel="1" x14ac:dyDescent="0.25">
      <c r="A44" s="737" t="s">
        <v>474</v>
      </c>
      <c r="B44" s="737" t="s">
        <v>42</v>
      </c>
      <c r="C44" s="750"/>
      <c r="D44" s="840" t="str">
        <f>IF('Bidder Instructions'!$H$27=1,"","Derivative financial instruments")</f>
        <v>Derivative financial instruments</v>
      </c>
      <c r="E44" s="841" t="str">
        <f>IF(D44="","","less")</f>
        <v>less</v>
      </c>
      <c r="F44" s="742">
        <f ca="1">_xlfn.IFNA(HYPERLINK(CHOOSE('Bidder Instructions'!$H$27,"#'1.1b Lead &amp; Parents NFP'!"&amp;AF44,"#'1.1a Lead &amp; Parents'!"&amp;AF44),INDIRECT("'"&amp;CHOOSE('Bidder Instructions'!$H$27,"1.1b Lead &amp; Parents NFP","1.1a Lead &amp; Parents")&amp;"'!"&amp;AF44)),"")</f>
        <v>0</v>
      </c>
      <c r="G44" s="742">
        <f ca="1">_xlfn.IFNA(HYPERLINK(CHOOSE('Bidder Instructions'!$H$27,"#'1.1b Lead &amp; Parents NFP'!"&amp;AG44,"#'1.1a Lead &amp; Parents'!"&amp;AG44),INDIRECT("'"&amp;CHOOSE('Bidder Instructions'!$H$27,"1.1b Lead &amp; Parents NFP","1.1a Lead &amp; Parents")&amp;"'!"&amp;AG44)),"")</f>
        <v>0</v>
      </c>
      <c r="H44" s="742">
        <f ca="1">_xlfn.IFNA(HYPERLINK(CHOOSE('Bidder Instructions'!$H$27,"#'1.1b Lead &amp; Parents NFP'!"&amp;AH44,"#'1.1a Lead &amp; Parents'!"&amp;AH44),INDIRECT("'"&amp;CHOOSE('Bidder Instructions'!$H$27,"1.1b Lead &amp; Parents NFP","1.1a Lead &amp; Parents")&amp;"'!"&amp;AH44)),"")</f>
        <v>0</v>
      </c>
      <c r="I44" s="836"/>
      <c r="J44" s="753"/>
      <c r="K44" s="753"/>
      <c r="M44" s="742">
        <f ca="1">_xlfn.IFNA(HYPERLINK(CHOOSE('Bidder Instructions'!$H$27,"#'1.1b Lead &amp; Parents NFP'!"&amp;AM44,"#'1.1a Lead &amp; Parents'!"&amp;AM44),INDIRECT("'"&amp;CHOOSE('Bidder Instructions'!$H$27,"1.1b Lead &amp; Parents NFP","1.1a Lead &amp; Parents")&amp;"'!"&amp;AM44)),"")</f>
        <v>0</v>
      </c>
      <c r="N44" s="742">
        <f ca="1">_xlfn.IFNA(HYPERLINK(CHOOSE('Bidder Instructions'!$H$27,"#'1.1b Lead &amp; Parents NFP'!"&amp;AN44,"#'1.1a Lead &amp; Parents'!"&amp;AN44),INDIRECT("'"&amp;CHOOSE('Bidder Instructions'!$H$27,"1.1b Lead &amp; Parents NFP","1.1a Lead &amp; Parents")&amp;"'!"&amp;AN44)),"")</f>
        <v>0</v>
      </c>
      <c r="O44" s="742">
        <f ca="1">_xlfn.IFNA(HYPERLINK(CHOOSE('Bidder Instructions'!$H$27,"#'1.1b Lead &amp; Parents NFP'!"&amp;AO44,"#'1.1a Lead &amp; Parents'!"&amp;AO44),INDIRECT("'"&amp;CHOOSE('Bidder Instructions'!$H$27,"1.1b Lead &amp; Parents NFP","1.1a Lead &amp; Parents")&amp;"'!"&amp;AO44)),"")</f>
        <v>0</v>
      </c>
      <c r="P44" s="836"/>
      <c r="Q44" s="753"/>
      <c r="R44" s="753"/>
      <c r="T44" s="742">
        <f ca="1">_xlfn.IFNA(HYPERLINK(CHOOSE('Bidder Instructions'!$H$27,"#'1.1b Lead &amp; Parents NFP'!"&amp;AT44,"#'1.1a Lead &amp; Parents'!"&amp;AT44),INDIRECT("'"&amp;CHOOSE('Bidder Instructions'!$H$27,"1.1b Lead &amp; Parents NFP","1.1a Lead &amp; Parents")&amp;"'!"&amp;AT44)),"")</f>
        <v>0</v>
      </c>
      <c r="U44" s="742">
        <f ca="1">_xlfn.IFNA(HYPERLINK(CHOOSE('Bidder Instructions'!$H$27,"#'1.1b Lead &amp; Parents NFP'!"&amp;AU44,"#'1.1a Lead &amp; Parents'!"&amp;AU44),INDIRECT("'"&amp;CHOOSE('Bidder Instructions'!$H$27,"1.1b Lead &amp; Parents NFP","1.1a Lead &amp; Parents")&amp;"'!"&amp;AU44)),"")</f>
        <v>0</v>
      </c>
      <c r="V44" s="742">
        <f ca="1">_xlfn.IFNA(HYPERLINK(CHOOSE('Bidder Instructions'!$H$27,"#'1.1b Lead &amp; Parents NFP'!"&amp;AV44,"#'1.1a Lead &amp; Parents'!"&amp;AV44),INDIRECT("'"&amp;CHOOSE('Bidder Instructions'!$H$27,"1.1b Lead &amp; Parents NFP","1.1a Lead &amp; Parents")&amp;"'!"&amp;AV44)),"")</f>
        <v>0</v>
      </c>
      <c r="W44" s="836"/>
      <c r="X44" s="753"/>
      <c r="Y44" s="753"/>
      <c r="AA44" s="343" t="str">
        <f t="shared" si="3"/>
        <v>BS32</v>
      </c>
      <c r="AB44" s="343">
        <v>0</v>
      </c>
      <c r="AC44" s="754"/>
      <c r="AD44" s="840" t="str">
        <f>IF('Bidder Instructions'!$H$27=1,"","Derivative financial instruments")</f>
        <v>Derivative financial instruments</v>
      </c>
      <c r="AE44" s="841" t="str">
        <f>IF(AD44="","","less")</f>
        <v>less</v>
      </c>
      <c r="AF44" s="747" t="str">
        <f ca="1">CHOOSE('Bidder Instructions'!$H$27,ADDRESS(MATCH($AB44,'1.1b Lead &amp; Parents NFP'!$C:$C,0)+$AF$15,MATCH(AF$17,'1.1b Lead &amp; Parents NFP'!$9:$9,0)+$AF$14,1,1),ADDRESS(MATCH($AA44,'1.1a Lead &amp; Parents'!$C:$C,0)+$AF$13,MATCH(AF$17,'1.1a Lead &amp; Parents'!$9:$9,0)+$AF$12,1,1))</f>
        <v>$F$83</v>
      </c>
      <c r="AG44" s="747" t="str">
        <f ca="1">CHOOSE('Bidder Instructions'!$H$27,ADDRESS(MATCH($AB44,'1.1b Lead &amp; Parents NFP'!$C:$C,0)+$AF$15,MATCH(AG$17,'1.1b Lead &amp; Parents NFP'!$9:$9,0)+$AF$14,1,1),ADDRESS(MATCH($AA44,'1.1a Lead &amp; Parents'!$C:$C,0)+$AF$13,MATCH(AG$17,'1.1a Lead &amp; Parents'!$9:$9,0)+$AF$12,1,1))</f>
        <v>$G$83</v>
      </c>
      <c r="AH44" s="747" t="str">
        <f ca="1">CHOOSE('Bidder Instructions'!$H$27,ADDRESS(MATCH($AB44,'1.1b Lead &amp; Parents NFP'!$C:$C,0)+$AF$15,MATCH(AH$17,'1.1b Lead &amp; Parents NFP'!$9:$9,0)+$AF$14,1,1),ADDRESS(MATCH($AA44,'1.1a Lead &amp; Parents'!$C:$C,0)+$AF$13,MATCH(AH$17,'1.1a Lead &amp; Parents'!$9:$9,0)+$AF$12,1,1))</f>
        <v>$H$83</v>
      </c>
      <c r="AI44" s="748"/>
      <c r="AJ44" s="748"/>
      <c r="AK44" s="748"/>
      <c r="AL44" s="748"/>
      <c r="AM44" s="747" t="str">
        <f ca="1">CHOOSE('Bidder Instructions'!$H$27,ADDRESS(MATCH($AB44,'1.1b Lead &amp; Parents NFP'!$C:$C,0)+$AF$15,MATCH(AM$17,'1.1b Lead &amp; Parents NFP'!$9:$9,0)+$AF$14,1,1),ADDRESS(MATCH($AA44,'1.1a Lead &amp; Parents'!$C:$C,0)+$AF$13,MATCH(AM$17,'1.1a Lead &amp; Parents'!$9:$9,0)+$AF$12,1,1))</f>
        <v>$N$83</v>
      </c>
      <c r="AN44" s="747" t="str">
        <f ca="1">CHOOSE('Bidder Instructions'!$H$27,ADDRESS(MATCH($AB44,'1.1b Lead &amp; Parents NFP'!$C:$C,0)+$AF$15,MATCH(AN$17,'1.1b Lead &amp; Parents NFP'!$9:$9,0)+$AF$14,1,1),ADDRESS(MATCH($AA44,'1.1a Lead &amp; Parents'!$C:$C,0)+$AF$13,MATCH(AN$17,'1.1a Lead &amp; Parents'!$9:$9,0)+$AF$12,1,1))</f>
        <v>$O$83</v>
      </c>
      <c r="AO44" s="747" t="str">
        <f ca="1">CHOOSE('Bidder Instructions'!$H$27,ADDRESS(MATCH($AB44,'1.1b Lead &amp; Parents NFP'!$C:$C,0)+$AF$15,MATCH(AO$17,'1.1b Lead &amp; Parents NFP'!$9:$9,0)+$AF$14,1,1),ADDRESS(MATCH($AA44,'1.1a Lead &amp; Parents'!$C:$C,0)+$AF$13,MATCH(AO$17,'1.1a Lead &amp; Parents'!$9:$9,0)+$AF$12,1,1))</f>
        <v>$P$83</v>
      </c>
      <c r="AP44" s="748"/>
      <c r="AQ44" s="748"/>
      <c r="AR44" s="748"/>
      <c r="AS44" s="748"/>
      <c r="AT44" s="747" t="str">
        <f ca="1">CHOOSE('Bidder Instructions'!$H$27,ADDRESS(MATCH($AB44,'1.1b Lead &amp; Parents NFP'!$C:$C,0)+$AF$15,MATCH(AT$17,'1.1b Lead &amp; Parents NFP'!$9:$9,0)+$AF$14,1,1),ADDRESS(MATCH($AA44,'1.1a Lead &amp; Parents'!$C:$C,0)+$AF$13,MATCH(AT$17,'1.1a Lead &amp; Parents'!$9:$9,0)+$AF$12,1,1))</f>
        <v>$V$83</v>
      </c>
      <c r="AU44" s="747" t="str">
        <f ca="1">CHOOSE('Bidder Instructions'!$H$27,ADDRESS(MATCH($AB44,'1.1b Lead &amp; Parents NFP'!$C:$C,0)+$AF$15,MATCH(AU$17,'1.1b Lead &amp; Parents NFP'!$9:$9,0)+$AF$14,1,1),ADDRESS(MATCH($AA44,'1.1a Lead &amp; Parents'!$C:$C,0)+$AF$13,MATCH(AU$17,'1.1a Lead &amp; Parents'!$9:$9,0)+$AF$12,1,1))</f>
        <v>$W$83</v>
      </c>
      <c r="AV44" s="747" t="str">
        <f ca="1">CHOOSE('Bidder Instructions'!$H$27,ADDRESS(MATCH($AB44,'1.1b Lead &amp; Parents NFP'!$C:$C,0)+$AF$15,MATCH(AV$17,'1.1b Lead &amp; Parents NFP'!$9:$9,0)+$AF$14,1,1),ADDRESS(MATCH($AA44,'1.1a Lead &amp; Parents'!$C:$C,0)+$AF$13,MATCH(AV$17,'1.1a Lead &amp; Parents'!$9:$9,0)+$AF$12,1,1))</f>
        <v>$X$83</v>
      </c>
      <c r="AW44" s="749"/>
      <c r="AX44" s="749"/>
      <c r="AY44" s="749"/>
    </row>
    <row r="45" spans="1:51" s="737" customFormat="1" ht="28" outlineLevel="1" x14ac:dyDescent="0.25">
      <c r="A45" s="737" t="s">
        <v>475</v>
      </c>
      <c r="B45" s="737" t="s">
        <v>452</v>
      </c>
      <c r="C45" s="750"/>
      <c r="D45" s="840" t="str">
        <f>IF('Bidder Instructions'!$H$27=1,"","Other current financial assets (i.e. MMFs, secured loan notes)")</f>
        <v>Other current financial assets (i.e. MMFs, secured loan notes)</v>
      </c>
      <c r="E45" s="841" t="str">
        <f>IF(D45="","","less")</f>
        <v>less</v>
      </c>
      <c r="F45" s="742">
        <f ca="1">_xlfn.IFNA(HYPERLINK(CHOOSE('Bidder Instructions'!$H$27,"#'1.1b Lead &amp; Parents NFP'!"&amp;AF45,"#'1.1a Lead &amp; Parents'!"&amp;AF45),INDIRECT("'"&amp;CHOOSE('Bidder Instructions'!$H$27,"1.1b Lead &amp; Parents NFP","1.1a Lead &amp; Parents")&amp;"'!"&amp;AF45)),"")</f>
        <v>0</v>
      </c>
      <c r="G45" s="742">
        <f ca="1">_xlfn.IFNA(HYPERLINK(CHOOSE('Bidder Instructions'!$H$27,"#'1.1b Lead &amp; Parents NFP'!"&amp;AG45,"#'1.1a Lead &amp; Parents'!"&amp;AG45),INDIRECT("'"&amp;CHOOSE('Bidder Instructions'!$H$27,"1.1b Lead &amp; Parents NFP","1.1a Lead &amp; Parents")&amp;"'!"&amp;AG45)),"")</f>
        <v>0</v>
      </c>
      <c r="H45" s="742">
        <f ca="1">_xlfn.IFNA(HYPERLINK(CHOOSE('Bidder Instructions'!$H$27,"#'1.1b Lead &amp; Parents NFP'!"&amp;AH45,"#'1.1a Lead &amp; Parents'!"&amp;AH45),INDIRECT("'"&amp;CHOOSE('Bidder Instructions'!$H$27,"1.1b Lead &amp; Parents NFP","1.1a Lead &amp; Parents")&amp;"'!"&amp;AH45)),"")</f>
        <v>0</v>
      </c>
      <c r="I45" s="836"/>
      <c r="J45" s="753"/>
      <c r="K45" s="753"/>
      <c r="M45" s="742">
        <f ca="1">_xlfn.IFNA(HYPERLINK(CHOOSE('Bidder Instructions'!$H$27,"#'1.1b Lead &amp; Parents NFP'!"&amp;AM45,"#'1.1a Lead &amp; Parents'!"&amp;AM45),INDIRECT("'"&amp;CHOOSE('Bidder Instructions'!$H$27,"1.1b Lead &amp; Parents NFP","1.1a Lead &amp; Parents")&amp;"'!"&amp;AM45)),"")</f>
        <v>0</v>
      </c>
      <c r="N45" s="742">
        <f ca="1">_xlfn.IFNA(HYPERLINK(CHOOSE('Bidder Instructions'!$H$27,"#'1.1b Lead &amp; Parents NFP'!"&amp;AN45,"#'1.1a Lead &amp; Parents'!"&amp;AN45),INDIRECT("'"&amp;CHOOSE('Bidder Instructions'!$H$27,"1.1b Lead &amp; Parents NFP","1.1a Lead &amp; Parents")&amp;"'!"&amp;AN45)),"")</f>
        <v>0</v>
      </c>
      <c r="O45" s="742">
        <f ca="1">_xlfn.IFNA(HYPERLINK(CHOOSE('Bidder Instructions'!$H$27,"#'1.1b Lead &amp; Parents NFP'!"&amp;AO45,"#'1.1a Lead &amp; Parents'!"&amp;AO45),INDIRECT("'"&amp;CHOOSE('Bidder Instructions'!$H$27,"1.1b Lead &amp; Parents NFP","1.1a Lead &amp; Parents")&amp;"'!"&amp;AO45)),"")</f>
        <v>0</v>
      </c>
      <c r="P45" s="836"/>
      <c r="Q45" s="753"/>
      <c r="R45" s="753"/>
      <c r="T45" s="742">
        <f ca="1">_xlfn.IFNA(HYPERLINK(CHOOSE('Bidder Instructions'!$H$27,"#'1.1b Lead &amp; Parents NFP'!"&amp;AT45,"#'1.1a Lead &amp; Parents'!"&amp;AT45),INDIRECT("'"&amp;CHOOSE('Bidder Instructions'!$H$27,"1.1b Lead &amp; Parents NFP","1.1a Lead &amp; Parents")&amp;"'!"&amp;AT45)),"")</f>
        <v>0</v>
      </c>
      <c r="U45" s="742">
        <f ca="1">_xlfn.IFNA(HYPERLINK(CHOOSE('Bidder Instructions'!$H$27,"#'1.1b Lead &amp; Parents NFP'!"&amp;AU45,"#'1.1a Lead &amp; Parents'!"&amp;AU45),INDIRECT("'"&amp;CHOOSE('Bidder Instructions'!$H$27,"1.1b Lead &amp; Parents NFP","1.1a Lead &amp; Parents")&amp;"'!"&amp;AU45)),"")</f>
        <v>0</v>
      </c>
      <c r="V45" s="742">
        <f ca="1">_xlfn.IFNA(HYPERLINK(CHOOSE('Bidder Instructions'!$H$27,"#'1.1b Lead &amp; Parents NFP'!"&amp;AV45,"#'1.1a Lead &amp; Parents'!"&amp;AV45),INDIRECT("'"&amp;CHOOSE('Bidder Instructions'!$H$27,"1.1b Lead &amp; Parents NFP","1.1a Lead &amp; Parents")&amp;"'!"&amp;AV45)),"")</f>
        <v>0</v>
      </c>
      <c r="W45" s="836"/>
      <c r="X45" s="753"/>
      <c r="Y45" s="753"/>
      <c r="AA45" s="343" t="str">
        <f t="shared" si="3"/>
        <v>BS33</v>
      </c>
      <c r="AB45" s="343">
        <v>0</v>
      </c>
      <c r="AC45" s="754"/>
      <c r="AD45" s="840" t="str">
        <f>IF('Bidder Instructions'!$H$27=1,"","Other current financial assets (i.e. MMFs, secured loan notes)")</f>
        <v>Other current financial assets (i.e. MMFs, secured loan notes)</v>
      </c>
      <c r="AE45" s="841" t="str">
        <f>IF(AD45="","","less")</f>
        <v>less</v>
      </c>
      <c r="AF45" s="747" t="str">
        <f ca="1">CHOOSE('Bidder Instructions'!$H$27,ADDRESS(MATCH($AB45,'1.1b Lead &amp; Parents NFP'!$C:$C,0)+$AF$15,MATCH(AF$17,'1.1b Lead &amp; Parents NFP'!$9:$9,0)+$AF$14,1,1),ADDRESS(MATCH($AA45,'1.1a Lead &amp; Parents'!$C:$C,0)+$AF$13,MATCH(AF$17,'1.1a Lead &amp; Parents'!$9:$9,0)+$AF$12,1,1))</f>
        <v>$F$84</v>
      </c>
      <c r="AG45" s="747" t="str">
        <f ca="1">CHOOSE('Bidder Instructions'!$H$27,ADDRESS(MATCH($AB45,'1.1b Lead &amp; Parents NFP'!$C:$C,0)+$AF$15,MATCH(AG$17,'1.1b Lead &amp; Parents NFP'!$9:$9,0)+$AF$14,1,1),ADDRESS(MATCH($AA45,'1.1a Lead &amp; Parents'!$C:$C,0)+$AF$13,MATCH(AG$17,'1.1a Lead &amp; Parents'!$9:$9,0)+$AF$12,1,1))</f>
        <v>$G$84</v>
      </c>
      <c r="AH45" s="747" t="str">
        <f ca="1">CHOOSE('Bidder Instructions'!$H$27,ADDRESS(MATCH($AB45,'1.1b Lead &amp; Parents NFP'!$C:$C,0)+$AF$15,MATCH(AH$17,'1.1b Lead &amp; Parents NFP'!$9:$9,0)+$AF$14,1,1),ADDRESS(MATCH($AA45,'1.1a Lead &amp; Parents'!$C:$C,0)+$AF$13,MATCH(AH$17,'1.1a Lead &amp; Parents'!$9:$9,0)+$AF$12,1,1))</f>
        <v>$H$84</v>
      </c>
      <c r="AI45" s="748"/>
      <c r="AJ45" s="748"/>
      <c r="AK45" s="748"/>
      <c r="AL45" s="748"/>
      <c r="AM45" s="747" t="str">
        <f ca="1">CHOOSE('Bidder Instructions'!$H$27,ADDRESS(MATCH($AB45,'1.1b Lead &amp; Parents NFP'!$C:$C,0)+$AF$15,MATCH(AM$17,'1.1b Lead &amp; Parents NFP'!$9:$9,0)+$AF$14,1,1),ADDRESS(MATCH($AA45,'1.1a Lead &amp; Parents'!$C:$C,0)+$AF$13,MATCH(AM$17,'1.1a Lead &amp; Parents'!$9:$9,0)+$AF$12,1,1))</f>
        <v>$N$84</v>
      </c>
      <c r="AN45" s="747" t="str">
        <f ca="1">CHOOSE('Bidder Instructions'!$H$27,ADDRESS(MATCH($AB45,'1.1b Lead &amp; Parents NFP'!$C:$C,0)+$AF$15,MATCH(AN$17,'1.1b Lead &amp; Parents NFP'!$9:$9,0)+$AF$14,1,1),ADDRESS(MATCH($AA45,'1.1a Lead &amp; Parents'!$C:$C,0)+$AF$13,MATCH(AN$17,'1.1a Lead &amp; Parents'!$9:$9,0)+$AF$12,1,1))</f>
        <v>$O$84</v>
      </c>
      <c r="AO45" s="747" t="str">
        <f ca="1">CHOOSE('Bidder Instructions'!$H$27,ADDRESS(MATCH($AB45,'1.1b Lead &amp; Parents NFP'!$C:$C,0)+$AF$15,MATCH(AO$17,'1.1b Lead &amp; Parents NFP'!$9:$9,0)+$AF$14,1,1),ADDRESS(MATCH($AA45,'1.1a Lead &amp; Parents'!$C:$C,0)+$AF$13,MATCH(AO$17,'1.1a Lead &amp; Parents'!$9:$9,0)+$AF$12,1,1))</f>
        <v>$P$84</v>
      </c>
      <c r="AP45" s="748"/>
      <c r="AQ45" s="748"/>
      <c r="AR45" s="748"/>
      <c r="AS45" s="748"/>
      <c r="AT45" s="747" t="str">
        <f ca="1">CHOOSE('Bidder Instructions'!$H$27,ADDRESS(MATCH($AB45,'1.1b Lead &amp; Parents NFP'!$C:$C,0)+$AF$15,MATCH(AT$17,'1.1b Lead &amp; Parents NFP'!$9:$9,0)+$AF$14,1,1),ADDRESS(MATCH($AA45,'1.1a Lead &amp; Parents'!$C:$C,0)+$AF$13,MATCH(AT$17,'1.1a Lead &amp; Parents'!$9:$9,0)+$AF$12,1,1))</f>
        <v>$V$84</v>
      </c>
      <c r="AU45" s="747" t="str">
        <f ca="1">CHOOSE('Bidder Instructions'!$H$27,ADDRESS(MATCH($AB45,'1.1b Lead &amp; Parents NFP'!$C:$C,0)+$AF$15,MATCH(AU$17,'1.1b Lead &amp; Parents NFP'!$9:$9,0)+$AF$14,1,1),ADDRESS(MATCH($AA45,'1.1a Lead &amp; Parents'!$C:$C,0)+$AF$13,MATCH(AU$17,'1.1a Lead &amp; Parents'!$9:$9,0)+$AF$12,1,1))</f>
        <v>$W$84</v>
      </c>
      <c r="AV45" s="747" t="str">
        <f ca="1">CHOOSE('Bidder Instructions'!$H$27,ADDRESS(MATCH($AB45,'1.1b Lead &amp; Parents NFP'!$C:$C,0)+$AF$15,MATCH(AV$17,'1.1b Lead &amp; Parents NFP'!$9:$9,0)+$AF$14,1,1),ADDRESS(MATCH($AA45,'1.1a Lead &amp; Parents'!$C:$C,0)+$AF$13,MATCH(AV$17,'1.1a Lead &amp; Parents'!$9:$9,0)+$AF$12,1,1))</f>
        <v>$X$84</v>
      </c>
      <c r="AW45" s="749"/>
      <c r="AX45" s="749"/>
      <c r="AY45" s="749"/>
    </row>
    <row r="46" spans="1:51" s="737" customFormat="1" ht="42" outlineLevel="1" x14ac:dyDescent="0.25">
      <c r="A46" s="737" t="s">
        <v>496</v>
      </c>
      <c r="B46" s="737" t="s">
        <v>451</v>
      </c>
      <c r="C46" s="750"/>
      <c r="D46" s="852" t="s">
        <v>226</v>
      </c>
      <c r="E46" s="853" t="s">
        <v>216</v>
      </c>
      <c r="F46" s="742">
        <f ca="1">_xlfn.IFNA(HYPERLINK(CHOOSE('Bidder Instructions'!$H$27,"#'1.1b Lead &amp; Parents NFP'!"&amp;AF46,"#'1.1a Lead &amp; Parents'!"&amp;AF46),INDIRECT("'"&amp;CHOOSE('Bidder Instructions'!$H$27,"1.1b Lead &amp; Parents NFP","1.1a Lead &amp; Parents")&amp;"'!"&amp;AF46)),"")</f>
        <v>0</v>
      </c>
      <c r="G46" s="742">
        <f ca="1">_xlfn.IFNA(HYPERLINK(CHOOSE('Bidder Instructions'!$H$27,"#'1.1b Lead &amp; Parents NFP'!"&amp;AG46,"#'1.1a Lead &amp; Parents'!"&amp;AG46),INDIRECT("'"&amp;CHOOSE('Bidder Instructions'!$H$27,"1.1b Lead &amp; Parents NFP","1.1a Lead &amp; Parents")&amp;"'!"&amp;AG46)),"")</f>
        <v>0</v>
      </c>
      <c r="H46" s="742">
        <f ca="1">_xlfn.IFNA(HYPERLINK(CHOOSE('Bidder Instructions'!$H$27,"#'1.1b Lead &amp; Parents NFP'!"&amp;AH46,"#'1.1a Lead &amp; Parents'!"&amp;AH46),INDIRECT("'"&amp;CHOOSE('Bidder Instructions'!$H$27,"1.1b Lead &amp; Parents NFP","1.1a Lead &amp; Parents")&amp;"'!"&amp;AH46)),"")</f>
        <v>0</v>
      </c>
      <c r="I46" s="836"/>
      <c r="J46" s="753"/>
      <c r="K46" s="753"/>
      <c r="M46" s="742">
        <f ca="1">_xlfn.IFNA(HYPERLINK(CHOOSE('Bidder Instructions'!$H$27,"#'1.1b Lead &amp; Parents NFP'!"&amp;AM46,"#'1.1a Lead &amp; Parents'!"&amp;AM46),INDIRECT("'"&amp;CHOOSE('Bidder Instructions'!$H$27,"1.1b Lead &amp; Parents NFP","1.1a Lead &amp; Parents")&amp;"'!"&amp;AM46)),"")</f>
        <v>0</v>
      </c>
      <c r="N46" s="742">
        <f ca="1">_xlfn.IFNA(HYPERLINK(CHOOSE('Bidder Instructions'!$H$27,"#'1.1b Lead &amp; Parents NFP'!"&amp;AN46,"#'1.1a Lead &amp; Parents'!"&amp;AN46),INDIRECT("'"&amp;CHOOSE('Bidder Instructions'!$H$27,"1.1b Lead &amp; Parents NFP","1.1a Lead &amp; Parents")&amp;"'!"&amp;AN46)),"")</f>
        <v>0</v>
      </c>
      <c r="O46" s="742">
        <f ca="1">_xlfn.IFNA(HYPERLINK(CHOOSE('Bidder Instructions'!$H$27,"#'1.1b Lead &amp; Parents NFP'!"&amp;AO46,"#'1.1a Lead &amp; Parents'!"&amp;AO46),INDIRECT("'"&amp;CHOOSE('Bidder Instructions'!$H$27,"1.1b Lead &amp; Parents NFP","1.1a Lead &amp; Parents")&amp;"'!"&amp;AO46)),"")</f>
        <v>0</v>
      </c>
      <c r="P46" s="836"/>
      <c r="Q46" s="753"/>
      <c r="R46" s="753"/>
      <c r="T46" s="742">
        <f ca="1">_xlfn.IFNA(HYPERLINK(CHOOSE('Bidder Instructions'!$H$27,"#'1.1b Lead &amp; Parents NFP'!"&amp;AT46,"#'1.1a Lead &amp; Parents'!"&amp;AT46),INDIRECT("'"&amp;CHOOSE('Bidder Instructions'!$H$27,"1.1b Lead &amp; Parents NFP","1.1a Lead &amp; Parents")&amp;"'!"&amp;AT46)),"")</f>
        <v>0</v>
      </c>
      <c r="U46" s="742">
        <f ca="1">_xlfn.IFNA(HYPERLINK(CHOOSE('Bidder Instructions'!$H$27,"#'1.1b Lead &amp; Parents NFP'!"&amp;AU46,"#'1.1a Lead &amp; Parents'!"&amp;AU46),INDIRECT("'"&amp;CHOOSE('Bidder Instructions'!$H$27,"1.1b Lead &amp; Parents NFP","1.1a Lead &amp; Parents")&amp;"'!"&amp;AU46)),"")</f>
        <v>0</v>
      </c>
      <c r="V46" s="742">
        <f ca="1">_xlfn.IFNA(HYPERLINK(CHOOSE('Bidder Instructions'!$H$27,"#'1.1b Lead &amp; Parents NFP'!"&amp;AV46,"#'1.1a Lead &amp; Parents'!"&amp;AV46),INDIRECT("'"&amp;CHOOSE('Bidder Instructions'!$H$27,"1.1b Lead &amp; Parents NFP","1.1a Lead &amp; Parents")&amp;"'!"&amp;AV46)),"")</f>
        <v>0</v>
      </c>
      <c r="W46" s="836"/>
      <c r="X46" s="753"/>
      <c r="Y46" s="753"/>
      <c r="AA46" s="343" t="str">
        <f t="shared" si="3"/>
        <v>BS34</v>
      </c>
      <c r="AB46" s="343">
        <v>0</v>
      </c>
      <c r="AC46" s="754"/>
      <c r="AD46" s="854" t="s">
        <v>226</v>
      </c>
      <c r="AE46" s="855" t="s">
        <v>216</v>
      </c>
      <c r="AF46" s="747" t="str">
        <f ca="1">CHOOSE('Bidder Instructions'!$H$27,ADDRESS(MATCH($AB46,'1.1b Lead &amp; Parents NFP'!$C:$C,0)+$AF$15,MATCH(AF$17,'1.1b Lead &amp; Parents NFP'!$9:$9,0)+$AF$14,1,1),ADDRESS(MATCH($AA46,'1.1a Lead &amp; Parents'!$C:$C,0)+$AF$13,MATCH(AF$17,'1.1a Lead &amp; Parents'!$9:$9,0)+$AF$12,1,1))</f>
        <v>$F$85</v>
      </c>
      <c r="AG46" s="747" t="str">
        <f ca="1">CHOOSE('Bidder Instructions'!$H$27,ADDRESS(MATCH($AB46,'1.1b Lead &amp; Parents NFP'!$C:$C,0)+$AF$15,MATCH(AG$17,'1.1b Lead &amp; Parents NFP'!$9:$9,0)+$AF$14,1,1),ADDRESS(MATCH($AA46,'1.1a Lead &amp; Parents'!$C:$C,0)+$AF$13,MATCH(AG$17,'1.1a Lead &amp; Parents'!$9:$9,0)+$AF$12,1,1))</f>
        <v>$G$85</v>
      </c>
      <c r="AH46" s="747" t="str">
        <f ca="1">CHOOSE('Bidder Instructions'!$H$27,ADDRESS(MATCH($AB46,'1.1b Lead &amp; Parents NFP'!$C:$C,0)+$AF$15,MATCH(AH$17,'1.1b Lead &amp; Parents NFP'!$9:$9,0)+$AF$14,1,1),ADDRESS(MATCH($AA46,'1.1a Lead &amp; Parents'!$C:$C,0)+$AF$13,MATCH(AH$17,'1.1a Lead &amp; Parents'!$9:$9,0)+$AF$12,1,1))</f>
        <v>$H$85</v>
      </c>
      <c r="AI46" s="748"/>
      <c r="AJ46" s="748"/>
      <c r="AK46" s="748"/>
      <c r="AL46" s="748"/>
      <c r="AM46" s="747" t="str">
        <f ca="1">CHOOSE('Bidder Instructions'!$H$27,ADDRESS(MATCH($AB46,'1.1b Lead &amp; Parents NFP'!$C:$C,0)+$AF$15,MATCH(AM$17,'1.1b Lead &amp; Parents NFP'!$9:$9,0)+$AF$14,1,1),ADDRESS(MATCH($AA46,'1.1a Lead &amp; Parents'!$C:$C,0)+$AF$13,MATCH(AM$17,'1.1a Lead &amp; Parents'!$9:$9,0)+$AF$12,1,1))</f>
        <v>$N$85</v>
      </c>
      <c r="AN46" s="747" t="str">
        <f ca="1">CHOOSE('Bidder Instructions'!$H$27,ADDRESS(MATCH($AB46,'1.1b Lead &amp; Parents NFP'!$C:$C,0)+$AF$15,MATCH(AN$17,'1.1b Lead &amp; Parents NFP'!$9:$9,0)+$AF$14,1,1),ADDRESS(MATCH($AA46,'1.1a Lead &amp; Parents'!$C:$C,0)+$AF$13,MATCH(AN$17,'1.1a Lead &amp; Parents'!$9:$9,0)+$AF$12,1,1))</f>
        <v>$O$85</v>
      </c>
      <c r="AO46" s="747" t="str">
        <f ca="1">CHOOSE('Bidder Instructions'!$H$27,ADDRESS(MATCH($AB46,'1.1b Lead &amp; Parents NFP'!$C:$C,0)+$AF$15,MATCH(AO$17,'1.1b Lead &amp; Parents NFP'!$9:$9,0)+$AF$14,1,1),ADDRESS(MATCH($AA46,'1.1a Lead &amp; Parents'!$C:$C,0)+$AF$13,MATCH(AO$17,'1.1a Lead &amp; Parents'!$9:$9,0)+$AF$12,1,1))</f>
        <v>$P$85</v>
      </c>
      <c r="AP46" s="748"/>
      <c r="AQ46" s="748"/>
      <c r="AR46" s="748"/>
      <c r="AS46" s="748"/>
      <c r="AT46" s="747" t="str">
        <f ca="1">CHOOSE('Bidder Instructions'!$H$27,ADDRESS(MATCH($AB46,'1.1b Lead &amp; Parents NFP'!$C:$C,0)+$AF$15,MATCH(AT$17,'1.1b Lead &amp; Parents NFP'!$9:$9,0)+$AF$14,1,1),ADDRESS(MATCH($AA46,'1.1a Lead &amp; Parents'!$C:$C,0)+$AF$13,MATCH(AT$17,'1.1a Lead &amp; Parents'!$9:$9,0)+$AF$12,1,1))</f>
        <v>$V$85</v>
      </c>
      <c r="AU46" s="747" t="str">
        <f ca="1">CHOOSE('Bidder Instructions'!$H$27,ADDRESS(MATCH($AB46,'1.1b Lead &amp; Parents NFP'!$C:$C,0)+$AF$15,MATCH(AU$17,'1.1b Lead &amp; Parents NFP'!$9:$9,0)+$AF$14,1,1),ADDRESS(MATCH($AA46,'1.1a Lead &amp; Parents'!$C:$C,0)+$AF$13,MATCH(AU$17,'1.1a Lead &amp; Parents'!$9:$9,0)+$AF$12,1,1))</f>
        <v>$W$85</v>
      </c>
      <c r="AV46" s="747" t="str">
        <f ca="1">CHOOSE('Bidder Instructions'!$H$27,ADDRESS(MATCH($AB46,'1.1b Lead &amp; Parents NFP'!$C:$C,0)+$AF$15,MATCH(AV$17,'1.1b Lead &amp; Parents NFP'!$9:$9,0)+$AF$14,1,1),ADDRESS(MATCH($AA46,'1.1a Lead &amp; Parents'!$C:$C,0)+$AF$13,MATCH(AV$17,'1.1a Lead &amp; Parents'!$9:$9,0)+$AF$12,1,1))</f>
        <v>$X$85</v>
      </c>
      <c r="AW46" s="749"/>
      <c r="AX46" s="749"/>
      <c r="AY46" s="749"/>
    </row>
    <row r="47" spans="1:51" s="737" customFormat="1" ht="14.5" outlineLevel="1" thickBot="1" x14ac:dyDescent="0.3">
      <c r="C47" s="750"/>
      <c r="D47" s="856" t="s">
        <v>129</v>
      </c>
      <c r="E47" s="857"/>
      <c r="F47" s="858">
        <f ca="1">SUM(F29:F34,F36:F41)-SUM(F43:F46)</f>
        <v>0</v>
      </c>
      <c r="G47" s="858">
        <f ca="1">SUM(G29:G34,G36:G41)-SUM(G43:G46)</f>
        <v>0</v>
      </c>
      <c r="H47" s="858">
        <f ca="1">SUM(H29:H34,H36:H41)-SUM(H43:H46)</f>
        <v>0</v>
      </c>
      <c r="I47" s="836"/>
      <c r="J47" s="753"/>
      <c r="K47" s="753"/>
      <c r="M47" s="858">
        <f ca="1">SUM(M29:M34,M36:M41)-SUM(M43:M46)</f>
        <v>0</v>
      </c>
      <c r="N47" s="858">
        <f ca="1">SUM(N29:N34,N36:N41)-SUM(N43:N46)</f>
        <v>0</v>
      </c>
      <c r="O47" s="858">
        <f ca="1">SUM(O29:O34,O36:O41)-SUM(O43:O46)</f>
        <v>0</v>
      </c>
      <c r="P47" s="836"/>
      <c r="Q47" s="753"/>
      <c r="R47" s="753"/>
      <c r="T47" s="858">
        <f ca="1">SUM(T29:T34,T36:T41)-SUM(T43:T46)</f>
        <v>0</v>
      </c>
      <c r="U47" s="858">
        <f ca="1">SUM(U29:U34,U36:U41)-SUM(U43:U46)</f>
        <v>0</v>
      </c>
      <c r="V47" s="858">
        <f ca="1">SUM(V29:V34,V36:V41)-SUM(V43:V46)</f>
        <v>0</v>
      </c>
      <c r="W47" s="836"/>
      <c r="X47" s="753"/>
      <c r="Y47" s="753"/>
      <c r="AA47" s="343"/>
      <c r="AB47" s="343"/>
      <c r="AC47" s="754"/>
      <c r="AD47" s="859" t="s">
        <v>129</v>
      </c>
      <c r="AE47" s="860"/>
      <c r="AF47" s="747"/>
      <c r="AG47" s="747"/>
      <c r="AH47" s="832"/>
      <c r="AI47" s="748"/>
      <c r="AJ47" s="748"/>
      <c r="AK47" s="748"/>
      <c r="AL47" s="748"/>
      <c r="AM47" s="833"/>
      <c r="AN47" s="747"/>
      <c r="AO47" s="832"/>
      <c r="AP47" s="748"/>
      <c r="AQ47" s="748"/>
      <c r="AR47" s="748"/>
      <c r="AS47" s="748"/>
      <c r="AT47" s="833"/>
      <c r="AU47" s="747"/>
      <c r="AV47" s="832"/>
      <c r="AW47" s="749"/>
      <c r="AX47" s="749"/>
      <c r="AY47" s="749"/>
    </row>
    <row r="48" spans="1:51" s="737" customFormat="1" ht="28.5" outlineLevel="1" thickTop="1" x14ac:dyDescent="0.25">
      <c r="A48" s="737" t="s">
        <v>453</v>
      </c>
      <c r="B48" s="737" t="s">
        <v>453</v>
      </c>
      <c r="C48" s="750"/>
      <c r="D48" s="861" t="s">
        <v>151</v>
      </c>
      <c r="E48" s="862" t="s">
        <v>218</v>
      </c>
      <c r="F48" s="742">
        <f ca="1">_xlfn.IFNA(HYPERLINK(CHOOSE('Bidder Instructions'!$H$27,"#'1.1b Lead &amp; Parents NFP'!"&amp;AF48,"#'1.1a Lead &amp; Parents'!"&amp;AF48),INDIRECT("'"&amp;CHOOSE('Bidder Instructions'!$H$27,"1.1b Lead &amp; Parents NFP","1.1a Lead &amp; Parents")&amp;"'!"&amp;AF48)),"")</f>
        <v>0</v>
      </c>
      <c r="G48" s="742">
        <f ca="1">_xlfn.IFNA(HYPERLINK(CHOOSE('Bidder Instructions'!$H$27,"#'1.1b Lead &amp; Parents NFP'!"&amp;AG48,"#'1.1a Lead &amp; Parents'!"&amp;AG48),INDIRECT("'"&amp;CHOOSE('Bidder Instructions'!$H$27,"1.1b Lead &amp; Parents NFP","1.1a Lead &amp; Parents")&amp;"'!"&amp;AG48)),"")</f>
        <v>0</v>
      </c>
      <c r="H48" s="742">
        <f ca="1">_xlfn.IFNA(HYPERLINK(CHOOSE('Bidder Instructions'!$H$27,"#'1.1b Lead &amp; Parents NFP'!"&amp;AH48,"#'1.1a Lead &amp; Parents'!"&amp;AH48),INDIRECT("'"&amp;CHOOSE('Bidder Instructions'!$H$27,"1.1b Lead &amp; Parents NFP","1.1a Lead &amp; Parents")&amp;"'!"&amp;AH48)),"")</f>
        <v>0</v>
      </c>
      <c r="I48" s="836"/>
      <c r="J48" s="753"/>
      <c r="K48" s="753"/>
      <c r="M48" s="742">
        <f ca="1">_xlfn.IFNA(HYPERLINK(CHOOSE('Bidder Instructions'!$H$27,"#'1.1b Lead &amp; Parents NFP'!"&amp;AM48,"#'1.1a Lead &amp; Parents'!"&amp;AM48),INDIRECT("'"&amp;CHOOSE('Bidder Instructions'!$H$27,"1.1b Lead &amp; Parents NFP","1.1a Lead &amp; Parents")&amp;"'!"&amp;AM48)),"")</f>
        <v>0</v>
      </c>
      <c r="N48" s="742">
        <f ca="1">_xlfn.IFNA(HYPERLINK(CHOOSE('Bidder Instructions'!$H$27,"#'1.1b Lead &amp; Parents NFP'!"&amp;AN48,"#'1.1a Lead &amp; Parents'!"&amp;AN48),INDIRECT("'"&amp;CHOOSE('Bidder Instructions'!$H$27,"1.1b Lead &amp; Parents NFP","1.1a Lead &amp; Parents")&amp;"'!"&amp;AN48)),"")</f>
        <v>0</v>
      </c>
      <c r="O48" s="742">
        <f ca="1">_xlfn.IFNA(HYPERLINK(CHOOSE('Bidder Instructions'!$H$27,"#'1.1b Lead &amp; Parents NFP'!"&amp;AO48,"#'1.1a Lead &amp; Parents'!"&amp;AO48),INDIRECT("'"&amp;CHOOSE('Bidder Instructions'!$H$27,"1.1b Lead &amp; Parents NFP","1.1a Lead &amp; Parents")&amp;"'!"&amp;AO48)),"")</f>
        <v>0</v>
      </c>
      <c r="P48" s="836"/>
      <c r="Q48" s="753"/>
      <c r="R48" s="753"/>
      <c r="T48" s="742">
        <f ca="1">_xlfn.IFNA(HYPERLINK(CHOOSE('Bidder Instructions'!$H$27,"#'1.1b Lead &amp; Parents NFP'!"&amp;AT48,"#'1.1a Lead &amp; Parents'!"&amp;AT48),INDIRECT("'"&amp;CHOOSE('Bidder Instructions'!$H$27,"1.1b Lead &amp; Parents NFP","1.1a Lead &amp; Parents")&amp;"'!"&amp;AT48)),"")</f>
        <v>0</v>
      </c>
      <c r="U48" s="742">
        <f ca="1">_xlfn.IFNA(HYPERLINK(CHOOSE('Bidder Instructions'!$H$27,"#'1.1b Lead &amp; Parents NFP'!"&amp;AU48,"#'1.1a Lead &amp; Parents'!"&amp;AU48),INDIRECT("'"&amp;CHOOSE('Bidder Instructions'!$H$27,"1.1b Lead &amp; Parents NFP","1.1a Lead &amp; Parents")&amp;"'!"&amp;AU48)),"")</f>
        <v>0</v>
      </c>
      <c r="V48" s="742">
        <f ca="1">_xlfn.IFNA(HYPERLINK(CHOOSE('Bidder Instructions'!$H$27,"#'1.1b Lead &amp; Parents NFP'!"&amp;AV48,"#'1.1a Lead &amp; Parents'!"&amp;AV48),INDIRECT("'"&amp;CHOOSE('Bidder Instructions'!$H$27,"1.1b Lead &amp; Parents NFP","1.1a Lead &amp; Parents")&amp;"'!"&amp;AV48)),"")</f>
        <v>0</v>
      </c>
      <c r="W48" s="836"/>
      <c r="X48" s="753"/>
      <c r="Y48" s="753"/>
      <c r="AA48" s="343" t="str">
        <f t="shared" si="3"/>
        <v>CF1</v>
      </c>
      <c r="AB48" s="343">
        <v>0</v>
      </c>
      <c r="AC48" s="754"/>
      <c r="AD48" s="863" t="s">
        <v>151</v>
      </c>
      <c r="AE48" s="864" t="s">
        <v>218</v>
      </c>
      <c r="AF48" s="747" t="str">
        <f ca="1">CHOOSE('Bidder Instructions'!$H$27,ADDRESS(MATCH($AB48,'1.1b Lead &amp; Parents NFP'!$C:$C,0)+$AF$15,MATCH(AF$17,'1.1b Lead &amp; Parents NFP'!$9:$9,0)+$AF$14,1,1),ADDRESS(MATCH($AA48,'1.1a Lead &amp; Parents'!$C:$C,0)+$AF$13,MATCH(AF$17,'1.1a Lead &amp; Parents'!$9:$9,0)+$AF$12,1,1))</f>
        <v>$F$142</v>
      </c>
      <c r="AG48" s="747" t="str">
        <f ca="1">CHOOSE('Bidder Instructions'!$H$27,ADDRESS(MATCH($AB48,'1.1b Lead &amp; Parents NFP'!$C:$C,0)+$AF$15,MATCH(AG$17,'1.1b Lead &amp; Parents NFP'!$9:$9,0)+$AF$14,1,1),ADDRESS(MATCH($AA48,'1.1a Lead &amp; Parents'!$C:$C,0)+$AF$13,MATCH(AG$17,'1.1a Lead &amp; Parents'!$9:$9,0)+$AF$12,1,1))</f>
        <v>$G$142</v>
      </c>
      <c r="AH48" s="747" t="str">
        <f ca="1">CHOOSE('Bidder Instructions'!$H$27,ADDRESS(MATCH($AB48,'1.1b Lead &amp; Parents NFP'!$C:$C,0)+$AF$15,MATCH(AH$17,'1.1b Lead &amp; Parents NFP'!$9:$9,0)+$AF$14,1,1),ADDRESS(MATCH($AA48,'1.1a Lead &amp; Parents'!$C:$C,0)+$AF$13,MATCH(AH$17,'1.1a Lead &amp; Parents'!$9:$9,0)+$AF$12,1,1))</f>
        <v>$H$142</v>
      </c>
      <c r="AI48" s="748"/>
      <c r="AJ48" s="748"/>
      <c r="AK48" s="748"/>
      <c r="AL48" s="748"/>
      <c r="AM48" s="747" t="str">
        <f ca="1">CHOOSE('Bidder Instructions'!$H$27,ADDRESS(MATCH($AB48,'1.1b Lead &amp; Parents NFP'!$C:$C,0)+$AF$15,MATCH(AM$17,'1.1b Lead &amp; Parents NFP'!$9:$9,0)+$AF$14,1,1),ADDRESS(MATCH($AA48,'1.1a Lead &amp; Parents'!$C:$C,0)+$AF$13,MATCH(AM$17,'1.1a Lead &amp; Parents'!$9:$9,0)+$AF$12,1,1))</f>
        <v>$N$142</v>
      </c>
      <c r="AN48" s="747" t="str">
        <f ca="1">CHOOSE('Bidder Instructions'!$H$27,ADDRESS(MATCH($AB48,'1.1b Lead &amp; Parents NFP'!$C:$C,0)+$AF$15,MATCH(AN$17,'1.1b Lead &amp; Parents NFP'!$9:$9,0)+$AF$14,1,1),ADDRESS(MATCH($AA48,'1.1a Lead &amp; Parents'!$C:$C,0)+$AF$13,MATCH(AN$17,'1.1a Lead &amp; Parents'!$9:$9,0)+$AF$12,1,1))</f>
        <v>$O$142</v>
      </c>
      <c r="AO48" s="747" t="str">
        <f ca="1">CHOOSE('Bidder Instructions'!$H$27,ADDRESS(MATCH($AB48,'1.1b Lead &amp; Parents NFP'!$C:$C,0)+$AF$15,MATCH(AO$17,'1.1b Lead &amp; Parents NFP'!$9:$9,0)+$AF$14,1,1),ADDRESS(MATCH($AA48,'1.1a Lead &amp; Parents'!$C:$C,0)+$AF$13,MATCH(AO$17,'1.1a Lead &amp; Parents'!$9:$9,0)+$AF$12,1,1))</f>
        <v>$P$142</v>
      </c>
      <c r="AP48" s="748"/>
      <c r="AQ48" s="748"/>
      <c r="AR48" s="748"/>
      <c r="AS48" s="748"/>
      <c r="AT48" s="747" t="str">
        <f ca="1">CHOOSE('Bidder Instructions'!$H$27,ADDRESS(MATCH($AB48,'1.1b Lead &amp; Parents NFP'!$C:$C,0)+$AF$15,MATCH(AT$17,'1.1b Lead &amp; Parents NFP'!$9:$9,0)+$AF$14,1,1),ADDRESS(MATCH($AA48,'1.1a Lead &amp; Parents'!$C:$C,0)+$AF$13,MATCH(AT$17,'1.1a Lead &amp; Parents'!$9:$9,0)+$AF$12,1,1))</f>
        <v>$V$142</v>
      </c>
      <c r="AU48" s="747" t="str">
        <f ca="1">CHOOSE('Bidder Instructions'!$H$27,ADDRESS(MATCH($AB48,'1.1b Lead &amp; Parents NFP'!$C:$C,0)+$AF$15,MATCH(AU$17,'1.1b Lead &amp; Parents NFP'!$9:$9,0)+$AF$14,1,1),ADDRESS(MATCH($AA48,'1.1a Lead &amp; Parents'!$C:$C,0)+$AF$13,MATCH(AU$17,'1.1a Lead &amp; Parents'!$9:$9,0)+$AF$12,1,1))</f>
        <v>$W$142</v>
      </c>
      <c r="AV48" s="747" t="str">
        <f ca="1">CHOOSE('Bidder Instructions'!$H$27,ADDRESS(MATCH($AB48,'1.1b Lead &amp; Parents NFP'!$C:$C,0)+$AF$15,MATCH(AV$17,'1.1b Lead &amp; Parents NFP'!$9:$9,0)+$AF$14,1,1),ADDRESS(MATCH($AA48,'1.1a Lead &amp; Parents'!$C:$C,0)+$AF$13,MATCH(AV$17,'1.1a Lead &amp; Parents'!$9:$9,0)+$AF$12,1,1))</f>
        <v>$X$142</v>
      </c>
      <c r="AW48" s="749"/>
      <c r="AX48" s="749"/>
      <c r="AY48" s="749"/>
    </row>
    <row r="49" spans="1:51" s="737" customFormat="1" ht="28" outlineLevel="1" x14ac:dyDescent="0.25">
      <c r="A49" s="737" t="s">
        <v>454</v>
      </c>
      <c r="B49" s="737" t="s">
        <v>454</v>
      </c>
      <c r="C49" s="750"/>
      <c r="D49" s="852" t="s">
        <v>133</v>
      </c>
      <c r="E49" s="865" t="s">
        <v>216</v>
      </c>
      <c r="F49" s="742">
        <f ca="1">_xlfn.IFNA(HYPERLINK(CHOOSE('Bidder Instructions'!$H$27,"#'1.1b Lead &amp; Parents NFP'!"&amp;AF49,"#'1.1a Lead &amp; Parents'!"&amp;AF49),INDIRECT("'"&amp;CHOOSE('Bidder Instructions'!$H$27,"1.1b Lead &amp; Parents NFP","1.1a Lead &amp; Parents")&amp;"'!"&amp;AF49)),"")</f>
        <v>0</v>
      </c>
      <c r="G49" s="742">
        <f ca="1">_xlfn.IFNA(HYPERLINK(CHOOSE('Bidder Instructions'!$H$27,"#'1.1b Lead &amp; Parents NFP'!"&amp;AG49,"#'1.1a Lead &amp; Parents'!"&amp;AG49),INDIRECT("'"&amp;CHOOSE('Bidder Instructions'!$H$27,"1.1b Lead &amp; Parents NFP","1.1a Lead &amp; Parents")&amp;"'!"&amp;AG49)),"")</f>
        <v>0</v>
      </c>
      <c r="H49" s="742">
        <f ca="1">_xlfn.IFNA(HYPERLINK(CHOOSE('Bidder Instructions'!$H$27,"#'1.1b Lead &amp; Parents NFP'!"&amp;AH49,"#'1.1a Lead &amp; Parents'!"&amp;AH49),INDIRECT("'"&amp;CHOOSE('Bidder Instructions'!$H$27,"1.1b Lead &amp; Parents NFP","1.1a Lead &amp; Parents")&amp;"'!"&amp;AH49)),"")</f>
        <v>0</v>
      </c>
      <c r="I49" s="836"/>
      <c r="J49" s="753"/>
      <c r="K49" s="753"/>
      <c r="M49" s="742">
        <f ca="1">_xlfn.IFNA(HYPERLINK(CHOOSE('Bidder Instructions'!$H$27,"#'1.1b Lead &amp; Parents NFP'!"&amp;AM49,"#'1.1a Lead &amp; Parents'!"&amp;AM49),INDIRECT("'"&amp;CHOOSE('Bidder Instructions'!$H$27,"1.1b Lead &amp; Parents NFP","1.1a Lead &amp; Parents")&amp;"'!"&amp;AM49)),"")</f>
        <v>0</v>
      </c>
      <c r="N49" s="742">
        <f ca="1">_xlfn.IFNA(HYPERLINK(CHOOSE('Bidder Instructions'!$H$27,"#'1.1b Lead &amp; Parents NFP'!"&amp;AN49,"#'1.1a Lead &amp; Parents'!"&amp;AN49),INDIRECT("'"&amp;CHOOSE('Bidder Instructions'!$H$27,"1.1b Lead &amp; Parents NFP","1.1a Lead &amp; Parents")&amp;"'!"&amp;AN49)),"")</f>
        <v>0</v>
      </c>
      <c r="O49" s="742">
        <f ca="1">_xlfn.IFNA(HYPERLINK(CHOOSE('Bidder Instructions'!$H$27,"#'1.1b Lead &amp; Parents NFP'!"&amp;AO49,"#'1.1a Lead &amp; Parents'!"&amp;AO49),INDIRECT("'"&amp;CHOOSE('Bidder Instructions'!$H$27,"1.1b Lead &amp; Parents NFP","1.1a Lead &amp; Parents")&amp;"'!"&amp;AO49)),"")</f>
        <v>0</v>
      </c>
      <c r="P49" s="836"/>
      <c r="Q49" s="753"/>
      <c r="R49" s="753"/>
      <c r="T49" s="742">
        <f ca="1">_xlfn.IFNA(HYPERLINK(CHOOSE('Bidder Instructions'!$H$27,"#'1.1b Lead &amp; Parents NFP'!"&amp;AT49,"#'1.1a Lead &amp; Parents'!"&amp;AT49),INDIRECT("'"&amp;CHOOSE('Bidder Instructions'!$H$27,"1.1b Lead &amp; Parents NFP","1.1a Lead &amp; Parents")&amp;"'!"&amp;AT49)),"")</f>
        <v>0</v>
      </c>
      <c r="U49" s="742">
        <f ca="1">_xlfn.IFNA(HYPERLINK(CHOOSE('Bidder Instructions'!$H$27,"#'1.1b Lead &amp; Parents NFP'!"&amp;AU49,"#'1.1a Lead &amp; Parents'!"&amp;AU49),INDIRECT("'"&amp;CHOOSE('Bidder Instructions'!$H$27,"1.1b Lead &amp; Parents NFP","1.1a Lead &amp; Parents")&amp;"'!"&amp;AU49)),"")</f>
        <v>0</v>
      </c>
      <c r="V49" s="742">
        <f ca="1">_xlfn.IFNA(HYPERLINK(CHOOSE('Bidder Instructions'!$H$27,"#'1.1b Lead &amp; Parents NFP'!"&amp;AV49,"#'1.1a Lead &amp; Parents'!"&amp;AV49),INDIRECT("'"&amp;CHOOSE('Bidder Instructions'!$H$27,"1.1b Lead &amp; Parents NFP","1.1a Lead &amp; Parents")&amp;"'!"&amp;AV49)),"")</f>
        <v>0</v>
      </c>
      <c r="W49" s="836"/>
      <c r="X49" s="753"/>
      <c r="Y49" s="753"/>
      <c r="AA49" s="343" t="str">
        <f t="shared" si="3"/>
        <v>CF2</v>
      </c>
      <c r="AB49" s="343">
        <v>0</v>
      </c>
      <c r="AC49" s="754"/>
      <c r="AD49" s="854" t="s">
        <v>133</v>
      </c>
      <c r="AE49" s="866" t="s">
        <v>216</v>
      </c>
      <c r="AF49" s="747" t="str">
        <f ca="1">CHOOSE('Bidder Instructions'!$H$27,ADDRESS(MATCH($AB49,'1.1b Lead &amp; Parents NFP'!$C:$C,0)+$AF$15,MATCH(AF$17,'1.1b Lead &amp; Parents NFP'!$9:$9,0)+$AF$14,1,1),ADDRESS(MATCH($AA49,'1.1a Lead &amp; Parents'!$C:$C,0)+$AF$13,MATCH(AF$17,'1.1a Lead &amp; Parents'!$9:$9,0)+$AF$12,1,1))</f>
        <v>$F$143</v>
      </c>
      <c r="AG49" s="747" t="str">
        <f ca="1">CHOOSE('Bidder Instructions'!$H$27,ADDRESS(MATCH($AB49,'1.1b Lead &amp; Parents NFP'!$C:$C,0)+$AF$15,MATCH(AG$17,'1.1b Lead &amp; Parents NFP'!$9:$9,0)+$AF$14,1,1),ADDRESS(MATCH($AA49,'1.1a Lead &amp; Parents'!$C:$C,0)+$AF$13,MATCH(AG$17,'1.1a Lead &amp; Parents'!$9:$9,0)+$AF$12,1,1))</f>
        <v>$G$143</v>
      </c>
      <c r="AH49" s="747" t="str">
        <f ca="1">CHOOSE('Bidder Instructions'!$H$27,ADDRESS(MATCH($AB49,'1.1b Lead &amp; Parents NFP'!$C:$C,0)+$AF$15,MATCH(AH$17,'1.1b Lead &amp; Parents NFP'!$9:$9,0)+$AF$14,1,1),ADDRESS(MATCH($AA49,'1.1a Lead &amp; Parents'!$C:$C,0)+$AF$13,MATCH(AH$17,'1.1a Lead &amp; Parents'!$9:$9,0)+$AF$12,1,1))</f>
        <v>$H$143</v>
      </c>
      <c r="AI49" s="748"/>
      <c r="AJ49" s="748"/>
      <c r="AK49" s="748"/>
      <c r="AL49" s="748"/>
      <c r="AM49" s="747" t="str">
        <f ca="1">CHOOSE('Bidder Instructions'!$H$27,ADDRESS(MATCH($AB49,'1.1b Lead &amp; Parents NFP'!$C:$C,0)+$AF$15,MATCH(AM$17,'1.1b Lead &amp; Parents NFP'!$9:$9,0)+$AF$14,1,1),ADDRESS(MATCH($AA49,'1.1a Lead &amp; Parents'!$C:$C,0)+$AF$13,MATCH(AM$17,'1.1a Lead &amp; Parents'!$9:$9,0)+$AF$12,1,1))</f>
        <v>$N$143</v>
      </c>
      <c r="AN49" s="747" t="str">
        <f ca="1">CHOOSE('Bidder Instructions'!$H$27,ADDRESS(MATCH($AB49,'1.1b Lead &amp; Parents NFP'!$C:$C,0)+$AF$15,MATCH(AN$17,'1.1b Lead &amp; Parents NFP'!$9:$9,0)+$AF$14,1,1),ADDRESS(MATCH($AA49,'1.1a Lead &amp; Parents'!$C:$C,0)+$AF$13,MATCH(AN$17,'1.1a Lead &amp; Parents'!$9:$9,0)+$AF$12,1,1))</f>
        <v>$O$143</v>
      </c>
      <c r="AO49" s="747" t="str">
        <f ca="1">CHOOSE('Bidder Instructions'!$H$27,ADDRESS(MATCH($AB49,'1.1b Lead &amp; Parents NFP'!$C:$C,0)+$AF$15,MATCH(AO$17,'1.1b Lead &amp; Parents NFP'!$9:$9,0)+$AF$14,1,1),ADDRESS(MATCH($AA49,'1.1a Lead &amp; Parents'!$C:$C,0)+$AF$13,MATCH(AO$17,'1.1a Lead &amp; Parents'!$9:$9,0)+$AF$12,1,1))</f>
        <v>$P$143</v>
      </c>
      <c r="AP49" s="748"/>
      <c r="AQ49" s="748"/>
      <c r="AR49" s="748"/>
      <c r="AS49" s="748"/>
      <c r="AT49" s="747" t="str">
        <f ca="1">CHOOSE('Bidder Instructions'!$H$27,ADDRESS(MATCH($AB49,'1.1b Lead &amp; Parents NFP'!$C:$C,0)+$AF$15,MATCH(AT$17,'1.1b Lead &amp; Parents NFP'!$9:$9,0)+$AF$14,1,1),ADDRESS(MATCH($AA49,'1.1a Lead &amp; Parents'!$C:$C,0)+$AF$13,MATCH(AT$17,'1.1a Lead &amp; Parents'!$9:$9,0)+$AF$12,1,1))</f>
        <v>$V$143</v>
      </c>
      <c r="AU49" s="747" t="str">
        <f ca="1">CHOOSE('Bidder Instructions'!$H$27,ADDRESS(MATCH($AB49,'1.1b Lead &amp; Parents NFP'!$C:$C,0)+$AF$15,MATCH(AU$17,'1.1b Lead &amp; Parents NFP'!$9:$9,0)+$AF$14,1,1),ADDRESS(MATCH($AA49,'1.1a Lead &amp; Parents'!$C:$C,0)+$AF$13,MATCH(AU$17,'1.1a Lead &amp; Parents'!$9:$9,0)+$AF$12,1,1))</f>
        <v>$W$143</v>
      </c>
      <c r="AV49" s="747" t="str">
        <f ca="1">CHOOSE('Bidder Instructions'!$H$27,ADDRESS(MATCH($AB49,'1.1b Lead &amp; Parents NFP'!$C:$C,0)+$AF$15,MATCH(AV$17,'1.1b Lead &amp; Parents NFP'!$9:$9,0)+$AF$14,1,1),ADDRESS(MATCH($AA49,'1.1a Lead &amp; Parents'!$C:$C,0)+$AF$13,MATCH(AV$17,'1.1a Lead &amp; Parents'!$9:$9,0)+$AF$12,1,1))</f>
        <v>$X$143</v>
      </c>
      <c r="AW49" s="749"/>
      <c r="AX49" s="749"/>
      <c r="AY49" s="749"/>
    </row>
    <row r="50" spans="1:51" s="737" customFormat="1" ht="14.5" outlineLevel="1" thickBot="1" x14ac:dyDescent="0.3">
      <c r="C50" s="750"/>
      <c r="D50" s="867" t="s">
        <v>152</v>
      </c>
      <c r="E50" s="868"/>
      <c r="F50" s="858">
        <f ca="1">SUM(F48:F49)</f>
        <v>0</v>
      </c>
      <c r="G50" s="858">
        <f ca="1">SUM(G48:G49)</f>
        <v>0</v>
      </c>
      <c r="H50" s="858">
        <f ca="1">SUM(H48:H49)</f>
        <v>0</v>
      </c>
      <c r="I50" s="836"/>
      <c r="J50" s="753"/>
      <c r="K50" s="753"/>
      <c r="M50" s="858">
        <f ca="1">SUM(M48:M49)</f>
        <v>0</v>
      </c>
      <c r="N50" s="858">
        <f ca="1">SUM(N48:N49)</f>
        <v>0</v>
      </c>
      <c r="O50" s="858">
        <f ca="1">SUM(O48:O49)</f>
        <v>0</v>
      </c>
      <c r="P50" s="836"/>
      <c r="Q50" s="753"/>
      <c r="R50" s="753"/>
      <c r="T50" s="858">
        <f ca="1">SUM(T48:T49)</f>
        <v>0</v>
      </c>
      <c r="U50" s="858">
        <f ca="1">SUM(U48:U49)</f>
        <v>0</v>
      </c>
      <c r="V50" s="858">
        <f ca="1">SUM(V48:V49)</f>
        <v>0</v>
      </c>
      <c r="W50" s="836"/>
      <c r="X50" s="753"/>
      <c r="Y50" s="753"/>
      <c r="AA50" s="343"/>
      <c r="AB50" s="343"/>
      <c r="AC50" s="754"/>
      <c r="AD50" s="869" t="s">
        <v>152</v>
      </c>
      <c r="AE50" s="870"/>
      <c r="AF50" s="747"/>
      <c r="AG50" s="747"/>
      <c r="AH50" s="832"/>
      <c r="AI50" s="748"/>
      <c r="AJ50" s="748"/>
      <c r="AK50" s="748"/>
      <c r="AL50" s="748"/>
      <c r="AM50" s="833"/>
      <c r="AN50" s="747"/>
      <c r="AO50" s="832"/>
      <c r="AP50" s="748"/>
      <c r="AQ50" s="748"/>
      <c r="AR50" s="748"/>
      <c r="AS50" s="748"/>
      <c r="AT50" s="833"/>
      <c r="AU50" s="747"/>
      <c r="AV50" s="832"/>
      <c r="AW50" s="749"/>
      <c r="AX50" s="749"/>
      <c r="AY50" s="749"/>
    </row>
    <row r="51" spans="1:51" ht="14.5" outlineLevel="1" thickTop="1" x14ac:dyDescent="0.25">
      <c r="C51" s="871"/>
      <c r="E51" s="872"/>
      <c r="F51" s="873"/>
      <c r="G51" s="873"/>
      <c r="H51" s="873"/>
      <c r="I51" s="874"/>
      <c r="J51" s="874"/>
      <c r="K51" s="874"/>
      <c r="M51" s="873"/>
      <c r="N51" s="873"/>
      <c r="O51" s="873"/>
      <c r="P51" s="874"/>
      <c r="Q51" s="874"/>
      <c r="R51" s="874"/>
      <c r="T51" s="873"/>
      <c r="U51" s="873"/>
      <c r="V51" s="873"/>
      <c r="W51" s="874"/>
      <c r="X51" s="874"/>
      <c r="Y51" s="874"/>
      <c r="AC51" s="875"/>
      <c r="AD51" s="876"/>
      <c r="AE51" s="876"/>
      <c r="AF51" s="747"/>
      <c r="AG51" s="747"/>
      <c r="AH51" s="832"/>
      <c r="AI51" s="748"/>
      <c r="AJ51" s="748"/>
      <c r="AK51" s="748"/>
      <c r="AL51" s="748"/>
      <c r="AM51" s="833"/>
      <c r="AN51" s="747"/>
      <c r="AO51" s="832"/>
      <c r="AP51" s="748"/>
      <c r="AQ51" s="748"/>
      <c r="AR51" s="748"/>
      <c r="AS51" s="748"/>
      <c r="AT51" s="833"/>
      <c r="AU51" s="747"/>
      <c r="AV51" s="832"/>
      <c r="AW51" s="749"/>
      <c r="AX51" s="749"/>
      <c r="AY51" s="749"/>
    </row>
    <row r="52" spans="1:51" s="883" customFormat="1" ht="129.5" outlineLevel="1" x14ac:dyDescent="0.25">
      <c r="A52" s="877"/>
      <c r="B52" s="878"/>
      <c r="C52" s="879" t="s">
        <v>52</v>
      </c>
      <c r="D52" s="880" t="s">
        <v>839</v>
      </c>
      <c r="E52" s="881"/>
      <c r="F52" s="882" t="str">
        <f ca="1">IFERROR(IF(OR(F53=0,F57=0),"N/A",IF(F53/F57&lt;0,0,F53/F57)),"N/A")</f>
        <v>N/A</v>
      </c>
      <c r="G52" s="882" t="str">
        <f t="shared" ref="G52:H52" ca="1" si="17">IFERROR(IF(OR(G53=0,G57=0),"N/A",IF(G53/G57&lt;0,0,G53/G57)),"N/A")</f>
        <v>N/A</v>
      </c>
      <c r="H52" s="882" t="str">
        <f t="shared" ca="1" si="17"/>
        <v>N/A</v>
      </c>
      <c r="I52" s="815" t="str">
        <f ca="1">IFERROR(IF(AND(F53=0,F57=0),"N/A",IF(F53&lt;0,"Net Cash",IF(F57&lt;=0,"Negative EBITDA",F52))),"N/A")</f>
        <v>N/A</v>
      </c>
      <c r="J52" s="815" t="str">
        <f t="shared" ref="J52:K52" ca="1" si="18">IFERROR(IF(AND(G53=0,G57=0),"N/A",IF(G53&lt;0,"Net Cash",IF(G57&lt;=0,"Negative EBITDA",G52))),"N/A")</f>
        <v>N/A</v>
      </c>
      <c r="K52" s="815" t="str">
        <f t="shared" ca="1" si="18"/>
        <v>N/A</v>
      </c>
      <c r="M52" s="882" t="str">
        <f t="shared" ref="M52:O52" ca="1" si="19">IFERROR(IF(OR(M53=0,M57=0),"N/A",IF(M53/M57&lt;0,0,M53/M57)),"N/A")</f>
        <v>N/A</v>
      </c>
      <c r="N52" s="882" t="str">
        <f t="shared" ca="1" si="19"/>
        <v>N/A</v>
      </c>
      <c r="O52" s="882" t="str">
        <f t="shared" ca="1" si="19"/>
        <v>N/A</v>
      </c>
      <c r="P52" s="815" t="str">
        <f t="shared" ref="P52:R52" ca="1" si="20">IFERROR(IF(AND(M53=0,M57=0),"N/A",IF(M53&lt;0,"Net Cash",IF(M57&lt;=0,"Negative EBITDA",M52))),"N/A")</f>
        <v>N/A</v>
      </c>
      <c r="Q52" s="815" t="str">
        <f t="shared" ca="1" si="20"/>
        <v>N/A</v>
      </c>
      <c r="R52" s="815" t="str">
        <f t="shared" ca="1" si="20"/>
        <v>N/A</v>
      </c>
      <c r="T52" s="882" t="str">
        <f t="shared" ref="T52:V52" ca="1" si="21">IFERROR(IF(OR(T53=0,T57=0),"N/A",IF(T53/T57&lt;0,0,T53/T57)),"N/A")</f>
        <v>N/A</v>
      </c>
      <c r="U52" s="882" t="str">
        <f t="shared" ca="1" si="21"/>
        <v>N/A</v>
      </c>
      <c r="V52" s="882" t="str">
        <f t="shared" ca="1" si="21"/>
        <v>N/A</v>
      </c>
      <c r="W52" s="815" t="str">
        <f t="shared" ref="W52:Y52" ca="1" si="22">IFERROR(IF(AND(T53=0,T57=0),"N/A",IF(T53&lt;0,"Net Cash",IF(T57&lt;=0,"Negative EBITDA",T52))),"N/A")</f>
        <v>N/A</v>
      </c>
      <c r="X52" s="815" t="str">
        <f t="shared" ca="1" si="22"/>
        <v>N/A</v>
      </c>
      <c r="Y52" s="815" t="str">
        <f t="shared" ca="1" si="22"/>
        <v>N/A</v>
      </c>
      <c r="AA52" s="884"/>
      <c r="AB52" s="884"/>
      <c r="AC52" s="885" t="s">
        <v>52</v>
      </c>
      <c r="AD52" s="886" t="s">
        <v>840</v>
      </c>
      <c r="AE52" s="887"/>
      <c r="AF52" s="888"/>
      <c r="AG52" s="888"/>
      <c r="AH52" s="889"/>
      <c r="AI52" s="890"/>
      <c r="AJ52" s="890"/>
      <c r="AK52" s="890"/>
      <c r="AL52" s="890"/>
      <c r="AM52" s="891"/>
      <c r="AN52" s="888"/>
      <c r="AO52" s="889"/>
      <c r="AP52" s="890"/>
      <c r="AQ52" s="890"/>
      <c r="AR52" s="890"/>
      <c r="AS52" s="890"/>
      <c r="AT52" s="891"/>
      <c r="AU52" s="888"/>
      <c r="AV52" s="889"/>
      <c r="AW52" s="892"/>
      <c r="AX52" s="892"/>
      <c r="AY52" s="892"/>
    </row>
    <row r="53" spans="1:51" s="775" customFormat="1" ht="14.5" outlineLevel="1" thickBot="1" x14ac:dyDescent="0.3">
      <c r="B53" s="776"/>
      <c r="C53" s="777"/>
      <c r="D53" s="893" t="s">
        <v>129</v>
      </c>
      <c r="E53" s="894"/>
      <c r="F53" s="895">
        <f ca="1">F47</f>
        <v>0</v>
      </c>
      <c r="G53" s="896">
        <f ca="1">G47</f>
        <v>0</v>
      </c>
      <c r="H53" s="896">
        <f ca="1">H47</f>
        <v>0</v>
      </c>
      <c r="I53" s="897"/>
      <c r="J53" s="898"/>
      <c r="K53" s="898"/>
      <c r="M53" s="895">
        <f ca="1">M47</f>
        <v>0</v>
      </c>
      <c r="N53" s="896">
        <f ca="1">N47</f>
        <v>0</v>
      </c>
      <c r="O53" s="896">
        <f ca="1">O47</f>
        <v>0</v>
      </c>
      <c r="P53" s="897"/>
      <c r="Q53" s="898"/>
      <c r="R53" s="898"/>
      <c r="T53" s="895">
        <f ca="1">T47</f>
        <v>0</v>
      </c>
      <c r="U53" s="896">
        <f ca="1">U47</f>
        <v>0</v>
      </c>
      <c r="V53" s="896">
        <f ca="1">V47</f>
        <v>0</v>
      </c>
      <c r="W53" s="897"/>
      <c r="X53" s="898"/>
      <c r="Y53" s="898"/>
      <c r="AA53" s="783"/>
      <c r="AB53" s="783"/>
      <c r="AC53" s="784"/>
      <c r="AD53" s="899" t="s">
        <v>129</v>
      </c>
      <c r="AE53" s="900"/>
      <c r="AF53" s="787"/>
      <c r="AG53" s="787"/>
      <c r="AH53" s="808"/>
      <c r="AI53" s="788"/>
      <c r="AJ53" s="788"/>
      <c r="AK53" s="788"/>
      <c r="AL53" s="788"/>
      <c r="AM53" s="809"/>
      <c r="AN53" s="787"/>
      <c r="AO53" s="808"/>
      <c r="AP53" s="788"/>
      <c r="AQ53" s="788"/>
      <c r="AR53" s="788"/>
      <c r="AS53" s="788"/>
      <c r="AT53" s="809"/>
      <c r="AU53" s="787"/>
      <c r="AV53" s="808"/>
      <c r="AW53" s="789"/>
      <c r="AX53" s="789"/>
      <c r="AY53" s="789"/>
    </row>
    <row r="54" spans="1:51" s="775" customFormat="1" ht="28.5" outlineLevel="1" thickTop="1" x14ac:dyDescent="0.25">
      <c r="A54" s="775" t="s">
        <v>476</v>
      </c>
      <c r="B54" s="775" t="s">
        <v>477</v>
      </c>
      <c r="C54" s="790"/>
      <c r="D54" s="778" t="s">
        <v>215</v>
      </c>
      <c r="E54" s="901" t="s">
        <v>218</v>
      </c>
      <c r="F54" s="780">
        <f ca="1">_xlfn.IFNA(HYPERLINK(CHOOSE('Bidder Instructions'!$H$27,"#'1.1b Lead &amp; Parents NFP'!"&amp;AF54,"#'1.1a Lead &amp; Parents'!"&amp;AF54),INDIRECT("'"&amp;CHOOSE('Bidder Instructions'!$H$27,"1.1b Lead &amp; Parents NFP","1.1a Lead &amp; Parents")&amp;"'!"&amp;AF54)),"")</f>
        <v>0</v>
      </c>
      <c r="G54" s="780">
        <f ca="1">_xlfn.IFNA(HYPERLINK(CHOOSE('Bidder Instructions'!$H$27,"#'1.1b Lead &amp; Parents NFP'!"&amp;AG54,"#'1.1a Lead &amp; Parents'!"&amp;AG54),INDIRECT("'"&amp;CHOOSE('Bidder Instructions'!$H$27,"1.1b Lead &amp; Parents NFP","1.1a Lead &amp; Parents")&amp;"'!"&amp;AG54)),"")</f>
        <v>0</v>
      </c>
      <c r="H54" s="780">
        <f ca="1">_xlfn.IFNA(HYPERLINK(CHOOSE('Bidder Instructions'!$H$27,"#'1.1b Lead &amp; Parents NFP'!"&amp;AH54,"#'1.1a Lead &amp; Parents'!"&amp;AH54),INDIRECT("'"&amp;CHOOSE('Bidder Instructions'!$H$27,"1.1b Lead &amp; Parents NFP","1.1a Lead &amp; Parents")&amp;"'!"&amp;AH54)),"")</f>
        <v>0</v>
      </c>
      <c r="I54" s="781"/>
      <c r="J54" s="782"/>
      <c r="K54" s="782"/>
      <c r="M54" s="780">
        <f ca="1">_xlfn.IFNA(HYPERLINK(CHOOSE('Bidder Instructions'!$H$27,"#'1.1b Lead &amp; Parents NFP'!"&amp;AM54,"#'1.1a Lead &amp; Parents'!"&amp;AM54),INDIRECT("'"&amp;CHOOSE('Bidder Instructions'!$H$27,"1.1b Lead &amp; Parents NFP","1.1a Lead &amp; Parents")&amp;"'!"&amp;AM54)),"")</f>
        <v>0</v>
      </c>
      <c r="N54" s="780">
        <f ca="1">_xlfn.IFNA(HYPERLINK(CHOOSE('Bidder Instructions'!$H$27,"#'1.1b Lead &amp; Parents NFP'!"&amp;AN54,"#'1.1a Lead &amp; Parents'!"&amp;AN54),INDIRECT("'"&amp;CHOOSE('Bidder Instructions'!$H$27,"1.1b Lead &amp; Parents NFP","1.1a Lead &amp; Parents")&amp;"'!"&amp;AN54)),"")</f>
        <v>0</v>
      </c>
      <c r="O54" s="780">
        <f ca="1">_xlfn.IFNA(HYPERLINK(CHOOSE('Bidder Instructions'!$H$27,"#'1.1b Lead &amp; Parents NFP'!"&amp;AO54,"#'1.1a Lead &amp; Parents'!"&amp;AO54),INDIRECT("'"&amp;CHOOSE('Bidder Instructions'!$H$27,"1.1b Lead &amp; Parents NFP","1.1a Lead &amp; Parents")&amp;"'!"&amp;AO54)),"")</f>
        <v>0</v>
      </c>
      <c r="P54" s="781"/>
      <c r="Q54" s="782"/>
      <c r="R54" s="782"/>
      <c r="T54" s="780">
        <f ca="1">_xlfn.IFNA(HYPERLINK(CHOOSE('Bidder Instructions'!$H$27,"#'1.1b Lead &amp; Parents NFP'!"&amp;AT54,"#'1.1a Lead &amp; Parents'!"&amp;AT54),INDIRECT("'"&amp;CHOOSE('Bidder Instructions'!$H$27,"1.1b Lead &amp; Parents NFP","1.1a Lead &amp; Parents")&amp;"'!"&amp;AT54)),"")</f>
        <v>0</v>
      </c>
      <c r="U54" s="780">
        <f ca="1">_xlfn.IFNA(HYPERLINK(CHOOSE('Bidder Instructions'!$H$27,"#'1.1b Lead &amp; Parents NFP'!"&amp;AU54,"#'1.1a Lead &amp; Parents'!"&amp;AU54),INDIRECT("'"&amp;CHOOSE('Bidder Instructions'!$H$27,"1.1b Lead &amp; Parents NFP","1.1a Lead &amp; Parents")&amp;"'!"&amp;AU54)),"")</f>
        <v>0</v>
      </c>
      <c r="V54" s="780">
        <f ca="1">_xlfn.IFNA(HYPERLINK(CHOOSE('Bidder Instructions'!$H$27,"#'1.1b Lead &amp; Parents NFP'!"&amp;AV54,"#'1.1a Lead &amp; Parents'!"&amp;AV54),INDIRECT("'"&amp;CHOOSE('Bidder Instructions'!$H$27,"1.1b Lead &amp; Parents NFP","1.1a Lead &amp; Parents")&amp;"'!"&amp;AV54)),"")</f>
        <v>0</v>
      </c>
      <c r="W54" s="781"/>
      <c r="X54" s="782"/>
      <c r="Y54" s="782"/>
      <c r="AA54" s="783" t="str">
        <f t="shared" ref="AA54:AA82" si="23">A54</f>
        <v>IS9</v>
      </c>
      <c r="AB54" s="783">
        <v>0</v>
      </c>
      <c r="AC54" s="793"/>
      <c r="AD54" s="785" t="s">
        <v>215</v>
      </c>
      <c r="AE54" s="902" t="s">
        <v>218</v>
      </c>
      <c r="AF54" s="787" t="str">
        <f ca="1">CHOOSE('Bidder Instructions'!$H$27,ADDRESS(MATCH($AB54,'1.1b Lead &amp; Parents NFP'!$C:$C,0)+$AF$15,MATCH(AF$17,'1.1b Lead &amp; Parents NFP'!$9:$9,0)+$AF$14,1,1),ADDRESS(MATCH($AA54,'1.1a Lead &amp; Parents'!$C:$C,0)+$AF$13,MATCH(AF$17,'1.1a Lead &amp; Parents'!$9:$9,0)+$AF$12,1,1))</f>
        <v>$F$30</v>
      </c>
      <c r="AG54" s="787" t="str">
        <f ca="1">CHOOSE('Bidder Instructions'!$H$27,ADDRESS(MATCH($AB54,'1.1b Lead &amp; Parents NFP'!$C:$C,0)+$AF$15,MATCH(AG$17,'1.1b Lead &amp; Parents NFP'!$9:$9,0)+$AF$14,1,1),ADDRESS(MATCH($AA54,'1.1a Lead &amp; Parents'!$C:$C,0)+$AF$13,MATCH(AG$17,'1.1a Lead &amp; Parents'!$9:$9,0)+$AF$12,1,1))</f>
        <v>$G$30</v>
      </c>
      <c r="AH54" s="787" t="str">
        <f ca="1">CHOOSE('Bidder Instructions'!$H$27,ADDRESS(MATCH($AB54,'1.1b Lead &amp; Parents NFP'!$C:$C,0)+$AF$15,MATCH(AH$17,'1.1b Lead &amp; Parents NFP'!$9:$9,0)+$AF$14,1,1),ADDRESS(MATCH($AA54,'1.1a Lead &amp; Parents'!$C:$C,0)+$AF$13,MATCH(AH$17,'1.1a Lead &amp; Parents'!$9:$9,0)+$AF$12,1,1))</f>
        <v>$H$30</v>
      </c>
      <c r="AI54" s="788"/>
      <c r="AJ54" s="788"/>
      <c r="AK54" s="788"/>
      <c r="AL54" s="788"/>
      <c r="AM54" s="787" t="str">
        <f ca="1">CHOOSE('Bidder Instructions'!$H$27,ADDRESS(MATCH($AB54,'1.1b Lead &amp; Parents NFP'!$C:$C,0)+$AF$15,MATCH(AM$17,'1.1b Lead &amp; Parents NFP'!$9:$9,0)+$AF$14,1,1),ADDRESS(MATCH($AA54,'1.1a Lead &amp; Parents'!$C:$C,0)+$AF$13,MATCH(AM$17,'1.1a Lead &amp; Parents'!$9:$9,0)+$AF$12,1,1))</f>
        <v>$N$30</v>
      </c>
      <c r="AN54" s="787" t="str">
        <f ca="1">CHOOSE('Bidder Instructions'!$H$27,ADDRESS(MATCH($AB54,'1.1b Lead &amp; Parents NFP'!$C:$C,0)+$AF$15,MATCH(AN$17,'1.1b Lead &amp; Parents NFP'!$9:$9,0)+$AF$14,1,1),ADDRESS(MATCH($AA54,'1.1a Lead &amp; Parents'!$C:$C,0)+$AF$13,MATCH(AN$17,'1.1a Lead &amp; Parents'!$9:$9,0)+$AF$12,1,1))</f>
        <v>$O$30</v>
      </c>
      <c r="AO54" s="787" t="str">
        <f ca="1">CHOOSE('Bidder Instructions'!$H$27,ADDRESS(MATCH($AB54,'1.1b Lead &amp; Parents NFP'!$C:$C,0)+$AF$15,MATCH(AO$17,'1.1b Lead &amp; Parents NFP'!$9:$9,0)+$AF$14,1,1),ADDRESS(MATCH($AA54,'1.1a Lead &amp; Parents'!$C:$C,0)+$AF$13,MATCH(AO$17,'1.1a Lead &amp; Parents'!$9:$9,0)+$AF$12,1,1))</f>
        <v>$P$30</v>
      </c>
      <c r="AP54" s="788"/>
      <c r="AQ54" s="788"/>
      <c r="AR54" s="788"/>
      <c r="AS54" s="788"/>
      <c r="AT54" s="787" t="str">
        <f ca="1">CHOOSE('Bidder Instructions'!$H$27,ADDRESS(MATCH($AB54,'1.1b Lead &amp; Parents NFP'!$C:$C,0)+$AF$15,MATCH(AT$17,'1.1b Lead &amp; Parents NFP'!$9:$9,0)+$AF$14,1,1),ADDRESS(MATCH($AA54,'1.1a Lead &amp; Parents'!$C:$C,0)+$AF$13,MATCH(AT$17,'1.1a Lead &amp; Parents'!$9:$9,0)+$AF$12,1,1))</f>
        <v>$V$30</v>
      </c>
      <c r="AU54" s="787" t="str">
        <f ca="1">CHOOSE('Bidder Instructions'!$H$27,ADDRESS(MATCH($AB54,'1.1b Lead &amp; Parents NFP'!$C:$C,0)+$AF$15,MATCH(AU$17,'1.1b Lead &amp; Parents NFP'!$9:$9,0)+$AF$14,1,1),ADDRESS(MATCH($AA54,'1.1a Lead &amp; Parents'!$C:$C,0)+$AF$13,MATCH(AU$17,'1.1a Lead &amp; Parents'!$9:$9,0)+$AF$12,1,1))</f>
        <v>$W$30</v>
      </c>
      <c r="AV54" s="787" t="str">
        <f ca="1">CHOOSE('Bidder Instructions'!$H$27,ADDRESS(MATCH($AB54,'1.1b Lead &amp; Parents NFP'!$C:$C,0)+$AF$15,MATCH(AV$17,'1.1b Lead &amp; Parents NFP'!$9:$9,0)+$AF$14,1,1),ADDRESS(MATCH($AA54,'1.1a Lead &amp; Parents'!$C:$C,0)+$AF$13,MATCH(AV$17,'1.1a Lead &amp; Parents'!$9:$9,0)+$AF$12,1,1))</f>
        <v>$X$30</v>
      </c>
      <c r="AW54" s="789"/>
      <c r="AX54" s="789"/>
      <c r="AY54" s="789"/>
    </row>
    <row r="55" spans="1:51" s="775" customFormat="1" outlineLevel="1" x14ac:dyDescent="0.25">
      <c r="A55" s="775" t="s">
        <v>478</v>
      </c>
      <c r="B55" s="775" t="s">
        <v>42</v>
      </c>
      <c r="C55" s="790"/>
      <c r="D55" s="903" t="str">
        <f>IF('Bidder Instructions'!$H$27=1,"","Exceptional and non-underlying items")</f>
        <v>Exceptional and non-underlying items</v>
      </c>
      <c r="E55" s="904" t="str">
        <f>IF(D55="","","add")</f>
        <v>add</v>
      </c>
      <c r="F55" s="780">
        <f ca="1">_xlfn.IFNA(HYPERLINK(CHOOSE('Bidder Instructions'!$H$27,"#'1.1b Lead &amp; Parents NFP'!"&amp;AF55,"#'1.1a Lead &amp; Parents'!"&amp;AF55),INDIRECT("'"&amp;CHOOSE('Bidder Instructions'!$H$27,"1.1b Lead &amp; Parents NFP","1.1a Lead &amp; Parents")&amp;"'!"&amp;AF55)),"")</f>
        <v>0</v>
      </c>
      <c r="G55" s="780">
        <f ca="1">_xlfn.IFNA(HYPERLINK(CHOOSE('Bidder Instructions'!$H$27,"#'1.1b Lead &amp; Parents NFP'!"&amp;AG55,"#'1.1a Lead &amp; Parents'!"&amp;AG55),INDIRECT("'"&amp;CHOOSE('Bidder Instructions'!$H$27,"1.1b Lead &amp; Parents NFP","1.1a Lead &amp; Parents")&amp;"'!"&amp;AG55)),"")</f>
        <v>0</v>
      </c>
      <c r="H55" s="780">
        <f ca="1">_xlfn.IFNA(HYPERLINK(CHOOSE('Bidder Instructions'!$H$27,"#'1.1b Lead &amp; Parents NFP'!"&amp;AH55,"#'1.1a Lead &amp; Parents'!"&amp;AH55),INDIRECT("'"&amp;CHOOSE('Bidder Instructions'!$H$27,"1.1b Lead &amp; Parents NFP","1.1a Lead &amp; Parents")&amp;"'!"&amp;AH55)),"")</f>
        <v>0</v>
      </c>
      <c r="I55" s="781"/>
      <c r="J55" s="782"/>
      <c r="K55" s="782"/>
      <c r="M55" s="780">
        <f ca="1">_xlfn.IFNA(HYPERLINK(CHOOSE('Bidder Instructions'!$H$27,"#'1.1b Lead &amp; Parents NFP'!"&amp;AM55,"#'1.1a Lead &amp; Parents'!"&amp;AM55),INDIRECT("'"&amp;CHOOSE('Bidder Instructions'!$H$27,"1.1b Lead &amp; Parents NFP","1.1a Lead &amp; Parents")&amp;"'!"&amp;AM55)),"")</f>
        <v>0</v>
      </c>
      <c r="N55" s="780">
        <f ca="1">_xlfn.IFNA(HYPERLINK(CHOOSE('Bidder Instructions'!$H$27,"#'1.1b Lead &amp; Parents NFP'!"&amp;AN55,"#'1.1a Lead &amp; Parents'!"&amp;AN55),INDIRECT("'"&amp;CHOOSE('Bidder Instructions'!$H$27,"1.1b Lead &amp; Parents NFP","1.1a Lead &amp; Parents")&amp;"'!"&amp;AN55)),"")</f>
        <v>0</v>
      </c>
      <c r="O55" s="780">
        <f ca="1">_xlfn.IFNA(HYPERLINK(CHOOSE('Bidder Instructions'!$H$27,"#'1.1b Lead &amp; Parents NFP'!"&amp;AO55,"#'1.1a Lead &amp; Parents'!"&amp;AO55),INDIRECT("'"&amp;CHOOSE('Bidder Instructions'!$H$27,"1.1b Lead &amp; Parents NFP","1.1a Lead &amp; Parents")&amp;"'!"&amp;AO55)),"")</f>
        <v>0</v>
      </c>
      <c r="P55" s="781"/>
      <c r="Q55" s="782"/>
      <c r="R55" s="782"/>
      <c r="T55" s="780">
        <f ca="1">_xlfn.IFNA(HYPERLINK(CHOOSE('Bidder Instructions'!$H$27,"#'1.1b Lead &amp; Parents NFP'!"&amp;AT55,"#'1.1a Lead &amp; Parents'!"&amp;AT55),INDIRECT("'"&amp;CHOOSE('Bidder Instructions'!$H$27,"1.1b Lead &amp; Parents NFP","1.1a Lead &amp; Parents")&amp;"'!"&amp;AT55)),"")</f>
        <v>0</v>
      </c>
      <c r="U55" s="780">
        <f ca="1">_xlfn.IFNA(HYPERLINK(CHOOSE('Bidder Instructions'!$H$27,"#'1.1b Lead &amp; Parents NFP'!"&amp;AU55,"#'1.1a Lead &amp; Parents'!"&amp;AU55),INDIRECT("'"&amp;CHOOSE('Bidder Instructions'!$H$27,"1.1b Lead &amp; Parents NFP","1.1a Lead &amp; Parents")&amp;"'!"&amp;AU55)),"")</f>
        <v>0</v>
      </c>
      <c r="V55" s="780">
        <f ca="1">_xlfn.IFNA(HYPERLINK(CHOOSE('Bidder Instructions'!$H$27,"#'1.1b Lead &amp; Parents NFP'!"&amp;AV55,"#'1.1a Lead &amp; Parents'!"&amp;AV55),INDIRECT("'"&amp;CHOOSE('Bidder Instructions'!$H$27,"1.1b Lead &amp; Parents NFP","1.1a Lead &amp; Parents")&amp;"'!"&amp;AV55)),"")</f>
        <v>0</v>
      </c>
      <c r="W55" s="781"/>
      <c r="X55" s="782"/>
      <c r="Y55" s="782"/>
      <c r="AA55" s="783" t="str">
        <f t="shared" si="23"/>
        <v>IS11</v>
      </c>
      <c r="AB55" s="783">
        <v>0</v>
      </c>
      <c r="AC55" s="793"/>
      <c r="AD55" s="905" t="str">
        <f>IF('Bidder Instructions'!$H$27=1,"","Exceptional and non-underlying items")</f>
        <v>Exceptional and non-underlying items</v>
      </c>
      <c r="AE55" s="906" t="str">
        <f>IF(AD55="","","add")</f>
        <v>add</v>
      </c>
      <c r="AF55" s="787" t="str">
        <f ca="1">CHOOSE('Bidder Instructions'!$H$27,ADDRESS(MATCH($AB55,'1.1b Lead &amp; Parents NFP'!$C:$C,0)+$AF$15,MATCH(AF$17,'1.1b Lead &amp; Parents NFP'!$9:$9,0)+$AF$14,1,1),ADDRESS(MATCH($AA55,'1.1a Lead &amp; Parents'!$C:$C,0)+$AF$13,MATCH(AF$17,'1.1a Lead &amp; Parents'!$9:$9,0)+$AF$12,1,1))</f>
        <v>$F$32</v>
      </c>
      <c r="AG55" s="787" t="str">
        <f ca="1">CHOOSE('Bidder Instructions'!$H$27,ADDRESS(MATCH($AB55,'1.1b Lead &amp; Parents NFP'!$C:$C,0)+$AF$15,MATCH(AG$17,'1.1b Lead &amp; Parents NFP'!$9:$9,0)+$AF$14,1,1),ADDRESS(MATCH($AA55,'1.1a Lead &amp; Parents'!$C:$C,0)+$AF$13,MATCH(AG$17,'1.1a Lead &amp; Parents'!$9:$9,0)+$AF$12,1,1))</f>
        <v>$G$32</v>
      </c>
      <c r="AH55" s="787" t="str">
        <f ca="1">CHOOSE('Bidder Instructions'!$H$27,ADDRESS(MATCH($AB55,'1.1b Lead &amp; Parents NFP'!$C:$C,0)+$AF$15,MATCH(AH$17,'1.1b Lead &amp; Parents NFP'!$9:$9,0)+$AF$14,1,1),ADDRESS(MATCH($AA55,'1.1a Lead &amp; Parents'!$C:$C,0)+$AF$13,MATCH(AH$17,'1.1a Lead &amp; Parents'!$9:$9,0)+$AF$12,1,1))</f>
        <v>$H$32</v>
      </c>
      <c r="AI55" s="788"/>
      <c r="AJ55" s="788"/>
      <c r="AK55" s="788"/>
      <c r="AL55" s="788"/>
      <c r="AM55" s="787" t="str">
        <f ca="1">CHOOSE('Bidder Instructions'!$H$27,ADDRESS(MATCH($AB55,'1.1b Lead &amp; Parents NFP'!$C:$C,0)+$AF$15,MATCH(AM$17,'1.1b Lead &amp; Parents NFP'!$9:$9,0)+$AF$14,1,1),ADDRESS(MATCH($AA55,'1.1a Lead &amp; Parents'!$C:$C,0)+$AF$13,MATCH(AM$17,'1.1a Lead &amp; Parents'!$9:$9,0)+$AF$12,1,1))</f>
        <v>$N$32</v>
      </c>
      <c r="AN55" s="787" t="str">
        <f ca="1">CHOOSE('Bidder Instructions'!$H$27,ADDRESS(MATCH($AB55,'1.1b Lead &amp; Parents NFP'!$C:$C,0)+$AF$15,MATCH(AN$17,'1.1b Lead &amp; Parents NFP'!$9:$9,0)+$AF$14,1,1),ADDRESS(MATCH($AA55,'1.1a Lead &amp; Parents'!$C:$C,0)+$AF$13,MATCH(AN$17,'1.1a Lead &amp; Parents'!$9:$9,0)+$AF$12,1,1))</f>
        <v>$O$32</v>
      </c>
      <c r="AO55" s="787" t="str">
        <f ca="1">CHOOSE('Bidder Instructions'!$H$27,ADDRESS(MATCH($AB55,'1.1b Lead &amp; Parents NFP'!$C:$C,0)+$AF$15,MATCH(AO$17,'1.1b Lead &amp; Parents NFP'!$9:$9,0)+$AF$14,1,1),ADDRESS(MATCH($AA55,'1.1a Lead &amp; Parents'!$C:$C,0)+$AF$13,MATCH(AO$17,'1.1a Lead &amp; Parents'!$9:$9,0)+$AF$12,1,1))</f>
        <v>$P$32</v>
      </c>
      <c r="AP55" s="788"/>
      <c r="AQ55" s="788"/>
      <c r="AR55" s="788"/>
      <c r="AS55" s="788"/>
      <c r="AT55" s="787" t="str">
        <f ca="1">CHOOSE('Bidder Instructions'!$H$27,ADDRESS(MATCH($AB55,'1.1b Lead &amp; Parents NFP'!$C:$C,0)+$AF$15,MATCH(AT$17,'1.1b Lead &amp; Parents NFP'!$9:$9,0)+$AF$14,1,1),ADDRESS(MATCH($AA55,'1.1a Lead &amp; Parents'!$C:$C,0)+$AF$13,MATCH(AT$17,'1.1a Lead &amp; Parents'!$9:$9,0)+$AF$12,1,1))</f>
        <v>$V$32</v>
      </c>
      <c r="AU55" s="787" t="str">
        <f ca="1">CHOOSE('Bidder Instructions'!$H$27,ADDRESS(MATCH($AB55,'1.1b Lead &amp; Parents NFP'!$C:$C,0)+$AF$15,MATCH(AU$17,'1.1b Lead &amp; Parents NFP'!$9:$9,0)+$AF$14,1,1),ADDRESS(MATCH($AA55,'1.1a Lead &amp; Parents'!$C:$C,0)+$AF$13,MATCH(AU$17,'1.1a Lead &amp; Parents'!$9:$9,0)+$AF$12,1,1))</f>
        <v>$W$32</v>
      </c>
      <c r="AV55" s="787" t="str">
        <f ca="1">CHOOSE('Bidder Instructions'!$H$27,ADDRESS(MATCH($AB55,'1.1b Lead &amp; Parents NFP'!$C:$C,0)+$AF$15,MATCH(AV$17,'1.1b Lead &amp; Parents NFP'!$9:$9,0)+$AF$14,1,1),ADDRESS(MATCH($AA55,'1.1a Lead &amp; Parents'!$C:$C,0)+$AF$13,MATCH(AV$17,'1.1a Lead &amp; Parents'!$9:$9,0)+$AF$12,1,1))</f>
        <v>$X$32</v>
      </c>
      <c r="AW55" s="789"/>
      <c r="AX55" s="789"/>
      <c r="AY55" s="789"/>
    </row>
    <row r="56" spans="1:51" s="775" customFormat="1" outlineLevel="1" x14ac:dyDescent="0.25">
      <c r="A56" s="775" t="s">
        <v>494</v>
      </c>
      <c r="B56" s="839" t="s">
        <v>493</v>
      </c>
      <c r="C56" s="790"/>
      <c r="D56" s="907" t="s">
        <v>219</v>
      </c>
      <c r="E56" s="908" t="s">
        <v>216</v>
      </c>
      <c r="F56" s="780">
        <f ca="1">_xlfn.IFNA(HYPERLINK(CHOOSE('Bidder Instructions'!$H$27,"#'1.1b Lead &amp; Parents NFP'!"&amp;AF56,"#'1.1a Lead &amp; Parents'!"&amp;AF56),INDIRECT("'"&amp;CHOOSE('Bidder Instructions'!$H$27,"1.1b Lead &amp; Parents NFP","1.1a Lead &amp; Parents")&amp;"'!"&amp;AF56)),"")</f>
        <v>0</v>
      </c>
      <c r="G56" s="780">
        <f ca="1">_xlfn.IFNA(HYPERLINK(CHOOSE('Bidder Instructions'!$H$27,"#'1.1b Lead &amp; Parents NFP'!"&amp;AG56,"#'1.1a Lead &amp; Parents'!"&amp;AG56),INDIRECT("'"&amp;CHOOSE('Bidder Instructions'!$H$27,"1.1b Lead &amp; Parents NFP","1.1a Lead &amp; Parents")&amp;"'!"&amp;AG56)),"")</f>
        <v>0</v>
      </c>
      <c r="H56" s="780">
        <f ca="1">_xlfn.IFNA(HYPERLINK(CHOOSE('Bidder Instructions'!$H$27,"#'1.1b Lead &amp; Parents NFP'!"&amp;AH56,"#'1.1a Lead &amp; Parents'!"&amp;AH56),INDIRECT("'"&amp;CHOOSE('Bidder Instructions'!$H$27,"1.1b Lead &amp; Parents NFP","1.1a Lead &amp; Parents")&amp;"'!"&amp;AH56)),"")</f>
        <v>0</v>
      </c>
      <c r="I56" s="781"/>
      <c r="J56" s="782"/>
      <c r="K56" s="782"/>
      <c r="M56" s="780">
        <f ca="1">_xlfn.IFNA(HYPERLINK(CHOOSE('Bidder Instructions'!$H$27,"#'1.1b Lead &amp; Parents NFP'!"&amp;AM56,"#'1.1a Lead &amp; Parents'!"&amp;AM56),INDIRECT("'"&amp;CHOOSE('Bidder Instructions'!$H$27,"1.1b Lead &amp; Parents NFP","1.1a Lead &amp; Parents")&amp;"'!"&amp;AM56)),"")</f>
        <v>0</v>
      </c>
      <c r="N56" s="780">
        <f ca="1">_xlfn.IFNA(HYPERLINK(CHOOSE('Bidder Instructions'!$H$27,"#'1.1b Lead &amp; Parents NFP'!"&amp;AN56,"#'1.1a Lead &amp; Parents'!"&amp;AN56),INDIRECT("'"&amp;CHOOSE('Bidder Instructions'!$H$27,"1.1b Lead &amp; Parents NFP","1.1a Lead &amp; Parents")&amp;"'!"&amp;AN56)),"")</f>
        <v>0</v>
      </c>
      <c r="O56" s="780">
        <f ca="1">_xlfn.IFNA(HYPERLINK(CHOOSE('Bidder Instructions'!$H$27,"#'1.1b Lead &amp; Parents NFP'!"&amp;AO56,"#'1.1a Lead &amp; Parents'!"&amp;AO56),INDIRECT("'"&amp;CHOOSE('Bidder Instructions'!$H$27,"1.1b Lead &amp; Parents NFP","1.1a Lead &amp; Parents")&amp;"'!"&amp;AO56)),"")</f>
        <v>0</v>
      </c>
      <c r="P56" s="781"/>
      <c r="Q56" s="782"/>
      <c r="R56" s="782"/>
      <c r="T56" s="780">
        <f ca="1">_xlfn.IFNA(HYPERLINK(CHOOSE('Bidder Instructions'!$H$27,"#'1.1b Lead &amp; Parents NFP'!"&amp;AT56,"#'1.1a Lead &amp; Parents'!"&amp;AT56),INDIRECT("'"&amp;CHOOSE('Bidder Instructions'!$H$27,"1.1b Lead &amp; Parents NFP","1.1a Lead &amp; Parents")&amp;"'!"&amp;AT56)),"")</f>
        <v>0</v>
      </c>
      <c r="U56" s="780">
        <f ca="1">_xlfn.IFNA(HYPERLINK(CHOOSE('Bidder Instructions'!$H$27,"#'1.1b Lead &amp; Parents NFP'!"&amp;AU56,"#'1.1a Lead &amp; Parents'!"&amp;AU56),INDIRECT("'"&amp;CHOOSE('Bidder Instructions'!$H$27,"1.1b Lead &amp; Parents NFP","1.1a Lead &amp; Parents")&amp;"'!"&amp;AU56)),"")</f>
        <v>0</v>
      </c>
      <c r="V56" s="780">
        <f ca="1">_xlfn.IFNA(HYPERLINK(CHOOSE('Bidder Instructions'!$H$27,"#'1.1b Lead &amp; Parents NFP'!"&amp;AV56,"#'1.1a Lead &amp; Parents'!"&amp;AV56),INDIRECT("'"&amp;CHOOSE('Bidder Instructions'!$H$27,"1.1b Lead &amp; Parents NFP","1.1a Lead &amp; Parents")&amp;"'!"&amp;AV56)),"")</f>
        <v>0</v>
      </c>
      <c r="W56" s="781"/>
      <c r="X56" s="782"/>
      <c r="Y56" s="782"/>
      <c r="AA56" s="783" t="str">
        <f t="shared" si="23"/>
        <v>IS27</v>
      </c>
      <c r="AB56" s="783">
        <v>0</v>
      </c>
      <c r="AC56" s="793"/>
      <c r="AD56" s="909" t="s">
        <v>219</v>
      </c>
      <c r="AE56" s="807" t="s">
        <v>216</v>
      </c>
      <c r="AF56" s="787" t="str">
        <f ca="1">CHOOSE('Bidder Instructions'!$H$27,ADDRESS(MATCH($AB56,'1.1b Lead &amp; Parents NFP'!$C:$C,0)+$AF$15,MATCH(AF$17,'1.1b Lead &amp; Parents NFP'!$9:$9,0)+$AF$14,1,1),ADDRESS(MATCH($AA56,'1.1a Lead &amp; Parents'!$C:$C,0)+$AF$13,MATCH(AF$17,'1.1a Lead &amp; Parents'!$9:$9,0)+$AF$12,1,1))</f>
        <v>$F$48</v>
      </c>
      <c r="AG56" s="787" t="str">
        <f ca="1">CHOOSE('Bidder Instructions'!$H$27,ADDRESS(MATCH($AB56,'1.1b Lead &amp; Parents NFP'!$C:$C,0)+$AF$15,MATCH(AG$17,'1.1b Lead &amp; Parents NFP'!$9:$9,0)+$AF$14,1,1),ADDRESS(MATCH($AA56,'1.1a Lead &amp; Parents'!$C:$C,0)+$AF$13,MATCH(AG$17,'1.1a Lead &amp; Parents'!$9:$9,0)+$AF$12,1,1))</f>
        <v>$G$48</v>
      </c>
      <c r="AH56" s="787" t="str">
        <f ca="1">CHOOSE('Bidder Instructions'!$H$27,ADDRESS(MATCH($AB56,'1.1b Lead &amp; Parents NFP'!$C:$C,0)+$AF$15,MATCH(AH$17,'1.1b Lead &amp; Parents NFP'!$9:$9,0)+$AF$14,1,1),ADDRESS(MATCH($AA56,'1.1a Lead &amp; Parents'!$C:$C,0)+$AF$13,MATCH(AH$17,'1.1a Lead &amp; Parents'!$9:$9,0)+$AF$12,1,1))</f>
        <v>$H$48</v>
      </c>
      <c r="AI56" s="788"/>
      <c r="AJ56" s="788"/>
      <c r="AK56" s="788"/>
      <c r="AL56" s="788"/>
      <c r="AM56" s="787" t="str">
        <f ca="1">CHOOSE('Bidder Instructions'!$H$27,ADDRESS(MATCH($AB56,'1.1b Lead &amp; Parents NFP'!$C:$C,0)+$AF$15,MATCH(AM$17,'1.1b Lead &amp; Parents NFP'!$9:$9,0)+$AF$14,1,1),ADDRESS(MATCH($AA56,'1.1a Lead &amp; Parents'!$C:$C,0)+$AF$13,MATCH(AM$17,'1.1a Lead &amp; Parents'!$9:$9,0)+$AF$12,1,1))</f>
        <v>$N$48</v>
      </c>
      <c r="AN56" s="787" t="str">
        <f ca="1">CHOOSE('Bidder Instructions'!$H$27,ADDRESS(MATCH($AB56,'1.1b Lead &amp; Parents NFP'!$C:$C,0)+$AF$15,MATCH(AN$17,'1.1b Lead &amp; Parents NFP'!$9:$9,0)+$AF$14,1,1),ADDRESS(MATCH($AA56,'1.1a Lead &amp; Parents'!$C:$C,0)+$AF$13,MATCH(AN$17,'1.1a Lead &amp; Parents'!$9:$9,0)+$AF$12,1,1))</f>
        <v>$O$48</v>
      </c>
      <c r="AO56" s="787" t="str">
        <f ca="1">CHOOSE('Bidder Instructions'!$H$27,ADDRESS(MATCH($AB56,'1.1b Lead &amp; Parents NFP'!$C:$C,0)+$AF$15,MATCH(AO$17,'1.1b Lead &amp; Parents NFP'!$9:$9,0)+$AF$14,1,1),ADDRESS(MATCH($AA56,'1.1a Lead &amp; Parents'!$C:$C,0)+$AF$13,MATCH(AO$17,'1.1a Lead &amp; Parents'!$9:$9,0)+$AF$12,1,1))</f>
        <v>$P$48</v>
      </c>
      <c r="AP56" s="788"/>
      <c r="AQ56" s="788"/>
      <c r="AR56" s="788"/>
      <c r="AS56" s="788"/>
      <c r="AT56" s="787" t="str">
        <f ca="1">CHOOSE('Bidder Instructions'!$H$27,ADDRESS(MATCH($AB56,'1.1b Lead &amp; Parents NFP'!$C:$C,0)+$AF$15,MATCH(AT$17,'1.1b Lead &amp; Parents NFP'!$9:$9,0)+$AF$14,1,1),ADDRESS(MATCH($AA56,'1.1a Lead &amp; Parents'!$C:$C,0)+$AF$13,MATCH(AT$17,'1.1a Lead &amp; Parents'!$9:$9,0)+$AF$12,1,1))</f>
        <v>$V$48</v>
      </c>
      <c r="AU56" s="787" t="str">
        <f ca="1">CHOOSE('Bidder Instructions'!$H$27,ADDRESS(MATCH($AB56,'1.1b Lead &amp; Parents NFP'!$C:$C,0)+$AF$15,MATCH(AU$17,'1.1b Lead &amp; Parents NFP'!$9:$9,0)+$AF$14,1,1),ADDRESS(MATCH($AA56,'1.1a Lead &amp; Parents'!$C:$C,0)+$AF$13,MATCH(AU$17,'1.1a Lead &amp; Parents'!$9:$9,0)+$AF$12,1,1))</f>
        <v>$W$48</v>
      </c>
      <c r="AV56" s="787" t="str">
        <f ca="1">CHOOSE('Bidder Instructions'!$H$27,ADDRESS(MATCH($AB56,'1.1b Lead &amp; Parents NFP'!$C:$C,0)+$AF$15,MATCH(AV$17,'1.1b Lead &amp; Parents NFP'!$9:$9,0)+$AF$14,1,1),ADDRESS(MATCH($AA56,'1.1a Lead &amp; Parents'!$C:$C,0)+$AF$13,MATCH(AV$17,'1.1a Lead &amp; Parents'!$9:$9,0)+$AF$12,1,1))</f>
        <v>$X$48</v>
      </c>
      <c r="AW56" s="789"/>
      <c r="AX56" s="789"/>
      <c r="AY56" s="789"/>
    </row>
    <row r="57" spans="1:51" s="775" customFormat="1" ht="14.5" outlineLevel="1" thickBot="1" x14ac:dyDescent="0.3">
      <c r="C57" s="790"/>
      <c r="D57" s="910" t="s">
        <v>227</v>
      </c>
      <c r="E57" s="911"/>
      <c r="F57" s="912">
        <f ca="1">CHOOSE('Bidder Instructions'!$H$27,F54-F56,IF(F55&lt;0,F54+F55-F56,F54-F56))</f>
        <v>0</v>
      </c>
      <c r="G57" s="912">
        <f ca="1">CHOOSE('Bidder Instructions'!$H$27,G54-G56,IF(G55&lt;0,G54+G55-G56,G54-G56))</f>
        <v>0</v>
      </c>
      <c r="H57" s="912">
        <f ca="1">CHOOSE('Bidder Instructions'!$H$27,H54-H56,IF(H55&lt;0,H54+H55-H56,H54-H56))</f>
        <v>0</v>
      </c>
      <c r="I57" s="781"/>
      <c r="J57" s="782"/>
      <c r="K57" s="782"/>
      <c r="M57" s="912">
        <f ca="1">CHOOSE('Bidder Instructions'!$H$27,M54-M56,IF(M55&lt;0,M54+M55-M56,M54-M56))</f>
        <v>0</v>
      </c>
      <c r="N57" s="912">
        <f ca="1">CHOOSE('Bidder Instructions'!$H$27,N54-N56,IF(N55&lt;0,N54+N55-N56,N54-N56))</f>
        <v>0</v>
      </c>
      <c r="O57" s="912">
        <f ca="1">CHOOSE('Bidder Instructions'!$H$27,O54-O56,IF(O55&lt;0,O54+O55-O56,O54-O56))</f>
        <v>0</v>
      </c>
      <c r="P57" s="781"/>
      <c r="Q57" s="782"/>
      <c r="R57" s="782"/>
      <c r="T57" s="912">
        <f ca="1">CHOOSE('Bidder Instructions'!$H$27,T54-T56,IF(T55&lt;0,T54+T55-T56,T54-T56))</f>
        <v>0</v>
      </c>
      <c r="U57" s="912">
        <f ca="1">CHOOSE('Bidder Instructions'!$H$27,U54-U56,IF(U55&lt;0,U54+U55-U56,U54-U56))</f>
        <v>0</v>
      </c>
      <c r="V57" s="912">
        <f ca="1">CHOOSE('Bidder Instructions'!$H$27,V54-V56,IF(V55&lt;0,V54+V55-V56,V54-V56))</f>
        <v>0</v>
      </c>
      <c r="W57" s="781"/>
      <c r="X57" s="782"/>
      <c r="Y57" s="782"/>
      <c r="AA57" s="783"/>
      <c r="AB57" s="783"/>
      <c r="AC57" s="793"/>
      <c r="AD57" s="913" t="s">
        <v>227</v>
      </c>
      <c r="AE57" s="914"/>
      <c r="AF57" s="787"/>
      <c r="AG57" s="787"/>
      <c r="AH57" s="808"/>
      <c r="AI57" s="788"/>
      <c r="AJ57" s="788"/>
      <c r="AK57" s="788"/>
      <c r="AL57" s="788"/>
      <c r="AM57" s="809"/>
      <c r="AN57" s="787"/>
      <c r="AO57" s="808"/>
      <c r="AP57" s="788"/>
      <c r="AQ57" s="788"/>
      <c r="AR57" s="788"/>
      <c r="AS57" s="788"/>
      <c r="AT57" s="809"/>
      <c r="AU57" s="787"/>
      <c r="AV57" s="808"/>
      <c r="AW57" s="789"/>
      <c r="AX57" s="789"/>
      <c r="AY57" s="789"/>
    </row>
    <row r="58" spans="1:51" s="774" customFormat="1" ht="14.5" outlineLevel="1" thickTop="1" x14ac:dyDescent="0.25">
      <c r="B58" s="800"/>
      <c r="C58" s="801"/>
      <c r="D58" s="915"/>
      <c r="E58" s="916"/>
      <c r="F58" s="805"/>
      <c r="G58" s="805"/>
      <c r="H58" s="805"/>
      <c r="I58" s="804"/>
      <c r="J58" s="804"/>
      <c r="K58" s="804"/>
      <c r="M58" s="805"/>
      <c r="N58" s="805"/>
      <c r="O58" s="805"/>
      <c r="P58" s="804"/>
      <c r="Q58" s="804"/>
      <c r="R58" s="804"/>
      <c r="T58" s="805"/>
      <c r="U58" s="805"/>
      <c r="V58" s="805"/>
      <c r="W58" s="804"/>
      <c r="X58" s="804"/>
      <c r="Y58" s="804"/>
      <c r="AA58" s="783"/>
      <c r="AB58" s="783"/>
      <c r="AC58" s="806"/>
      <c r="AD58" s="917"/>
      <c r="AE58" s="918"/>
      <c r="AF58" s="787"/>
      <c r="AG58" s="787"/>
      <c r="AH58" s="808"/>
      <c r="AI58" s="788"/>
      <c r="AJ58" s="788"/>
      <c r="AK58" s="788"/>
      <c r="AL58" s="788"/>
      <c r="AM58" s="809"/>
      <c r="AN58" s="787"/>
      <c r="AO58" s="808"/>
      <c r="AP58" s="788"/>
      <c r="AQ58" s="788"/>
      <c r="AR58" s="788"/>
      <c r="AS58" s="788"/>
      <c r="AT58" s="809"/>
      <c r="AU58" s="787"/>
      <c r="AV58" s="808"/>
      <c r="AW58" s="789"/>
      <c r="AX58" s="789"/>
      <c r="AY58" s="789"/>
    </row>
    <row r="59" spans="1:51" s="816" customFormat="1" ht="171.5" outlineLevel="1" x14ac:dyDescent="0.25">
      <c r="A59" s="810"/>
      <c r="B59" s="811"/>
      <c r="C59" s="919">
        <v>4</v>
      </c>
      <c r="D59" s="920" t="s">
        <v>841</v>
      </c>
      <c r="E59" s="921"/>
      <c r="F59" s="922" t="str">
        <f ca="1">IFERROR(IF(OR((SUM(F60,F63)-F62)=0,F61=0),"N/A",IF((SUM(F60,F63)-F62)/F61&lt;0,0,(SUM(F60,F63)-F62)/F61)),"N/A")</f>
        <v>N/A</v>
      </c>
      <c r="G59" s="922" t="str">
        <f t="shared" ref="G59:H59" ca="1" si="24">IFERROR(IF(OR((SUM(G60,G63)-G62)=0,G61=0),"N/A",IF((SUM(G60,G63)-G62)/G61&lt;0,0,(SUM(G60,G63)-G62)/G61)),"N/A")</f>
        <v>N/A</v>
      </c>
      <c r="H59" s="922" t="str">
        <f t="shared" ca="1" si="24"/>
        <v>N/A</v>
      </c>
      <c r="I59" s="476" t="str">
        <f ca="1">IFERROR(IF(AND(SUM(F60,-F62,F63)=0,F61=0),"N/A",IF(SUM(F60,-F62,F63)&lt;0,"Net Cash",IF(F61&lt;0,"Negative EBITDA",F59))),"N/A")</f>
        <v>N/A</v>
      </c>
      <c r="J59" s="476" t="str">
        <f t="shared" ref="J59:K59" ca="1" si="25">IFERROR(IF(AND(SUM(G60,-G62,G63)=0,G61=0),"N/A",IF(SUM(G60,-G62,G63)&lt;0,"Net Cash",IF(G61&lt;0,"Negative EBITDA",G59))),"N/A")</f>
        <v>N/A</v>
      </c>
      <c r="K59" s="476" t="str">
        <f t="shared" ca="1" si="25"/>
        <v>N/A</v>
      </c>
      <c r="M59" s="922" t="str">
        <f t="shared" ref="M59:O59" ca="1" si="26">IFERROR(IF(OR((SUM(M60,M63)-M62)=0,M61=0),"N/A",IF((SUM(M60,M63)-M62)/M61&lt;0,0,(SUM(M60,M63)-M62)/M61)),"N/A")</f>
        <v>N/A</v>
      </c>
      <c r="N59" s="922" t="str">
        <f t="shared" ca="1" si="26"/>
        <v>N/A</v>
      </c>
      <c r="O59" s="922" t="str">
        <f t="shared" ca="1" si="26"/>
        <v>N/A</v>
      </c>
      <c r="P59" s="476" t="str">
        <f t="shared" ref="P59:R59" ca="1" si="27">IFERROR(IF(AND(SUM(M60,-M62,M63)=0,M61=0),"N/A",IF(SUM(M60,-M62,M63)&lt;0,"Net Cash",IF(M61&lt;0,"Negative EBITDA",M59))),"N/A")</f>
        <v>N/A</v>
      </c>
      <c r="Q59" s="476" t="str">
        <f t="shared" ca="1" si="27"/>
        <v>N/A</v>
      </c>
      <c r="R59" s="476" t="str">
        <f t="shared" ca="1" si="27"/>
        <v>N/A</v>
      </c>
      <c r="T59" s="922" t="str">
        <f t="shared" ref="T59:V59" ca="1" si="28">IFERROR(IF(OR((SUM(T60,T63)-T62)=0,T61=0),"N/A",IF((SUM(T60,T63)-T62)/T61&lt;0,0,(SUM(T60,T63)-T62)/T61)),"N/A")</f>
        <v>N/A</v>
      </c>
      <c r="U59" s="922" t="str">
        <f t="shared" ca="1" si="28"/>
        <v>N/A</v>
      </c>
      <c r="V59" s="922" t="str">
        <f t="shared" ca="1" si="28"/>
        <v>N/A</v>
      </c>
      <c r="W59" s="476" t="str">
        <f t="shared" ref="W59:Y59" ca="1" si="29">IFERROR(IF(AND(SUM(T60,-T62,T63)=0,T61=0),"N/A",IF(SUM(T60,-T62,T63)&lt;0,"Net Cash",IF(T61&lt;0,"Negative EBITDA",T59))),"N/A")</f>
        <v>N/A</v>
      </c>
      <c r="X59" s="476" t="str">
        <f t="shared" ca="1" si="29"/>
        <v>N/A</v>
      </c>
      <c r="Y59" s="476" t="str">
        <f t="shared" ca="1" si="29"/>
        <v>N/A</v>
      </c>
      <c r="AA59" s="817"/>
      <c r="AB59" s="817"/>
      <c r="AC59" s="923">
        <v>4</v>
      </c>
      <c r="AD59" s="820"/>
      <c r="AE59" s="924"/>
      <c r="AF59" s="821"/>
      <c r="AG59" s="821"/>
      <c r="AH59" s="822"/>
      <c r="AI59" s="823"/>
      <c r="AJ59" s="823"/>
      <c r="AK59" s="823"/>
      <c r="AL59" s="823"/>
      <c r="AM59" s="824"/>
      <c r="AN59" s="821"/>
      <c r="AO59" s="822"/>
      <c r="AP59" s="823"/>
      <c r="AQ59" s="823"/>
      <c r="AR59" s="823"/>
      <c r="AS59" s="823"/>
      <c r="AT59" s="824"/>
      <c r="AU59" s="821"/>
      <c r="AV59" s="822"/>
      <c r="AW59" s="825"/>
      <c r="AX59" s="825"/>
      <c r="AY59" s="825"/>
    </row>
    <row r="60" spans="1:51" s="737" customFormat="1" ht="14.5" outlineLevel="1" thickBot="1" x14ac:dyDescent="0.3">
      <c r="C60" s="739"/>
      <c r="D60" s="856" t="s">
        <v>129</v>
      </c>
      <c r="E60" s="925"/>
      <c r="F60" s="926">
        <f ca="1">F47</f>
        <v>0</v>
      </c>
      <c r="G60" s="926">
        <f ca="1">G53</f>
        <v>0</v>
      </c>
      <c r="H60" s="926">
        <f ca="1">H53</f>
        <v>0</v>
      </c>
      <c r="I60" s="829"/>
      <c r="J60" s="743"/>
      <c r="K60" s="743"/>
      <c r="M60" s="926">
        <f ca="1">M47</f>
        <v>0</v>
      </c>
      <c r="N60" s="926">
        <f ca="1">N53</f>
        <v>0</v>
      </c>
      <c r="O60" s="926">
        <f ca="1">O53</f>
        <v>0</v>
      </c>
      <c r="P60" s="829"/>
      <c r="Q60" s="743"/>
      <c r="R60" s="743"/>
      <c r="T60" s="926">
        <f ca="1">T47</f>
        <v>0</v>
      </c>
      <c r="U60" s="926">
        <f ca="1">U53</f>
        <v>0</v>
      </c>
      <c r="V60" s="926">
        <f ca="1">V53</f>
        <v>0</v>
      </c>
      <c r="W60" s="829"/>
      <c r="X60" s="743"/>
      <c r="Y60" s="743"/>
      <c r="AA60" s="343"/>
      <c r="AB60" s="343"/>
      <c r="AC60" s="744"/>
      <c r="AD60" s="859" t="s">
        <v>129</v>
      </c>
      <c r="AE60" s="927"/>
      <c r="AF60" s="747"/>
      <c r="AG60" s="747"/>
      <c r="AH60" s="832"/>
      <c r="AI60" s="748"/>
      <c r="AJ60" s="748"/>
      <c r="AK60" s="748"/>
      <c r="AL60" s="748"/>
      <c r="AM60" s="833"/>
      <c r="AN60" s="747"/>
      <c r="AO60" s="832"/>
      <c r="AP60" s="748"/>
      <c r="AQ60" s="748"/>
      <c r="AR60" s="748"/>
      <c r="AS60" s="748"/>
      <c r="AT60" s="833"/>
      <c r="AU60" s="747"/>
      <c r="AV60" s="832"/>
      <c r="AW60" s="749"/>
      <c r="AX60" s="749"/>
      <c r="AY60" s="749"/>
    </row>
    <row r="61" spans="1:51" s="737" customFormat="1" ht="15" outlineLevel="1" thickTop="1" thickBot="1" x14ac:dyDescent="0.3">
      <c r="C61" s="750"/>
      <c r="D61" s="856" t="s">
        <v>227</v>
      </c>
      <c r="E61" s="925"/>
      <c r="F61" s="926">
        <f ca="1">F57</f>
        <v>0</v>
      </c>
      <c r="G61" s="926">
        <f ca="1">G57</f>
        <v>0</v>
      </c>
      <c r="H61" s="926">
        <f ca="1">H57</f>
        <v>0</v>
      </c>
      <c r="I61" s="836"/>
      <c r="J61" s="753"/>
      <c r="K61" s="753"/>
      <c r="M61" s="926">
        <f ca="1">M57</f>
        <v>0</v>
      </c>
      <c r="N61" s="926">
        <f ca="1">N57</f>
        <v>0</v>
      </c>
      <c r="O61" s="926">
        <f ca="1">O57</f>
        <v>0</v>
      </c>
      <c r="P61" s="836"/>
      <c r="Q61" s="753"/>
      <c r="R61" s="753"/>
      <c r="T61" s="926">
        <f ca="1">T57</f>
        <v>0</v>
      </c>
      <c r="U61" s="926">
        <f ca="1">U57</f>
        <v>0</v>
      </c>
      <c r="V61" s="926">
        <f ca="1">V57</f>
        <v>0</v>
      </c>
      <c r="W61" s="836"/>
      <c r="X61" s="753"/>
      <c r="Y61" s="753"/>
      <c r="AA61" s="343"/>
      <c r="AB61" s="343"/>
      <c r="AC61" s="754"/>
      <c r="AD61" s="859" t="s">
        <v>227</v>
      </c>
      <c r="AE61" s="927"/>
      <c r="AF61" s="747"/>
      <c r="AG61" s="747"/>
      <c r="AH61" s="832"/>
      <c r="AI61" s="748"/>
      <c r="AJ61" s="748"/>
      <c r="AK61" s="748"/>
      <c r="AL61" s="748"/>
      <c r="AM61" s="833"/>
      <c r="AN61" s="747"/>
      <c r="AO61" s="832"/>
      <c r="AP61" s="748"/>
      <c r="AQ61" s="748"/>
      <c r="AR61" s="748"/>
      <c r="AS61" s="748"/>
      <c r="AT61" s="833"/>
      <c r="AU61" s="747"/>
      <c r="AV61" s="832"/>
      <c r="AW61" s="749"/>
      <c r="AX61" s="749"/>
      <c r="AY61" s="749"/>
    </row>
    <row r="62" spans="1:51" s="737" customFormat="1" ht="14.5" outlineLevel="1" thickTop="1" x14ac:dyDescent="0.25">
      <c r="A62" s="737" t="s">
        <v>449</v>
      </c>
      <c r="B62" s="737" t="s">
        <v>438</v>
      </c>
      <c r="C62" s="750"/>
      <c r="D62" s="928" t="s">
        <v>123</v>
      </c>
      <c r="E62" s="929"/>
      <c r="F62" s="742">
        <f ca="1">_xlfn.IFNA(HYPERLINK(CHOOSE('Bidder Instructions'!$H$27,"#'1.1b Lead &amp; Parents NFP'!"&amp;AF62,"#'1.1a Lead &amp; Parents'!"&amp;AF62),INDIRECT("'"&amp;CHOOSE('Bidder Instructions'!$H$27,"1.1b Lead &amp; Parents NFP","1.1a Lead &amp; Parents")&amp;"'!"&amp;AF62)),"")</f>
        <v>0</v>
      </c>
      <c r="G62" s="742">
        <f ca="1">_xlfn.IFNA(HYPERLINK(CHOOSE('Bidder Instructions'!$H$27,"#'1.1b Lead &amp; Parents NFP'!"&amp;AG62,"#'1.1a Lead &amp; Parents'!"&amp;AG62),INDIRECT("'"&amp;CHOOSE('Bidder Instructions'!$H$27,"1.1b Lead &amp; Parents NFP","1.1a Lead &amp; Parents")&amp;"'!"&amp;AG62)),"")</f>
        <v>0</v>
      </c>
      <c r="H62" s="742">
        <f ca="1">_xlfn.IFNA(HYPERLINK(CHOOSE('Bidder Instructions'!$H$27,"#'1.1b Lead &amp; Parents NFP'!"&amp;AH62,"#'1.1a Lead &amp; Parents'!"&amp;AH62),INDIRECT("'"&amp;CHOOSE('Bidder Instructions'!$H$27,"1.1b Lead &amp; Parents NFP","1.1a Lead &amp; Parents")&amp;"'!"&amp;AH62)),"")</f>
        <v>0</v>
      </c>
      <c r="I62" s="836"/>
      <c r="J62" s="753"/>
      <c r="K62" s="753"/>
      <c r="M62" s="742">
        <f ca="1">_xlfn.IFNA(HYPERLINK(CHOOSE('Bidder Instructions'!$H$27,"#'1.1b Lead &amp; Parents NFP'!"&amp;AM62,"#'1.1a Lead &amp; Parents'!"&amp;AM62),INDIRECT("'"&amp;CHOOSE('Bidder Instructions'!$H$27,"1.1b Lead &amp; Parents NFP","1.1a Lead &amp; Parents")&amp;"'!"&amp;AM62)),"")</f>
        <v>0</v>
      </c>
      <c r="N62" s="742">
        <f ca="1">_xlfn.IFNA(HYPERLINK(CHOOSE('Bidder Instructions'!$H$27,"#'1.1b Lead &amp; Parents NFP'!"&amp;AN62,"#'1.1a Lead &amp; Parents'!"&amp;AN62),INDIRECT("'"&amp;CHOOSE('Bidder Instructions'!$H$27,"1.1b Lead &amp; Parents NFP","1.1a Lead &amp; Parents")&amp;"'!"&amp;AN62)),"")</f>
        <v>0</v>
      </c>
      <c r="O62" s="742">
        <f ca="1">_xlfn.IFNA(HYPERLINK(CHOOSE('Bidder Instructions'!$H$27,"#'1.1b Lead &amp; Parents NFP'!"&amp;AO62,"#'1.1a Lead &amp; Parents'!"&amp;AO62),INDIRECT("'"&amp;CHOOSE('Bidder Instructions'!$H$27,"1.1b Lead &amp; Parents NFP","1.1a Lead &amp; Parents")&amp;"'!"&amp;AO62)),"")</f>
        <v>0</v>
      </c>
      <c r="P62" s="836"/>
      <c r="Q62" s="753"/>
      <c r="R62" s="753"/>
      <c r="T62" s="742">
        <f ca="1">_xlfn.IFNA(HYPERLINK(CHOOSE('Bidder Instructions'!$H$27,"#'1.1b Lead &amp; Parents NFP'!"&amp;AT62,"#'1.1a Lead &amp; Parents'!"&amp;AT62),INDIRECT("'"&amp;CHOOSE('Bidder Instructions'!$H$27,"1.1b Lead &amp; Parents NFP","1.1a Lead &amp; Parents")&amp;"'!"&amp;AT62)),"")</f>
        <v>0</v>
      </c>
      <c r="U62" s="742">
        <f ca="1">_xlfn.IFNA(HYPERLINK(CHOOSE('Bidder Instructions'!$H$27,"#'1.1b Lead &amp; Parents NFP'!"&amp;AU62,"#'1.1a Lead &amp; Parents'!"&amp;AU62),INDIRECT("'"&amp;CHOOSE('Bidder Instructions'!$H$27,"1.1b Lead &amp; Parents NFP","1.1a Lead &amp; Parents")&amp;"'!"&amp;AU62)),"")</f>
        <v>0</v>
      </c>
      <c r="V62" s="742">
        <f ca="1">_xlfn.IFNA(HYPERLINK(CHOOSE('Bidder Instructions'!$H$27,"#'1.1b Lead &amp; Parents NFP'!"&amp;AV62,"#'1.1a Lead &amp; Parents'!"&amp;AV62),INDIRECT("'"&amp;CHOOSE('Bidder Instructions'!$H$27,"1.1b Lead &amp; Parents NFP","1.1a Lead &amp; Parents")&amp;"'!"&amp;AV62)),"")</f>
        <v>0</v>
      </c>
      <c r="W62" s="836"/>
      <c r="X62" s="753"/>
      <c r="Y62" s="753"/>
      <c r="AA62" s="343" t="str">
        <f t="shared" si="23"/>
        <v>BS15</v>
      </c>
      <c r="AB62" s="343">
        <v>0</v>
      </c>
      <c r="AC62" s="754"/>
      <c r="AD62" s="930" t="s">
        <v>123</v>
      </c>
      <c r="AE62" s="931"/>
      <c r="AF62" s="747" t="str">
        <f ca="1">CHOOSE('Bidder Instructions'!$H$27,ADDRESS(MATCH($AB62,'1.1b Lead &amp; Parents NFP'!$C:$C,0)+$AF$15,MATCH(AF$17,'1.1b Lead &amp; Parents NFP'!$9:$9,0)+$AF$14,1,1),ADDRESS(MATCH($AA62,'1.1a Lead &amp; Parents'!$C:$C,0)+$AF$13,MATCH(AF$17,'1.1a Lead &amp; Parents'!$9:$9,0)+$AF$12,1,1))</f>
        <v>$F$66</v>
      </c>
      <c r="AG62" s="747" t="str">
        <f ca="1">CHOOSE('Bidder Instructions'!$H$27,ADDRESS(MATCH($AB62,'1.1b Lead &amp; Parents NFP'!$C:$C,0)+$AF$15,MATCH(AG$17,'1.1b Lead &amp; Parents NFP'!$9:$9,0)+$AF$14,1,1),ADDRESS(MATCH($AA62,'1.1a Lead &amp; Parents'!$C:$C,0)+$AF$13,MATCH(AG$17,'1.1a Lead &amp; Parents'!$9:$9,0)+$AF$12,1,1))</f>
        <v>$G$66</v>
      </c>
      <c r="AH62" s="747" t="str">
        <f ca="1">CHOOSE('Bidder Instructions'!$H$27,ADDRESS(MATCH($AB62,'1.1b Lead &amp; Parents NFP'!$C:$C,0)+$AF$15,MATCH(AH$17,'1.1b Lead &amp; Parents NFP'!$9:$9,0)+$AF$14,1,1),ADDRESS(MATCH($AA62,'1.1a Lead &amp; Parents'!$C:$C,0)+$AF$13,MATCH(AH$17,'1.1a Lead &amp; Parents'!$9:$9,0)+$AF$12,1,1))</f>
        <v>$H$66</v>
      </c>
      <c r="AI62" s="748"/>
      <c r="AJ62" s="748"/>
      <c r="AK62" s="748"/>
      <c r="AL62" s="748"/>
      <c r="AM62" s="747" t="str">
        <f ca="1">CHOOSE('Bidder Instructions'!$H$27,ADDRESS(MATCH($AB62,'1.1b Lead &amp; Parents NFP'!$C:$C,0)+$AF$15,MATCH(AM$17,'1.1b Lead &amp; Parents NFP'!$9:$9,0)+$AF$14,1,1),ADDRESS(MATCH($AA62,'1.1a Lead &amp; Parents'!$C:$C,0)+$AF$13,MATCH(AM$17,'1.1a Lead &amp; Parents'!$9:$9,0)+$AF$12,1,1))</f>
        <v>$N$66</v>
      </c>
      <c r="AN62" s="747" t="str">
        <f ca="1">CHOOSE('Bidder Instructions'!$H$27,ADDRESS(MATCH($AB62,'1.1b Lead &amp; Parents NFP'!$C:$C,0)+$AF$15,MATCH(AN$17,'1.1b Lead &amp; Parents NFP'!$9:$9,0)+$AF$14,1,1),ADDRESS(MATCH($AA62,'1.1a Lead &amp; Parents'!$C:$C,0)+$AF$13,MATCH(AN$17,'1.1a Lead &amp; Parents'!$9:$9,0)+$AF$12,1,1))</f>
        <v>$O$66</v>
      </c>
      <c r="AO62" s="747" t="str">
        <f ca="1">CHOOSE('Bidder Instructions'!$H$27,ADDRESS(MATCH($AB62,'1.1b Lead &amp; Parents NFP'!$C:$C,0)+$AF$15,MATCH(AO$17,'1.1b Lead &amp; Parents NFP'!$9:$9,0)+$AF$14,1,1),ADDRESS(MATCH($AA62,'1.1a Lead &amp; Parents'!$C:$C,0)+$AF$13,MATCH(AO$17,'1.1a Lead &amp; Parents'!$9:$9,0)+$AF$12,1,1))</f>
        <v>$P$66</v>
      </c>
      <c r="AP62" s="748"/>
      <c r="AQ62" s="748"/>
      <c r="AR62" s="748"/>
      <c r="AS62" s="748"/>
      <c r="AT62" s="747" t="str">
        <f ca="1">CHOOSE('Bidder Instructions'!$H$27,ADDRESS(MATCH($AB62,'1.1b Lead &amp; Parents NFP'!$C:$C,0)+$AF$15,MATCH(AT$17,'1.1b Lead &amp; Parents NFP'!$9:$9,0)+$AF$14,1,1),ADDRESS(MATCH($AA62,'1.1a Lead &amp; Parents'!$C:$C,0)+$AF$13,MATCH(AT$17,'1.1a Lead &amp; Parents'!$9:$9,0)+$AF$12,1,1))</f>
        <v>$V$66</v>
      </c>
      <c r="AU62" s="747" t="str">
        <f ca="1">CHOOSE('Bidder Instructions'!$H$27,ADDRESS(MATCH($AB62,'1.1b Lead &amp; Parents NFP'!$C:$C,0)+$AF$15,MATCH(AU$17,'1.1b Lead &amp; Parents NFP'!$9:$9,0)+$AF$14,1,1),ADDRESS(MATCH($AA62,'1.1a Lead &amp; Parents'!$C:$C,0)+$AF$13,MATCH(AU$17,'1.1a Lead &amp; Parents'!$9:$9,0)+$AF$12,1,1))</f>
        <v>$W$66</v>
      </c>
      <c r="AV62" s="747" t="str">
        <f ca="1">CHOOSE('Bidder Instructions'!$H$27,ADDRESS(MATCH($AB62,'1.1b Lead &amp; Parents NFP'!$C:$C,0)+$AF$15,MATCH(AV$17,'1.1b Lead &amp; Parents NFP'!$9:$9,0)+$AF$14,1,1),ADDRESS(MATCH($AA62,'1.1a Lead &amp; Parents'!$C:$C,0)+$AF$13,MATCH(AV$17,'1.1a Lead &amp; Parents'!$9:$9,0)+$AF$12,1,1))</f>
        <v>$X$66</v>
      </c>
      <c r="AW62" s="749"/>
      <c r="AX62" s="749"/>
      <c r="AY62" s="749"/>
    </row>
    <row r="63" spans="1:51" s="737" customFormat="1" outlineLevel="1" x14ac:dyDescent="0.25">
      <c r="A63" s="737" t="s">
        <v>526</v>
      </c>
      <c r="B63" s="737" t="s">
        <v>501</v>
      </c>
      <c r="C63" s="750"/>
      <c r="D63" s="932" t="s">
        <v>32</v>
      </c>
      <c r="E63" s="932"/>
      <c r="F63" s="742">
        <f ca="1">_xlfn.IFNA(HYPERLINK(CHOOSE('Bidder Instructions'!$H$27,"#'1.1b Lead &amp; Parents NFP'!"&amp;AF63,"#'1.1a Lead &amp; Parents'!"&amp;AF63),INDIRECT("'"&amp;CHOOSE('Bidder Instructions'!$H$27,"1.1b Lead &amp; Parents NFP","1.1a Lead &amp; Parents")&amp;"'!"&amp;AF63)),"")</f>
        <v>0</v>
      </c>
      <c r="G63" s="742">
        <f ca="1">_xlfn.IFNA(HYPERLINK(CHOOSE('Bidder Instructions'!$H$27,"#'1.1b Lead &amp; Parents NFP'!"&amp;AG63,"#'1.1a Lead &amp; Parents'!"&amp;AG63),INDIRECT("'"&amp;CHOOSE('Bidder Instructions'!$H$27,"1.1b Lead &amp; Parents NFP","1.1a Lead &amp; Parents")&amp;"'!"&amp;AG63)),"")</f>
        <v>0</v>
      </c>
      <c r="H63" s="742">
        <f ca="1">_xlfn.IFNA(HYPERLINK(CHOOSE('Bidder Instructions'!$H$27,"#'1.1b Lead &amp; Parents NFP'!"&amp;AH63,"#'1.1a Lead &amp; Parents'!"&amp;AH63),INDIRECT("'"&amp;CHOOSE('Bidder Instructions'!$H$27,"1.1b Lead &amp; Parents NFP","1.1a Lead &amp; Parents")&amp;"'!"&amp;AH63)),"")</f>
        <v>0</v>
      </c>
      <c r="I63" s="836"/>
      <c r="J63" s="753"/>
      <c r="K63" s="753"/>
      <c r="M63" s="742">
        <f ca="1">_xlfn.IFNA(HYPERLINK(CHOOSE('Bidder Instructions'!$H$27,"#'1.1b Lead &amp; Parents NFP'!"&amp;AM63,"#'1.1a Lead &amp; Parents'!"&amp;AM63),INDIRECT("'"&amp;CHOOSE('Bidder Instructions'!$H$27,"1.1b Lead &amp; Parents NFP","1.1a Lead &amp; Parents")&amp;"'!"&amp;AM63)),"")</f>
        <v>0</v>
      </c>
      <c r="N63" s="742">
        <f ca="1">_xlfn.IFNA(HYPERLINK(CHOOSE('Bidder Instructions'!$H$27,"#'1.1b Lead &amp; Parents NFP'!"&amp;AN63,"#'1.1a Lead &amp; Parents'!"&amp;AN63),INDIRECT("'"&amp;CHOOSE('Bidder Instructions'!$H$27,"1.1b Lead &amp; Parents NFP","1.1a Lead &amp; Parents")&amp;"'!"&amp;AN63)),"")</f>
        <v>0</v>
      </c>
      <c r="O63" s="742">
        <f ca="1">_xlfn.IFNA(HYPERLINK(CHOOSE('Bidder Instructions'!$H$27,"#'1.1b Lead &amp; Parents NFP'!"&amp;AO63,"#'1.1a Lead &amp; Parents'!"&amp;AO63),INDIRECT("'"&amp;CHOOSE('Bidder Instructions'!$H$27,"1.1b Lead &amp; Parents NFP","1.1a Lead &amp; Parents")&amp;"'!"&amp;AO63)),"")</f>
        <v>0</v>
      </c>
      <c r="P63" s="836"/>
      <c r="Q63" s="753"/>
      <c r="R63" s="753"/>
      <c r="T63" s="742">
        <f ca="1">_xlfn.IFNA(HYPERLINK(CHOOSE('Bidder Instructions'!$H$27,"#'1.1b Lead &amp; Parents NFP'!"&amp;AT63,"#'1.1a Lead &amp; Parents'!"&amp;AT63),INDIRECT("'"&amp;CHOOSE('Bidder Instructions'!$H$27,"1.1b Lead &amp; Parents NFP","1.1a Lead &amp; Parents")&amp;"'!"&amp;AT63)),"")</f>
        <v>0</v>
      </c>
      <c r="U63" s="742">
        <f ca="1">_xlfn.IFNA(HYPERLINK(CHOOSE('Bidder Instructions'!$H$27,"#'1.1b Lead &amp; Parents NFP'!"&amp;AU63,"#'1.1a Lead &amp; Parents'!"&amp;AU63),INDIRECT("'"&amp;CHOOSE('Bidder Instructions'!$H$27,"1.1b Lead &amp; Parents NFP","1.1a Lead &amp; Parents")&amp;"'!"&amp;AU63)),"")</f>
        <v>0</v>
      </c>
      <c r="V63" s="742">
        <f ca="1">_xlfn.IFNA(HYPERLINK(CHOOSE('Bidder Instructions'!$H$27,"#'1.1b Lead &amp; Parents NFP'!"&amp;AV63,"#'1.1a Lead &amp; Parents'!"&amp;AV63),INDIRECT("'"&amp;CHOOSE('Bidder Instructions'!$H$27,"1.1b Lead &amp; Parents NFP","1.1a Lead &amp; Parents")&amp;"'!"&amp;AV63)),"")</f>
        <v>0</v>
      </c>
      <c r="W63" s="836"/>
      <c r="X63" s="753"/>
      <c r="Y63" s="753"/>
      <c r="AA63" s="343" t="str">
        <f t="shared" si="23"/>
        <v>BS64</v>
      </c>
      <c r="AB63" s="343">
        <v>0</v>
      </c>
      <c r="AC63" s="754"/>
      <c r="AD63" s="933" t="s">
        <v>32</v>
      </c>
      <c r="AE63" s="933"/>
      <c r="AF63" s="747" t="str">
        <f ca="1">CHOOSE('Bidder Instructions'!$H$27,ADDRESS(MATCH($AB63,'1.1b Lead &amp; Parents NFP'!$C:$C,0)+$AF$15,MATCH(AF$17,'1.1b Lead &amp; Parents NFP'!$9:$9,0)+$AF$14,1,1),ADDRESS(MATCH($AA63,'1.1a Lead &amp; Parents'!$C:$C,0)+$AF$13,MATCH(AF$17,'1.1a Lead &amp; Parents'!$9:$9,0)+$AF$12,1,1))</f>
        <v>$F$115</v>
      </c>
      <c r="AG63" s="747" t="str">
        <f ca="1">CHOOSE('Bidder Instructions'!$H$27,ADDRESS(MATCH($AB63,'1.1b Lead &amp; Parents NFP'!$C:$C,0)+$AF$15,MATCH(AG$17,'1.1b Lead &amp; Parents NFP'!$9:$9,0)+$AF$14,1,1),ADDRESS(MATCH($AA63,'1.1a Lead &amp; Parents'!$C:$C,0)+$AF$13,MATCH(AG$17,'1.1a Lead &amp; Parents'!$9:$9,0)+$AF$12,1,1))</f>
        <v>$G$115</v>
      </c>
      <c r="AH63" s="747" t="str">
        <f ca="1">CHOOSE('Bidder Instructions'!$H$27,ADDRESS(MATCH($AB63,'1.1b Lead &amp; Parents NFP'!$C:$C,0)+$AF$15,MATCH(AH$17,'1.1b Lead &amp; Parents NFP'!$9:$9,0)+$AF$14,1,1),ADDRESS(MATCH($AA63,'1.1a Lead &amp; Parents'!$C:$C,0)+$AF$13,MATCH(AH$17,'1.1a Lead &amp; Parents'!$9:$9,0)+$AF$12,1,1))</f>
        <v>$H$115</v>
      </c>
      <c r="AI63" s="748"/>
      <c r="AJ63" s="748"/>
      <c r="AK63" s="748"/>
      <c r="AL63" s="748"/>
      <c r="AM63" s="747" t="str">
        <f ca="1">CHOOSE('Bidder Instructions'!$H$27,ADDRESS(MATCH($AB63,'1.1b Lead &amp; Parents NFP'!$C:$C,0)+$AF$15,MATCH(AM$17,'1.1b Lead &amp; Parents NFP'!$9:$9,0)+$AF$14,1,1),ADDRESS(MATCH($AA63,'1.1a Lead &amp; Parents'!$C:$C,0)+$AF$13,MATCH(AM$17,'1.1a Lead &amp; Parents'!$9:$9,0)+$AF$12,1,1))</f>
        <v>$N$115</v>
      </c>
      <c r="AN63" s="747" t="str">
        <f ca="1">CHOOSE('Bidder Instructions'!$H$27,ADDRESS(MATCH($AB63,'1.1b Lead &amp; Parents NFP'!$C:$C,0)+$AF$15,MATCH(AN$17,'1.1b Lead &amp; Parents NFP'!$9:$9,0)+$AF$14,1,1),ADDRESS(MATCH($AA63,'1.1a Lead &amp; Parents'!$C:$C,0)+$AF$13,MATCH(AN$17,'1.1a Lead &amp; Parents'!$9:$9,0)+$AF$12,1,1))</f>
        <v>$O$115</v>
      </c>
      <c r="AO63" s="747" t="str">
        <f ca="1">CHOOSE('Bidder Instructions'!$H$27,ADDRESS(MATCH($AB63,'1.1b Lead &amp; Parents NFP'!$C:$C,0)+$AF$15,MATCH(AO$17,'1.1b Lead &amp; Parents NFP'!$9:$9,0)+$AF$14,1,1),ADDRESS(MATCH($AA63,'1.1a Lead &amp; Parents'!$C:$C,0)+$AF$13,MATCH(AO$17,'1.1a Lead &amp; Parents'!$9:$9,0)+$AF$12,1,1))</f>
        <v>$P$115</v>
      </c>
      <c r="AP63" s="748"/>
      <c r="AQ63" s="748"/>
      <c r="AR63" s="748"/>
      <c r="AS63" s="748"/>
      <c r="AT63" s="747" t="str">
        <f ca="1">CHOOSE('Bidder Instructions'!$H$27,ADDRESS(MATCH($AB63,'1.1b Lead &amp; Parents NFP'!$C:$C,0)+$AF$15,MATCH(AT$17,'1.1b Lead &amp; Parents NFP'!$9:$9,0)+$AF$14,1,1),ADDRESS(MATCH($AA63,'1.1a Lead &amp; Parents'!$C:$C,0)+$AF$13,MATCH(AT$17,'1.1a Lead &amp; Parents'!$9:$9,0)+$AF$12,1,1))</f>
        <v>$V$115</v>
      </c>
      <c r="AU63" s="747" t="str">
        <f ca="1">CHOOSE('Bidder Instructions'!$H$27,ADDRESS(MATCH($AB63,'1.1b Lead &amp; Parents NFP'!$C:$C,0)+$AF$15,MATCH(AU$17,'1.1b Lead &amp; Parents NFP'!$9:$9,0)+$AF$14,1,1),ADDRESS(MATCH($AA63,'1.1a Lead &amp; Parents'!$C:$C,0)+$AF$13,MATCH(AU$17,'1.1a Lead &amp; Parents'!$9:$9,0)+$AF$12,1,1))</f>
        <v>$W$115</v>
      </c>
      <c r="AV63" s="747" t="str">
        <f ca="1">CHOOSE('Bidder Instructions'!$H$27,ADDRESS(MATCH($AB63,'1.1b Lead &amp; Parents NFP'!$C:$C,0)+$AF$15,MATCH(AV$17,'1.1b Lead &amp; Parents NFP'!$9:$9,0)+$AF$14,1,1),ADDRESS(MATCH($AA63,'1.1a Lead &amp; Parents'!$C:$C,0)+$AF$13,MATCH(AV$17,'1.1a Lead &amp; Parents'!$9:$9,0)+$AF$12,1,1))</f>
        <v>$X$115</v>
      </c>
      <c r="AW63" s="749"/>
      <c r="AX63" s="749"/>
      <c r="AY63" s="749"/>
    </row>
    <row r="64" spans="1:51" outlineLevel="1" x14ac:dyDescent="0.25">
      <c r="C64" s="871"/>
      <c r="D64" s="934"/>
      <c r="E64" s="934"/>
      <c r="F64" s="935"/>
      <c r="G64" s="935"/>
      <c r="H64" s="935"/>
      <c r="I64" s="936"/>
      <c r="J64" s="936"/>
      <c r="K64" s="936"/>
      <c r="M64" s="935"/>
      <c r="N64" s="935"/>
      <c r="O64" s="935"/>
      <c r="P64" s="936"/>
      <c r="Q64" s="936"/>
      <c r="R64" s="936"/>
      <c r="T64" s="935"/>
      <c r="U64" s="935"/>
      <c r="V64" s="935"/>
      <c r="W64" s="936"/>
      <c r="X64" s="936"/>
      <c r="Y64" s="936"/>
      <c r="AC64" s="875"/>
      <c r="AD64" s="937"/>
      <c r="AE64" s="937"/>
      <c r="AF64" s="747"/>
      <c r="AG64" s="747"/>
      <c r="AH64" s="832"/>
      <c r="AI64" s="748"/>
      <c r="AJ64" s="748"/>
      <c r="AK64" s="748"/>
      <c r="AL64" s="748"/>
      <c r="AM64" s="833"/>
      <c r="AN64" s="747"/>
      <c r="AO64" s="832"/>
      <c r="AP64" s="748"/>
      <c r="AQ64" s="748"/>
      <c r="AR64" s="748"/>
      <c r="AS64" s="748"/>
      <c r="AT64" s="833"/>
      <c r="AU64" s="747"/>
      <c r="AV64" s="832"/>
      <c r="AW64" s="749"/>
      <c r="AX64" s="749"/>
      <c r="AY64" s="749"/>
    </row>
    <row r="65" spans="1:177" s="774" customFormat="1" ht="86" outlineLevel="1" x14ac:dyDescent="0.25">
      <c r="A65" s="757"/>
      <c r="B65" s="758"/>
      <c r="C65" s="759">
        <v>5</v>
      </c>
      <c r="D65" s="938" t="s">
        <v>842</v>
      </c>
      <c r="E65" s="939"/>
      <c r="F65" s="940" t="str">
        <f ca="1">IFERROR(CHOOSE('Bidder Instructions'!$H$27,F66/-SUM(F70),IF(F67&lt;0,SUM(F66,F67,F68)/-SUM(F70),SUM(F66,F68)/-SUM(F70))),"N/A")</f>
        <v>N/A</v>
      </c>
      <c r="G65" s="940" t="str">
        <f ca="1">IFERROR(CHOOSE('Bidder Instructions'!$H$27,G66/-SUM(G70),IF(G67&lt;0,SUM(G66,G67,G68)/-SUM(G70),SUM(G66,G68)/-SUM(G70))),"N/A")</f>
        <v>N/A</v>
      </c>
      <c r="H65" s="940" t="str">
        <f ca="1">IFERROR(CHOOSE('Bidder Instructions'!$H$27,H66/-SUM(H70),IF(H67&lt;0,SUM(H66,H67,H68)/-SUM(H70),SUM(H66,H68)/-SUM(H70))),"N/A")</f>
        <v>N/A</v>
      </c>
      <c r="I65" s="941" t="str">
        <f ca="1">IF(F66&lt;0, "Operating Loss", F65)</f>
        <v>N/A</v>
      </c>
      <c r="J65" s="941" t="str">
        <f t="shared" ref="J65:K65" ca="1" si="30">IF(G66&lt;0, "Operating Loss", G65)</f>
        <v>N/A</v>
      </c>
      <c r="K65" s="941" t="str">
        <f t="shared" ca="1" si="30"/>
        <v>N/A</v>
      </c>
      <c r="M65" s="940" t="str">
        <f ca="1">IFERROR(CHOOSE('Bidder Instructions'!$H$27,M66/-SUM(M70),IF(M67&lt;0,SUM(M66,M67,M68)/-SUM(M70),SUM(M66,M68)/-SUM(M70))),"N/A")</f>
        <v>N/A</v>
      </c>
      <c r="N65" s="940" t="str">
        <f ca="1">IFERROR(CHOOSE('Bidder Instructions'!$H$27,N66/-SUM(N70),IF(N67&lt;0,SUM(N66,N67,N68)/-SUM(N70),SUM(N66,N68)/-SUM(N70))),"N/A")</f>
        <v>N/A</v>
      </c>
      <c r="O65" s="940" t="str">
        <f ca="1">IFERROR(CHOOSE('Bidder Instructions'!$H$27,O66/-SUM(O70),IF(O67&lt;0,SUM(O66,O67,O68)/-SUM(O70),SUM(O66,O68)/-SUM(O70))),"N/A")</f>
        <v>N/A</v>
      </c>
      <c r="P65" s="941" t="str">
        <f ca="1">IF(M66&lt;0, "Operating Loss", M65)</f>
        <v>N/A</v>
      </c>
      <c r="Q65" s="941" t="str">
        <f t="shared" ref="Q65:R65" ca="1" si="31">IF(N66&lt;0, "Operating Loss", N65)</f>
        <v>N/A</v>
      </c>
      <c r="R65" s="941" t="str">
        <f t="shared" ca="1" si="31"/>
        <v>N/A</v>
      </c>
      <c r="T65" s="940" t="str">
        <f ca="1">IFERROR(CHOOSE('Bidder Instructions'!$H$27,T66/-SUM(T70),IF(T67&lt;0,SUM(T66,T67,T68)/-SUM(T70),SUM(T66,T68)/-SUM(T70))),"N/A")</f>
        <v>N/A</v>
      </c>
      <c r="U65" s="940" t="str">
        <f ca="1">IFERROR(CHOOSE('Bidder Instructions'!$H$27,U66/-SUM(U70),IF(U67&lt;0,SUM(U66,U67,U68)/-SUM(U70),SUM(U66,U68)/-SUM(U70))),"N/A")</f>
        <v>N/A</v>
      </c>
      <c r="V65" s="940" t="str">
        <f ca="1">IFERROR(CHOOSE('Bidder Instructions'!$H$27,V66/-SUM(V70),IF(V67&lt;0,SUM(V66,V67,V68)/-SUM(V70),SUM(V66,V68)/-SUM(V70))),"N/A")</f>
        <v>N/A</v>
      </c>
      <c r="W65" s="941" t="str">
        <f ca="1">IF(T66&lt;0, "Operating Loss", T65)</f>
        <v>N/A</v>
      </c>
      <c r="X65" s="941" t="str">
        <f t="shared" ref="X65:Y65" ca="1" si="32">IF(U66&lt;0, "Operating Loss", U65)</f>
        <v>N/A</v>
      </c>
      <c r="Y65" s="941" t="str">
        <f t="shared" ca="1" si="32"/>
        <v>N/A</v>
      </c>
      <c r="AA65" s="783"/>
      <c r="AB65" s="783"/>
      <c r="AC65" s="942">
        <v>5</v>
      </c>
      <c r="AD65" s="943"/>
      <c r="AE65" s="944"/>
      <c r="AF65" s="787"/>
      <c r="AG65" s="787"/>
      <c r="AH65" s="808"/>
      <c r="AI65" s="788"/>
      <c r="AJ65" s="788"/>
      <c r="AK65" s="788"/>
      <c r="AL65" s="788"/>
      <c r="AM65" s="809"/>
      <c r="AN65" s="787"/>
      <c r="AO65" s="808"/>
      <c r="AP65" s="788"/>
      <c r="AQ65" s="788"/>
      <c r="AR65" s="788"/>
      <c r="AS65" s="788"/>
      <c r="AT65" s="809"/>
      <c r="AU65" s="787"/>
      <c r="AV65" s="808"/>
      <c r="AW65" s="789"/>
      <c r="AX65" s="789"/>
      <c r="AY65" s="789"/>
    </row>
    <row r="66" spans="1:177" s="775" customFormat="1" ht="28" outlineLevel="1" x14ac:dyDescent="0.25">
      <c r="A66" s="775" t="s">
        <v>476</v>
      </c>
      <c r="B66" s="775" t="s">
        <v>477</v>
      </c>
      <c r="C66" s="777"/>
      <c r="D66" s="945" t="s">
        <v>215</v>
      </c>
      <c r="E66" s="946" t="s">
        <v>217</v>
      </c>
      <c r="F66" s="947">
        <f t="shared" ref="F66:H67" ca="1" si="33">F24</f>
        <v>0</v>
      </c>
      <c r="G66" s="947">
        <f t="shared" ca="1" si="33"/>
        <v>0</v>
      </c>
      <c r="H66" s="947">
        <f t="shared" ca="1" si="33"/>
        <v>0</v>
      </c>
      <c r="I66" s="897"/>
      <c r="J66" s="898"/>
      <c r="K66" s="898"/>
      <c r="M66" s="948">
        <f t="shared" ref="M66:O67" ca="1" si="34">M24</f>
        <v>0</v>
      </c>
      <c r="N66" s="948">
        <f t="shared" ca="1" si="34"/>
        <v>0</v>
      </c>
      <c r="O66" s="948">
        <f t="shared" ca="1" si="34"/>
        <v>0</v>
      </c>
      <c r="P66" s="897"/>
      <c r="Q66" s="898"/>
      <c r="R66" s="898"/>
      <c r="T66" s="948">
        <f t="shared" ref="T66:V67" ca="1" si="35">T24</f>
        <v>0</v>
      </c>
      <c r="U66" s="948">
        <f t="shared" ca="1" si="35"/>
        <v>0</v>
      </c>
      <c r="V66" s="948">
        <f t="shared" ca="1" si="35"/>
        <v>0</v>
      </c>
      <c r="W66" s="897"/>
      <c r="X66" s="898"/>
      <c r="Y66" s="898"/>
      <c r="AA66" s="783" t="str">
        <f t="shared" si="23"/>
        <v>IS9</v>
      </c>
      <c r="AB66" s="783">
        <v>0</v>
      </c>
      <c r="AC66" s="784"/>
      <c r="AD66" s="949" t="s">
        <v>215</v>
      </c>
      <c r="AE66" s="950" t="s">
        <v>217</v>
      </c>
      <c r="AF66" s="787" t="str">
        <f ca="1">CHOOSE('Bidder Instructions'!$H$27,ADDRESS(MATCH($AB66,'1.1b Lead &amp; Parents NFP'!$C:$C,0)+$AF$15,MATCH(AF$17,'1.1b Lead &amp; Parents NFP'!$9:$9,0)+$AF$14,1,1),ADDRESS(MATCH($AA66,'1.1a Lead &amp; Parents'!$C:$C,0)+$AF$13,MATCH(AF$17,'1.1a Lead &amp; Parents'!$9:$9,0)+$AF$12,1,1))</f>
        <v>$F$30</v>
      </c>
      <c r="AG66" s="787" t="str">
        <f ca="1">CHOOSE('Bidder Instructions'!$H$27,ADDRESS(MATCH($AB66,'1.1b Lead &amp; Parents NFP'!$C:$C,0)+$AF$15,MATCH(AG$17,'1.1b Lead &amp; Parents NFP'!$9:$9,0)+$AF$14,1,1),ADDRESS(MATCH($AA66,'1.1a Lead &amp; Parents'!$C:$C,0)+$AF$13,MATCH(AG$17,'1.1a Lead &amp; Parents'!$9:$9,0)+$AF$12,1,1))</f>
        <v>$G$30</v>
      </c>
      <c r="AH66" s="787" t="str">
        <f ca="1">CHOOSE('Bidder Instructions'!$H$27,ADDRESS(MATCH($AB66,'1.1b Lead &amp; Parents NFP'!$C:$C,0)+$AF$15,MATCH(AH$17,'1.1b Lead &amp; Parents NFP'!$9:$9,0)+$AF$14,1,1),ADDRESS(MATCH($AA66,'1.1a Lead &amp; Parents'!$C:$C,0)+$AF$13,MATCH(AH$17,'1.1a Lead &amp; Parents'!$9:$9,0)+$AF$12,1,1))</f>
        <v>$H$30</v>
      </c>
      <c r="AI66" s="788"/>
      <c r="AJ66" s="788"/>
      <c r="AK66" s="788"/>
      <c r="AL66" s="788"/>
      <c r="AM66" s="787" t="str">
        <f ca="1">CHOOSE('Bidder Instructions'!$H$27,ADDRESS(MATCH($AB66,'1.1b Lead &amp; Parents NFP'!$C:$C,0)+$AF$15,MATCH(AM$17,'1.1b Lead &amp; Parents NFP'!$9:$9,0)+$AF$14,1,1),ADDRESS(MATCH($AA66,'1.1a Lead &amp; Parents'!$C:$C,0)+$AF$13,MATCH(AM$17,'1.1a Lead &amp; Parents'!$9:$9,0)+$AF$12,1,1))</f>
        <v>$N$30</v>
      </c>
      <c r="AN66" s="787" t="str">
        <f ca="1">CHOOSE('Bidder Instructions'!$H$27,ADDRESS(MATCH($AB66,'1.1b Lead &amp; Parents NFP'!$C:$C,0)+$AF$15,MATCH(AN$17,'1.1b Lead &amp; Parents NFP'!$9:$9,0)+$AF$14,1,1),ADDRESS(MATCH($AA66,'1.1a Lead &amp; Parents'!$C:$C,0)+$AF$13,MATCH(AN$17,'1.1a Lead &amp; Parents'!$9:$9,0)+$AF$12,1,1))</f>
        <v>$O$30</v>
      </c>
      <c r="AO66" s="787" t="str">
        <f ca="1">CHOOSE('Bidder Instructions'!$H$27,ADDRESS(MATCH($AB66,'1.1b Lead &amp; Parents NFP'!$C:$C,0)+$AF$15,MATCH(AO$17,'1.1b Lead &amp; Parents NFP'!$9:$9,0)+$AF$14,1,1),ADDRESS(MATCH($AA66,'1.1a Lead &amp; Parents'!$C:$C,0)+$AF$13,MATCH(AO$17,'1.1a Lead &amp; Parents'!$9:$9,0)+$AF$12,1,1))</f>
        <v>$P$30</v>
      </c>
      <c r="AP66" s="788"/>
      <c r="AQ66" s="788"/>
      <c r="AR66" s="788"/>
      <c r="AS66" s="788"/>
      <c r="AT66" s="787" t="str">
        <f ca="1">CHOOSE('Bidder Instructions'!$H$27,ADDRESS(MATCH($AB66,'1.1b Lead &amp; Parents NFP'!$C:$C,0)+$AF$15,MATCH(AT$17,'1.1b Lead &amp; Parents NFP'!$9:$9,0)+$AF$14,1,1),ADDRESS(MATCH($AA66,'1.1a Lead &amp; Parents'!$C:$C,0)+$AF$13,MATCH(AT$17,'1.1a Lead &amp; Parents'!$9:$9,0)+$AF$12,1,1))</f>
        <v>$V$30</v>
      </c>
      <c r="AU66" s="787" t="str">
        <f ca="1">CHOOSE('Bidder Instructions'!$H$27,ADDRESS(MATCH($AB66,'1.1b Lead &amp; Parents NFP'!$C:$C,0)+$AF$15,MATCH(AU$17,'1.1b Lead &amp; Parents NFP'!$9:$9,0)+$AF$14,1,1),ADDRESS(MATCH($AA66,'1.1a Lead &amp; Parents'!$C:$C,0)+$AF$13,MATCH(AU$17,'1.1a Lead &amp; Parents'!$9:$9,0)+$AF$12,1,1))</f>
        <v>$W$30</v>
      </c>
      <c r="AV66" s="787" t="str">
        <f ca="1">CHOOSE('Bidder Instructions'!$H$27,ADDRESS(MATCH($AB66,'1.1b Lead &amp; Parents NFP'!$C:$C,0)+$AF$15,MATCH(AV$17,'1.1b Lead &amp; Parents NFP'!$9:$9,0)+$AF$14,1,1),ADDRESS(MATCH($AA66,'1.1a Lead &amp; Parents'!$C:$C,0)+$AF$13,MATCH(AV$17,'1.1a Lead &amp; Parents'!$9:$9,0)+$AF$12,1,1))</f>
        <v>$X$30</v>
      </c>
      <c r="AW66" s="789"/>
      <c r="AX66" s="789"/>
      <c r="AY66" s="789"/>
    </row>
    <row r="67" spans="1:177" s="775" customFormat="1" outlineLevel="1" x14ac:dyDescent="0.25">
      <c r="A67" s="775" t="s">
        <v>478</v>
      </c>
      <c r="B67" s="775" t="s">
        <v>42</v>
      </c>
      <c r="C67" s="790"/>
      <c r="D67" s="951" t="str">
        <f>IF('Bidder Instructions'!$H$27=1,"","Exceptional and non-underlying items")</f>
        <v>Exceptional and non-underlying items</v>
      </c>
      <c r="E67" s="952" t="str">
        <f>IF(D67="","","add")</f>
        <v>add</v>
      </c>
      <c r="F67" s="953">
        <f t="shared" ca="1" si="33"/>
        <v>0</v>
      </c>
      <c r="G67" s="953">
        <f t="shared" ca="1" si="33"/>
        <v>0</v>
      </c>
      <c r="H67" s="953">
        <f t="shared" ca="1" si="33"/>
        <v>0</v>
      </c>
      <c r="I67" s="781"/>
      <c r="J67" s="782"/>
      <c r="K67" s="782"/>
      <c r="M67" s="954">
        <f t="shared" ca="1" si="34"/>
        <v>0</v>
      </c>
      <c r="N67" s="954">
        <f t="shared" ca="1" si="34"/>
        <v>0</v>
      </c>
      <c r="O67" s="954">
        <f t="shared" ca="1" si="34"/>
        <v>0</v>
      </c>
      <c r="P67" s="781"/>
      <c r="Q67" s="782"/>
      <c r="R67" s="782"/>
      <c r="T67" s="954">
        <f t="shared" ca="1" si="35"/>
        <v>0</v>
      </c>
      <c r="U67" s="954">
        <f t="shared" ca="1" si="35"/>
        <v>0</v>
      </c>
      <c r="V67" s="954">
        <f t="shared" ca="1" si="35"/>
        <v>0</v>
      </c>
      <c r="W67" s="781"/>
      <c r="X67" s="782"/>
      <c r="Y67" s="782"/>
      <c r="AA67" s="783" t="str">
        <f t="shared" si="23"/>
        <v>IS11</v>
      </c>
      <c r="AB67" s="783">
        <v>0</v>
      </c>
      <c r="AC67" s="793"/>
      <c r="AD67" s="955" t="str">
        <f>IF('Bidder Instructions'!$H$27=1,"","Exceptional and non-underlying items")</f>
        <v>Exceptional and non-underlying items</v>
      </c>
      <c r="AE67" s="956" t="str">
        <f>IF(AD67="","","add")</f>
        <v>add</v>
      </c>
      <c r="AF67" s="787" t="str">
        <f ca="1">CHOOSE('Bidder Instructions'!$H$27,ADDRESS(MATCH($AB67,'1.1b Lead &amp; Parents NFP'!$C:$C,0)+$AF$15,MATCH(AF$17,'1.1b Lead &amp; Parents NFP'!$9:$9,0)+$AF$14,1,1),ADDRESS(MATCH($AA67,'1.1a Lead &amp; Parents'!$C:$C,0)+$AF$13,MATCH(AF$17,'1.1a Lead &amp; Parents'!$9:$9,0)+$AF$12,1,1))</f>
        <v>$F$32</v>
      </c>
      <c r="AG67" s="787" t="str">
        <f ca="1">CHOOSE('Bidder Instructions'!$H$27,ADDRESS(MATCH($AB67,'1.1b Lead &amp; Parents NFP'!$C:$C,0)+$AF$15,MATCH(AG$17,'1.1b Lead &amp; Parents NFP'!$9:$9,0)+$AF$14,1,1),ADDRESS(MATCH($AA67,'1.1a Lead &amp; Parents'!$C:$C,0)+$AF$13,MATCH(AG$17,'1.1a Lead &amp; Parents'!$9:$9,0)+$AF$12,1,1))</f>
        <v>$G$32</v>
      </c>
      <c r="AH67" s="787" t="str">
        <f ca="1">CHOOSE('Bidder Instructions'!$H$27,ADDRESS(MATCH($AB67,'1.1b Lead &amp; Parents NFP'!$C:$C,0)+$AF$15,MATCH(AH$17,'1.1b Lead &amp; Parents NFP'!$9:$9,0)+$AF$14,1,1),ADDRESS(MATCH($AA67,'1.1a Lead &amp; Parents'!$C:$C,0)+$AF$13,MATCH(AH$17,'1.1a Lead &amp; Parents'!$9:$9,0)+$AF$12,1,1))</f>
        <v>$H$32</v>
      </c>
      <c r="AI67" s="788"/>
      <c r="AJ67" s="788"/>
      <c r="AK67" s="788"/>
      <c r="AL67" s="788"/>
      <c r="AM67" s="787" t="str">
        <f ca="1">CHOOSE('Bidder Instructions'!$H$27,ADDRESS(MATCH($AB67,'1.1b Lead &amp; Parents NFP'!$C:$C,0)+$AF$15,MATCH(AM$17,'1.1b Lead &amp; Parents NFP'!$9:$9,0)+$AF$14,1,1),ADDRESS(MATCH($AA67,'1.1a Lead &amp; Parents'!$C:$C,0)+$AF$13,MATCH(AM$17,'1.1a Lead &amp; Parents'!$9:$9,0)+$AF$12,1,1))</f>
        <v>$N$32</v>
      </c>
      <c r="AN67" s="787" t="str">
        <f ca="1">CHOOSE('Bidder Instructions'!$H$27,ADDRESS(MATCH($AB67,'1.1b Lead &amp; Parents NFP'!$C:$C,0)+$AF$15,MATCH(AN$17,'1.1b Lead &amp; Parents NFP'!$9:$9,0)+$AF$14,1,1),ADDRESS(MATCH($AA67,'1.1a Lead &amp; Parents'!$C:$C,0)+$AF$13,MATCH(AN$17,'1.1a Lead &amp; Parents'!$9:$9,0)+$AF$12,1,1))</f>
        <v>$O$32</v>
      </c>
      <c r="AO67" s="787" t="str">
        <f ca="1">CHOOSE('Bidder Instructions'!$H$27,ADDRESS(MATCH($AB67,'1.1b Lead &amp; Parents NFP'!$C:$C,0)+$AF$15,MATCH(AO$17,'1.1b Lead &amp; Parents NFP'!$9:$9,0)+$AF$14,1,1),ADDRESS(MATCH($AA67,'1.1a Lead &amp; Parents'!$C:$C,0)+$AF$13,MATCH(AO$17,'1.1a Lead &amp; Parents'!$9:$9,0)+$AF$12,1,1))</f>
        <v>$P$32</v>
      </c>
      <c r="AP67" s="788"/>
      <c r="AQ67" s="788"/>
      <c r="AR67" s="788"/>
      <c r="AS67" s="788"/>
      <c r="AT67" s="787" t="str">
        <f ca="1">CHOOSE('Bidder Instructions'!$H$27,ADDRESS(MATCH($AB67,'1.1b Lead &amp; Parents NFP'!$C:$C,0)+$AF$15,MATCH(AT$17,'1.1b Lead &amp; Parents NFP'!$9:$9,0)+$AF$14,1,1),ADDRESS(MATCH($AA67,'1.1a Lead &amp; Parents'!$C:$C,0)+$AF$13,MATCH(AT$17,'1.1a Lead &amp; Parents'!$9:$9,0)+$AF$12,1,1))</f>
        <v>$V$32</v>
      </c>
      <c r="AU67" s="787" t="str">
        <f ca="1">CHOOSE('Bidder Instructions'!$H$27,ADDRESS(MATCH($AB67,'1.1b Lead &amp; Parents NFP'!$C:$C,0)+$AF$15,MATCH(AU$17,'1.1b Lead &amp; Parents NFP'!$9:$9,0)+$AF$14,1,1),ADDRESS(MATCH($AA67,'1.1a Lead &amp; Parents'!$C:$C,0)+$AF$13,MATCH(AU$17,'1.1a Lead &amp; Parents'!$9:$9,0)+$AF$12,1,1))</f>
        <v>$W$32</v>
      </c>
      <c r="AV67" s="787" t="str">
        <f ca="1">CHOOSE('Bidder Instructions'!$H$27,ADDRESS(MATCH($AB67,'1.1b Lead &amp; Parents NFP'!$C:$C,0)+$AF$15,MATCH(AV$17,'1.1b Lead &amp; Parents NFP'!$9:$9,0)+$AF$14,1,1),ADDRESS(MATCH($AA67,'1.1a Lead &amp; Parents'!$C:$C,0)+$AF$13,MATCH(AV$17,'1.1a Lead &amp; Parents'!$9:$9,0)+$AF$12,1,1))</f>
        <v>$X$32</v>
      </c>
      <c r="AW67" s="789"/>
      <c r="AX67" s="789"/>
      <c r="AY67" s="789"/>
    </row>
    <row r="68" spans="1:177" s="775" customFormat="1" ht="28" outlineLevel="1" x14ac:dyDescent="0.25">
      <c r="A68" s="775" t="s">
        <v>482</v>
      </c>
      <c r="B68" s="775" t="s">
        <v>42</v>
      </c>
      <c r="C68" s="790"/>
      <c r="D68" s="903" t="str">
        <f>IF('Bidder Instructions'!$H$27=1,"","Share of results of associates and joint ventures")</f>
        <v>Share of results of associates and joint ventures</v>
      </c>
      <c r="E68" s="952" t="str">
        <f>IF(D68="","","add")</f>
        <v>add</v>
      </c>
      <c r="F68" s="780">
        <f ca="1">_xlfn.IFNA(HYPERLINK(CHOOSE('Bidder Instructions'!$H$27,"#'1.1b Lead &amp; Parents NFP'!"&amp;AF68,"#'1.1a Lead &amp; Parents'!"&amp;AF68),INDIRECT("'"&amp;CHOOSE('Bidder Instructions'!$H$27,"1.1b Lead &amp; Parents NFP","1.1a Lead &amp; Parents")&amp;"'!"&amp;AF68)),"")</f>
        <v>0</v>
      </c>
      <c r="G68" s="780">
        <f ca="1">_xlfn.IFNA(HYPERLINK(CHOOSE('Bidder Instructions'!$H$27,"#'1.1b Lead &amp; Parents NFP'!"&amp;AG68,"#'1.1a Lead &amp; Parents'!"&amp;AG68),INDIRECT("'"&amp;CHOOSE('Bidder Instructions'!$H$27,"1.1b Lead &amp; Parents NFP","1.1a Lead &amp; Parents")&amp;"'!"&amp;AG68)),"")</f>
        <v>0</v>
      </c>
      <c r="H68" s="780">
        <f ca="1">_xlfn.IFNA(HYPERLINK(CHOOSE('Bidder Instructions'!$H$27,"#'1.1b Lead &amp; Parents NFP'!"&amp;AH68,"#'1.1a Lead &amp; Parents'!"&amp;AH68),INDIRECT("'"&amp;CHOOSE('Bidder Instructions'!$H$27,"1.1b Lead &amp; Parents NFP","1.1a Lead &amp; Parents")&amp;"'!"&amp;AH68)),"")</f>
        <v>0</v>
      </c>
      <c r="I68" s="781"/>
      <c r="J68" s="782"/>
      <c r="K68" s="782"/>
      <c r="M68" s="780">
        <f ca="1">_xlfn.IFNA(HYPERLINK(CHOOSE('Bidder Instructions'!$H$27,"#'1.1b Lead &amp; Parents NFP'!"&amp;AM68,"#'1.1a Lead &amp; Parents'!"&amp;AM68),INDIRECT("'"&amp;CHOOSE('Bidder Instructions'!$H$27,"1.1b Lead &amp; Parents NFP","1.1a Lead &amp; Parents")&amp;"'!"&amp;AM68)),"")</f>
        <v>0</v>
      </c>
      <c r="N68" s="780">
        <f ca="1">_xlfn.IFNA(HYPERLINK(CHOOSE('Bidder Instructions'!$H$27,"#'1.1b Lead &amp; Parents NFP'!"&amp;AN68,"#'1.1a Lead &amp; Parents'!"&amp;AN68),INDIRECT("'"&amp;CHOOSE('Bidder Instructions'!$H$27,"1.1b Lead &amp; Parents NFP","1.1a Lead &amp; Parents")&amp;"'!"&amp;AN68)),"")</f>
        <v>0</v>
      </c>
      <c r="O68" s="780">
        <f ca="1">_xlfn.IFNA(HYPERLINK(CHOOSE('Bidder Instructions'!$H$27,"#'1.1b Lead &amp; Parents NFP'!"&amp;AO68,"#'1.1a Lead &amp; Parents'!"&amp;AO68),INDIRECT("'"&amp;CHOOSE('Bidder Instructions'!$H$27,"1.1b Lead &amp; Parents NFP","1.1a Lead &amp; Parents")&amp;"'!"&amp;AO68)),"")</f>
        <v>0</v>
      </c>
      <c r="P68" s="781"/>
      <c r="Q68" s="782"/>
      <c r="R68" s="782"/>
      <c r="T68" s="780">
        <f ca="1">_xlfn.IFNA(HYPERLINK(CHOOSE('Bidder Instructions'!$H$27,"#'1.1b Lead &amp; Parents NFP'!"&amp;AT68,"#'1.1a Lead &amp; Parents'!"&amp;AT68),INDIRECT("'"&amp;CHOOSE('Bidder Instructions'!$H$27,"1.1b Lead &amp; Parents NFP","1.1a Lead &amp; Parents")&amp;"'!"&amp;AT68)),"")</f>
        <v>0</v>
      </c>
      <c r="U68" s="780">
        <f ca="1">_xlfn.IFNA(HYPERLINK(CHOOSE('Bidder Instructions'!$H$27,"#'1.1b Lead &amp; Parents NFP'!"&amp;AU68,"#'1.1a Lead &amp; Parents'!"&amp;AU68),INDIRECT("'"&amp;CHOOSE('Bidder Instructions'!$H$27,"1.1b Lead &amp; Parents NFP","1.1a Lead &amp; Parents")&amp;"'!"&amp;AU68)),"")</f>
        <v>0</v>
      </c>
      <c r="V68" s="780">
        <f ca="1">_xlfn.IFNA(HYPERLINK(CHOOSE('Bidder Instructions'!$H$27,"#'1.1b Lead &amp; Parents NFP'!"&amp;AV68,"#'1.1a Lead &amp; Parents'!"&amp;AV68),INDIRECT("'"&amp;CHOOSE('Bidder Instructions'!$H$27,"1.1b Lead &amp; Parents NFP","1.1a Lead &amp; Parents")&amp;"'!"&amp;AV68)),"")</f>
        <v>0</v>
      </c>
      <c r="W68" s="781"/>
      <c r="X68" s="782"/>
      <c r="Y68" s="782"/>
      <c r="AA68" s="783" t="str">
        <f t="shared" si="23"/>
        <v>IS15</v>
      </c>
      <c r="AB68" s="783">
        <v>0</v>
      </c>
      <c r="AC68" s="793"/>
      <c r="AD68" s="905" t="str">
        <f>IF('Bidder Instructions'!$H$27=1,"","Share of results of associates and joint ventures")</f>
        <v>Share of results of associates and joint ventures</v>
      </c>
      <c r="AE68" s="956" t="str">
        <f>IF(AD68="","","add")</f>
        <v>add</v>
      </c>
      <c r="AF68" s="787" t="str">
        <f ca="1">CHOOSE('Bidder Instructions'!$H$27,ADDRESS(MATCH($AB68,'1.1b Lead &amp; Parents NFP'!$C:$C,0)+$AF$15,MATCH(AF$17,'1.1b Lead &amp; Parents NFP'!$9:$9,0)+$AF$14,1,1),ADDRESS(MATCH($AA68,'1.1a Lead &amp; Parents'!$C:$C,0)+$AF$13,MATCH(AF$17,'1.1a Lead &amp; Parents'!$9:$9,0)+$AF$12,1,1))</f>
        <v>$F$36</v>
      </c>
      <c r="AG68" s="787" t="str">
        <f ca="1">CHOOSE('Bidder Instructions'!$H$27,ADDRESS(MATCH($AB68,'1.1b Lead &amp; Parents NFP'!$C:$C,0)+$AF$15,MATCH(AG$17,'1.1b Lead &amp; Parents NFP'!$9:$9,0)+$AF$14,1,1),ADDRESS(MATCH($AA68,'1.1a Lead &amp; Parents'!$C:$C,0)+$AF$13,MATCH(AG$17,'1.1a Lead &amp; Parents'!$9:$9,0)+$AF$12,1,1))</f>
        <v>$G$36</v>
      </c>
      <c r="AH68" s="787" t="str">
        <f ca="1">CHOOSE('Bidder Instructions'!$H$27,ADDRESS(MATCH($AB68,'1.1b Lead &amp; Parents NFP'!$C:$C,0)+$AF$15,MATCH(AH$17,'1.1b Lead &amp; Parents NFP'!$9:$9,0)+$AF$14,1,1),ADDRESS(MATCH($AA68,'1.1a Lead &amp; Parents'!$C:$C,0)+$AF$13,MATCH(AH$17,'1.1a Lead &amp; Parents'!$9:$9,0)+$AF$12,1,1))</f>
        <v>$H$36</v>
      </c>
      <c r="AI68" s="788"/>
      <c r="AJ68" s="788"/>
      <c r="AK68" s="788"/>
      <c r="AL68" s="788"/>
      <c r="AM68" s="787" t="str">
        <f ca="1">CHOOSE('Bidder Instructions'!$H$27,ADDRESS(MATCH($AB68,'1.1b Lead &amp; Parents NFP'!$C:$C,0)+$AF$15,MATCH(AM$17,'1.1b Lead &amp; Parents NFP'!$9:$9,0)+$AF$14,1,1),ADDRESS(MATCH($AA68,'1.1a Lead &amp; Parents'!$C:$C,0)+$AF$13,MATCH(AM$17,'1.1a Lead &amp; Parents'!$9:$9,0)+$AF$12,1,1))</f>
        <v>$N$36</v>
      </c>
      <c r="AN68" s="787" t="str">
        <f ca="1">CHOOSE('Bidder Instructions'!$H$27,ADDRESS(MATCH($AB68,'1.1b Lead &amp; Parents NFP'!$C:$C,0)+$AF$15,MATCH(AN$17,'1.1b Lead &amp; Parents NFP'!$9:$9,0)+$AF$14,1,1),ADDRESS(MATCH($AA68,'1.1a Lead &amp; Parents'!$C:$C,0)+$AF$13,MATCH(AN$17,'1.1a Lead &amp; Parents'!$9:$9,0)+$AF$12,1,1))</f>
        <v>$O$36</v>
      </c>
      <c r="AO68" s="787" t="str">
        <f ca="1">CHOOSE('Bidder Instructions'!$H$27,ADDRESS(MATCH($AB68,'1.1b Lead &amp; Parents NFP'!$C:$C,0)+$AF$15,MATCH(AO$17,'1.1b Lead &amp; Parents NFP'!$9:$9,0)+$AF$14,1,1),ADDRESS(MATCH($AA68,'1.1a Lead &amp; Parents'!$C:$C,0)+$AF$13,MATCH(AO$17,'1.1a Lead &amp; Parents'!$9:$9,0)+$AF$12,1,1))</f>
        <v>$P$36</v>
      </c>
      <c r="AP68" s="788"/>
      <c r="AQ68" s="788"/>
      <c r="AR68" s="788"/>
      <c r="AS68" s="788"/>
      <c r="AT68" s="787" t="str">
        <f ca="1">CHOOSE('Bidder Instructions'!$H$27,ADDRESS(MATCH($AB68,'1.1b Lead &amp; Parents NFP'!$C:$C,0)+$AF$15,MATCH(AT$17,'1.1b Lead &amp; Parents NFP'!$9:$9,0)+$AF$14,1,1),ADDRESS(MATCH($AA68,'1.1a Lead &amp; Parents'!$C:$C,0)+$AF$13,MATCH(AT$17,'1.1a Lead &amp; Parents'!$9:$9,0)+$AF$12,1,1))</f>
        <v>$V$36</v>
      </c>
      <c r="AU68" s="787" t="str">
        <f ca="1">CHOOSE('Bidder Instructions'!$H$27,ADDRESS(MATCH($AB68,'1.1b Lead &amp; Parents NFP'!$C:$C,0)+$AF$15,MATCH(AU$17,'1.1b Lead &amp; Parents NFP'!$9:$9,0)+$AF$14,1,1),ADDRESS(MATCH($AA68,'1.1a Lead &amp; Parents'!$C:$C,0)+$AF$13,MATCH(AU$17,'1.1a Lead &amp; Parents'!$9:$9,0)+$AF$12,1,1))</f>
        <v>$W$36</v>
      </c>
      <c r="AV68" s="787" t="str">
        <f ca="1">CHOOSE('Bidder Instructions'!$H$27,ADDRESS(MATCH($AB68,'1.1b Lead &amp; Parents NFP'!$C:$C,0)+$AF$15,MATCH(AV$17,'1.1b Lead &amp; Parents NFP'!$9:$9,0)+$AF$14,1,1),ADDRESS(MATCH($AA68,'1.1a Lead &amp; Parents'!$C:$C,0)+$AF$13,MATCH(AV$17,'1.1a Lead &amp; Parents'!$9:$9,0)+$AF$12,1,1))</f>
        <v>$X$36</v>
      </c>
      <c r="AW68" s="789"/>
      <c r="AX68" s="789"/>
      <c r="AY68" s="789"/>
    </row>
    <row r="69" spans="1:177" s="775" customFormat="1" ht="14.5" outlineLevel="1" x14ac:dyDescent="0.25">
      <c r="C69" s="790"/>
      <c r="D69" s="957" t="s">
        <v>232</v>
      </c>
      <c r="E69" s="958"/>
      <c r="F69" s="780"/>
      <c r="G69" s="780"/>
      <c r="H69" s="780"/>
      <c r="I69" s="781"/>
      <c r="J69" s="782"/>
      <c r="K69" s="782"/>
      <c r="M69" s="780"/>
      <c r="N69" s="780"/>
      <c r="O69" s="780"/>
      <c r="P69" s="781"/>
      <c r="Q69" s="782"/>
      <c r="R69" s="782"/>
      <c r="T69" s="780"/>
      <c r="U69" s="780"/>
      <c r="V69" s="780"/>
      <c r="W69" s="781"/>
      <c r="X69" s="782"/>
      <c r="Y69" s="782"/>
      <c r="AA69" s="783"/>
      <c r="AB69" s="783"/>
      <c r="AC69" s="793"/>
      <c r="AD69" s="959" t="s">
        <v>232</v>
      </c>
      <c r="AE69" s="960"/>
      <c r="AF69" s="787"/>
      <c r="AG69" s="787"/>
      <c r="AH69" s="808"/>
      <c r="AI69" s="788"/>
      <c r="AJ69" s="788"/>
      <c r="AK69" s="788"/>
      <c r="AL69" s="788"/>
      <c r="AM69" s="809"/>
      <c r="AN69" s="787"/>
      <c r="AO69" s="808"/>
      <c r="AP69" s="788"/>
      <c r="AQ69" s="788"/>
      <c r="AR69" s="788"/>
      <c r="AS69" s="788"/>
      <c r="AT69" s="809"/>
      <c r="AU69" s="787"/>
      <c r="AV69" s="808"/>
      <c r="AW69" s="789"/>
      <c r="AX69" s="789"/>
      <c r="AY69" s="789"/>
    </row>
    <row r="70" spans="1:177" s="775" customFormat="1" outlineLevel="1" x14ac:dyDescent="0.25">
      <c r="A70" s="775" t="s">
        <v>480</v>
      </c>
      <c r="B70" s="775" t="s">
        <v>42</v>
      </c>
      <c r="C70" s="790"/>
      <c r="D70" s="903" t="str">
        <f>IF('Bidder Instructions'!$H$27=1,"","Interest paid")</f>
        <v>Interest paid</v>
      </c>
      <c r="E70" s="952" t="str">
        <f>IF(D70="","","add")</f>
        <v>add</v>
      </c>
      <c r="F70" s="780">
        <f ca="1">_xlfn.IFNA(HYPERLINK(CHOOSE('Bidder Instructions'!$H$27,"#'1.1b Lead &amp; Parents NFP'!"&amp;AF70,"#'1.1a Lead &amp; Parents'!"&amp;AF70),INDIRECT("'"&amp;CHOOSE('Bidder Instructions'!$H$27,"1.1b Lead &amp; Parents NFP","1.1a Lead &amp; Parents")&amp;"'!"&amp;AF70)),"")</f>
        <v>0</v>
      </c>
      <c r="G70" s="780">
        <f ca="1">_xlfn.IFNA(HYPERLINK(CHOOSE('Bidder Instructions'!$H$27,"#'1.1b Lead &amp; Parents NFP'!"&amp;AG70,"#'1.1a Lead &amp; Parents'!"&amp;AG70),INDIRECT("'"&amp;CHOOSE('Bidder Instructions'!$H$27,"1.1b Lead &amp; Parents NFP","1.1a Lead &amp; Parents")&amp;"'!"&amp;AG70)),"")</f>
        <v>0</v>
      </c>
      <c r="H70" s="780">
        <f ca="1">_xlfn.IFNA(HYPERLINK(CHOOSE('Bidder Instructions'!$H$27,"#'1.1b Lead &amp; Parents NFP'!"&amp;AH70,"#'1.1a Lead &amp; Parents'!"&amp;AH70),INDIRECT("'"&amp;CHOOSE('Bidder Instructions'!$H$27,"1.1b Lead &amp; Parents NFP","1.1a Lead &amp; Parents")&amp;"'!"&amp;AH70)),"")</f>
        <v>0</v>
      </c>
      <c r="I70" s="781"/>
      <c r="J70" s="782"/>
      <c r="K70" s="782"/>
      <c r="M70" s="780">
        <f ca="1">_xlfn.IFNA(HYPERLINK(CHOOSE('Bidder Instructions'!$H$27,"#'1.1b Lead &amp; Parents NFP'!"&amp;AM70,"#'1.1a Lead &amp; Parents'!"&amp;AM70),INDIRECT("'"&amp;CHOOSE('Bidder Instructions'!$H$27,"1.1b Lead &amp; Parents NFP","1.1a Lead &amp; Parents")&amp;"'!"&amp;AM70)),"")</f>
        <v>0</v>
      </c>
      <c r="N70" s="780">
        <f ca="1">_xlfn.IFNA(HYPERLINK(CHOOSE('Bidder Instructions'!$H$27,"#'1.1b Lead &amp; Parents NFP'!"&amp;AN70,"#'1.1a Lead &amp; Parents'!"&amp;AN70),INDIRECT("'"&amp;CHOOSE('Bidder Instructions'!$H$27,"1.1b Lead &amp; Parents NFP","1.1a Lead &amp; Parents")&amp;"'!"&amp;AN70)),"")</f>
        <v>0</v>
      </c>
      <c r="O70" s="780">
        <f ca="1">_xlfn.IFNA(HYPERLINK(CHOOSE('Bidder Instructions'!$H$27,"#'1.1b Lead &amp; Parents NFP'!"&amp;AO70,"#'1.1a Lead &amp; Parents'!"&amp;AO70),INDIRECT("'"&amp;CHOOSE('Bidder Instructions'!$H$27,"1.1b Lead &amp; Parents NFP","1.1a Lead &amp; Parents")&amp;"'!"&amp;AO70)),"")</f>
        <v>0</v>
      </c>
      <c r="P70" s="781"/>
      <c r="Q70" s="782"/>
      <c r="R70" s="782"/>
      <c r="T70" s="780">
        <f ca="1">_xlfn.IFNA(HYPERLINK(CHOOSE('Bidder Instructions'!$H$27,"#'1.1b Lead &amp; Parents NFP'!"&amp;AT70,"#'1.1a Lead &amp; Parents'!"&amp;AT70),INDIRECT("'"&amp;CHOOSE('Bidder Instructions'!$H$27,"1.1b Lead &amp; Parents NFP","1.1a Lead &amp; Parents")&amp;"'!"&amp;AT70)),"")</f>
        <v>0</v>
      </c>
      <c r="U70" s="780">
        <f ca="1">_xlfn.IFNA(HYPERLINK(CHOOSE('Bidder Instructions'!$H$27,"#'1.1b Lead &amp; Parents NFP'!"&amp;AU70,"#'1.1a Lead &amp; Parents'!"&amp;AU70),INDIRECT("'"&amp;CHOOSE('Bidder Instructions'!$H$27,"1.1b Lead &amp; Parents NFP","1.1a Lead &amp; Parents")&amp;"'!"&amp;AU70)),"")</f>
        <v>0</v>
      </c>
      <c r="V70" s="780">
        <f ca="1">_xlfn.IFNA(HYPERLINK(CHOOSE('Bidder Instructions'!$H$27,"#'1.1b Lead &amp; Parents NFP'!"&amp;AV70,"#'1.1a Lead &amp; Parents'!"&amp;AV70),INDIRECT("'"&amp;CHOOSE('Bidder Instructions'!$H$27,"1.1b Lead &amp; Parents NFP","1.1a Lead &amp; Parents")&amp;"'!"&amp;AV70)),"")</f>
        <v>0</v>
      </c>
      <c r="W70" s="781"/>
      <c r="X70" s="782"/>
      <c r="Y70" s="782"/>
      <c r="AA70" s="783" t="str">
        <f t="shared" si="23"/>
        <v>IS13</v>
      </c>
      <c r="AB70" s="783">
        <v>0</v>
      </c>
      <c r="AC70" s="793"/>
      <c r="AD70" s="905" t="str">
        <f>IF('Bidder Instructions'!$H$27=1,"","Interest paid")</f>
        <v>Interest paid</v>
      </c>
      <c r="AE70" s="956" t="str">
        <f>IF(AD70="","","add")</f>
        <v>add</v>
      </c>
      <c r="AF70" s="787" t="str">
        <f ca="1">CHOOSE('Bidder Instructions'!$H$27,ADDRESS(MATCH($AB70,'1.1b Lead &amp; Parents NFP'!$C:$C,0)+$AF$15,MATCH(AF$17,'1.1b Lead &amp; Parents NFP'!$9:$9,0)+$AF$14,1,1),ADDRESS(MATCH($AA70,'1.1a Lead &amp; Parents'!$C:$C,0)+$AF$13,MATCH(AF$17,'1.1a Lead &amp; Parents'!$9:$9,0)+$AF$12,1,1))</f>
        <v>$F$34</v>
      </c>
      <c r="AG70" s="787" t="str">
        <f ca="1">CHOOSE('Bidder Instructions'!$H$27,ADDRESS(MATCH($AB70,'1.1b Lead &amp; Parents NFP'!$C:$C,0)+$AF$15,MATCH(AG$17,'1.1b Lead &amp; Parents NFP'!$9:$9,0)+$AF$14,1,1),ADDRESS(MATCH($AA70,'1.1a Lead &amp; Parents'!$C:$C,0)+$AF$13,MATCH(AG$17,'1.1a Lead &amp; Parents'!$9:$9,0)+$AF$12,1,1))</f>
        <v>$G$34</v>
      </c>
      <c r="AH70" s="787" t="str">
        <f ca="1">CHOOSE('Bidder Instructions'!$H$27,ADDRESS(MATCH($AB70,'1.1b Lead &amp; Parents NFP'!$C:$C,0)+$AF$15,MATCH(AH$17,'1.1b Lead &amp; Parents NFP'!$9:$9,0)+$AF$14,1,1),ADDRESS(MATCH($AA70,'1.1a Lead &amp; Parents'!$C:$C,0)+$AF$13,MATCH(AH$17,'1.1a Lead &amp; Parents'!$9:$9,0)+$AF$12,1,1))</f>
        <v>$H$34</v>
      </c>
      <c r="AI70" s="788"/>
      <c r="AJ70" s="788"/>
      <c r="AK70" s="788"/>
      <c r="AL70" s="788"/>
      <c r="AM70" s="787" t="str">
        <f ca="1">CHOOSE('Bidder Instructions'!$H$27,ADDRESS(MATCH($AB70,'1.1b Lead &amp; Parents NFP'!$C:$C,0)+$AF$15,MATCH(AM$17,'1.1b Lead &amp; Parents NFP'!$9:$9,0)+$AF$14,1,1),ADDRESS(MATCH($AA70,'1.1a Lead &amp; Parents'!$C:$C,0)+$AF$13,MATCH(AM$17,'1.1a Lead &amp; Parents'!$9:$9,0)+$AF$12,1,1))</f>
        <v>$N$34</v>
      </c>
      <c r="AN70" s="787" t="str">
        <f ca="1">CHOOSE('Bidder Instructions'!$H$27,ADDRESS(MATCH($AB70,'1.1b Lead &amp; Parents NFP'!$C:$C,0)+$AF$15,MATCH(AN$17,'1.1b Lead &amp; Parents NFP'!$9:$9,0)+$AF$14,1,1),ADDRESS(MATCH($AA70,'1.1a Lead &amp; Parents'!$C:$C,0)+$AF$13,MATCH(AN$17,'1.1a Lead &amp; Parents'!$9:$9,0)+$AF$12,1,1))</f>
        <v>$O$34</v>
      </c>
      <c r="AO70" s="787" t="str">
        <f ca="1">CHOOSE('Bidder Instructions'!$H$27,ADDRESS(MATCH($AB70,'1.1b Lead &amp; Parents NFP'!$C:$C,0)+$AF$15,MATCH(AO$17,'1.1b Lead &amp; Parents NFP'!$9:$9,0)+$AF$14,1,1),ADDRESS(MATCH($AA70,'1.1a Lead &amp; Parents'!$C:$C,0)+$AF$13,MATCH(AO$17,'1.1a Lead &amp; Parents'!$9:$9,0)+$AF$12,1,1))</f>
        <v>$P$34</v>
      </c>
      <c r="AP70" s="788"/>
      <c r="AQ70" s="788"/>
      <c r="AR70" s="788"/>
      <c r="AS70" s="788"/>
      <c r="AT70" s="787" t="str">
        <f ca="1">CHOOSE('Bidder Instructions'!$H$27,ADDRESS(MATCH($AB70,'1.1b Lead &amp; Parents NFP'!$C:$C,0)+$AF$15,MATCH(AT$17,'1.1b Lead &amp; Parents NFP'!$9:$9,0)+$AF$14,1,1),ADDRESS(MATCH($AA70,'1.1a Lead &amp; Parents'!$C:$C,0)+$AF$13,MATCH(AT$17,'1.1a Lead &amp; Parents'!$9:$9,0)+$AF$12,1,1))</f>
        <v>$V$34</v>
      </c>
      <c r="AU70" s="787" t="str">
        <f ca="1">CHOOSE('Bidder Instructions'!$H$27,ADDRESS(MATCH($AB70,'1.1b Lead &amp; Parents NFP'!$C:$C,0)+$AF$15,MATCH(AU$17,'1.1b Lead &amp; Parents NFP'!$9:$9,0)+$AF$14,1,1),ADDRESS(MATCH($AA70,'1.1a Lead &amp; Parents'!$C:$C,0)+$AF$13,MATCH(AU$17,'1.1a Lead &amp; Parents'!$9:$9,0)+$AF$12,1,1))</f>
        <v>$W$34</v>
      </c>
      <c r="AV70" s="787" t="str">
        <f ca="1">CHOOSE('Bidder Instructions'!$H$27,ADDRESS(MATCH($AB70,'1.1b Lead &amp; Parents NFP'!$C:$C,0)+$AF$15,MATCH(AV$17,'1.1b Lead &amp; Parents NFP'!$9:$9,0)+$AF$14,1,1),ADDRESS(MATCH($AA70,'1.1a Lead &amp; Parents'!$C:$C,0)+$AF$13,MATCH(AV$17,'1.1a Lead &amp; Parents'!$9:$9,0)+$AF$12,1,1))</f>
        <v>$X$34</v>
      </c>
      <c r="AW70" s="789"/>
      <c r="AX70" s="789"/>
      <c r="AY70" s="789"/>
    </row>
    <row r="71" spans="1:177" s="775" customFormat="1" outlineLevel="1" x14ac:dyDescent="0.25">
      <c r="A71" s="775" t="s">
        <v>42</v>
      </c>
      <c r="B71" s="775" t="s">
        <v>432</v>
      </c>
      <c r="C71" s="790"/>
      <c r="D71" s="961" t="str">
        <f>IF('Bidder Instructions'!$H$27=2,"","Investment income")</f>
        <v/>
      </c>
      <c r="E71" s="952" t="str">
        <f>IF(D71="","","add")</f>
        <v/>
      </c>
      <c r="F71" s="780" t="str">
        <f ca="1">_xlfn.IFNA(HYPERLINK(CHOOSE('Bidder Instructions'!$H$27,"#'1.1b Lead &amp; Parents NFP'!"&amp;AF71,"#'1.1a Lead &amp; Parents'!"&amp;AF71),INDIRECT("'"&amp;CHOOSE('Bidder Instructions'!$H$27,"1.1b Lead &amp; Parents NFP","1.1a Lead &amp; Parents")&amp;"'!"&amp;AF71)),"")</f>
        <v/>
      </c>
      <c r="G71" s="780" t="str">
        <f ca="1">_xlfn.IFNA(HYPERLINK(CHOOSE('Bidder Instructions'!$H$27,"#'1.1b Lead &amp; Parents NFP'!"&amp;AG71,"#'1.1a Lead &amp; Parents'!"&amp;AG71),INDIRECT("'"&amp;CHOOSE('Bidder Instructions'!$H$27,"1.1b Lead &amp; Parents NFP","1.1a Lead &amp; Parents")&amp;"'!"&amp;AG71)),"")</f>
        <v/>
      </c>
      <c r="H71" s="780" t="str">
        <f ca="1">_xlfn.IFNA(HYPERLINK(CHOOSE('Bidder Instructions'!$H$27,"#'1.1b Lead &amp; Parents NFP'!"&amp;AH71,"#'1.1a Lead &amp; Parents'!"&amp;AH71),INDIRECT("'"&amp;CHOOSE('Bidder Instructions'!$H$27,"1.1b Lead &amp; Parents NFP","1.1a Lead &amp; Parents")&amp;"'!"&amp;AH71)),"")</f>
        <v/>
      </c>
      <c r="I71" s="781"/>
      <c r="J71" s="782"/>
      <c r="K71" s="782"/>
      <c r="M71" s="780" t="str">
        <f ca="1">_xlfn.IFNA(HYPERLINK(CHOOSE('Bidder Instructions'!$H$27,"#'1.1b Lead &amp; Parents NFP'!"&amp;AM71,"#'1.1a Lead &amp; Parents'!"&amp;AM71),INDIRECT("'"&amp;CHOOSE('Bidder Instructions'!$H$27,"1.1b Lead &amp; Parents NFP","1.1a Lead &amp; Parents")&amp;"'!"&amp;AM71)),"")</f>
        <v/>
      </c>
      <c r="N71" s="780" t="str">
        <f ca="1">_xlfn.IFNA(HYPERLINK(CHOOSE('Bidder Instructions'!$H$27,"#'1.1b Lead &amp; Parents NFP'!"&amp;AN71,"#'1.1a Lead &amp; Parents'!"&amp;AN71),INDIRECT("'"&amp;CHOOSE('Bidder Instructions'!$H$27,"1.1b Lead &amp; Parents NFP","1.1a Lead &amp; Parents")&amp;"'!"&amp;AN71)),"")</f>
        <v/>
      </c>
      <c r="O71" s="780" t="str">
        <f ca="1">_xlfn.IFNA(HYPERLINK(CHOOSE('Bidder Instructions'!$H$27,"#'1.1b Lead &amp; Parents NFP'!"&amp;AO71,"#'1.1a Lead &amp; Parents'!"&amp;AO71),INDIRECT("'"&amp;CHOOSE('Bidder Instructions'!$H$27,"1.1b Lead &amp; Parents NFP","1.1a Lead &amp; Parents")&amp;"'!"&amp;AO71)),"")</f>
        <v/>
      </c>
      <c r="P71" s="781"/>
      <c r="Q71" s="782"/>
      <c r="R71" s="782"/>
      <c r="T71" s="780" t="str">
        <f ca="1">_xlfn.IFNA(HYPERLINK(CHOOSE('Bidder Instructions'!$H$27,"#'1.1b Lead &amp; Parents NFP'!"&amp;AT71,"#'1.1a Lead &amp; Parents'!"&amp;AT71),INDIRECT("'"&amp;CHOOSE('Bidder Instructions'!$H$27,"1.1b Lead &amp; Parents NFP","1.1a Lead &amp; Parents")&amp;"'!"&amp;AT71)),"")</f>
        <v/>
      </c>
      <c r="U71" s="780" t="str">
        <f ca="1">_xlfn.IFNA(HYPERLINK(CHOOSE('Bidder Instructions'!$H$27,"#'1.1b Lead &amp; Parents NFP'!"&amp;AU71,"#'1.1a Lead &amp; Parents'!"&amp;AU71),INDIRECT("'"&amp;CHOOSE('Bidder Instructions'!$H$27,"1.1b Lead &amp; Parents NFP","1.1a Lead &amp; Parents")&amp;"'!"&amp;AU71)),"")</f>
        <v/>
      </c>
      <c r="V71" s="780" t="str">
        <f ca="1">_xlfn.IFNA(HYPERLINK(CHOOSE('Bidder Instructions'!$H$27,"#'1.1b Lead &amp; Parents NFP'!"&amp;AV71,"#'1.1a Lead &amp; Parents'!"&amp;AV71),INDIRECT("'"&amp;CHOOSE('Bidder Instructions'!$H$27,"1.1b Lead &amp; Parents NFP","1.1a Lead &amp; Parents")&amp;"'!"&amp;AV71)),"")</f>
        <v/>
      </c>
      <c r="W71" s="781"/>
      <c r="X71" s="782"/>
      <c r="Y71" s="782"/>
      <c r="AA71" s="783" t="str">
        <f t="shared" si="23"/>
        <v>N/A</v>
      </c>
      <c r="AB71" s="783">
        <v>0</v>
      </c>
      <c r="AC71" s="793"/>
      <c r="AD71" s="962" t="str">
        <f>IF('Bidder Instructions'!$H$27=2,"","Investment income")</f>
        <v/>
      </c>
      <c r="AE71" s="956" t="str">
        <f>IF(AD71="","","add")</f>
        <v/>
      </c>
      <c r="AF71" s="787" t="e">
        <f ca="1">CHOOSE('Bidder Instructions'!$H$27,ADDRESS(MATCH($AB71,'1.1b Lead &amp; Parents NFP'!$C:$C,0)+$AF$15,MATCH(AF$17,'1.1b Lead &amp; Parents NFP'!$9:$9,0)+$AF$14,1,1),ADDRESS(MATCH($AA71,'1.1a Lead &amp; Parents'!$C:$C,0)+$AF$13,MATCH(AF$17,'1.1a Lead &amp; Parents'!$9:$9,0)+$AF$12,1,1))</f>
        <v>#N/A</v>
      </c>
      <c r="AG71" s="787" t="e">
        <f ca="1">CHOOSE('Bidder Instructions'!$H$27,ADDRESS(MATCH($AB71,'1.1b Lead &amp; Parents NFP'!$C:$C,0)+$AF$15,MATCH(AG$17,'1.1b Lead &amp; Parents NFP'!$9:$9,0)+$AF$14,1,1),ADDRESS(MATCH($AA71,'1.1a Lead &amp; Parents'!$C:$C,0)+$AF$13,MATCH(AG$17,'1.1a Lead &amp; Parents'!$9:$9,0)+$AF$12,1,1))</f>
        <v>#N/A</v>
      </c>
      <c r="AH71" s="787" t="e">
        <f ca="1">CHOOSE('Bidder Instructions'!$H$27,ADDRESS(MATCH($AB71,'1.1b Lead &amp; Parents NFP'!$C:$C,0)+$AF$15,MATCH(AH$17,'1.1b Lead &amp; Parents NFP'!$9:$9,0)+$AF$14,1,1),ADDRESS(MATCH($AA71,'1.1a Lead &amp; Parents'!$C:$C,0)+$AF$13,MATCH(AH$17,'1.1a Lead &amp; Parents'!$9:$9,0)+$AF$12,1,1))</f>
        <v>#N/A</v>
      </c>
      <c r="AI71" s="788"/>
      <c r="AJ71" s="788"/>
      <c r="AK71" s="788"/>
      <c r="AL71" s="788"/>
      <c r="AM71" s="787" t="e">
        <f ca="1">CHOOSE('Bidder Instructions'!$H$27,ADDRESS(MATCH($AB71,'1.1b Lead &amp; Parents NFP'!$C:$C,0)+$AF$15,MATCH(AM$17,'1.1b Lead &amp; Parents NFP'!$9:$9,0)+$AF$14,1,1),ADDRESS(MATCH($AA71,'1.1a Lead &amp; Parents'!$C:$C,0)+$AF$13,MATCH(AM$17,'1.1a Lead &amp; Parents'!$9:$9,0)+$AF$12,1,1))</f>
        <v>#N/A</v>
      </c>
      <c r="AN71" s="787" t="e">
        <f ca="1">CHOOSE('Bidder Instructions'!$H$27,ADDRESS(MATCH($AB71,'1.1b Lead &amp; Parents NFP'!$C:$C,0)+$AF$15,MATCH(AN$17,'1.1b Lead &amp; Parents NFP'!$9:$9,0)+$AF$14,1,1),ADDRESS(MATCH($AA71,'1.1a Lead &amp; Parents'!$C:$C,0)+$AF$13,MATCH(AN$17,'1.1a Lead &amp; Parents'!$9:$9,0)+$AF$12,1,1))</f>
        <v>#N/A</v>
      </c>
      <c r="AO71" s="787" t="e">
        <f ca="1">CHOOSE('Bidder Instructions'!$H$27,ADDRESS(MATCH($AB71,'1.1b Lead &amp; Parents NFP'!$C:$C,0)+$AF$15,MATCH(AO$17,'1.1b Lead &amp; Parents NFP'!$9:$9,0)+$AF$14,1,1),ADDRESS(MATCH($AA71,'1.1a Lead &amp; Parents'!$C:$C,0)+$AF$13,MATCH(AO$17,'1.1a Lead &amp; Parents'!$9:$9,0)+$AF$12,1,1))</f>
        <v>#N/A</v>
      </c>
      <c r="AP71" s="788"/>
      <c r="AQ71" s="788"/>
      <c r="AR71" s="788"/>
      <c r="AS71" s="788"/>
      <c r="AT71" s="787" t="e">
        <f ca="1">CHOOSE('Bidder Instructions'!$H$27,ADDRESS(MATCH($AB71,'1.1b Lead &amp; Parents NFP'!$C:$C,0)+$AF$15,MATCH(AT$17,'1.1b Lead &amp; Parents NFP'!$9:$9,0)+$AF$14,1,1),ADDRESS(MATCH($AA71,'1.1a Lead &amp; Parents'!$C:$C,0)+$AF$13,MATCH(AT$17,'1.1a Lead &amp; Parents'!$9:$9,0)+$AF$12,1,1))</f>
        <v>#N/A</v>
      </c>
      <c r="AU71" s="787" t="e">
        <f ca="1">CHOOSE('Bidder Instructions'!$H$27,ADDRESS(MATCH($AB71,'1.1b Lead &amp; Parents NFP'!$C:$C,0)+$AF$15,MATCH(AU$17,'1.1b Lead &amp; Parents NFP'!$9:$9,0)+$AF$14,1,1),ADDRESS(MATCH($AA71,'1.1a Lead &amp; Parents'!$C:$C,0)+$AF$13,MATCH(AU$17,'1.1a Lead &amp; Parents'!$9:$9,0)+$AF$12,1,1))</f>
        <v>#N/A</v>
      </c>
      <c r="AV71" s="787" t="e">
        <f ca="1">CHOOSE('Bidder Instructions'!$H$27,ADDRESS(MATCH($AB71,'1.1b Lead &amp; Parents NFP'!$C:$C,0)+$AF$15,MATCH(AV$17,'1.1b Lead &amp; Parents NFP'!$9:$9,0)+$AF$14,1,1),ADDRESS(MATCH($AA71,'1.1a Lead &amp; Parents'!$C:$C,0)+$AF$13,MATCH(AV$17,'1.1a Lead &amp; Parents'!$9:$9,0)+$AF$12,1,1))</f>
        <v>#N/A</v>
      </c>
      <c r="AW71" s="789"/>
      <c r="AX71" s="789"/>
      <c r="AY71" s="789"/>
    </row>
    <row r="72" spans="1:177" s="775" customFormat="1" outlineLevel="1" x14ac:dyDescent="0.25">
      <c r="A72" s="775" t="s">
        <v>42</v>
      </c>
      <c r="B72" s="775" t="s">
        <v>483</v>
      </c>
      <c r="C72" s="790"/>
      <c r="D72" s="961" t="str">
        <f>IF('Bidder Instructions'!$H$27=2,"","Net Finance income/(costs) (Bank Loan Interest etc.)")</f>
        <v/>
      </c>
      <c r="E72" s="952" t="str">
        <f>IF(D72="","","add")</f>
        <v/>
      </c>
      <c r="F72" s="780" t="str">
        <f ca="1">_xlfn.IFNA(HYPERLINK(CHOOSE('Bidder Instructions'!$H$27,"#'1.1b Lead &amp; Parents NFP'!"&amp;AF72,"#'1.1a Lead &amp; Parents'!"&amp;AF72),INDIRECT("'"&amp;CHOOSE('Bidder Instructions'!$H$27,"1.1b Lead &amp; Parents NFP","1.1a Lead &amp; Parents")&amp;"'!"&amp;AF72)),"")</f>
        <v/>
      </c>
      <c r="G72" s="780" t="str">
        <f ca="1">_xlfn.IFNA(HYPERLINK(CHOOSE('Bidder Instructions'!$H$27,"#'1.1b Lead &amp; Parents NFP'!"&amp;AG72,"#'1.1a Lead &amp; Parents'!"&amp;AG72),INDIRECT("'"&amp;CHOOSE('Bidder Instructions'!$H$27,"1.1b Lead &amp; Parents NFP","1.1a Lead &amp; Parents")&amp;"'!"&amp;AG72)),"")</f>
        <v/>
      </c>
      <c r="H72" s="780" t="str">
        <f ca="1">_xlfn.IFNA(HYPERLINK(CHOOSE('Bidder Instructions'!$H$27,"#'1.1b Lead &amp; Parents NFP'!"&amp;AH72,"#'1.1a Lead &amp; Parents'!"&amp;AH72),INDIRECT("'"&amp;CHOOSE('Bidder Instructions'!$H$27,"1.1b Lead &amp; Parents NFP","1.1a Lead &amp; Parents")&amp;"'!"&amp;AH72)),"")</f>
        <v/>
      </c>
      <c r="I72" s="781"/>
      <c r="J72" s="782"/>
      <c r="K72" s="782"/>
      <c r="M72" s="780" t="str">
        <f ca="1">_xlfn.IFNA(HYPERLINK(CHOOSE('Bidder Instructions'!$H$27,"#'1.1b Lead &amp; Parents NFP'!"&amp;AM72,"#'1.1a Lead &amp; Parents'!"&amp;AM72),INDIRECT("'"&amp;CHOOSE('Bidder Instructions'!$H$27,"1.1b Lead &amp; Parents NFP","1.1a Lead &amp; Parents")&amp;"'!"&amp;AM72)),"")</f>
        <v/>
      </c>
      <c r="N72" s="780" t="str">
        <f ca="1">_xlfn.IFNA(HYPERLINK(CHOOSE('Bidder Instructions'!$H$27,"#'1.1b Lead &amp; Parents NFP'!"&amp;AN72,"#'1.1a Lead &amp; Parents'!"&amp;AN72),INDIRECT("'"&amp;CHOOSE('Bidder Instructions'!$H$27,"1.1b Lead &amp; Parents NFP","1.1a Lead &amp; Parents")&amp;"'!"&amp;AN72)),"")</f>
        <v/>
      </c>
      <c r="O72" s="780" t="str">
        <f ca="1">_xlfn.IFNA(HYPERLINK(CHOOSE('Bidder Instructions'!$H$27,"#'1.1b Lead &amp; Parents NFP'!"&amp;AO72,"#'1.1a Lead &amp; Parents'!"&amp;AO72),INDIRECT("'"&amp;CHOOSE('Bidder Instructions'!$H$27,"1.1b Lead &amp; Parents NFP","1.1a Lead &amp; Parents")&amp;"'!"&amp;AO72)),"")</f>
        <v/>
      </c>
      <c r="P72" s="781"/>
      <c r="Q72" s="782"/>
      <c r="R72" s="782"/>
      <c r="T72" s="780" t="str">
        <f ca="1">_xlfn.IFNA(HYPERLINK(CHOOSE('Bidder Instructions'!$H$27,"#'1.1b Lead &amp; Parents NFP'!"&amp;AT72,"#'1.1a Lead &amp; Parents'!"&amp;AT72),INDIRECT("'"&amp;CHOOSE('Bidder Instructions'!$H$27,"1.1b Lead &amp; Parents NFP","1.1a Lead &amp; Parents")&amp;"'!"&amp;AT72)),"")</f>
        <v/>
      </c>
      <c r="U72" s="780" t="str">
        <f ca="1">_xlfn.IFNA(HYPERLINK(CHOOSE('Bidder Instructions'!$H$27,"#'1.1b Lead &amp; Parents NFP'!"&amp;AU72,"#'1.1a Lead &amp; Parents'!"&amp;AU72),INDIRECT("'"&amp;CHOOSE('Bidder Instructions'!$H$27,"1.1b Lead &amp; Parents NFP","1.1a Lead &amp; Parents")&amp;"'!"&amp;AU72)),"")</f>
        <v/>
      </c>
      <c r="V72" s="780" t="str">
        <f ca="1">_xlfn.IFNA(HYPERLINK(CHOOSE('Bidder Instructions'!$H$27,"#'1.1b Lead &amp; Parents NFP'!"&amp;AV72,"#'1.1a Lead &amp; Parents'!"&amp;AV72),INDIRECT("'"&amp;CHOOSE('Bidder Instructions'!$H$27,"1.1b Lead &amp; Parents NFP","1.1a Lead &amp; Parents")&amp;"'!"&amp;AV72)),"")</f>
        <v/>
      </c>
      <c r="W72" s="781"/>
      <c r="X72" s="782"/>
      <c r="Y72" s="782"/>
      <c r="AA72" s="783" t="str">
        <f t="shared" si="23"/>
        <v>N/A</v>
      </c>
      <c r="AB72" s="783">
        <v>0</v>
      </c>
      <c r="AC72" s="793"/>
      <c r="AD72" s="962" t="str">
        <f>IF('Bidder Instructions'!$H$27=2,"","Net Finance income/(costs) (Bank Loan Interest etc.)")</f>
        <v/>
      </c>
      <c r="AE72" s="956" t="str">
        <f>IF(AD72="","","add")</f>
        <v/>
      </c>
      <c r="AF72" s="787" t="e">
        <f ca="1">CHOOSE('Bidder Instructions'!$H$27,ADDRESS(MATCH($AB72,'1.1b Lead &amp; Parents NFP'!$C:$C,0)+$AF$15,MATCH(AF$17,'1.1b Lead &amp; Parents NFP'!$9:$9,0)+$AF$14,1,1),ADDRESS(MATCH($AA72,'1.1a Lead &amp; Parents'!$C:$C,0)+$AF$13,MATCH(AF$17,'1.1a Lead &amp; Parents'!$9:$9,0)+$AF$12,1,1))</f>
        <v>#N/A</v>
      </c>
      <c r="AG72" s="787" t="e">
        <f ca="1">CHOOSE('Bidder Instructions'!$H$27,ADDRESS(MATCH($AB72,'1.1b Lead &amp; Parents NFP'!$C:$C,0)+$AF$15,MATCH(AG$17,'1.1b Lead &amp; Parents NFP'!$9:$9,0)+$AF$14,1,1),ADDRESS(MATCH($AA72,'1.1a Lead &amp; Parents'!$C:$C,0)+$AF$13,MATCH(AG$17,'1.1a Lead &amp; Parents'!$9:$9,0)+$AF$12,1,1))</f>
        <v>#N/A</v>
      </c>
      <c r="AH72" s="787" t="e">
        <f ca="1">CHOOSE('Bidder Instructions'!$H$27,ADDRESS(MATCH($AB72,'1.1b Lead &amp; Parents NFP'!$C:$C,0)+$AF$15,MATCH(AH$17,'1.1b Lead &amp; Parents NFP'!$9:$9,0)+$AF$14,1,1),ADDRESS(MATCH($AA72,'1.1a Lead &amp; Parents'!$C:$C,0)+$AF$13,MATCH(AH$17,'1.1a Lead &amp; Parents'!$9:$9,0)+$AF$12,1,1))</f>
        <v>#N/A</v>
      </c>
      <c r="AI72" s="788"/>
      <c r="AJ72" s="788"/>
      <c r="AK72" s="788"/>
      <c r="AL72" s="788"/>
      <c r="AM72" s="787" t="e">
        <f ca="1">CHOOSE('Bidder Instructions'!$H$27,ADDRESS(MATCH($AB72,'1.1b Lead &amp; Parents NFP'!$C:$C,0)+$AF$15,MATCH(AM$17,'1.1b Lead &amp; Parents NFP'!$9:$9,0)+$AF$14,1,1),ADDRESS(MATCH($AA72,'1.1a Lead &amp; Parents'!$C:$C,0)+$AF$13,MATCH(AM$17,'1.1a Lead &amp; Parents'!$9:$9,0)+$AF$12,1,1))</f>
        <v>#N/A</v>
      </c>
      <c r="AN72" s="787" t="e">
        <f ca="1">CHOOSE('Bidder Instructions'!$H$27,ADDRESS(MATCH($AB72,'1.1b Lead &amp; Parents NFP'!$C:$C,0)+$AF$15,MATCH(AN$17,'1.1b Lead &amp; Parents NFP'!$9:$9,0)+$AF$14,1,1),ADDRESS(MATCH($AA72,'1.1a Lead &amp; Parents'!$C:$C,0)+$AF$13,MATCH(AN$17,'1.1a Lead &amp; Parents'!$9:$9,0)+$AF$12,1,1))</f>
        <v>#N/A</v>
      </c>
      <c r="AO72" s="787" t="e">
        <f ca="1">CHOOSE('Bidder Instructions'!$H$27,ADDRESS(MATCH($AB72,'1.1b Lead &amp; Parents NFP'!$C:$C,0)+$AF$15,MATCH(AO$17,'1.1b Lead &amp; Parents NFP'!$9:$9,0)+$AF$14,1,1),ADDRESS(MATCH($AA72,'1.1a Lead &amp; Parents'!$C:$C,0)+$AF$13,MATCH(AO$17,'1.1a Lead &amp; Parents'!$9:$9,0)+$AF$12,1,1))</f>
        <v>#N/A</v>
      </c>
      <c r="AP72" s="788"/>
      <c r="AQ72" s="788"/>
      <c r="AR72" s="788"/>
      <c r="AS72" s="788"/>
      <c r="AT72" s="787" t="e">
        <f ca="1">CHOOSE('Bidder Instructions'!$H$27,ADDRESS(MATCH($AB72,'1.1b Lead &amp; Parents NFP'!$C:$C,0)+$AF$15,MATCH(AT$17,'1.1b Lead &amp; Parents NFP'!$9:$9,0)+$AF$14,1,1),ADDRESS(MATCH($AA72,'1.1a Lead &amp; Parents'!$C:$C,0)+$AF$13,MATCH(AT$17,'1.1a Lead &amp; Parents'!$9:$9,0)+$AF$12,1,1))</f>
        <v>#N/A</v>
      </c>
      <c r="AU72" s="787" t="e">
        <f ca="1">CHOOSE('Bidder Instructions'!$H$27,ADDRESS(MATCH($AB72,'1.1b Lead &amp; Parents NFP'!$C:$C,0)+$AF$15,MATCH(AU$17,'1.1b Lead &amp; Parents NFP'!$9:$9,0)+$AF$14,1,1),ADDRESS(MATCH($AA72,'1.1a Lead &amp; Parents'!$C:$C,0)+$AF$13,MATCH(AU$17,'1.1a Lead &amp; Parents'!$9:$9,0)+$AF$12,1,1))</f>
        <v>#N/A</v>
      </c>
      <c r="AV72" s="787" t="e">
        <f ca="1">CHOOSE('Bidder Instructions'!$H$27,ADDRESS(MATCH($AB72,'1.1b Lead &amp; Parents NFP'!$C:$C,0)+$AF$15,MATCH(AV$17,'1.1b Lead &amp; Parents NFP'!$9:$9,0)+$AF$14,1,1),ADDRESS(MATCH($AA72,'1.1a Lead &amp; Parents'!$C:$C,0)+$AF$13,MATCH(AV$17,'1.1a Lead &amp; Parents'!$9:$9,0)+$AF$12,1,1))</f>
        <v>#N/A</v>
      </c>
      <c r="AW72" s="789"/>
      <c r="AX72" s="789"/>
      <c r="AY72" s="789"/>
    </row>
    <row r="73" spans="1:177" s="774" customFormat="1" outlineLevel="1" x14ac:dyDescent="0.25">
      <c r="C73" s="801"/>
      <c r="D73" s="963"/>
      <c r="E73" s="964"/>
      <c r="F73" s="965"/>
      <c r="G73" s="965"/>
      <c r="H73" s="965"/>
      <c r="I73" s="966"/>
      <c r="J73" s="966"/>
      <c r="K73" s="966"/>
      <c r="M73" s="965"/>
      <c r="N73" s="965"/>
      <c r="O73" s="965"/>
      <c r="P73" s="966"/>
      <c r="Q73" s="966"/>
      <c r="R73" s="966"/>
      <c r="T73" s="965"/>
      <c r="U73" s="965"/>
      <c r="V73" s="965"/>
      <c r="W73" s="966"/>
      <c r="X73" s="966"/>
      <c r="Y73" s="966"/>
      <c r="AA73" s="783"/>
      <c r="AB73" s="783"/>
      <c r="AC73" s="806"/>
      <c r="AD73" s="967"/>
      <c r="AE73" s="967"/>
      <c r="AF73" s="787"/>
      <c r="AG73" s="787"/>
      <c r="AH73" s="808"/>
      <c r="AI73" s="788"/>
      <c r="AJ73" s="788"/>
      <c r="AK73" s="788"/>
      <c r="AL73" s="788"/>
      <c r="AM73" s="809"/>
      <c r="AN73" s="787"/>
      <c r="AO73" s="808"/>
      <c r="AP73" s="788"/>
      <c r="AQ73" s="788"/>
      <c r="AR73" s="788"/>
      <c r="AS73" s="788"/>
      <c r="AT73" s="809"/>
      <c r="AU73" s="787"/>
      <c r="AV73" s="808"/>
      <c r="AW73" s="789"/>
      <c r="AX73" s="789"/>
      <c r="AY73" s="789"/>
    </row>
    <row r="74" spans="1:177" outlineLevel="1" x14ac:dyDescent="0.25">
      <c r="A74" s="719"/>
      <c r="B74" s="720"/>
      <c r="C74" s="721">
        <v>6</v>
      </c>
      <c r="D74" s="813" t="s">
        <v>55</v>
      </c>
      <c r="E74" s="921"/>
      <c r="F74" s="922" t="str">
        <f ca="1">IFERROR((F75-F76)/F77,"N/A")</f>
        <v>N/A</v>
      </c>
      <c r="G74" s="968" t="str">
        <f ca="1">IFERROR((G75-G76)/G77,"N/A")</f>
        <v>N/A</v>
      </c>
      <c r="H74" s="922" t="str">
        <f ca="1">IFERROR((H75-H76)/H77,"N/A")</f>
        <v>N/A</v>
      </c>
      <c r="I74" s="476" t="str">
        <f ca="1">F74</f>
        <v>N/A</v>
      </c>
      <c r="J74" s="476" t="str">
        <f t="shared" ref="J74" ca="1" si="36">G74</f>
        <v>N/A</v>
      </c>
      <c r="K74" s="476" t="str">
        <f t="shared" ref="K74" ca="1" si="37">H74</f>
        <v>N/A</v>
      </c>
      <c r="L74" s="816"/>
      <c r="M74" s="922" t="str">
        <f ca="1">IFERROR((M75-M76)/M77,"N/A")</f>
        <v>N/A</v>
      </c>
      <c r="N74" s="968" t="str">
        <f ca="1">IFERROR((N75-N76)/N77,"N/A")</f>
        <v>N/A</v>
      </c>
      <c r="O74" s="922" t="str">
        <f ca="1">IFERROR((O75-O76)/O77,"N/A")</f>
        <v>N/A</v>
      </c>
      <c r="P74" s="476" t="str">
        <f ca="1">M74</f>
        <v>N/A</v>
      </c>
      <c r="Q74" s="476" t="str">
        <f t="shared" ref="Q74" ca="1" si="38">N74</f>
        <v>N/A</v>
      </c>
      <c r="R74" s="476" t="str">
        <f t="shared" ref="R74" ca="1" si="39">O74</f>
        <v>N/A</v>
      </c>
      <c r="S74" s="816"/>
      <c r="T74" s="922" t="str">
        <f ca="1">IFERROR((T75-T76)/T77,"N/A")</f>
        <v>N/A</v>
      </c>
      <c r="U74" s="968" t="str">
        <f ca="1">IFERROR((U75-U76)/U77,"N/A")</f>
        <v>N/A</v>
      </c>
      <c r="V74" s="922" t="str">
        <f ca="1">IFERROR((V75-V76)/V77,"N/A")</f>
        <v>N/A</v>
      </c>
      <c r="W74" s="476" t="str">
        <f ca="1">T74</f>
        <v>N/A</v>
      </c>
      <c r="X74" s="476" t="str">
        <f t="shared" ref="X74" ca="1" si="40">U74</f>
        <v>N/A</v>
      </c>
      <c r="Y74" s="476" t="str">
        <f t="shared" ref="Y74" ca="1" si="41">V74</f>
        <v>N/A</v>
      </c>
      <c r="Z74" s="816"/>
      <c r="AA74" s="817"/>
      <c r="AB74" s="817"/>
      <c r="AC74" s="923">
        <v>6</v>
      </c>
      <c r="AD74" s="820" t="s">
        <v>55</v>
      </c>
      <c r="AE74" s="924"/>
      <c r="AF74" s="821"/>
      <c r="AG74" s="821"/>
      <c r="AH74" s="822"/>
      <c r="AI74" s="823"/>
      <c r="AJ74" s="823"/>
      <c r="AK74" s="823"/>
      <c r="AL74" s="823"/>
      <c r="AM74" s="824"/>
      <c r="AN74" s="821"/>
      <c r="AO74" s="822"/>
      <c r="AP74" s="823"/>
      <c r="AQ74" s="823"/>
      <c r="AR74" s="823"/>
      <c r="AS74" s="823"/>
      <c r="AT74" s="824"/>
      <c r="AU74" s="821"/>
      <c r="AV74" s="822"/>
      <c r="AW74" s="825"/>
      <c r="AX74" s="825"/>
      <c r="AY74" s="825"/>
      <c r="AZ74" s="816"/>
      <c r="BA74" s="816"/>
      <c r="BB74" s="816"/>
      <c r="BC74" s="816"/>
      <c r="BD74" s="816"/>
      <c r="BE74" s="816"/>
      <c r="BF74" s="816"/>
      <c r="BG74" s="816"/>
      <c r="BH74" s="816"/>
      <c r="BI74" s="816"/>
      <c r="BJ74" s="816"/>
      <c r="BK74" s="816"/>
      <c r="BL74" s="816"/>
      <c r="BM74" s="816"/>
      <c r="BN74" s="816"/>
      <c r="BO74" s="816"/>
      <c r="BP74" s="816"/>
      <c r="BQ74" s="816"/>
      <c r="BR74" s="816"/>
      <c r="BS74" s="816"/>
      <c r="BT74" s="816"/>
      <c r="BU74" s="816"/>
      <c r="BV74" s="816"/>
      <c r="BW74" s="816"/>
      <c r="BX74" s="816"/>
      <c r="BY74" s="816"/>
      <c r="BZ74" s="816"/>
      <c r="CA74" s="816"/>
      <c r="CB74" s="816"/>
      <c r="CC74" s="816"/>
      <c r="CD74" s="816"/>
      <c r="CE74" s="816"/>
      <c r="CF74" s="816"/>
      <c r="CG74" s="816"/>
      <c r="CH74" s="816"/>
      <c r="CI74" s="816"/>
      <c r="CJ74" s="816"/>
      <c r="CK74" s="816"/>
      <c r="CL74" s="816"/>
      <c r="CM74" s="816"/>
      <c r="CN74" s="816"/>
      <c r="CO74" s="816"/>
      <c r="CP74" s="816"/>
      <c r="CQ74" s="816"/>
      <c r="CR74" s="816"/>
      <c r="CS74" s="816"/>
      <c r="CT74" s="816"/>
      <c r="CU74" s="816"/>
      <c r="CV74" s="816"/>
      <c r="CW74" s="816"/>
      <c r="CX74" s="816"/>
      <c r="CY74" s="816"/>
      <c r="CZ74" s="816"/>
      <c r="DA74" s="816"/>
      <c r="DB74" s="816"/>
      <c r="DC74" s="816"/>
      <c r="DD74" s="816"/>
      <c r="DE74" s="816"/>
      <c r="DF74" s="816"/>
      <c r="DG74" s="816"/>
      <c r="DH74" s="816"/>
      <c r="DI74" s="816"/>
      <c r="DJ74" s="816"/>
      <c r="DK74" s="816"/>
      <c r="DL74" s="816"/>
      <c r="DM74" s="816"/>
      <c r="DN74" s="816"/>
      <c r="DO74" s="816"/>
      <c r="DP74" s="816"/>
      <c r="DQ74" s="816"/>
      <c r="DR74" s="816"/>
      <c r="DS74" s="816"/>
      <c r="DT74" s="816"/>
      <c r="DU74" s="816"/>
      <c r="DV74" s="816"/>
      <c r="DW74" s="816"/>
      <c r="DX74" s="816"/>
      <c r="DY74" s="816"/>
      <c r="DZ74" s="816"/>
      <c r="EA74" s="816"/>
      <c r="EB74" s="816"/>
      <c r="EC74" s="816"/>
      <c r="ED74" s="816"/>
      <c r="EE74" s="816"/>
      <c r="EF74" s="816"/>
      <c r="EG74" s="816"/>
      <c r="EH74" s="816"/>
      <c r="EI74" s="816"/>
      <c r="EJ74" s="816"/>
      <c r="EK74" s="816"/>
      <c r="EL74" s="816"/>
      <c r="EM74" s="816"/>
      <c r="EN74" s="816"/>
      <c r="EO74" s="816"/>
      <c r="EP74" s="816"/>
      <c r="EQ74" s="816"/>
      <c r="ER74" s="816"/>
      <c r="ES74" s="816"/>
      <c r="ET74" s="816"/>
      <c r="EU74" s="816"/>
      <c r="EV74" s="816"/>
      <c r="EW74" s="816"/>
      <c r="EX74" s="816"/>
      <c r="EY74" s="816"/>
      <c r="EZ74" s="816"/>
      <c r="FA74" s="816"/>
      <c r="FB74" s="816"/>
      <c r="FC74" s="816"/>
      <c r="FD74" s="816"/>
      <c r="FE74" s="816"/>
      <c r="FF74" s="816"/>
      <c r="FG74" s="816"/>
      <c r="FH74" s="816"/>
      <c r="FI74" s="816"/>
      <c r="FJ74" s="816"/>
      <c r="FK74" s="816"/>
      <c r="FL74" s="816"/>
      <c r="FM74" s="816"/>
      <c r="FN74" s="816"/>
      <c r="FO74" s="816"/>
      <c r="FP74" s="816"/>
      <c r="FQ74" s="816"/>
      <c r="FR74" s="816"/>
      <c r="FS74" s="816"/>
      <c r="FT74" s="816"/>
      <c r="FU74" s="816"/>
    </row>
    <row r="75" spans="1:177" s="737" customFormat="1" outlineLevel="1" x14ac:dyDescent="0.25">
      <c r="A75" s="737" t="s">
        <v>498</v>
      </c>
      <c r="B75" s="738" t="s">
        <v>461</v>
      </c>
      <c r="C75" s="739"/>
      <c r="D75" s="969" t="s">
        <v>25</v>
      </c>
      <c r="E75" s="741"/>
      <c r="F75" s="742">
        <f ca="1">_xlfn.IFNA(HYPERLINK(CHOOSE('Bidder Instructions'!$H$27,"#'1.1b Lead &amp; Parents NFP'!"&amp;AF75,"#'1.1a Lead &amp; Parents'!"&amp;AF75),INDIRECT("'"&amp;CHOOSE('Bidder Instructions'!$H$27,"1.1b Lead &amp; Parents NFP","1.1a Lead &amp; Parents")&amp;"'!"&amp;AF75)),"")</f>
        <v>0</v>
      </c>
      <c r="G75" s="742">
        <f ca="1">_xlfn.IFNA(HYPERLINK(CHOOSE('Bidder Instructions'!$H$27,"#'1.1b Lead &amp; Parents NFP'!"&amp;AG75,"#'1.1a Lead &amp; Parents'!"&amp;AG75),INDIRECT("'"&amp;CHOOSE('Bidder Instructions'!$H$27,"1.1b Lead &amp; Parents NFP","1.1a Lead &amp; Parents")&amp;"'!"&amp;AG75)),"")</f>
        <v>0</v>
      </c>
      <c r="H75" s="742">
        <f ca="1">_xlfn.IFNA(HYPERLINK(CHOOSE('Bidder Instructions'!$H$27,"#'1.1b Lead &amp; Parents NFP'!"&amp;AH75,"#'1.1a Lead &amp; Parents'!"&amp;AH75),INDIRECT("'"&amp;CHOOSE('Bidder Instructions'!$H$27,"1.1b Lead &amp; Parents NFP","1.1a Lead &amp; Parents")&amp;"'!"&amp;AH75)),"")</f>
        <v>0</v>
      </c>
      <c r="I75" s="829"/>
      <c r="J75" s="743"/>
      <c r="K75" s="743"/>
      <c r="M75" s="742">
        <f ca="1">_xlfn.IFNA(HYPERLINK(CHOOSE('Bidder Instructions'!$H$27,"#'1.1b Lead &amp; Parents NFP'!"&amp;AM75,"#'1.1a Lead &amp; Parents'!"&amp;AM75),INDIRECT("'"&amp;CHOOSE('Bidder Instructions'!$H$27,"1.1b Lead &amp; Parents NFP","1.1a Lead &amp; Parents")&amp;"'!"&amp;AM75)),"")</f>
        <v>0</v>
      </c>
      <c r="N75" s="742">
        <f ca="1">_xlfn.IFNA(HYPERLINK(CHOOSE('Bidder Instructions'!$H$27,"#'1.1b Lead &amp; Parents NFP'!"&amp;AN75,"#'1.1a Lead &amp; Parents'!"&amp;AN75),INDIRECT("'"&amp;CHOOSE('Bidder Instructions'!$H$27,"1.1b Lead &amp; Parents NFP","1.1a Lead &amp; Parents")&amp;"'!"&amp;AN75)),"")</f>
        <v>0</v>
      </c>
      <c r="O75" s="742">
        <f ca="1">_xlfn.IFNA(HYPERLINK(CHOOSE('Bidder Instructions'!$H$27,"#'1.1b Lead &amp; Parents NFP'!"&amp;AO75,"#'1.1a Lead &amp; Parents'!"&amp;AO75),INDIRECT("'"&amp;CHOOSE('Bidder Instructions'!$H$27,"1.1b Lead &amp; Parents NFP","1.1a Lead &amp; Parents")&amp;"'!"&amp;AO75)),"")</f>
        <v>0</v>
      </c>
      <c r="P75" s="829"/>
      <c r="Q75" s="743"/>
      <c r="R75" s="743"/>
      <c r="T75" s="742">
        <f ca="1">_xlfn.IFNA(HYPERLINK(CHOOSE('Bidder Instructions'!$H$27,"#'1.1b Lead &amp; Parents NFP'!"&amp;AT75,"#'1.1a Lead &amp; Parents'!"&amp;AT75),INDIRECT("'"&amp;CHOOSE('Bidder Instructions'!$H$27,"1.1b Lead &amp; Parents NFP","1.1a Lead &amp; Parents")&amp;"'!"&amp;AT75)),"")</f>
        <v>0</v>
      </c>
      <c r="U75" s="742">
        <f ca="1">_xlfn.IFNA(HYPERLINK(CHOOSE('Bidder Instructions'!$H$27,"#'1.1b Lead &amp; Parents NFP'!"&amp;AU75,"#'1.1a Lead &amp; Parents'!"&amp;AU75),INDIRECT("'"&amp;CHOOSE('Bidder Instructions'!$H$27,"1.1b Lead &amp; Parents NFP","1.1a Lead &amp; Parents")&amp;"'!"&amp;AU75)),"")</f>
        <v>0</v>
      </c>
      <c r="V75" s="742">
        <f ca="1">_xlfn.IFNA(HYPERLINK(CHOOSE('Bidder Instructions'!$H$27,"#'1.1b Lead &amp; Parents NFP'!"&amp;AV75,"#'1.1a Lead &amp; Parents'!"&amp;AV75),INDIRECT("'"&amp;CHOOSE('Bidder Instructions'!$H$27,"1.1b Lead &amp; Parents NFP","1.1a Lead &amp; Parents")&amp;"'!"&amp;AV75)),"")</f>
        <v>0</v>
      </c>
      <c r="W75" s="829"/>
      <c r="X75" s="743"/>
      <c r="Y75" s="743"/>
      <c r="AA75" s="343" t="str">
        <f t="shared" si="23"/>
        <v>BS36</v>
      </c>
      <c r="AB75" s="343">
        <v>0</v>
      </c>
      <c r="AC75" s="744"/>
      <c r="AD75" s="970" t="s">
        <v>25</v>
      </c>
      <c r="AE75" s="746"/>
      <c r="AF75" s="747" t="str">
        <f ca="1">CHOOSE('Bidder Instructions'!$H$27,ADDRESS(MATCH($AB75,'1.1b Lead &amp; Parents NFP'!$C:$C,0)+$AF$15,MATCH(AF$17,'1.1b Lead &amp; Parents NFP'!$9:$9,0)+$AF$14,1,1),ADDRESS(MATCH($AA75,'1.1a Lead &amp; Parents'!$C:$C,0)+$AF$13,MATCH(AF$17,'1.1a Lead &amp; Parents'!$9:$9,0)+$AF$12,1,1))</f>
        <v>$F$87</v>
      </c>
      <c r="AG75" s="747" t="str">
        <f ca="1">CHOOSE('Bidder Instructions'!$H$27,ADDRESS(MATCH($AB75,'1.1b Lead &amp; Parents NFP'!$C:$C,0)+$AF$15,MATCH(AG$17,'1.1b Lead &amp; Parents NFP'!$9:$9,0)+$AF$14,1,1),ADDRESS(MATCH($AA75,'1.1a Lead &amp; Parents'!$C:$C,0)+$AF$13,MATCH(AG$17,'1.1a Lead &amp; Parents'!$9:$9,0)+$AF$12,1,1))</f>
        <v>$G$87</v>
      </c>
      <c r="AH75" s="747" t="str">
        <f ca="1">CHOOSE('Bidder Instructions'!$H$27,ADDRESS(MATCH($AB75,'1.1b Lead &amp; Parents NFP'!$C:$C,0)+$AF$15,MATCH(AH$17,'1.1b Lead &amp; Parents NFP'!$9:$9,0)+$AF$14,1,1),ADDRESS(MATCH($AA75,'1.1a Lead &amp; Parents'!$C:$C,0)+$AF$13,MATCH(AH$17,'1.1a Lead &amp; Parents'!$9:$9,0)+$AF$12,1,1))</f>
        <v>$H$87</v>
      </c>
      <c r="AI75" s="748"/>
      <c r="AJ75" s="748"/>
      <c r="AK75" s="748"/>
      <c r="AL75" s="748"/>
      <c r="AM75" s="747" t="str">
        <f ca="1">CHOOSE('Bidder Instructions'!$H$27,ADDRESS(MATCH($AB75,'1.1b Lead &amp; Parents NFP'!$C:$C,0)+$AF$15,MATCH(AM$17,'1.1b Lead &amp; Parents NFP'!$9:$9,0)+$AF$14,1,1),ADDRESS(MATCH($AA75,'1.1a Lead &amp; Parents'!$C:$C,0)+$AF$13,MATCH(AM$17,'1.1a Lead &amp; Parents'!$9:$9,0)+$AF$12,1,1))</f>
        <v>$N$87</v>
      </c>
      <c r="AN75" s="747" t="str">
        <f ca="1">CHOOSE('Bidder Instructions'!$H$27,ADDRESS(MATCH($AB75,'1.1b Lead &amp; Parents NFP'!$C:$C,0)+$AF$15,MATCH(AN$17,'1.1b Lead &amp; Parents NFP'!$9:$9,0)+$AF$14,1,1),ADDRESS(MATCH($AA75,'1.1a Lead &amp; Parents'!$C:$C,0)+$AF$13,MATCH(AN$17,'1.1a Lead &amp; Parents'!$9:$9,0)+$AF$12,1,1))</f>
        <v>$O$87</v>
      </c>
      <c r="AO75" s="747" t="str">
        <f ca="1">CHOOSE('Bidder Instructions'!$H$27,ADDRESS(MATCH($AB75,'1.1b Lead &amp; Parents NFP'!$C:$C,0)+$AF$15,MATCH(AO$17,'1.1b Lead &amp; Parents NFP'!$9:$9,0)+$AF$14,1,1),ADDRESS(MATCH($AA75,'1.1a Lead &amp; Parents'!$C:$C,0)+$AF$13,MATCH(AO$17,'1.1a Lead &amp; Parents'!$9:$9,0)+$AF$12,1,1))</f>
        <v>$P$87</v>
      </c>
      <c r="AP75" s="748"/>
      <c r="AQ75" s="748"/>
      <c r="AR75" s="748"/>
      <c r="AS75" s="748"/>
      <c r="AT75" s="747" t="str">
        <f ca="1">CHOOSE('Bidder Instructions'!$H$27,ADDRESS(MATCH($AB75,'1.1b Lead &amp; Parents NFP'!$C:$C,0)+$AF$15,MATCH(AT$17,'1.1b Lead &amp; Parents NFP'!$9:$9,0)+$AF$14,1,1),ADDRESS(MATCH($AA75,'1.1a Lead &amp; Parents'!$C:$C,0)+$AF$13,MATCH(AT$17,'1.1a Lead &amp; Parents'!$9:$9,0)+$AF$12,1,1))</f>
        <v>$V$87</v>
      </c>
      <c r="AU75" s="747" t="str">
        <f ca="1">CHOOSE('Bidder Instructions'!$H$27,ADDRESS(MATCH($AB75,'1.1b Lead &amp; Parents NFP'!$C:$C,0)+$AF$15,MATCH(AU$17,'1.1b Lead &amp; Parents NFP'!$9:$9,0)+$AF$14,1,1),ADDRESS(MATCH($AA75,'1.1a Lead &amp; Parents'!$C:$C,0)+$AF$13,MATCH(AU$17,'1.1a Lead &amp; Parents'!$9:$9,0)+$AF$12,1,1))</f>
        <v>$W$87</v>
      </c>
      <c r="AV75" s="747" t="str">
        <f ca="1">CHOOSE('Bidder Instructions'!$H$27,ADDRESS(MATCH($AB75,'1.1b Lead &amp; Parents NFP'!$C:$C,0)+$AF$15,MATCH(AV$17,'1.1b Lead &amp; Parents NFP'!$9:$9,0)+$AF$14,1,1),ADDRESS(MATCH($AA75,'1.1a Lead &amp; Parents'!$C:$C,0)+$AF$13,MATCH(AV$17,'1.1a Lead &amp; Parents'!$9:$9,0)+$AF$12,1,1))</f>
        <v>$X$87</v>
      </c>
      <c r="AW75" s="749"/>
      <c r="AX75" s="749"/>
      <c r="AY75" s="749"/>
    </row>
    <row r="76" spans="1:177" s="737" customFormat="1" outlineLevel="1" x14ac:dyDescent="0.25">
      <c r="A76" s="737" t="s">
        <v>462</v>
      </c>
      <c r="B76" s="737" t="s">
        <v>443</v>
      </c>
      <c r="C76" s="750"/>
      <c r="D76" s="840" t="s">
        <v>220</v>
      </c>
      <c r="E76" s="752" t="s">
        <v>216</v>
      </c>
      <c r="F76" s="742">
        <f ca="1">_xlfn.IFNA(HYPERLINK(CHOOSE('Bidder Instructions'!$H$27,"#'1.1b Lead &amp; Parents NFP'!"&amp;AF76,"#'1.1a Lead &amp; Parents'!"&amp;AF76),INDIRECT("'"&amp;CHOOSE('Bidder Instructions'!$H$27,"1.1b Lead &amp; Parents NFP","1.1a Lead &amp; Parents")&amp;"'!"&amp;AF76)),"")</f>
        <v>0</v>
      </c>
      <c r="G76" s="742">
        <f ca="1">_xlfn.IFNA(HYPERLINK(CHOOSE('Bidder Instructions'!$H$27,"#'1.1b Lead &amp; Parents NFP'!"&amp;AG76,"#'1.1a Lead &amp; Parents'!"&amp;AG76),INDIRECT("'"&amp;CHOOSE('Bidder Instructions'!$H$27,"1.1b Lead &amp; Parents NFP","1.1a Lead &amp; Parents")&amp;"'!"&amp;AG76)),"")</f>
        <v>0</v>
      </c>
      <c r="H76" s="742">
        <f ca="1">_xlfn.IFNA(HYPERLINK(CHOOSE('Bidder Instructions'!$H$27,"#'1.1b Lead &amp; Parents NFP'!"&amp;AH76,"#'1.1a Lead &amp; Parents'!"&amp;AH76),INDIRECT("'"&amp;CHOOSE('Bidder Instructions'!$H$27,"1.1b Lead &amp; Parents NFP","1.1a Lead &amp; Parents")&amp;"'!"&amp;AH76)),"")</f>
        <v>0</v>
      </c>
      <c r="I76" s="836"/>
      <c r="J76" s="753"/>
      <c r="K76" s="753"/>
      <c r="M76" s="742">
        <f ca="1">_xlfn.IFNA(HYPERLINK(CHOOSE('Bidder Instructions'!$H$27,"#'1.1b Lead &amp; Parents NFP'!"&amp;AM76,"#'1.1a Lead &amp; Parents'!"&amp;AM76),INDIRECT("'"&amp;CHOOSE('Bidder Instructions'!$H$27,"1.1b Lead &amp; Parents NFP","1.1a Lead &amp; Parents")&amp;"'!"&amp;AM76)),"")</f>
        <v>0</v>
      </c>
      <c r="N76" s="742">
        <f ca="1">_xlfn.IFNA(HYPERLINK(CHOOSE('Bidder Instructions'!$H$27,"#'1.1b Lead &amp; Parents NFP'!"&amp;AN76,"#'1.1a Lead &amp; Parents'!"&amp;AN76),INDIRECT("'"&amp;CHOOSE('Bidder Instructions'!$H$27,"1.1b Lead &amp; Parents NFP","1.1a Lead &amp; Parents")&amp;"'!"&amp;AN76)),"")</f>
        <v>0</v>
      </c>
      <c r="O76" s="742">
        <f ca="1">_xlfn.IFNA(HYPERLINK(CHOOSE('Bidder Instructions'!$H$27,"#'1.1b Lead &amp; Parents NFP'!"&amp;AO76,"#'1.1a Lead &amp; Parents'!"&amp;AO76),INDIRECT("'"&amp;CHOOSE('Bidder Instructions'!$H$27,"1.1b Lead &amp; Parents NFP","1.1a Lead &amp; Parents")&amp;"'!"&amp;AO76)),"")</f>
        <v>0</v>
      </c>
      <c r="P76" s="836"/>
      <c r="Q76" s="753"/>
      <c r="R76" s="753"/>
      <c r="T76" s="742">
        <f ca="1">_xlfn.IFNA(HYPERLINK(CHOOSE('Bidder Instructions'!$H$27,"#'1.1b Lead &amp; Parents NFP'!"&amp;AT76,"#'1.1a Lead &amp; Parents'!"&amp;AT76),INDIRECT("'"&amp;CHOOSE('Bidder Instructions'!$H$27,"1.1b Lead &amp; Parents NFP","1.1a Lead &amp; Parents")&amp;"'!"&amp;AT76)),"")</f>
        <v>0</v>
      </c>
      <c r="U76" s="742">
        <f ca="1">_xlfn.IFNA(HYPERLINK(CHOOSE('Bidder Instructions'!$H$27,"#'1.1b Lead &amp; Parents NFP'!"&amp;AU76,"#'1.1a Lead &amp; Parents'!"&amp;AU76),INDIRECT("'"&amp;CHOOSE('Bidder Instructions'!$H$27,"1.1b Lead &amp; Parents NFP","1.1a Lead &amp; Parents")&amp;"'!"&amp;AU76)),"")</f>
        <v>0</v>
      </c>
      <c r="V76" s="742">
        <f ca="1">_xlfn.IFNA(HYPERLINK(CHOOSE('Bidder Instructions'!$H$27,"#'1.1b Lead &amp; Parents NFP'!"&amp;AV76,"#'1.1a Lead &amp; Parents'!"&amp;AV76),INDIRECT("'"&amp;CHOOSE('Bidder Instructions'!$H$27,"1.1b Lead &amp; Parents NFP","1.1a Lead &amp; Parents")&amp;"'!"&amp;AV76)),"")</f>
        <v>0</v>
      </c>
      <c r="W76" s="836"/>
      <c r="X76" s="753"/>
      <c r="Y76" s="753"/>
      <c r="AA76" s="343" t="str">
        <f t="shared" si="23"/>
        <v>BS20</v>
      </c>
      <c r="AB76" s="343">
        <v>0</v>
      </c>
      <c r="AC76" s="754"/>
      <c r="AD76" s="842" t="s">
        <v>220</v>
      </c>
      <c r="AE76" s="756" t="s">
        <v>216</v>
      </c>
      <c r="AF76" s="747" t="str">
        <f ca="1">CHOOSE('Bidder Instructions'!$H$27,ADDRESS(MATCH($AB76,'1.1b Lead &amp; Parents NFP'!$C:$C,0)+$AF$15,MATCH(AF$17,'1.1b Lead &amp; Parents NFP'!$9:$9,0)+$AF$14,1,1),ADDRESS(MATCH($AA76,'1.1a Lead &amp; Parents'!$C:$C,0)+$AF$13,MATCH(AF$17,'1.1a Lead &amp; Parents'!$9:$9,0)+$AF$12,1,1))</f>
        <v>$F$71</v>
      </c>
      <c r="AG76" s="747" t="str">
        <f ca="1">CHOOSE('Bidder Instructions'!$H$27,ADDRESS(MATCH($AB76,'1.1b Lead &amp; Parents NFP'!$C:$C,0)+$AF$15,MATCH(AG$17,'1.1b Lead &amp; Parents NFP'!$9:$9,0)+$AF$14,1,1),ADDRESS(MATCH($AA76,'1.1a Lead &amp; Parents'!$C:$C,0)+$AF$13,MATCH(AG$17,'1.1a Lead &amp; Parents'!$9:$9,0)+$AF$12,1,1))</f>
        <v>$G$71</v>
      </c>
      <c r="AH76" s="747" t="str">
        <f ca="1">CHOOSE('Bidder Instructions'!$H$27,ADDRESS(MATCH($AB76,'1.1b Lead &amp; Parents NFP'!$C:$C,0)+$AF$15,MATCH(AH$17,'1.1b Lead &amp; Parents NFP'!$9:$9,0)+$AF$14,1,1),ADDRESS(MATCH($AA76,'1.1a Lead &amp; Parents'!$C:$C,0)+$AF$13,MATCH(AH$17,'1.1a Lead &amp; Parents'!$9:$9,0)+$AF$12,1,1))</f>
        <v>$H$71</v>
      </c>
      <c r="AI76" s="748"/>
      <c r="AJ76" s="748"/>
      <c r="AK76" s="748"/>
      <c r="AL76" s="748"/>
      <c r="AM76" s="747" t="str">
        <f ca="1">CHOOSE('Bidder Instructions'!$H$27,ADDRESS(MATCH($AB76,'1.1b Lead &amp; Parents NFP'!$C:$C,0)+$AF$15,MATCH(AM$17,'1.1b Lead &amp; Parents NFP'!$9:$9,0)+$AF$14,1,1),ADDRESS(MATCH($AA76,'1.1a Lead &amp; Parents'!$C:$C,0)+$AF$13,MATCH(AM$17,'1.1a Lead &amp; Parents'!$9:$9,0)+$AF$12,1,1))</f>
        <v>$N$71</v>
      </c>
      <c r="AN76" s="747" t="str">
        <f ca="1">CHOOSE('Bidder Instructions'!$H$27,ADDRESS(MATCH($AB76,'1.1b Lead &amp; Parents NFP'!$C:$C,0)+$AF$15,MATCH(AN$17,'1.1b Lead &amp; Parents NFP'!$9:$9,0)+$AF$14,1,1),ADDRESS(MATCH($AA76,'1.1a Lead &amp; Parents'!$C:$C,0)+$AF$13,MATCH(AN$17,'1.1a Lead &amp; Parents'!$9:$9,0)+$AF$12,1,1))</f>
        <v>$O$71</v>
      </c>
      <c r="AO76" s="747" t="str">
        <f ca="1">CHOOSE('Bidder Instructions'!$H$27,ADDRESS(MATCH($AB76,'1.1b Lead &amp; Parents NFP'!$C:$C,0)+$AF$15,MATCH(AO$17,'1.1b Lead &amp; Parents NFP'!$9:$9,0)+$AF$14,1,1),ADDRESS(MATCH($AA76,'1.1a Lead &amp; Parents'!$C:$C,0)+$AF$13,MATCH(AO$17,'1.1a Lead &amp; Parents'!$9:$9,0)+$AF$12,1,1))</f>
        <v>$P$71</v>
      </c>
      <c r="AP76" s="748"/>
      <c r="AQ76" s="748"/>
      <c r="AR76" s="748"/>
      <c r="AS76" s="748"/>
      <c r="AT76" s="747" t="str">
        <f ca="1">CHOOSE('Bidder Instructions'!$H$27,ADDRESS(MATCH($AB76,'1.1b Lead &amp; Parents NFP'!$C:$C,0)+$AF$15,MATCH(AT$17,'1.1b Lead &amp; Parents NFP'!$9:$9,0)+$AF$14,1,1),ADDRESS(MATCH($AA76,'1.1a Lead &amp; Parents'!$C:$C,0)+$AF$13,MATCH(AT$17,'1.1a Lead &amp; Parents'!$9:$9,0)+$AF$12,1,1))</f>
        <v>$V$71</v>
      </c>
      <c r="AU76" s="747" t="str">
        <f ca="1">CHOOSE('Bidder Instructions'!$H$27,ADDRESS(MATCH($AB76,'1.1b Lead &amp; Parents NFP'!$C:$C,0)+$AF$15,MATCH(AU$17,'1.1b Lead &amp; Parents NFP'!$9:$9,0)+$AF$14,1,1),ADDRESS(MATCH($AA76,'1.1a Lead &amp; Parents'!$C:$C,0)+$AF$13,MATCH(AU$17,'1.1a Lead &amp; Parents'!$9:$9,0)+$AF$12,1,1))</f>
        <v>$W$71</v>
      </c>
      <c r="AV76" s="747" t="str">
        <f ca="1">CHOOSE('Bidder Instructions'!$H$27,ADDRESS(MATCH($AB76,'1.1b Lead &amp; Parents NFP'!$C:$C,0)+$AF$15,MATCH(AV$17,'1.1b Lead &amp; Parents NFP'!$9:$9,0)+$AF$14,1,1),ADDRESS(MATCH($AA76,'1.1a Lead &amp; Parents'!$C:$C,0)+$AF$13,MATCH(AV$17,'1.1a Lead &amp; Parents'!$9:$9,0)+$AF$12,1,1))</f>
        <v>$X$71</v>
      </c>
      <c r="AW76" s="749"/>
      <c r="AX76" s="749"/>
      <c r="AY76" s="749"/>
    </row>
    <row r="77" spans="1:177" s="737" customFormat="1" outlineLevel="1" x14ac:dyDescent="0.25">
      <c r="A77" s="737" t="s">
        <v>516</v>
      </c>
      <c r="B77" s="737" t="s">
        <v>473</v>
      </c>
      <c r="C77" s="750"/>
      <c r="D77" s="971" t="s">
        <v>30</v>
      </c>
      <c r="E77" s="752"/>
      <c r="F77" s="742">
        <f ca="1">_xlfn.IFNA(HYPERLINK(CHOOSE('Bidder Instructions'!$H$27,"#'1.1b Lead &amp; Parents NFP'!"&amp;AF77,"#'1.1a Lead &amp; Parents'!"&amp;AF77),INDIRECT("'"&amp;CHOOSE('Bidder Instructions'!$H$27,"1.1b Lead &amp; Parents NFP","1.1a Lead &amp; Parents")&amp;"'!"&amp;AF77)),"")</f>
        <v>0</v>
      </c>
      <c r="G77" s="742">
        <f ca="1">_xlfn.IFNA(HYPERLINK(CHOOSE('Bidder Instructions'!$H$27,"#'1.1b Lead &amp; Parents NFP'!"&amp;AG77,"#'1.1a Lead &amp; Parents'!"&amp;AG77),INDIRECT("'"&amp;CHOOSE('Bidder Instructions'!$H$27,"1.1b Lead &amp; Parents NFP","1.1a Lead &amp; Parents")&amp;"'!"&amp;AG77)),"")</f>
        <v>0</v>
      </c>
      <c r="H77" s="742">
        <f ca="1">_xlfn.IFNA(HYPERLINK(CHOOSE('Bidder Instructions'!$H$27,"#'1.1b Lead &amp; Parents NFP'!"&amp;AH77,"#'1.1a Lead &amp; Parents'!"&amp;AH77),INDIRECT("'"&amp;CHOOSE('Bidder Instructions'!$H$27,"1.1b Lead &amp; Parents NFP","1.1a Lead &amp; Parents")&amp;"'!"&amp;AH77)),"")</f>
        <v>0</v>
      </c>
      <c r="I77" s="836"/>
      <c r="J77" s="753"/>
      <c r="K77" s="753"/>
      <c r="M77" s="742">
        <f ca="1">_xlfn.IFNA(HYPERLINK(CHOOSE('Bidder Instructions'!$H$27,"#'1.1b Lead &amp; Parents NFP'!"&amp;AM77,"#'1.1a Lead &amp; Parents'!"&amp;AM77),INDIRECT("'"&amp;CHOOSE('Bidder Instructions'!$H$27,"1.1b Lead &amp; Parents NFP","1.1a Lead &amp; Parents")&amp;"'!"&amp;AM77)),"")</f>
        <v>0</v>
      </c>
      <c r="N77" s="742">
        <f ca="1">_xlfn.IFNA(HYPERLINK(CHOOSE('Bidder Instructions'!$H$27,"#'1.1b Lead &amp; Parents NFP'!"&amp;AN77,"#'1.1a Lead &amp; Parents'!"&amp;AN77),INDIRECT("'"&amp;CHOOSE('Bidder Instructions'!$H$27,"1.1b Lead &amp; Parents NFP","1.1a Lead &amp; Parents")&amp;"'!"&amp;AN77)),"")</f>
        <v>0</v>
      </c>
      <c r="O77" s="742">
        <f ca="1">_xlfn.IFNA(HYPERLINK(CHOOSE('Bidder Instructions'!$H$27,"#'1.1b Lead &amp; Parents NFP'!"&amp;AO77,"#'1.1a Lead &amp; Parents'!"&amp;AO77),INDIRECT("'"&amp;CHOOSE('Bidder Instructions'!$H$27,"1.1b Lead &amp; Parents NFP","1.1a Lead &amp; Parents")&amp;"'!"&amp;AO77)),"")</f>
        <v>0</v>
      </c>
      <c r="P77" s="836"/>
      <c r="Q77" s="753"/>
      <c r="R77" s="753"/>
      <c r="T77" s="742">
        <f ca="1">_xlfn.IFNA(HYPERLINK(CHOOSE('Bidder Instructions'!$H$27,"#'1.1b Lead &amp; Parents NFP'!"&amp;AT77,"#'1.1a Lead &amp; Parents'!"&amp;AT77),INDIRECT("'"&amp;CHOOSE('Bidder Instructions'!$H$27,"1.1b Lead &amp; Parents NFP","1.1a Lead &amp; Parents")&amp;"'!"&amp;AT77)),"")</f>
        <v>0</v>
      </c>
      <c r="U77" s="742">
        <f ca="1">_xlfn.IFNA(HYPERLINK(CHOOSE('Bidder Instructions'!$H$27,"#'1.1b Lead &amp; Parents NFP'!"&amp;AU77,"#'1.1a Lead &amp; Parents'!"&amp;AU77),INDIRECT("'"&amp;CHOOSE('Bidder Instructions'!$H$27,"1.1b Lead &amp; Parents NFP","1.1a Lead &amp; Parents")&amp;"'!"&amp;AU77)),"")</f>
        <v>0</v>
      </c>
      <c r="V77" s="742">
        <f ca="1">_xlfn.IFNA(HYPERLINK(CHOOSE('Bidder Instructions'!$H$27,"#'1.1b Lead &amp; Parents NFP'!"&amp;AV77,"#'1.1a Lead &amp; Parents'!"&amp;AV77),INDIRECT("'"&amp;CHOOSE('Bidder Instructions'!$H$27,"1.1b Lead &amp; Parents NFP","1.1a Lead &amp; Parents")&amp;"'!"&amp;AV77)),"")</f>
        <v>0</v>
      </c>
      <c r="W77" s="836"/>
      <c r="X77" s="753"/>
      <c r="Y77" s="753"/>
      <c r="AA77" s="343" t="str">
        <f t="shared" si="23"/>
        <v>BS54</v>
      </c>
      <c r="AB77" s="343">
        <v>0</v>
      </c>
      <c r="AC77" s="754"/>
      <c r="AD77" s="972" t="s">
        <v>30</v>
      </c>
      <c r="AE77" s="756"/>
      <c r="AF77" s="747" t="str">
        <f ca="1">CHOOSE('Bidder Instructions'!$H$27,ADDRESS(MATCH($AB77,'1.1b Lead &amp; Parents NFP'!$C:$C,0)+$AF$15,MATCH(AF$17,'1.1b Lead &amp; Parents NFP'!$9:$9,0)+$AF$14,1,1),ADDRESS(MATCH($AA77,'1.1a Lead &amp; Parents'!$C:$C,0)+$AF$13,MATCH(AF$17,'1.1a Lead &amp; Parents'!$9:$9,0)+$AF$12,1,1))</f>
        <v>$F$105</v>
      </c>
      <c r="AG77" s="747" t="str">
        <f ca="1">CHOOSE('Bidder Instructions'!$H$27,ADDRESS(MATCH($AB77,'1.1b Lead &amp; Parents NFP'!$C:$C,0)+$AF$15,MATCH(AG$17,'1.1b Lead &amp; Parents NFP'!$9:$9,0)+$AF$14,1,1),ADDRESS(MATCH($AA77,'1.1a Lead &amp; Parents'!$C:$C,0)+$AF$13,MATCH(AG$17,'1.1a Lead &amp; Parents'!$9:$9,0)+$AF$12,1,1))</f>
        <v>$G$105</v>
      </c>
      <c r="AH77" s="747" t="str">
        <f ca="1">CHOOSE('Bidder Instructions'!$H$27,ADDRESS(MATCH($AB77,'1.1b Lead &amp; Parents NFP'!$C:$C,0)+$AF$15,MATCH(AH$17,'1.1b Lead &amp; Parents NFP'!$9:$9,0)+$AF$14,1,1),ADDRESS(MATCH($AA77,'1.1a Lead &amp; Parents'!$C:$C,0)+$AF$13,MATCH(AH$17,'1.1a Lead &amp; Parents'!$9:$9,0)+$AF$12,1,1))</f>
        <v>$H$105</v>
      </c>
      <c r="AI77" s="748"/>
      <c r="AJ77" s="748"/>
      <c r="AK77" s="748"/>
      <c r="AL77" s="748"/>
      <c r="AM77" s="747" t="str">
        <f ca="1">CHOOSE('Bidder Instructions'!$H$27,ADDRESS(MATCH($AB77,'1.1b Lead &amp; Parents NFP'!$C:$C,0)+$AF$15,MATCH(AM$17,'1.1b Lead &amp; Parents NFP'!$9:$9,0)+$AF$14,1,1),ADDRESS(MATCH($AA77,'1.1a Lead &amp; Parents'!$C:$C,0)+$AF$13,MATCH(AM$17,'1.1a Lead &amp; Parents'!$9:$9,0)+$AF$12,1,1))</f>
        <v>$N$105</v>
      </c>
      <c r="AN77" s="747" t="str">
        <f ca="1">CHOOSE('Bidder Instructions'!$H$27,ADDRESS(MATCH($AB77,'1.1b Lead &amp; Parents NFP'!$C:$C,0)+$AF$15,MATCH(AN$17,'1.1b Lead &amp; Parents NFP'!$9:$9,0)+$AF$14,1,1),ADDRESS(MATCH($AA77,'1.1a Lead &amp; Parents'!$C:$C,0)+$AF$13,MATCH(AN$17,'1.1a Lead &amp; Parents'!$9:$9,0)+$AF$12,1,1))</f>
        <v>$O$105</v>
      </c>
      <c r="AO77" s="747" t="str">
        <f ca="1">CHOOSE('Bidder Instructions'!$H$27,ADDRESS(MATCH($AB77,'1.1b Lead &amp; Parents NFP'!$C:$C,0)+$AF$15,MATCH(AO$17,'1.1b Lead &amp; Parents NFP'!$9:$9,0)+$AF$14,1,1),ADDRESS(MATCH($AA77,'1.1a Lead &amp; Parents'!$C:$C,0)+$AF$13,MATCH(AO$17,'1.1a Lead &amp; Parents'!$9:$9,0)+$AF$12,1,1))</f>
        <v>$P$105</v>
      </c>
      <c r="AP77" s="748"/>
      <c r="AQ77" s="748"/>
      <c r="AR77" s="748"/>
      <c r="AS77" s="748"/>
      <c r="AT77" s="747" t="str">
        <f ca="1">CHOOSE('Bidder Instructions'!$H$27,ADDRESS(MATCH($AB77,'1.1b Lead &amp; Parents NFP'!$C:$C,0)+$AF$15,MATCH(AT$17,'1.1b Lead &amp; Parents NFP'!$9:$9,0)+$AF$14,1,1),ADDRESS(MATCH($AA77,'1.1a Lead &amp; Parents'!$C:$C,0)+$AF$13,MATCH(AT$17,'1.1a Lead &amp; Parents'!$9:$9,0)+$AF$12,1,1))</f>
        <v>$V$105</v>
      </c>
      <c r="AU77" s="747" t="str">
        <f ca="1">CHOOSE('Bidder Instructions'!$H$27,ADDRESS(MATCH($AB77,'1.1b Lead &amp; Parents NFP'!$C:$C,0)+$AF$15,MATCH(AU$17,'1.1b Lead &amp; Parents NFP'!$9:$9,0)+$AF$14,1,1),ADDRESS(MATCH($AA77,'1.1a Lead &amp; Parents'!$C:$C,0)+$AF$13,MATCH(AU$17,'1.1a Lead &amp; Parents'!$9:$9,0)+$AF$12,1,1))</f>
        <v>$W$105</v>
      </c>
      <c r="AV77" s="747" t="str">
        <f ca="1">CHOOSE('Bidder Instructions'!$H$27,ADDRESS(MATCH($AB77,'1.1b Lead &amp; Parents NFP'!$C:$C,0)+$AF$15,MATCH(AV$17,'1.1b Lead &amp; Parents NFP'!$9:$9,0)+$AF$14,1,1),ADDRESS(MATCH($AA77,'1.1a Lead &amp; Parents'!$C:$C,0)+$AF$13,MATCH(AV$17,'1.1a Lead &amp; Parents'!$9:$9,0)+$AF$12,1,1))</f>
        <v>$X$105</v>
      </c>
      <c r="AW77" s="749"/>
      <c r="AX77" s="749"/>
      <c r="AY77" s="749"/>
    </row>
    <row r="78" spans="1:177" outlineLevel="1" x14ac:dyDescent="0.25">
      <c r="C78" s="973"/>
      <c r="E78" s="974"/>
      <c r="F78" s="975"/>
      <c r="G78" s="975"/>
      <c r="H78" s="975"/>
      <c r="I78" s="874"/>
      <c r="J78" s="874"/>
      <c r="K78" s="874"/>
      <c r="M78" s="975"/>
      <c r="N78" s="975"/>
      <c r="O78" s="975"/>
      <c r="P78" s="874"/>
      <c r="Q78" s="874"/>
      <c r="R78" s="874"/>
      <c r="T78" s="975"/>
      <c r="U78" s="975"/>
      <c r="V78" s="975"/>
      <c r="W78" s="874"/>
      <c r="X78" s="874"/>
      <c r="Y78" s="874"/>
      <c r="AD78" s="876"/>
      <c r="AE78" s="937"/>
      <c r="AF78" s="747"/>
      <c r="AG78" s="747"/>
      <c r="AH78" s="832"/>
      <c r="AI78" s="748"/>
      <c r="AJ78" s="748"/>
      <c r="AK78" s="748"/>
      <c r="AL78" s="748"/>
      <c r="AM78" s="833"/>
      <c r="AN78" s="747"/>
      <c r="AO78" s="832"/>
      <c r="AP78" s="748"/>
      <c r="AQ78" s="748"/>
      <c r="AR78" s="748"/>
      <c r="AS78" s="748"/>
      <c r="AT78" s="833"/>
      <c r="AU78" s="747"/>
      <c r="AV78" s="832"/>
      <c r="AW78" s="749"/>
      <c r="AX78" s="749"/>
      <c r="AY78" s="749"/>
    </row>
    <row r="79" spans="1:177" s="774" customFormat="1" outlineLevel="1" x14ac:dyDescent="0.25">
      <c r="A79" s="976" t="s">
        <v>541</v>
      </c>
      <c r="B79" s="977" t="s">
        <v>510</v>
      </c>
      <c r="C79" s="759">
        <v>7</v>
      </c>
      <c r="D79" s="938" t="s">
        <v>56</v>
      </c>
      <c r="E79" s="939"/>
      <c r="F79" s="978">
        <f ca="1">_xlfn.IFNA(HYPERLINK(CHOOSE('Bidder Instructions'!$H$27,"#'1.1b Lead &amp; Parents NFP'!"&amp;AF79,"#'1.1a Lead &amp; Parents'!"&amp;AF79),INDIRECT("'"&amp;CHOOSE('Bidder Instructions'!$H$27,"1.1b Lead &amp; Parents NFP","1.1a Lead &amp; Parents")&amp;"'!"&amp;AF79)),"")</f>
        <v>0</v>
      </c>
      <c r="G79" s="978">
        <f ca="1">_xlfn.IFNA(HYPERLINK(CHOOSE('Bidder Instructions'!$H$27,"#'1.1b Lead &amp; Parents NFP'!"&amp;AG79,"#'1.1a Lead &amp; Parents'!"&amp;AG79),INDIRECT("'"&amp;CHOOSE('Bidder Instructions'!$H$27,"1.1b Lead &amp; Parents NFP","1.1a Lead &amp; Parents")&amp;"'!"&amp;AG79)),"")</f>
        <v>0</v>
      </c>
      <c r="H79" s="978">
        <f ca="1">_xlfn.IFNA(HYPERLINK(CHOOSE('Bidder Instructions'!$H$27,"#'1.1b Lead &amp; Parents NFP'!"&amp;AH79,"#'1.1a Lead &amp; Parents'!"&amp;AH79),INDIRECT("'"&amp;CHOOSE('Bidder Instructions'!$H$27,"1.1b Lead &amp; Parents NFP","1.1a Lead &amp; Parents")&amp;"'!"&amp;AH79)),"")</f>
        <v>0</v>
      </c>
      <c r="I79" s="979">
        <f ca="1">F79</f>
        <v>0</v>
      </c>
      <c r="J79" s="979">
        <f t="shared" ref="J79:K79" ca="1" si="42">G79</f>
        <v>0</v>
      </c>
      <c r="K79" s="979">
        <f t="shared" ca="1" si="42"/>
        <v>0</v>
      </c>
      <c r="M79" s="978">
        <f ca="1">_xlfn.IFNA(HYPERLINK(CHOOSE('Bidder Instructions'!$H$27,"#'1.1b Lead &amp; Parents NFP'!"&amp;AM79,"#'1.1a Lead &amp; Parents'!"&amp;AM79),INDIRECT("'"&amp;CHOOSE('Bidder Instructions'!$H$27,"1.1b Lead &amp; Parents NFP","1.1a Lead &amp; Parents")&amp;"'!"&amp;AM79)),"")</f>
        <v>0</v>
      </c>
      <c r="N79" s="978">
        <f ca="1">_xlfn.IFNA(HYPERLINK(CHOOSE('Bidder Instructions'!$H$27,"#'1.1b Lead &amp; Parents NFP'!"&amp;AN79,"#'1.1a Lead &amp; Parents'!"&amp;AN79),INDIRECT("'"&amp;CHOOSE('Bidder Instructions'!$H$27,"1.1b Lead &amp; Parents NFP","1.1a Lead &amp; Parents")&amp;"'!"&amp;AN79)),"")</f>
        <v>0</v>
      </c>
      <c r="O79" s="978">
        <f ca="1">_xlfn.IFNA(HYPERLINK(CHOOSE('Bidder Instructions'!$H$27,"#'1.1b Lead &amp; Parents NFP'!"&amp;AO79,"#'1.1a Lead &amp; Parents'!"&amp;AO79),INDIRECT("'"&amp;CHOOSE('Bidder Instructions'!$H$27,"1.1b Lead &amp; Parents NFP","1.1a Lead &amp; Parents")&amp;"'!"&amp;AO79)),"")</f>
        <v>0</v>
      </c>
      <c r="P79" s="979">
        <f ca="1">M79</f>
        <v>0</v>
      </c>
      <c r="Q79" s="979">
        <f t="shared" ref="Q79:R79" ca="1" si="43">N79</f>
        <v>0</v>
      </c>
      <c r="R79" s="979">
        <f t="shared" ca="1" si="43"/>
        <v>0</v>
      </c>
      <c r="T79" s="978">
        <f ca="1">_xlfn.IFNA(HYPERLINK(CHOOSE('Bidder Instructions'!$H$27,"#'1.1b Lead &amp; Parents NFP'!"&amp;AT79,"#'1.1a Lead &amp; Parents'!"&amp;AT79),INDIRECT("'"&amp;CHOOSE('Bidder Instructions'!$H$27,"1.1b Lead &amp; Parents NFP","1.1a Lead &amp; Parents")&amp;"'!"&amp;AT79)),"")</f>
        <v>0</v>
      </c>
      <c r="U79" s="978">
        <f ca="1">_xlfn.IFNA(HYPERLINK(CHOOSE('Bidder Instructions'!$H$27,"#'1.1b Lead &amp; Parents NFP'!"&amp;AU79,"#'1.1a Lead &amp; Parents'!"&amp;AU79),INDIRECT("'"&amp;CHOOSE('Bidder Instructions'!$H$27,"1.1b Lead &amp; Parents NFP","1.1a Lead &amp; Parents")&amp;"'!"&amp;AU79)),"")</f>
        <v>0</v>
      </c>
      <c r="V79" s="978">
        <f ca="1">_xlfn.IFNA(HYPERLINK(CHOOSE('Bidder Instructions'!$H$27,"#'1.1b Lead &amp; Parents NFP'!"&amp;AV79,"#'1.1a Lead &amp; Parents'!"&amp;AV79),INDIRECT("'"&amp;CHOOSE('Bidder Instructions'!$H$27,"1.1b Lead &amp; Parents NFP","1.1a Lead &amp; Parents")&amp;"'!"&amp;AV79)),"")</f>
        <v>0</v>
      </c>
      <c r="W79" s="979">
        <f ca="1">T79</f>
        <v>0</v>
      </c>
      <c r="X79" s="979">
        <f t="shared" ref="X79" ca="1" si="44">U79</f>
        <v>0</v>
      </c>
      <c r="Y79" s="979">
        <f t="shared" ref="Y79" ca="1" si="45">V79</f>
        <v>0</v>
      </c>
      <c r="AA79" s="783" t="str">
        <f t="shared" si="23"/>
        <v>BS79</v>
      </c>
      <c r="AB79" s="783">
        <v>0</v>
      </c>
      <c r="AC79" s="942">
        <v>7</v>
      </c>
      <c r="AD79" s="943" t="s">
        <v>56</v>
      </c>
      <c r="AE79" s="944"/>
      <c r="AF79" s="787" t="str">
        <f ca="1">CHOOSE('Bidder Instructions'!$H$27,ADDRESS(MATCH($AB79,'1.1b Lead &amp; Parents NFP'!$C:$C,0)+$AF$15,MATCH(AF$17,'1.1b Lead &amp; Parents NFP'!$9:$9,0)+$AF$14,1,1),ADDRESS(MATCH($AA79,'1.1a Lead &amp; Parents'!$C:$C,0)+$AF$13,MATCH(AF$17,'1.1a Lead &amp; Parents'!$9:$9,0)+$AF$12,1,1))</f>
        <v>$F$130</v>
      </c>
      <c r="AG79" s="787" t="str">
        <f ca="1">CHOOSE('Bidder Instructions'!$H$27,ADDRESS(MATCH($AB79,'1.1b Lead &amp; Parents NFP'!$C:$C,0)+$AF$15,MATCH(AG$17,'1.1b Lead &amp; Parents NFP'!$9:$9,0)+$AF$14,1,1),ADDRESS(MATCH($AA79,'1.1a Lead &amp; Parents'!$C:$C,0)+$AF$13,MATCH(AG$17,'1.1a Lead &amp; Parents'!$9:$9,0)+$AF$12,1,1))</f>
        <v>$G$130</v>
      </c>
      <c r="AH79" s="787" t="str">
        <f ca="1">CHOOSE('Bidder Instructions'!$H$27,ADDRESS(MATCH($AB79,'1.1b Lead &amp; Parents NFP'!$C:$C,0)+$AF$15,MATCH(AH$17,'1.1b Lead &amp; Parents NFP'!$9:$9,0)+$AF$14,1,1),ADDRESS(MATCH($AA79,'1.1a Lead &amp; Parents'!$C:$C,0)+$AF$13,MATCH(AH$17,'1.1a Lead &amp; Parents'!$9:$9,0)+$AF$12,1,1))</f>
        <v>$H$130</v>
      </c>
      <c r="AI79" s="788"/>
      <c r="AJ79" s="788"/>
      <c r="AK79" s="788"/>
      <c r="AL79" s="788"/>
      <c r="AM79" s="787" t="str">
        <f ca="1">CHOOSE('Bidder Instructions'!$H$27,ADDRESS(MATCH($AB79,'1.1b Lead &amp; Parents NFP'!$C:$C,0)+$AF$15,MATCH(AM$17,'1.1b Lead &amp; Parents NFP'!$9:$9,0)+$AF$14,1,1),ADDRESS(MATCH($AA79,'1.1a Lead &amp; Parents'!$C:$C,0)+$AF$13,MATCH(AM$17,'1.1a Lead &amp; Parents'!$9:$9,0)+$AF$12,1,1))</f>
        <v>$N$130</v>
      </c>
      <c r="AN79" s="787" t="str">
        <f ca="1">CHOOSE('Bidder Instructions'!$H$27,ADDRESS(MATCH($AB79,'1.1b Lead &amp; Parents NFP'!$C:$C,0)+$AF$15,MATCH(AN$17,'1.1b Lead &amp; Parents NFP'!$9:$9,0)+$AF$14,1,1),ADDRESS(MATCH($AA79,'1.1a Lead &amp; Parents'!$C:$C,0)+$AF$13,MATCH(AN$17,'1.1a Lead &amp; Parents'!$9:$9,0)+$AF$12,1,1))</f>
        <v>$O$130</v>
      </c>
      <c r="AO79" s="787" t="str">
        <f ca="1">CHOOSE('Bidder Instructions'!$H$27,ADDRESS(MATCH($AB79,'1.1b Lead &amp; Parents NFP'!$C:$C,0)+$AF$15,MATCH(AO$17,'1.1b Lead &amp; Parents NFP'!$9:$9,0)+$AF$14,1,1),ADDRESS(MATCH($AA79,'1.1a Lead &amp; Parents'!$C:$C,0)+$AF$13,MATCH(AO$17,'1.1a Lead &amp; Parents'!$9:$9,0)+$AF$12,1,1))</f>
        <v>$P$130</v>
      </c>
      <c r="AP79" s="788"/>
      <c r="AQ79" s="788"/>
      <c r="AR79" s="788"/>
      <c r="AS79" s="788"/>
      <c r="AT79" s="787" t="str">
        <f ca="1">CHOOSE('Bidder Instructions'!$H$27,ADDRESS(MATCH($AB79,'1.1b Lead &amp; Parents NFP'!$C:$C,0)+$AF$15,MATCH(AT$17,'1.1b Lead &amp; Parents NFP'!$9:$9,0)+$AF$14,1,1),ADDRESS(MATCH($AA79,'1.1a Lead &amp; Parents'!$C:$C,0)+$AF$13,MATCH(AT$17,'1.1a Lead &amp; Parents'!$9:$9,0)+$AF$12,1,1))</f>
        <v>$V$130</v>
      </c>
      <c r="AU79" s="787" t="str">
        <f ca="1">CHOOSE('Bidder Instructions'!$H$27,ADDRESS(MATCH($AB79,'1.1b Lead &amp; Parents NFP'!$C:$C,0)+$AF$15,MATCH(AU$17,'1.1b Lead &amp; Parents NFP'!$9:$9,0)+$AF$14,1,1),ADDRESS(MATCH($AA79,'1.1a Lead &amp; Parents'!$C:$C,0)+$AF$13,MATCH(AU$17,'1.1a Lead &amp; Parents'!$9:$9,0)+$AF$12,1,1))</f>
        <v>$W$130</v>
      </c>
      <c r="AV79" s="787" t="str">
        <f ca="1">CHOOSE('Bidder Instructions'!$H$27,ADDRESS(MATCH($AB79,'1.1b Lead &amp; Parents NFP'!$C:$C,0)+$AF$15,MATCH(AV$17,'1.1b Lead &amp; Parents NFP'!$9:$9,0)+$AF$14,1,1),ADDRESS(MATCH($AA79,'1.1a Lead &amp; Parents'!$C:$C,0)+$AF$13,MATCH(AV$17,'1.1a Lead &amp; Parents'!$9:$9,0)+$AF$12,1,1))</f>
        <v>$X$130</v>
      </c>
      <c r="AW79" s="789"/>
      <c r="AX79" s="789"/>
      <c r="AY79" s="789"/>
    </row>
    <row r="80" spans="1:177" s="774" customFormat="1" outlineLevel="1" x14ac:dyDescent="0.25">
      <c r="A80" s="758"/>
      <c r="B80" s="758"/>
      <c r="C80" s="790"/>
      <c r="D80" s="938"/>
      <c r="E80" s="939"/>
      <c r="F80" s="980"/>
      <c r="G80" s="980"/>
      <c r="H80" s="980"/>
      <c r="I80" s="981"/>
      <c r="J80" s="981"/>
      <c r="K80" s="981"/>
      <c r="M80" s="980"/>
      <c r="N80" s="980"/>
      <c r="O80" s="980"/>
      <c r="P80" s="981"/>
      <c r="Q80" s="981"/>
      <c r="R80" s="981"/>
      <c r="T80" s="980"/>
      <c r="U80" s="980"/>
      <c r="V80" s="980"/>
      <c r="W80" s="981"/>
      <c r="X80" s="981"/>
      <c r="Y80" s="981"/>
      <c r="AA80" s="783"/>
      <c r="AB80" s="783"/>
      <c r="AC80" s="793"/>
      <c r="AD80" s="943"/>
      <c r="AE80" s="944"/>
      <c r="AF80" s="787"/>
      <c r="AG80" s="787"/>
      <c r="AH80" s="808"/>
      <c r="AI80" s="788"/>
      <c r="AJ80" s="788"/>
      <c r="AK80" s="788"/>
      <c r="AL80" s="788"/>
      <c r="AM80" s="809"/>
      <c r="AN80" s="787"/>
      <c r="AO80" s="808"/>
      <c r="AP80" s="788"/>
      <c r="AQ80" s="788"/>
      <c r="AR80" s="788"/>
      <c r="AS80" s="788"/>
      <c r="AT80" s="809"/>
      <c r="AU80" s="787"/>
      <c r="AV80" s="808"/>
      <c r="AW80" s="789"/>
      <c r="AX80" s="789"/>
      <c r="AY80" s="789"/>
    </row>
    <row r="81" spans="1:85" ht="56.5" outlineLevel="1" x14ac:dyDescent="0.25">
      <c r="A81" s="719"/>
      <c r="B81" s="720"/>
      <c r="C81" s="721">
        <v>8</v>
      </c>
      <c r="D81" s="813" t="s">
        <v>843</v>
      </c>
      <c r="E81" s="921"/>
      <c r="F81" s="667" t="str">
        <f ca="1">IFERROR(CHOOSE('Bidder Instructions'!$H$27,SUM(F84,F87,F89)/SUM(F92:F94,F96:F97),SUM(F84,F85,F87,F88,F89)/SUM(F92:F95,F97)),"N/A")</f>
        <v>N/A</v>
      </c>
      <c r="G81" s="982" t="str">
        <f ca="1">IFERROR(CHOOSE('Bidder Instructions'!$H$27,SUM(G84,G87,G89)/SUM(G92:G94,G96:G97),SUM(G84,G85,G87,G88,G89)/SUM(G92:G95,G97)),"N/A")</f>
        <v>N/A</v>
      </c>
      <c r="H81" s="667" t="str">
        <f ca="1">IFERROR(CHOOSE('Bidder Instructions'!$H$27,SUM(H84,H87,H89)/SUM(H92:H94,H96:H97),SUM(H84,H85,H87,H88,H89)/SUM(H92:H95,H97)),"N/A")</f>
        <v>N/A</v>
      </c>
      <c r="I81" s="667" t="str">
        <f ca="1">F81</f>
        <v>N/A</v>
      </c>
      <c r="J81" s="667" t="str">
        <f t="shared" ref="J81" ca="1" si="46">G81</f>
        <v>N/A</v>
      </c>
      <c r="K81" s="667" t="str">
        <f t="shared" ref="K81" ca="1" si="47">H81</f>
        <v>N/A</v>
      </c>
      <c r="L81" s="983"/>
      <c r="M81" s="667" t="str">
        <f ca="1">IFERROR(CHOOSE('Bidder Instructions'!$H$27,SUM(M84,M87,M89)/SUM(M92:M94,M96:M97),SUM(M84,M85,M87,M88,M89)/SUM(M92:M95,M97)),"N/A")</f>
        <v>N/A</v>
      </c>
      <c r="N81" s="982" t="str">
        <f ca="1">IFERROR(CHOOSE('Bidder Instructions'!$H$27,SUM(N84,N87,N89)/SUM(N92:N94,N96:N97),SUM(N84,N85,N87,N88,N89)/SUM(N92:N95,N97)),"N/A")</f>
        <v>N/A</v>
      </c>
      <c r="O81" s="667" t="str">
        <f ca="1">IFERROR(CHOOSE('Bidder Instructions'!$H$27,SUM(O84,O87,O89)/SUM(O92:O94,O96:O97),SUM(O84,O85,O87,O88,O89)/SUM(O92:O95,O97)),"N/A")</f>
        <v>N/A</v>
      </c>
      <c r="P81" s="667" t="str">
        <f ca="1">M81</f>
        <v>N/A</v>
      </c>
      <c r="Q81" s="667" t="str">
        <f t="shared" ref="Q81" ca="1" si="48">N81</f>
        <v>N/A</v>
      </c>
      <c r="R81" s="667" t="str">
        <f t="shared" ref="R81" ca="1" si="49">O81</f>
        <v>N/A</v>
      </c>
      <c r="S81" s="983"/>
      <c r="T81" s="667" t="str">
        <f ca="1">IFERROR(CHOOSE('Bidder Instructions'!$H$27,SUM(T84,T87,T89)/SUM(T92:T94,T96:T97),SUM(T84,T85,T87,T88,T89)/SUM(T92:T95,T97)),"N/A")</f>
        <v>N/A</v>
      </c>
      <c r="U81" s="982" t="str">
        <f ca="1">IFERROR(CHOOSE('Bidder Instructions'!$H$27,SUM(U84,U87,U89)/SUM(U92:U94,U96:U97),SUM(U84,U85,U87,U88,U89)/SUM(U92:U95,U97)),"N/A")</f>
        <v>N/A</v>
      </c>
      <c r="V81" s="667" t="str">
        <f ca="1">IFERROR(CHOOSE('Bidder Instructions'!$H$27,SUM(V84,V87,V89)/SUM(V92:V94,V96:V97),SUM(V84,V85,V87,V88,V89)/SUM(V92:V95,V97)),"N/A")</f>
        <v>N/A</v>
      </c>
      <c r="W81" s="667" t="str">
        <f ca="1">T81</f>
        <v>N/A</v>
      </c>
      <c r="X81" s="667" t="str">
        <f t="shared" ref="X81" ca="1" si="50">U81</f>
        <v>N/A</v>
      </c>
      <c r="Y81" s="667" t="str">
        <f t="shared" ref="Y81" ca="1" si="51">V81</f>
        <v>N/A</v>
      </c>
      <c r="Z81" s="984"/>
      <c r="AA81" s="985"/>
      <c r="AB81" s="985"/>
      <c r="AC81" s="923">
        <v>8</v>
      </c>
      <c r="AD81" s="820" t="s">
        <v>844</v>
      </c>
      <c r="AE81" s="924"/>
      <c r="AF81" s="821"/>
      <c r="AG81" s="821"/>
      <c r="AH81" s="822"/>
      <c r="AI81" s="823"/>
      <c r="AJ81" s="823"/>
      <c r="AK81" s="823"/>
      <c r="AL81" s="823"/>
      <c r="AM81" s="824"/>
      <c r="AN81" s="821"/>
      <c r="AO81" s="822"/>
      <c r="AP81" s="823"/>
      <c r="AQ81" s="823"/>
      <c r="AR81" s="823"/>
      <c r="AS81" s="823"/>
      <c r="AT81" s="824"/>
      <c r="AU81" s="821"/>
      <c r="AV81" s="822"/>
      <c r="AW81" s="825"/>
      <c r="AX81" s="825"/>
      <c r="AY81" s="825"/>
      <c r="AZ81" s="816"/>
      <c r="BA81" s="816"/>
      <c r="BB81" s="816"/>
      <c r="BC81" s="816"/>
      <c r="BD81" s="816"/>
      <c r="BE81" s="816"/>
      <c r="BF81" s="816"/>
      <c r="BG81" s="816"/>
      <c r="BH81" s="816"/>
      <c r="BI81" s="816"/>
      <c r="BJ81" s="816"/>
      <c r="BK81" s="816"/>
      <c r="BL81" s="816"/>
      <c r="BM81" s="816"/>
      <c r="BN81" s="816"/>
      <c r="BO81" s="816"/>
      <c r="BP81" s="816"/>
      <c r="BQ81" s="816"/>
      <c r="BR81" s="816"/>
      <c r="BS81" s="816"/>
      <c r="BT81" s="816"/>
      <c r="BU81" s="816"/>
      <c r="BV81" s="816"/>
      <c r="BW81" s="816"/>
      <c r="BX81" s="816"/>
      <c r="BY81" s="816"/>
      <c r="BZ81" s="816"/>
      <c r="CA81" s="816"/>
      <c r="CB81" s="816"/>
      <c r="CC81" s="816"/>
      <c r="CD81" s="816"/>
      <c r="CE81" s="816"/>
      <c r="CF81" s="816"/>
      <c r="CG81" s="816"/>
    </row>
    <row r="82" spans="1:85" s="737" customFormat="1" outlineLevel="1" x14ac:dyDescent="0.25">
      <c r="A82" s="737" t="s">
        <v>545</v>
      </c>
      <c r="B82" s="737" t="s">
        <v>545</v>
      </c>
      <c r="D82" s="840" t="s">
        <v>239</v>
      </c>
      <c r="E82" s="986"/>
      <c r="F82" s="742">
        <f ca="1">_xlfn.IFNA(HYPERLINK(CHOOSE('Bidder Instructions'!$H$27,"#'1.1b Lead &amp; Parents NFP'!"&amp;AF82,"#'1.1a Lead &amp; Parents'!"&amp;AF82),INDIRECT("'"&amp;CHOOSE('Bidder Instructions'!$H$27,"1.1b Lead &amp; Parents NFP","1.1a Lead &amp; Parents")&amp;"'!"&amp;AF82)),"")</f>
        <v>0</v>
      </c>
      <c r="G82" s="742">
        <f ca="1">_xlfn.IFNA(HYPERLINK(CHOOSE('Bidder Instructions'!$H$27,"#'1.1b Lead &amp; Parents NFP'!"&amp;AG82,"#'1.1a Lead &amp; Parents'!"&amp;AG82),INDIRECT("'"&amp;CHOOSE('Bidder Instructions'!$H$27,"1.1b Lead &amp; Parents NFP","1.1a Lead &amp; Parents")&amp;"'!"&amp;AG82)),"")</f>
        <v>0</v>
      </c>
      <c r="H82" s="742">
        <f ca="1">_xlfn.IFNA(HYPERLINK(CHOOSE('Bidder Instructions'!$H$27,"#'1.1b Lead &amp; Parents NFP'!"&amp;AH82,"#'1.1a Lead &amp; Parents'!"&amp;AH82),INDIRECT("'"&amp;CHOOSE('Bidder Instructions'!$H$27,"1.1b Lead &amp; Parents NFP","1.1a Lead &amp; Parents")&amp;"'!"&amp;AH82)),"")</f>
        <v>0</v>
      </c>
      <c r="I82" s="987"/>
      <c r="J82" s="987"/>
      <c r="K82" s="987"/>
      <c r="M82" s="742">
        <f ca="1">_xlfn.IFNA(HYPERLINK(CHOOSE('Bidder Instructions'!$H$27,"#'1.1b Lead &amp; Parents NFP'!"&amp;AM82,"#'1.1a Lead &amp; Parents'!"&amp;AM82),INDIRECT("'"&amp;CHOOSE('Bidder Instructions'!$H$27,"1.1b Lead &amp; Parents NFP","1.1a Lead &amp; Parents")&amp;"'!"&amp;AM82)),"")</f>
        <v>0</v>
      </c>
      <c r="N82" s="742">
        <f ca="1">_xlfn.IFNA(HYPERLINK(CHOOSE('Bidder Instructions'!$H$27,"#'1.1b Lead &amp; Parents NFP'!"&amp;AN82,"#'1.1a Lead &amp; Parents'!"&amp;AN82),INDIRECT("'"&amp;CHOOSE('Bidder Instructions'!$H$27,"1.1b Lead &amp; Parents NFP","1.1a Lead &amp; Parents")&amp;"'!"&amp;AN82)),"")</f>
        <v>0</v>
      </c>
      <c r="O82" s="742">
        <f ca="1">_xlfn.IFNA(HYPERLINK(CHOOSE('Bidder Instructions'!$H$27,"#'1.1b Lead &amp; Parents NFP'!"&amp;AO82,"#'1.1a Lead &amp; Parents'!"&amp;AO82),INDIRECT("'"&amp;CHOOSE('Bidder Instructions'!$H$27,"1.1b Lead &amp; Parents NFP","1.1a Lead &amp; Parents")&amp;"'!"&amp;AO82)),"")</f>
        <v>0</v>
      </c>
      <c r="P82" s="987"/>
      <c r="Q82" s="987"/>
      <c r="R82" s="987"/>
      <c r="T82" s="742">
        <f ca="1">_xlfn.IFNA(HYPERLINK(CHOOSE('Bidder Instructions'!$H$27,"#'1.1b Lead &amp; Parents NFP'!"&amp;AT82,"#'1.1a Lead &amp; Parents'!"&amp;AT82),INDIRECT("'"&amp;CHOOSE('Bidder Instructions'!$H$27,"1.1b Lead &amp; Parents NFP","1.1a Lead &amp; Parents")&amp;"'!"&amp;AT82)),"")</f>
        <v>0</v>
      </c>
      <c r="U82" s="742">
        <f ca="1">_xlfn.IFNA(HYPERLINK(CHOOSE('Bidder Instructions'!$H$27,"#'1.1b Lead &amp; Parents NFP'!"&amp;AU82,"#'1.1a Lead &amp; Parents'!"&amp;AU82),INDIRECT("'"&amp;CHOOSE('Bidder Instructions'!$H$27,"1.1b Lead &amp; Parents NFP","1.1a Lead &amp; Parents")&amp;"'!"&amp;AU82)),"")</f>
        <v>0</v>
      </c>
      <c r="V82" s="742">
        <f ca="1">_xlfn.IFNA(HYPERLINK(CHOOSE('Bidder Instructions'!$H$27,"#'1.1b Lead &amp; Parents NFP'!"&amp;AV82,"#'1.1a Lead &amp; Parents'!"&amp;AV82),INDIRECT("'"&amp;CHOOSE('Bidder Instructions'!$H$27,"1.1b Lead &amp; Parents NFP","1.1a Lead &amp; Parents")&amp;"'!"&amp;AV82)),"")</f>
        <v>0</v>
      </c>
      <c r="W82" s="987"/>
      <c r="X82" s="987"/>
      <c r="Y82" s="987"/>
      <c r="AA82" s="343" t="str">
        <f t="shared" si="23"/>
        <v>CL2</v>
      </c>
      <c r="AB82" s="343">
        <v>0</v>
      </c>
      <c r="AC82" s="343"/>
      <c r="AD82" s="842" t="s">
        <v>239</v>
      </c>
      <c r="AE82" s="988"/>
      <c r="AF82" s="747" t="str">
        <f ca="1">CHOOSE('Bidder Instructions'!$H$27,ADDRESS(MATCH($AB82,'1.1b Lead &amp; Parents NFP'!$C:$C,0)+$AF$15,MATCH(AF$17,'1.1b Lead &amp; Parents NFP'!$9:$9,0)+$AF$14,1,1),ADDRESS(MATCH($AA82,'1.1a Lead &amp; Parents'!$C:$C,0)+$AF$13,MATCH(AF$17,'1.1a Lead &amp; Parents'!$9:$9,0)+$AF$12,1,1))</f>
        <v>$F$135</v>
      </c>
      <c r="AG82" s="747" t="str">
        <f ca="1">CHOOSE('Bidder Instructions'!$H$27,ADDRESS(MATCH($AB82,'1.1b Lead &amp; Parents NFP'!$C:$C,0)+$AF$15,MATCH(AG$17,'1.1b Lead &amp; Parents NFP'!$9:$9,0)+$AF$14,1,1),ADDRESS(MATCH($AA82,'1.1a Lead &amp; Parents'!$C:$C,0)+$AF$13,MATCH(AG$17,'1.1a Lead &amp; Parents'!$9:$9,0)+$AF$12,1,1))</f>
        <v>$G$135</v>
      </c>
      <c r="AH82" s="747" t="str">
        <f ca="1">CHOOSE('Bidder Instructions'!$H$27,ADDRESS(MATCH($AB82,'1.1b Lead &amp; Parents NFP'!$C:$C,0)+$AF$15,MATCH(AH$17,'1.1b Lead &amp; Parents NFP'!$9:$9,0)+$AF$14,1,1),ADDRESS(MATCH($AA82,'1.1a Lead &amp; Parents'!$C:$C,0)+$AF$13,MATCH(AH$17,'1.1a Lead &amp; Parents'!$9:$9,0)+$AF$12,1,1))</f>
        <v>$H$135</v>
      </c>
      <c r="AI82" s="748"/>
      <c r="AJ82" s="748"/>
      <c r="AK82" s="748"/>
      <c r="AL82" s="748"/>
      <c r="AM82" s="747" t="str">
        <f ca="1">CHOOSE('Bidder Instructions'!$H$27,ADDRESS(MATCH($AB82,'1.1b Lead &amp; Parents NFP'!$C:$C,0)+$AF$15,MATCH(AM$17,'1.1b Lead &amp; Parents NFP'!$9:$9,0)+$AF$14,1,1),ADDRESS(MATCH($AA82,'1.1a Lead &amp; Parents'!$C:$C,0)+$AF$13,MATCH(AM$17,'1.1a Lead &amp; Parents'!$9:$9,0)+$AF$12,1,1))</f>
        <v>$N$135</v>
      </c>
      <c r="AN82" s="747" t="str">
        <f ca="1">CHOOSE('Bidder Instructions'!$H$27,ADDRESS(MATCH($AB82,'1.1b Lead &amp; Parents NFP'!$C:$C,0)+$AF$15,MATCH(AN$17,'1.1b Lead &amp; Parents NFP'!$9:$9,0)+$AF$14,1,1),ADDRESS(MATCH($AA82,'1.1a Lead &amp; Parents'!$C:$C,0)+$AF$13,MATCH(AN$17,'1.1a Lead &amp; Parents'!$9:$9,0)+$AF$12,1,1))</f>
        <v>$O$135</v>
      </c>
      <c r="AO82" s="747" t="str">
        <f ca="1">CHOOSE('Bidder Instructions'!$H$27,ADDRESS(MATCH($AB82,'1.1b Lead &amp; Parents NFP'!$C:$C,0)+$AF$15,MATCH(AO$17,'1.1b Lead &amp; Parents NFP'!$9:$9,0)+$AF$14,1,1),ADDRESS(MATCH($AA82,'1.1a Lead &amp; Parents'!$C:$C,0)+$AF$13,MATCH(AO$17,'1.1a Lead &amp; Parents'!$9:$9,0)+$AF$12,1,1))</f>
        <v>$P$135</v>
      </c>
      <c r="AP82" s="748"/>
      <c r="AQ82" s="748"/>
      <c r="AR82" s="748"/>
      <c r="AS82" s="748"/>
      <c r="AT82" s="747" t="str">
        <f ca="1">CHOOSE('Bidder Instructions'!$H$27,ADDRESS(MATCH($AB82,'1.1b Lead &amp; Parents NFP'!$C:$C,0)+$AF$15,MATCH(AT$17,'1.1b Lead &amp; Parents NFP'!$9:$9,0)+$AF$14,1,1),ADDRESS(MATCH($AA82,'1.1a Lead &amp; Parents'!$C:$C,0)+$AF$13,MATCH(AT$17,'1.1a Lead &amp; Parents'!$9:$9,0)+$AF$12,1,1))</f>
        <v>$V$135</v>
      </c>
      <c r="AU82" s="747" t="str">
        <f ca="1">CHOOSE('Bidder Instructions'!$H$27,ADDRESS(MATCH($AB82,'1.1b Lead &amp; Parents NFP'!$C:$C,0)+$AF$15,MATCH(AU$17,'1.1b Lead &amp; Parents NFP'!$9:$9,0)+$AF$14,1,1),ADDRESS(MATCH($AA82,'1.1a Lead &amp; Parents'!$C:$C,0)+$AF$13,MATCH(AU$17,'1.1a Lead &amp; Parents'!$9:$9,0)+$AF$12,1,1))</f>
        <v>$W$135</v>
      </c>
      <c r="AV82" s="747" t="str">
        <f ca="1">CHOOSE('Bidder Instructions'!$H$27,ADDRESS(MATCH($AB82,'1.1b Lead &amp; Parents NFP'!$C:$C,0)+$AF$15,MATCH(AV$17,'1.1b Lead &amp; Parents NFP'!$9:$9,0)+$AF$14,1,1),ADDRESS(MATCH($AA82,'1.1a Lead &amp; Parents'!$C:$C,0)+$AF$13,MATCH(AV$17,'1.1a Lead &amp; Parents'!$9:$9,0)+$AF$12,1,1))</f>
        <v>$X$135</v>
      </c>
      <c r="AW82" s="749"/>
      <c r="AX82" s="749"/>
      <c r="AY82" s="749"/>
    </row>
    <row r="83" spans="1:85" s="737" customFormat="1" outlineLevel="1" x14ac:dyDescent="0.25">
      <c r="D83" s="989" t="s">
        <v>22</v>
      </c>
      <c r="E83" s="990"/>
      <c r="F83" s="742"/>
      <c r="G83" s="742"/>
      <c r="H83" s="742"/>
      <c r="I83" s="987"/>
      <c r="J83" s="987"/>
      <c r="K83" s="987"/>
      <c r="M83" s="742"/>
      <c r="N83" s="742"/>
      <c r="O83" s="742"/>
      <c r="P83" s="987"/>
      <c r="Q83" s="987"/>
      <c r="R83" s="987"/>
      <c r="T83" s="742"/>
      <c r="U83" s="742"/>
      <c r="V83" s="742"/>
      <c r="W83" s="987"/>
      <c r="X83" s="987"/>
      <c r="Y83" s="987"/>
      <c r="AA83" s="343"/>
      <c r="AB83" s="343"/>
      <c r="AC83" s="343"/>
      <c r="AD83" s="991" t="s">
        <v>22</v>
      </c>
      <c r="AE83" s="992"/>
      <c r="AF83" s="747"/>
      <c r="AG83" s="747"/>
      <c r="AH83" s="832"/>
      <c r="AI83" s="748"/>
      <c r="AJ83" s="748"/>
      <c r="AK83" s="748"/>
      <c r="AL83" s="748"/>
      <c r="AM83" s="833"/>
      <c r="AN83" s="747"/>
      <c r="AO83" s="832"/>
      <c r="AP83" s="748"/>
      <c r="AQ83" s="748"/>
      <c r="AR83" s="748"/>
      <c r="AS83" s="748"/>
      <c r="AT83" s="833"/>
      <c r="AU83" s="747"/>
      <c r="AV83" s="832"/>
      <c r="AW83" s="749"/>
      <c r="AX83" s="749"/>
      <c r="AY83" s="749"/>
    </row>
    <row r="84" spans="1:85" s="737" customFormat="1" outlineLevel="1" x14ac:dyDescent="0.25">
      <c r="A84" s="737" t="s">
        <v>445</v>
      </c>
      <c r="B84" s="737" t="s">
        <v>439</v>
      </c>
      <c r="D84" s="993" t="s">
        <v>98</v>
      </c>
      <c r="E84" s="990" t="s">
        <v>217</v>
      </c>
      <c r="F84" s="742">
        <f ca="1">_xlfn.IFNA(HYPERLINK(CHOOSE('Bidder Instructions'!$H$27,"#'1.1b Lead &amp; Parents NFP'!"&amp;AF84,"#'1.1a Lead &amp; Parents'!"&amp;AF84),INDIRECT("'"&amp;CHOOSE('Bidder Instructions'!$H$27,"1.1b Lead &amp; Parents NFP","1.1a Lead &amp; Parents")&amp;"'!"&amp;AF84)),"")</f>
        <v>0</v>
      </c>
      <c r="G84" s="742">
        <f ca="1">_xlfn.IFNA(HYPERLINK(CHOOSE('Bidder Instructions'!$H$27,"#'1.1b Lead &amp; Parents NFP'!"&amp;AG84,"#'1.1a Lead &amp; Parents'!"&amp;AG84),INDIRECT("'"&amp;CHOOSE('Bidder Instructions'!$H$27,"1.1b Lead &amp; Parents NFP","1.1a Lead &amp; Parents")&amp;"'!"&amp;AG84)),"")</f>
        <v>0</v>
      </c>
      <c r="H84" s="742">
        <f ca="1">_xlfn.IFNA(HYPERLINK(CHOOSE('Bidder Instructions'!$H$27,"#'1.1b Lead &amp; Parents NFP'!"&amp;AH84,"#'1.1a Lead &amp; Parents'!"&amp;AH84),INDIRECT("'"&amp;CHOOSE('Bidder Instructions'!$H$27,"1.1b Lead &amp; Parents NFP","1.1a Lead &amp; Parents")&amp;"'!"&amp;AH84)),"")</f>
        <v>0</v>
      </c>
      <c r="I84" s="987"/>
      <c r="J84" s="987"/>
      <c r="K84" s="987"/>
      <c r="M84" s="742">
        <f ca="1">_xlfn.IFNA(HYPERLINK(CHOOSE('Bidder Instructions'!$H$27,"#'1.1b Lead &amp; Parents NFP'!"&amp;AM84,"#'1.1a Lead &amp; Parents'!"&amp;AM84),INDIRECT("'"&amp;CHOOSE('Bidder Instructions'!$H$27,"1.1b Lead &amp; Parents NFP","1.1a Lead &amp; Parents")&amp;"'!"&amp;AM84)),"")</f>
        <v>0</v>
      </c>
      <c r="N84" s="742">
        <f ca="1">_xlfn.IFNA(HYPERLINK(CHOOSE('Bidder Instructions'!$H$27,"#'1.1b Lead &amp; Parents NFP'!"&amp;AN84,"#'1.1a Lead &amp; Parents'!"&amp;AN84),INDIRECT("'"&amp;CHOOSE('Bidder Instructions'!$H$27,"1.1b Lead &amp; Parents NFP","1.1a Lead &amp; Parents")&amp;"'!"&amp;AN84)),"")</f>
        <v>0</v>
      </c>
      <c r="O84" s="742">
        <f ca="1">_xlfn.IFNA(HYPERLINK(CHOOSE('Bidder Instructions'!$H$27,"#'1.1b Lead &amp; Parents NFP'!"&amp;AO84,"#'1.1a Lead &amp; Parents'!"&amp;AO84),INDIRECT("'"&amp;CHOOSE('Bidder Instructions'!$H$27,"1.1b Lead &amp; Parents NFP","1.1a Lead &amp; Parents")&amp;"'!"&amp;AO84)),"")</f>
        <v>0</v>
      </c>
      <c r="P84" s="987"/>
      <c r="Q84" s="987"/>
      <c r="R84" s="987"/>
      <c r="T84" s="742">
        <f ca="1">_xlfn.IFNA(HYPERLINK(CHOOSE('Bidder Instructions'!$H$27,"#'1.1b Lead &amp; Parents NFP'!"&amp;AT84,"#'1.1a Lead &amp; Parents'!"&amp;AT84),INDIRECT("'"&amp;CHOOSE('Bidder Instructions'!$H$27,"1.1b Lead &amp; Parents NFP","1.1a Lead &amp; Parents")&amp;"'!"&amp;AT84)),"")</f>
        <v>0</v>
      </c>
      <c r="U84" s="742">
        <f ca="1">_xlfn.IFNA(HYPERLINK(CHOOSE('Bidder Instructions'!$H$27,"#'1.1b Lead &amp; Parents NFP'!"&amp;AU84,"#'1.1a Lead &amp; Parents'!"&amp;AU84),INDIRECT("'"&amp;CHOOSE('Bidder Instructions'!$H$27,"1.1b Lead &amp; Parents NFP","1.1a Lead &amp; Parents")&amp;"'!"&amp;AU84)),"")</f>
        <v>0</v>
      </c>
      <c r="V84" s="742">
        <f ca="1">_xlfn.IFNA(HYPERLINK(CHOOSE('Bidder Instructions'!$H$27,"#'1.1b Lead &amp; Parents NFP'!"&amp;AV84,"#'1.1a Lead &amp; Parents'!"&amp;AV84),INDIRECT("'"&amp;CHOOSE('Bidder Instructions'!$H$27,"1.1b Lead &amp; Parents NFP","1.1a Lead &amp; Parents")&amp;"'!"&amp;AV84)),"")</f>
        <v>0</v>
      </c>
      <c r="W84" s="987"/>
      <c r="X84" s="987"/>
      <c r="Y84" s="987"/>
      <c r="AA84" s="343" t="str">
        <f t="shared" ref="AA84:AA93" si="52">A84</f>
        <v>BS11</v>
      </c>
      <c r="AB84" s="343">
        <v>0</v>
      </c>
      <c r="AC84" s="343"/>
      <c r="AD84" s="994" t="s">
        <v>98</v>
      </c>
      <c r="AE84" s="992" t="s">
        <v>217</v>
      </c>
      <c r="AF84" s="747" t="str">
        <f ca="1">CHOOSE('Bidder Instructions'!$H$27,ADDRESS(MATCH($AB84,'1.1b Lead &amp; Parents NFP'!$C:$C,0)+$AF$15,MATCH(AF$17,'1.1b Lead &amp; Parents NFP'!$9:$9,0)+$AF$14,1,1),ADDRESS(MATCH($AA84,'1.1a Lead &amp; Parents'!$C:$C,0)+$AF$13,MATCH(AF$17,'1.1a Lead &amp; Parents'!$9:$9,0)+$AF$12,1,1))</f>
        <v>$F$62</v>
      </c>
      <c r="AG84" s="747" t="str">
        <f ca="1">CHOOSE('Bidder Instructions'!$H$27,ADDRESS(MATCH($AB84,'1.1b Lead &amp; Parents NFP'!$C:$C,0)+$AF$15,MATCH(AG$17,'1.1b Lead &amp; Parents NFP'!$9:$9,0)+$AF$14,1,1),ADDRESS(MATCH($AA84,'1.1a Lead &amp; Parents'!$C:$C,0)+$AF$13,MATCH(AG$17,'1.1a Lead &amp; Parents'!$9:$9,0)+$AF$12,1,1))</f>
        <v>$G$62</v>
      </c>
      <c r="AH84" s="747" t="str">
        <f ca="1">CHOOSE('Bidder Instructions'!$H$27,ADDRESS(MATCH($AB84,'1.1b Lead &amp; Parents NFP'!$C:$C,0)+$AF$15,MATCH(AH$17,'1.1b Lead &amp; Parents NFP'!$9:$9,0)+$AF$14,1,1),ADDRESS(MATCH($AA84,'1.1a Lead &amp; Parents'!$C:$C,0)+$AF$13,MATCH(AH$17,'1.1a Lead &amp; Parents'!$9:$9,0)+$AF$12,1,1))</f>
        <v>$H$62</v>
      </c>
      <c r="AI84" s="748"/>
      <c r="AJ84" s="748"/>
      <c r="AK84" s="748"/>
      <c r="AL84" s="748"/>
      <c r="AM84" s="747" t="str">
        <f ca="1">CHOOSE('Bidder Instructions'!$H$27,ADDRESS(MATCH($AB84,'1.1b Lead &amp; Parents NFP'!$C:$C,0)+$AF$15,MATCH(AM$17,'1.1b Lead &amp; Parents NFP'!$9:$9,0)+$AF$14,1,1),ADDRESS(MATCH($AA84,'1.1a Lead &amp; Parents'!$C:$C,0)+$AF$13,MATCH(AM$17,'1.1a Lead &amp; Parents'!$9:$9,0)+$AF$12,1,1))</f>
        <v>$N$62</v>
      </c>
      <c r="AN84" s="747" t="str">
        <f ca="1">CHOOSE('Bidder Instructions'!$H$27,ADDRESS(MATCH($AB84,'1.1b Lead &amp; Parents NFP'!$C:$C,0)+$AF$15,MATCH(AN$17,'1.1b Lead &amp; Parents NFP'!$9:$9,0)+$AF$14,1,1),ADDRESS(MATCH($AA84,'1.1a Lead &amp; Parents'!$C:$C,0)+$AF$13,MATCH(AN$17,'1.1a Lead &amp; Parents'!$9:$9,0)+$AF$12,1,1))</f>
        <v>$O$62</v>
      </c>
      <c r="AO84" s="747" t="str">
        <f ca="1">CHOOSE('Bidder Instructions'!$H$27,ADDRESS(MATCH($AB84,'1.1b Lead &amp; Parents NFP'!$C:$C,0)+$AF$15,MATCH(AO$17,'1.1b Lead &amp; Parents NFP'!$9:$9,0)+$AF$14,1,1),ADDRESS(MATCH($AA84,'1.1a Lead &amp; Parents'!$C:$C,0)+$AF$13,MATCH(AO$17,'1.1a Lead &amp; Parents'!$9:$9,0)+$AF$12,1,1))</f>
        <v>$P$62</v>
      </c>
      <c r="AP84" s="748"/>
      <c r="AQ84" s="748"/>
      <c r="AR84" s="748"/>
      <c r="AS84" s="748"/>
      <c r="AT84" s="747" t="str">
        <f ca="1">CHOOSE('Bidder Instructions'!$H$27,ADDRESS(MATCH($AB84,'1.1b Lead &amp; Parents NFP'!$C:$C,0)+$AF$15,MATCH(AT$17,'1.1b Lead &amp; Parents NFP'!$9:$9,0)+$AF$14,1,1),ADDRESS(MATCH($AA84,'1.1a Lead &amp; Parents'!$C:$C,0)+$AF$13,MATCH(AT$17,'1.1a Lead &amp; Parents'!$9:$9,0)+$AF$12,1,1))</f>
        <v>$V$62</v>
      </c>
      <c r="AU84" s="747" t="str">
        <f ca="1">CHOOSE('Bidder Instructions'!$H$27,ADDRESS(MATCH($AB84,'1.1b Lead &amp; Parents NFP'!$C:$C,0)+$AF$15,MATCH(AU$17,'1.1b Lead &amp; Parents NFP'!$9:$9,0)+$AF$14,1,1),ADDRESS(MATCH($AA84,'1.1a Lead &amp; Parents'!$C:$C,0)+$AF$13,MATCH(AU$17,'1.1a Lead &amp; Parents'!$9:$9,0)+$AF$12,1,1))</f>
        <v>$W$62</v>
      </c>
      <c r="AV84" s="747" t="str">
        <f ca="1">CHOOSE('Bidder Instructions'!$H$27,ADDRESS(MATCH($AB84,'1.1b Lead &amp; Parents NFP'!$C:$C,0)+$AF$15,MATCH(AV$17,'1.1b Lead &amp; Parents NFP'!$9:$9,0)+$AF$14,1,1),ADDRESS(MATCH($AA84,'1.1a Lead &amp; Parents'!$C:$C,0)+$AF$13,MATCH(AV$17,'1.1a Lead &amp; Parents'!$9:$9,0)+$AF$12,1,1))</f>
        <v>$X$62</v>
      </c>
      <c r="AW84" s="749"/>
      <c r="AX84" s="749"/>
      <c r="AY84" s="749"/>
    </row>
    <row r="85" spans="1:85" s="737" customFormat="1" ht="28" outlineLevel="1" x14ac:dyDescent="0.25">
      <c r="A85" s="737" t="s">
        <v>446</v>
      </c>
      <c r="B85" s="737" t="s">
        <v>42</v>
      </c>
      <c r="D85" s="993" t="str">
        <f>IF('Bidder Instructions'!$H$27=1,"","Amounts owed by joint ventures and associates")</f>
        <v>Amounts owed by joint ventures and associates</v>
      </c>
      <c r="E85" s="995" t="str">
        <f>IF(D85="","","add")</f>
        <v>add</v>
      </c>
      <c r="F85" s="742">
        <f ca="1">_xlfn.IFNA(HYPERLINK(CHOOSE('Bidder Instructions'!$H$27,"#'1.1b Lead &amp; Parents NFP'!"&amp;AF85,"#'1.1a Lead &amp; Parents'!"&amp;AF85),INDIRECT("'"&amp;CHOOSE('Bidder Instructions'!$H$27,"1.1b Lead &amp; Parents NFP","1.1a Lead &amp; Parents")&amp;"'!"&amp;AF85)),"")</f>
        <v>0</v>
      </c>
      <c r="G85" s="742">
        <f ca="1">_xlfn.IFNA(HYPERLINK(CHOOSE('Bidder Instructions'!$H$27,"#'1.1b Lead &amp; Parents NFP'!"&amp;AG85,"#'1.1a Lead &amp; Parents'!"&amp;AG85),INDIRECT("'"&amp;CHOOSE('Bidder Instructions'!$H$27,"1.1b Lead &amp; Parents NFP","1.1a Lead &amp; Parents")&amp;"'!"&amp;AG85)),"")</f>
        <v>0</v>
      </c>
      <c r="H85" s="742">
        <f ca="1">_xlfn.IFNA(HYPERLINK(CHOOSE('Bidder Instructions'!$H$27,"#'1.1b Lead &amp; Parents NFP'!"&amp;AH85,"#'1.1a Lead &amp; Parents'!"&amp;AH85),INDIRECT("'"&amp;CHOOSE('Bidder Instructions'!$H$27,"1.1b Lead &amp; Parents NFP","1.1a Lead &amp; Parents")&amp;"'!"&amp;AH85)),"")</f>
        <v>0</v>
      </c>
      <c r="I85" s="987"/>
      <c r="J85" s="987"/>
      <c r="K85" s="987"/>
      <c r="M85" s="742">
        <f ca="1">_xlfn.IFNA(HYPERLINK(CHOOSE('Bidder Instructions'!$H$27,"#'1.1b Lead &amp; Parents NFP'!"&amp;AM85,"#'1.1a Lead &amp; Parents'!"&amp;AM85),INDIRECT("'"&amp;CHOOSE('Bidder Instructions'!$H$27,"1.1b Lead &amp; Parents NFP","1.1a Lead &amp; Parents")&amp;"'!"&amp;AM85)),"")</f>
        <v>0</v>
      </c>
      <c r="N85" s="742">
        <f ca="1">_xlfn.IFNA(HYPERLINK(CHOOSE('Bidder Instructions'!$H$27,"#'1.1b Lead &amp; Parents NFP'!"&amp;AN85,"#'1.1a Lead &amp; Parents'!"&amp;AN85),INDIRECT("'"&amp;CHOOSE('Bidder Instructions'!$H$27,"1.1b Lead &amp; Parents NFP","1.1a Lead &amp; Parents")&amp;"'!"&amp;AN85)),"")</f>
        <v>0</v>
      </c>
      <c r="O85" s="742">
        <f ca="1">_xlfn.IFNA(HYPERLINK(CHOOSE('Bidder Instructions'!$H$27,"#'1.1b Lead &amp; Parents NFP'!"&amp;AO85,"#'1.1a Lead &amp; Parents'!"&amp;AO85),INDIRECT("'"&amp;CHOOSE('Bidder Instructions'!$H$27,"1.1b Lead &amp; Parents NFP","1.1a Lead &amp; Parents")&amp;"'!"&amp;AO85)),"")</f>
        <v>0</v>
      </c>
      <c r="P85" s="987"/>
      <c r="Q85" s="987"/>
      <c r="R85" s="987"/>
      <c r="T85" s="742">
        <f ca="1">_xlfn.IFNA(HYPERLINK(CHOOSE('Bidder Instructions'!$H$27,"#'1.1b Lead &amp; Parents NFP'!"&amp;AT85,"#'1.1a Lead &amp; Parents'!"&amp;AT85),INDIRECT("'"&amp;CHOOSE('Bidder Instructions'!$H$27,"1.1b Lead &amp; Parents NFP","1.1a Lead &amp; Parents")&amp;"'!"&amp;AT85)),"")</f>
        <v>0</v>
      </c>
      <c r="U85" s="742">
        <f ca="1">_xlfn.IFNA(HYPERLINK(CHOOSE('Bidder Instructions'!$H$27,"#'1.1b Lead &amp; Parents NFP'!"&amp;AU85,"#'1.1a Lead &amp; Parents'!"&amp;AU85),INDIRECT("'"&amp;CHOOSE('Bidder Instructions'!$H$27,"1.1b Lead &amp; Parents NFP","1.1a Lead &amp; Parents")&amp;"'!"&amp;AU85)),"")</f>
        <v>0</v>
      </c>
      <c r="V85" s="742">
        <f ca="1">_xlfn.IFNA(HYPERLINK(CHOOSE('Bidder Instructions'!$H$27,"#'1.1b Lead &amp; Parents NFP'!"&amp;AV85,"#'1.1a Lead &amp; Parents'!"&amp;AV85),INDIRECT("'"&amp;CHOOSE('Bidder Instructions'!$H$27,"1.1b Lead &amp; Parents NFP","1.1a Lead &amp; Parents")&amp;"'!"&amp;AV85)),"")</f>
        <v>0</v>
      </c>
      <c r="W85" s="987"/>
      <c r="X85" s="987"/>
      <c r="Y85" s="987"/>
      <c r="AA85" s="343" t="str">
        <f t="shared" si="52"/>
        <v>BS12</v>
      </c>
      <c r="AB85" s="343">
        <v>0</v>
      </c>
      <c r="AC85" s="343"/>
      <c r="AD85" s="994" t="str">
        <f>IF('Bidder Instructions'!$H$27=1,"","Amounts owed by joint ventures and associates")</f>
        <v>Amounts owed by joint ventures and associates</v>
      </c>
      <c r="AE85" s="996" t="str">
        <f>IF(AD85="","","add")</f>
        <v>add</v>
      </c>
      <c r="AF85" s="747" t="str">
        <f ca="1">CHOOSE('Bidder Instructions'!$H$27,ADDRESS(MATCH($AB85,'1.1b Lead &amp; Parents NFP'!$C:$C,0)+$AF$15,MATCH(AF$17,'1.1b Lead &amp; Parents NFP'!$9:$9,0)+$AF$14,1,1),ADDRESS(MATCH($AA85,'1.1a Lead &amp; Parents'!$C:$C,0)+$AF$13,MATCH(AF$17,'1.1a Lead &amp; Parents'!$9:$9,0)+$AF$12,1,1))</f>
        <v>$F$63</v>
      </c>
      <c r="AG85" s="747" t="str">
        <f ca="1">CHOOSE('Bidder Instructions'!$H$27,ADDRESS(MATCH($AB85,'1.1b Lead &amp; Parents NFP'!$C:$C,0)+$AF$15,MATCH(AG$17,'1.1b Lead &amp; Parents NFP'!$9:$9,0)+$AF$14,1,1),ADDRESS(MATCH($AA85,'1.1a Lead &amp; Parents'!$C:$C,0)+$AF$13,MATCH(AG$17,'1.1a Lead &amp; Parents'!$9:$9,0)+$AF$12,1,1))</f>
        <v>$G$63</v>
      </c>
      <c r="AH85" s="747" t="str">
        <f ca="1">CHOOSE('Bidder Instructions'!$H$27,ADDRESS(MATCH($AB85,'1.1b Lead &amp; Parents NFP'!$C:$C,0)+$AF$15,MATCH(AH$17,'1.1b Lead &amp; Parents NFP'!$9:$9,0)+$AF$14,1,1),ADDRESS(MATCH($AA85,'1.1a Lead &amp; Parents'!$C:$C,0)+$AF$13,MATCH(AH$17,'1.1a Lead &amp; Parents'!$9:$9,0)+$AF$12,1,1))</f>
        <v>$H$63</v>
      </c>
      <c r="AI85" s="748"/>
      <c r="AJ85" s="748"/>
      <c r="AK85" s="748"/>
      <c r="AL85" s="748"/>
      <c r="AM85" s="747" t="str">
        <f ca="1">CHOOSE('Bidder Instructions'!$H$27,ADDRESS(MATCH($AB85,'1.1b Lead &amp; Parents NFP'!$C:$C,0)+$AF$15,MATCH(AM$17,'1.1b Lead &amp; Parents NFP'!$9:$9,0)+$AF$14,1,1),ADDRESS(MATCH($AA85,'1.1a Lead &amp; Parents'!$C:$C,0)+$AF$13,MATCH(AM$17,'1.1a Lead &amp; Parents'!$9:$9,0)+$AF$12,1,1))</f>
        <v>$N$63</v>
      </c>
      <c r="AN85" s="747" t="str">
        <f ca="1">CHOOSE('Bidder Instructions'!$H$27,ADDRESS(MATCH($AB85,'1.1b Lead &amp; Parents NFP'!$C:$C,0)+$AF$15,MATCH(AN$17,'1.1b Lead &amp; Parents NFP'!$9:$9,0)+$AF$14,1,1),ADDRESS(MATCH($AA85,'1.1a Lead &amp; Parents'!$C:$C,0)+$AF$13,MATCH(AN$17,'1.1a Lead &amp; Parents'!$9:$9,0)+$AF$12,1,1))</f>
        <v>$O$63</v>
      </c>
      <c r="AO85" s="747" t="str">
        <f ca="1">CHOOSE('Bidder Instructions'!$H$27,ADDRESS(MATCH($AB85,'1.1b Lead &amp; Parents NFP'!$C:$C,0)+$AF$15,MATCH(AO$17,'1.1b Lead &amp; Parents NFP'!$9:$9,0)+$AF$14,1,1),ADDRESS(MATCH($AA85,'1.1a Lead &amp; Parents'!$C:$C,0)+$AF$13,MATCH(AO$17,'1.1a Lead &amp; Parents'!$9:$9,0)+$AF$12,1,1))</f>
        <v>$P$63</v>
      </c>
      <c r="AP85" s="748"/>
      <c r="AQ85" s="748"/>
      <c r="AR85" s="748"/>
      <c r="AS85" s="748"/>
      <c r="AT85" s="747" t="str">
        <f ca="1">CHOOSE('Bidder Instructions'!$H$27,ADDRESS(MATCH($AB85,'1.1b Lead &amp; Parents NFP'!$C:$C,0)+$AF$15,MATCH(AT$17,'1.1b Lead &amp; Parents NFP'!$9:$9,0)+$AF$14,1,1),ADDRESS(MATCH($AA85,'1.1a Lead &amp; Parents'!$C:$C,0)+$AF$13,MATCH(AT$17,'1.1a Lead &amp; Parents'!$9:$9,0)+$AF$12,1,1))</f>
        <v>$V$63</v>
      </c>
      <c r="AU85" s="747" t="str">
        <f ca="1">CHOOSE('Bidder Instructions'!$H$27,ADDRESS(MATCH($AB85,'1.1b Lead &amp; Parents NFP'!$C:$C,0)+$AF$15,MATCH(AU$17,'1.1b Lead &amp; Parents NFP'!$9:$9,0)+$AF$14,1,1),ADDRESS(MATCH($AA85,'1.1a Lead &amp; Parents'!$C:$C,0)+$AF$13,MATCH(AU$17,'1.1a Lead &amp; Parents'!$9:$9,0)+$AF$12,1,1))</f>
        <v>$W$63</v>
      </c>
      <c r="AV85" s="747" t="str">
        <f ca="1">CHOOSE('Bidder Instructions'!$H$27,ADDRESS(MATCH($AB85,'1.1b Lead &amp; Parents NFP'!$C:$C,0)+$AF$15,MATCH(AV$17,'1.1b Lead &amp; Parents NFP'!$9:$9,0)+$AF$14,1,1),ADDRESS(MATCH($AA85,'1.1a Lead &amp; Parents'!$C:$C,0)+$AF$13,MATCH(AV$17,'1.1a Lead &amp; Parents'!$9:$9,0)+$AF$12,1,1))</f>
        <v>$X$63</v>
      </c>
      <c r="AW85" s="749"/>
      <c r="AX85" s="749"/>
      <c r="AY85" s="749"/>
    </row>
    <row r="86" spans="1:85" s="737" customFormat="1" outlineLevel="1" x14ac:dyDescent="0.25">
      <c r="D86" s="989" t="s">
        <v>25</v>
      </c>
      <c r="E86" s="990"/>
      <c r="F86" s="742"/>
      <c r="G86" s="742"/>
      <c r="H86" s="742"/>
      <c r="I86" s="987"/>
      <c r="J86" s="987"/>
      <c r="K86" s="987"/>
      <c r="M86" s="742"/>
      <c r="N86" s="742"/>
      <c r="O86" s="742"/>
      <c r="P86" s="987"/>
      <c r="Q86" s="987"/>
      <c r="R86" s="987"/>
      <c r="T86" s="742"/>
      <c r="U86" s="742"/>
      <c r="V86" s="742"/>
      <c r="W86" s="987"/>
      <c r="X86" s="987"/>
      <c r="Y86" s="987"/>
      <c r="AA86" s="343"/>
      <c r="AB86" s="343"/>
      <c r="AC86" s="343"/>
      <c r="AD86" s="991" t="s">
        <v>25</v>
      </c>
      <c r="AE86" s="992"/>
      <c r="AF86" s="747"/>
      <c r="AG86" s="747"/>
      <c r="AH86" s="832"/>
      <c r="AI86" s="748"/>
      <c r="AJ86" s="748"/>
      <c r="AK86" s="748"/>
      <c r="AL86" s="748"/>
      <c r="AM86" s="833"/>
      <c r="AN86" s="747"/>
      <c r="AO86" s="832"/>
      <c r="AP86" s="748"/>
      <c r="AQ86" s="748"/>
      <c r="AR86" s="748"/>
      <c r="AS86" s="748"/>
      <c r="AT86" s="833"/>
      <c r="AU86" s="747"/>
      <c r="AV86" s="832"/>
      <c r="AW86" s="749"/>
      <c r="AX86" s="749"/>
      <c r="AY86" s="749"/>
    </row>
    <row r="87" spans="1:85" s="737" customFormat="1" outlineLevel="1" x14ac:dyDescent="0.25">
      <c r="A87" s="737" t="s">
        <v>468</v>
      </c>
      <c r="B87" s="839" t="s">
        <v>461</v>
      </c>
      <c r="D87" s="997" t="s">
        <v>144</v>
      </c>
      <c r="E87" s="990" t="s">
        <v>217</v>
      </c>
      <c r="F87" s="742">
        <f ca="1">_xlfn.IFNA(HYPERLINK(CHOOSE('Bidder Instructions'!$H$27,"#'1.1b Lead &amp; Parents NFP'!"&amp;AF87,"#'1.1a Lead &amp; Parents'!"&amp;AF87),INDIRECT("'"&amp;CHOOSE('Bidder Instructions'!$H$27,"1.1b Lead &amp; Parents NFP","1.1a Lead &amp; Parents")&amp;"'!"&amp;AF87)),"")</f>
        <v>0</v>
      </c>
      <c r="G87" s="742">
        <f ca="1">_xlfn.IFNA(HYPERLINK(CHOOSE('Bidder Instructions'!$H$27,"#'1.1b Lead &amp; Parents NFP'!"&amp;AG87,"#'1.1a Lead &amp; Parents'!"&amp;AG87),INDIRECT("'"&amp;CHOOSE('Bidder Instructions'!$H$27,"1.1b Lead &amp; Parents NFP","1.1a Lead &amp; Parents")&amp;"'!"&amp;AG87)),"")</f>
        <v>0</v>
      </c>
      <c r="H87" s="742">
        <f ca="1">_xlfn.IFNA(HYPERLINK(CHOOSE('Bidder Instructions'!$H$27,"#'1.1b Lead &amp; Parents NFP'!"&amp;AH87,"#'1.1a Lead &amp; Parents'!"&amp;AH87),INDIRECT("'"&amp;CHOOSE('Bidder Instructions'!$H$27,"1.1b Lead &amp; Parents NFP","1.1a Lead &amp; Parents")&amp;"'!"&amp;AH87)),"")</f>
        <v>0</v>
      </c>
      <c r="I87" s="987"/>
      <c r="J87" s="987"/>
      <c r="K87" s="987"/>
      <c r="M87" s="742">
        <f ca="1">_xlfn.IFNA(HYPERLINK(CHOOSE('Bidder Instructions'!$H$27,"#'1.1b Lead &amp; Parents NFP'!"&amp;AM87,"#'1.1a Lead &amp; Parents'!"&amp;AM87),INDIRECT("'"&amp;CHOOSE('Bidder Instructions'!$H$27,"1.1b Lead &amp; Parents NFP","1.1a Lead &amp; Parents")&amp;"'!"&amp;AM87)),"")</f>
        <v>0</v>
      </c>
      <c r="N87" s="742">
        <f ca="1">_xlfn.IFNA(HYPERLINK(CHOOSE('Bidder Instructions'!$H$27,"#'1.1b Lead &amp; Parents NFP'!"&amp;AN87,"#'1.1a Lead &amp; Parents'!"&amp;AN87),INDIRECT("'"&amp;CHOOSE('Bidder Instructions'!$H$27,"1.1b Lead &amp; Parents NFP","1.1a Lead &amp; Parents")&amp;"'!"&amp;AN87)),"")</f>
        <v>0</v>
      </c>
      <c r="O87" s="742">
        <f ca="1">_xlfn.IFNA(HYPERLINK(CHOOSE('Bidder Instructions'!$H$27,"#'1.1b Lead &amp; Parents NFP'!"&amp;AO87,"#'1.1a Lead &amp; Parents'!"&amp;AO87),INDIRECT("'"&amp;CHOOSE('Bidder Instructions'!$H$27,"1.1b Lead &amp; Parents NFP","1.1a Lead &amp; Parents")&amp;"'!"&amp;AO87)),"")</f>
        <v>0</v>
      </c>
      <c r="P87" s="987"/>
      <c r="Q87" s="987"/>
      <c r="R87" s="987"/>
      <c r="T87" s="742">
        <f ca="1">_xlfn.IFNA(HYPERLINK(CHOOSE('Bidder Instructions'!$H$27,"#'1.1b Lead &amp; Parents NFP'!"&amp;AT87,"#'1.1a Lead &amp; Parents'!"&amp;AT87),INDIRECT("'"&amp;CHOOSE('Bidder Instructions'!$H$27,"1.1b Lead &amp; Parents NFP","1.1a Lead &amp; Parents")&amp;"'!"&amp;AT87)),"")</f>
        <v>0</v>
      </c>
      <c r="U87" s="742">
        <f ca="1">_xlfn.IFNA(HYPERLINK(CHOOSE('Bidder Instructions'!$H$27,"#'1.1b Lead &amp; Parents NFP'!"&amp;AU87,"#'1.1a Lead &amp; Parents'!"&amp;AU87),INDIRECT("'"&amp;CHOOSE('Bidder Instructions'!$H$27,"1.1b Lead &amp; Parents NFP","1.1a Lead &amp; Parents")&amp;"'!"&amp;AU87)),"")</f>
        <v>0</v>
      </c>
      <c r="V87" s="742">
        <f ca="1">_xlfn.IFNA(HYPERLINK(CHOOSE('Bidder Instructions'!$H$27,"#'1.1b Lead &amp; Parents NFP'!"&amp;AV87,"#'1.1a Lead &amp; Parents'!"&amp;AV87),INDIRECT("'"&amp;CHOOSE('Bidder Instructions'!$H$27,"1.1b Lead &amp; Parents NFP","1.1a Lead &amp; Parents")&amp;"'!"&amp;AV87)),"")</f>
        <v>0</v>
      </c>
      <c r="W87" s="987"/>
      <c r="X87" s="987"/>
      <c r="Y87" s="987"/>
      <c r="AA87" s="343" t="str">
        <f t="shared" si="52"/>
        <v>BS26</v>
      </c>
      <c r="AB87" s="343">
        <v>0</v>
      </c>
      <c r="AC87" s="343"/>
      <c r="AD87" s="998" t="s">
        <v>144</v>
      </c>
      <c r="AE87" s="992" t="s">
        <v>217</v>
      </c>
      <c r="AF87" s="747" t="str">
        <f ca="1">CHOOSE('Bidder Instructions'!$H$27,ADDRESS(MATCH($AB87,'1.1b Lead &amp; Parents NFP'!$C:$C,0)+$AF$15,MATCH(AF$17,'1.1b Lead &amp; Parents NFP'!$9:$9,0)+$AF$14,1,1),ADDRESS(MATCH($AA87,'1.1a Lead &amp; Parents'!$C:$C,0)+$AF$13,MATCH(AF$17,'1.1a Lead &amp; Parents'!$9:$9,0)+$AF$12,1,1))</f>
        <v>$F$77</v>
      </c>
      <c r="AG87" s="747" t="str">
        <f ca="1">CHOOSE('Bidder Instructions'!$H$27,ADDRESS(MATCH($AB87,'1.1b Lead &amp; Parents NFP'!$C:$C,0)+$AF$15,MATCH(AG$17,'1.1b Lead &amp; Parents NFP'!$9:$9,0)+$AF$14,1,1),ADDRESS(MATCH($AA87,'1.1a Lead &amp; Parents'!$C:$C,0)+$AF$13,MATCH(AG$17,'1.1a Lead &amp; Parents'!$9:$9,0)+$AF$12,1,1))</f>
        <v>$G$77</v>
      </c>
      <c r="AH87" s="747" t="str">
        <f ca="1">CHOOSE('Bidder Instructions'!$H$27,ADDRESS(MATCH($AB87,'1.1b Lead &amp; Parents NFP'!$C:$C,0)+$AF$15,MATCH(AH$17,'1.1b Lead &amp; Parents NFP'!$9:$9,0)+$AF$14,1,1),ADDRESS(MATCH($AA87,'1.1a Lead &amp; Parents'!$C:$C,0)+$AF$13,MATCH(AH$17,'1.1a Lead &amp; Parents'!$9:$9,0)+$AF$12,1,1))</f>
        <v>$H$77</v>
      </c>
      <c r="AI87" s="748"/>
      <c r="AJ87" s="748"/>
      <c r="AK87" s="748"/>
      <c r="AL87" s="748"/>
      <c r="AM87" s="747" t="str">
        <f ca="1">CHOOSE('Bidder Instructions'!$H$27,ADDRESS(MATCH($AB87,'1.1b Lead &amp; Parents NFP'!$C:$C,0)+$AF$15,MATCH(AM$17,'1.1b Lead &amp; Parents NFP'!$9:$9,0)+$AF$14,1,1),ADDRESS(MATCH($AA87,'1.1a Lead &amp; Parents'!$C:$C,0)+$AF$13,MATCH(AM$17,'1.1a Lead &amp; Parents'!$9:$9,0)+$AF$12,1,1))</f>
        <v>$N$77</v>
      </c>
      <c r="AN87" s="747" t="str">
        <f ca="1">CHOOSE('Bidder Instructions'!$H$27,ADDRESS(MATCH($AB87,'1.1b Lead &amp; Parents NFP'!$C:$C,0)+$AF$15,MATCH(AN$17,'1.1b Lead &amp; Parents NFP'!$9:$9,0)+$AF$14,1,1),ADDRESS(MATCH($AA87,'1.1a Lead &amp; Parents'!$C:$C,0)+$AF$13,MATCH(AN$17,'1.1a Lead &amp; Parents'!$9:$9,0)+$AF$12,1,1))</f>
        <v>$O$77</v>
      </c>
      <c r="AO87" s="747" t="str">
        <f ca="1">CHOOSE('Bidder Instructions'!$H$27,ADDRESS(MATCH($AB87,'1.1b Lead &amp; Parents NFP'!$C:$C,0)+$AF$15,MATCH(AO$17,'1.1b Lead &amp; Parents NFP'!$9:$9,0)+$AF$14,1,1),ADDRESS(MATCH($AA87,'1.1a Lead &amp; Parents'!$C:$C,0)+$AF$13,MATCH(AO$17,'1.1a Lead &amp; Parents'!$9:$9,0)+$AF$12,1,1))</f>
        <v>$P$77</v>
      </c>
      <c r="AP87" s="748"/>
      <c r="AQ87" s="748"/>
      <c r="AR87" s="748"/>
      <c r="AS87" s="748"/>
      <c r="AT87" s="747" t="str">
        <f ca="1">CHOOSE('Bidder Instructions'!$H$27,ADDRESS(MATCH($AB87,'1.1b Lead &amp; Parents NFP'!$C:$C,0)+$AF$15,MATCH(AT$17,'1.1b Lead &amp; Parents NFP'!$9:$9,0)+$AF$14,1,1),ADDRESS(MATCH($AA87,'1.1a Lead &amp; Parents'!$C:$C,0)+$AF$13,MATCH(AT$17,'1.1a Lead &amp; Parents'!$9:$9,0)+$AF$12,1,1))</f>
        <v>$V$77</v>
      </c>
      <c r="AU87" s="747" t="str">
        <f ca="1">CHOOSE('Bidder Instructions'!$H$27,ADDRESS(MATCH($AB87,'1.1b Lead &amp; Parents NFP'!$C:$C,0)+$AF$15,MATCH(AU$17,'1.1b Lead &amp; Parents NFP'!$9:$9,0)+$AF$14,1,1),ADDRESS(MATCH($AA87,'1.1a Lead &amp; Parents'!$C:$C,0)+$AF$13,MATCH(AU$17,'1.1a Lead &amp; Parents'!$9:$9,0)+$AF$12,1,1))</f>
        <v>$W$77</v>
      </c>
      <c r="AV87" s="747" t="str">
        <f ca="1">CHOOSE('Bidder Instructions'!$H$27,ADDRESS(MATCH($AB87,'1.1b Lead &amp; Parents NFP'!$C:$C,0)+$AF$15,MATCH(AV$17,'1.1b Lead &amp; Parents NFP'!$9:$9,0)+$AF$14,1,1),ADDRESS(MATCH($AA87,'1.1a Lead &amp; Parents'!$C:$C,0)+$AF$13,MATCH(AV$17,'1.1a Lead &amp; Parents'!$9:$9,0)+$AF$12,1,1))</f>
        <v>$X$77</v>
      </c>
      <c r="AW87" s="749"/>
      <c r="AX87" s="749"/>
      <c r="AY87" s="749"/>
    </row>
    <row r="88" spans="1:85" s="737" customFormat="1" ht="28" outlineLevel="1" x14ac:dyDescent="0.25">
      <c r="A88" s="737" t="s">
        <v>469</v>
      </c>
      <c r="B88" s="737" t="s">
        <v>42</v>
      </c>
      <c r="D88" s="993" t="str">
        <f>IF('Bidder Instructions'!$H$27=1,"","Amounts owed by joint ventures and associates")</f>
        <v>Amounts owed by joint ventures and associates</v>
      </c>
      <c r="E88" s="995" t="str">
        <f>IF(D88="","","add")</f>
        <v>add</v>
      </c>
      <c r="F88" s="742">
        <f ca="1">_xlfn.IFNA(HYPERLINK(CHOOSE('Bidder Instructions'!$H$27,"#'1.1b Lead &amp; Parents NFP'!"&amp;AF88,"#'1.1a Lead &amp; Parents'!"&amp;AF88),INDIRECT("'"&amp;CHOOSE('Bidder Instructions'!$H$27,"1.1b Lead &amp; Parents NFP","1.1a Lead &amp; Parents")&amp;"'!"&amp;AF88)),"")</f>
        <v>0</v>
      </c>
      <c r="G88" s="742">
        <f ca="1">_xlfn.IFNA(HYPERLINK(CHOOSE('Bidder Instructions'!$H$27,"#'1.1b Lead &amp; Parents NFP'!"&amp;AG88,"#'1.1a Lead &amp; Parents'!"&amp;AG88),INDIRECT("'"&amp;CHOOSE('Bidder Instructions'!$H$27,"1.1b Lead &amp; Parents NFP","1.1a Lead &amp; Parents")&amp;"'!"&amp;AG88)),"")</f>
        <v>0</v>
      </c>
      <c r="H88" s="742">
        <f ca="1">_xlfn.IFNA(HYPERLINK(CHOOSE('Bidder Instructions'!$H$27,"#'1.1b Lead &amp; Parents NFP'!"&amp;AH88,"#'1.1a Lead &amp; Parents'!"&amp;AH88),INDIRECT("'"&amp;CHOOSE('Bidder Instructions'!$H$27,"1.1b Lead &amp; Parents NFP","1.1a Lead &amp; Parents")&amp;"'!"&amp;AH88)),"")</f>
        <v>0</v>
      </c>
      <c r="I88" s="987"/>
      <c r="J88" s="987"/>
      <c r="K88" s="987"/>
      <c r="M88" s="742">
        <f ca="1">_xlfn.IFNA(HYPERLINK(CHOOSE('Bidder Instructions'!$H$27,"#'1.1b Lead &amp; Parents NFP'!"&amp;AM88,"#'1.1a Lead &amp; Parents'!"&amp;AM88),INDIRECT("'"&amp;CHOOSE('Bidder Instructions'!$H$27,"1.1b Lead &amp; Parents NFP","1.1a Lead &amp; Parents")&amp;"'!"&amp;AM88)),"")</f>
        <v>0</v>
      </c>
      <c r="N88" s="742">
        <f ca="1">_xlfn.IFNA(HYPERLINK(CHOOSE('Bidder Instructions'!$H$27,"#'1.1b Lead &amp; Parents NFP'!"&amp;AN88,"#'1.1a Lead &amp; Parents'!"&amp;AN88),INDIRECT("'"&amp;CHOOSE('Bidder Instructions'!$H$27,"1.1b Lead &amp; Parents NFP","1.1a Lead &amp; Parents")&amp;"'!"&amp;AN88)),"")</f>
        <v>0</v>
      </c>
      <c r="O88" s="742">
        <f ca="1">_xlfn.IFNA(HYPERLINK(CHOOSE('Bidder Instructions'!$H$27,"#'1.1b Lead &amp; Parents NFP'!"&amp;AO88,"#'1.1a Lead &amp; Parents'!"&amp;AO88),INDIRECT("'"&amp;CHOOSE('Bidder Instructions'!$H$27,"1.1b Lead &amp; Parents NFP","1.1a Lead &amp; Parents")&amp;"'!"&amp;AO88)),"")</f>
        <v>0</v>
      </c>
      <c r="P88" s="987"/>
      <c r="Q88" s="987"/>
      <c r="R88" s="987"/>
      <c r="T88" s="742">
        <f ca="1">_xlfn.IFNA(HYPERLINK(CHOOSE('Bidder Instructions'!$H$27,"#'1.1b Lead &amp; Parents NFP'!"&amp;AT88,"#'1.1a Lead &amp; Parents'!"&amp;AT88),INDIRECT("'"&amp;CHOOSE('Bidder Instructions'!$H$27,"1.1b Lead &amp; Parents NFP","1.1a Lead &amp; Parents")&amp;"'!"&amp;AT88)),"")</f>
        <v>0</v>
      </c>
      <c r="U88" s="742">
        <f ca="1">_xlfn.IFNA(HYPERLINK(CHOOSE('Bidder Instructions'!$H$27,"#'1.1b Lead &amp; Parents NFP'!"&amp;AU88,"#'1.1a Lead &amp; Parents'!"&amp;AU88),INDIRECT("'"&amp;CHOOSE('Bidder Instructions'!$H$27,"1.1b Lead &amp; Parents NFP","1.1a Lead &amp; Parents")&amp;"'!"&amp;AU88)),"")</f>
        <v>0</v>
      </c>
      <c r="V88" s="742">
        <f ca="1">_xlfn.IFNA(HYPERLINK(CHOOSE('Bidder Instructions'!$H$27,"#'1.1b Lead &amp; Parents NFP'!"&amp;AV88,"#'1.1a Lead &amp; Parents'!"&amp;AV88),INDIRECT("'"&amp;CHOOSE('Bidder Instructions'!$H$27,"1.1b Lead &amp; Parents NFP","1.1a Lead &amp; Parents")&amp;"'!"&amp;AV88)),"")</f>
        <v>0</v>
      </c>
      <c r="W88" s="987"/>
      <c r="X88" s="987"/>
      <c r="Y88" s="987"/>
      <c r="AA88" s="343" t="str">
        <f t="shared" si="52"/>
        <v>BS27</v>
      </c>
      <c r="AB88" s="343">
        <v>0</v>
      </c>
      <c r="AC88" s="343"/>
      <c r="AD88" s="994" t="str">
        <f>IF('Bidder Instructions'!$H$27=1,"","Amounts owed by joint ventures and associates")</f>
        <v>Amounts owed by joint ventures and associates</v>
      </c>
      <c r="AE88" s="996" t="str">
        <f>IF(AD88="","","add")</f>
        <v>add</v>
      </c>
      <c r="AF88" s="747" t="str">
        <f ca="1">CHOOSE('Bidder Instructions'!$H$27,ADDRESS(MATCH($AB88,'1.1b Lead &amp; Parents NFP'!$C:$C,0)+$AF$15,MATCH(AF$17,'1.1b Lead &amp; Parents NFP'!$9:$9,0)+$AF$14,1,1),ADDRESS(MATCH($AA88,'1.1a Lead &amp; Parents'!$C:$C,0)+$AF$13,MATCH(AF$17,'1.1a Lead &amp; Parents'!$9:$9,0)+$AF$12,1,1))</f>
        <v>$F$78</v>
      </c>
      <c r="AG88" s="747" t="str">
        <f ca="1">CHOOSE('Bidder Instructions'!$H$27,ADDRESS(MATCH($AB88,'1.1b Lead &amp; Parents NFP'!$C:$C,0)+$AF$15,MATCH(AG$17,'1.1b Lead &amp; Parents NFP'!$9:$9,0)+$AF$14,1,1),ADDRESS(MATCH($AA88,'1.1a Lead &amp; Parents'!$C:$C,0)+$AF$13,MATCH(AG$17,'1.1a Lead &amp; Parents'!$9:$9,0)+$AF$12,1,1))</f>
        <v>$G$78</v>
      </c>
      <c r="AH88" s="747" t="str">
        <f ca="1">CHOOSE('Bidder Instructions'!$H$27,ADDRESS(MATCH($AB88,'1.1b Lead &amp; Parents NFP'!$C:$C,0)+$AF$15,MATCH(AH$17,'1.1b Lead &amp; Parents NFP'!$9:$9,0)+$AF$14,1,1),ADDRESS(MATCH($AA88,'1.1a Lead &amp; Parents'!$C:$C,0)+$AF$13,MATCH(AH$17,'1.1a Lead &amp; Parents'!$9:$9,0)+$AF$12,1,1))</f>
        <v>$H$78</v>
      </c>
      <c r="AI88" s="748"/>
      <c r="AJ88" s="748"/>
      <c r="AK88" s="748"/>
      <c r="AL88" s="748"/>
      <c r="AM88" s="747" t="str">
        <f ca="1">CHOOSE('Bidder Instructions'!$H$27,ADDRESS(MATCH($AB88,'1.1b Lead &amp; Parents NFP'!$C:$C,0)+$AF$15,MATCH(AM$17,'1.1b Lead &amp; Parents NFP'!$9:$9,0)+$AF$14,1,1),ADDRESS(MATCH($AA88,'1.1a Lead &amp; Parents'!$C:$C,0)+$AF$13,MATCH(AM$17,'1.1a Lead &amp; Parents'!$9:$9,0)+$AF$12,1,1))</f>
        <v>$N$78</v>
      </c>
      <c r="AN88" s="747" t="str">
        <f ca="1">CHOOSE('Bidder Instructions'!$H$27,ADDRESS(MATCH($AB88,'1.1b Lead &amp; Parents NFP'!$C:$C,0)+$AF$15,MATCH(AN$17,'1.1b Lead &amp; Parents NFP'!$9:$9,0)+$AF$14,1,1),ADDRESS(MATCH($AA88,'1.1a Lead &amp; Parents'!$C:$C,0)+$AF$13,MATCH(AN$17,'1.1a Lead &amp; Parents'!$9:$9,0)+$AF$12,1,1))</f>
        <v>$O$78</v>
      </c>
      <c r="AO88" s="747" t="str">
        <f ca="1">CHOOSE('Bidder Instructions'!$H$27,ADDRESS(MATCH($AB88,'1.1b Lead &amp; Parents NFP'!$C:$C,0)+$AF$15,MATCH(AO$17,'1.1b Lead &amp; Parents NFP'!$9:$9,0)+$AF$14,1,1),ADDRESS(MATCH($AA88,'1.1a Lead &amp; Parents'!$C:$C,0)+$AF$13,MATCH(AO$17,'1.1a Lead &amp; Parents'!$9:$9,0)+$AF$12,1,1))</f>
        <v>$P$78</v>
      </c>
      <c r="AP88" s="748"/>
      <c r="AQ88" s="748"/>
      <c r="AR88" s="748"/>
      <c r="AS88" s="748"/>
      <c r="AT88" s="747" t="str">
        <f ca="1">CHOOSE('Bidder Instructions'!$H$27,ADDRESS(MATCH($AB88,'1.1b Lead &amp; Parents NFP'!$C:$C,0)+$AF$15,MATCH(AT$17,'1.1b Lead &amp; Parents NFP'!$9:$9,0)+$AF$14,1,1),ADDRESS(MATCH($AA88,'1.1a Lead &amp; Parents'!$C:$C,0)+$AF$13,MATCH(AT$17,'1.1a Lead &amp; Parents'!$9:$9,0)+$AF$12,1,1))</f>
        <v>$V$78</v>
      </c>
      <c r="AU88" s="747" t="str">
        <f ca="1">CHOOSE('Bidder Instructions'!$H$27,ADDRESS(MATCH($AB88,'1.1b Lead &amp; Parents NFP'!$C:$C,0)+$AF$15,MATCH(AU$17,'1.1b Lead &amp; Parents NFP'!$9:$9,0)+$AF$14,1,1),ADDRESS(MATCH($AA88,'1.1a Lead &amp; Parents'!$C:$C,0)+$AF$13,MATCH(AU$17,'1.1a Lead &amp; Parents'!$9:$9,0)+$AF$12,1,1))</f>
        <v>$W$78</v>
      </c>
      <c r="AV88" s="747" t="str">
        <f ca="1">CHOOSE('Bidder Instructions'!$H$27,ADDRESS(MATCH($AB88,'1.1b Lead &amp; Parents NFP'!$C:$C,0)+$AF$15,MATCH(AV$17,'1.1b Lead &amp; Parents NFP'!$9:$9,0)+$AF$14,1,1),ADDRESS(MATCH($AA88,'1.1a Lead &amp; Parents'!$C:$C,0)+$AF$13,MATCH(AV$17,'1.1a Lead &amp; Parents'!$9:$9,0)+$AF$12,1,1))</f>
        <v>$X$78</v>
      </c>
      <c r="AW88" s="749"/>
      <c r="AX88" s="749"/>
      <c r="AY88" s="749"/>
    </row>
    <row r="89" spans="1:85" s="737" customFormat="1" ht="28" outlineLevel="1" x14ac:dyDescent="0.25">
      <c r="A89" s="737" t="s">
        <v>544</v>
      </c>
      <c r="B89" s="737" t="s">
        <v>544</v>
      </c>
      <c r="D89" s="840" t="s">
        <v>231</v>
      </c>
      <c r="E89" s="990" t="s">
        <v>217</v>
      </c>
      <c r="F89" s="742">
        <f ca="1">_xlfn.IFNA(HYPERLINK(CHOOSE('Bidder Instructions'!$H$27,"#'1.1b Lead &amp; Parents NFP'!"&amp;AF89,"#'1.1a Lead &amp; Parents'!"&amp;AF89),INDIRECT("'"&amp;CHOOSE('Bidder Instructions'!$H$27,"1.1b Lead &amp; Parents NFP","1.1a Lead &amp; Parents")&amp;"'!"&amp;AF89)),"")</f>
        <v>0</v>
      </c>
      <c r="G89" s="742">
        <f ca="1">_xlfn.IFNA(HYPERLINK(CHOOSE('Bidder Instructions'!$H$27,"#'1.1b Lead &amp; Parents NFP'!"&amp;AG89,"#'1.1a Lead &amp; Parents'!"&amp;AG89),INDIRECT("'"&amp;CHOOSE('Bidder Instructions'!$H$27,"1.1b Lead &amp; Parents NFP","1.1a Lead &amp; Parents")&amp;"'!"&amp;AG89)),"")</f>
        <v>0</v>
      </c>
      <c r="H89" s="742">
        <f ca="1">_xlfn.IFNA(HYPERLINK(CHOOSE('Bidder Instructions'!$H$27,"#'1.1b Lead &amp; Parents NFP'!"&amp;AH89,"#'1.1a Lead &amp; Parents'!"&amp;AH89),INDIRECT("'"&amp;CHOOSE('Bidder Instructions'!$H$27,"1.1b Lead &amp; Parents NFP","1.1a Lead &amp; Parents")&amp;"'!"&amp;AH89)),"")</f>
        <v>0</v>
      </c>
      <c r="I89" s="987"/>
      <c r="J89" s="987"/>
      <c r="K89" s="987"/>
      <c r="M89" s="742">
        <f ca="1">_xlfn.IFNA(HYPERLINK(CHOOSE('Bidder Instructions'!$H$27,"#'1.1b Lead &amp; Parents NFP'!"&amp;AM89,"#'1.1a Lead &amp; Parents'!"&amp;AM89),INDIRECT("'"&amp;CHOOSE('Bidder Instructions'!$H$27,"1.1b Lead &amp; Parents NFP","1.1a Lead &amp; Parents")&amp;"'!"&amp;AM89)),"")</f>
        <v>0</v>
      </c>
      <c r="N89" s="742">
        <f ca="1">_xlfn.IFNA(HYPERLINK(CHOOSE('Bidder Instructions'!$H$27,"#'1.1b Lead &amp; Parents NFP'!"&amp;AN89,"#'1.1a Lead &amp; Parents'!"&amp;AN89),INDIRECT("'"&amp;CHOOSE('Bidder Instructions'!$H$27,"1.1b Lead &amp; Parents NFP","1.1a Lead &amp; Parents")&amp;"'!"&amp;AN89)),"")</f>
        <v>0</v>
      </c>
      <c r="O89" s="742">
        <f ca="1">_xlfn.IFNA(HYPERLINK(CHOOSE('Bidder Instructions'!$H$27,"#'1.1b Lead &amp; Parents NFP'!"&amp;AO89,"#'1.1a Lead &amp; Parents'!"&amp;AO89),INDIRECT("'"&amp;CHOOSE('Bidder Instructions'!$H$27,"1.1b Lead &amp; Parents NFP","1.1a Lead &amp; Parents")&amp;"'!"&amp;AO89)),"")</f>
        <v>0</v>
      </c>
      <c r="P89" s="987"/>
      <c r="Q89" s="987"/>
      <c r="R89" s="987"/>
      <c r="T89" s="742">
        <f ca="1">_xlfn.IFNA(HYPERLINK(CHOOSE('Bidder Instructions'!$H$27,"#'1.1b Lead &amp; Parents NFP'!"&amp;AT89,"#'1.1a Lead &amp; Parents'!"&amp;AT89),INDIRECT("'"&amp;CHOOSE('Bidder Instructions'!$H$27,"1.1b Lead &amp; Parents NFP","1.1a Lead &amp; Parents")&amp;"'!"&amp;AT89)),"")</f>
        <v>0</v>
      </c>
      <c r="U89" s="742">
        <f ca="1">_xlfn.IFNA(HYPERLINK(CHOOSE('Bidder Instructions'!$H$27,"#'1.1b Lead &amp; Parents NFP'!"&amp;AU89,"#'1.1a Lead &amp; Parents'!"&amp;AU89),INDIRECT("'"&amp;CHOOSE('Bidder Instructions'!$H$27,"1.1b Lead &amp; Parents NFP","1.1a Lead &amp; Parents")&amp;"'!"&amp;AU89)),"")</f>
        <v>0</v>
      </c>
      <c r="V89" s="742">
        <f ca="1">_xlfn.IFNA(HYPERLINK(CHOOSE('Bidder Instructions'!$H$27,"#'1.1b Lead &amp; Parents NFP'!"&amp;AV89,"#'1.1a Lead &amp; Parents'!"&amp;AV89),INDIRECT("'"&amp;CHOOSE('Bidder Instructions'!$H$27,"1.1b Lead &amp; Parents NFP","1.1a Lead &amp; Parents")&amp;"'!"&amp;AV89)),"")</f>
        <v>0</v>
      </c>
      <c r="W89" s="987"/>
      <c r="X89" s="987"/>
      <c r="Y89" s="987"/>
      <c r="AA89" s="343" t="str">
        <f t="shared" si="52"/>
        <v>CL1</v>
      </c>
      <c r="AB89" s="343">
        <v>0</v>
      </c>
      <c r="AC89" s="343"/>
      <c r="AD89" s="842" t="s">
        <v>231</v>
      </c>
      <c r="AE89" s="992" t="s">
        <v>217</v>
      </c>
      <c r="AF89" s="747" t="str">
        <f ca="1">CHOOSE('Bidder Instructions'!$H$27,ADDRESS(MATCH($AB89,'1.1b Lead &amp; Parents NFP'!$C:$C,0)+$AF$15,MATCH(AF$17,'1.1b Lead &amp; Parents NFP'!$9:$9,0)+$AF$14,1,1),ADDRESS(MATCH($AA89,'1.1a Lead &amp; Parents'!$C:$C,0)+$AF$13,MATCH(AF$17,'1.1a Lead &amp; Parents'!$9:$9,0)+$AF$12,1,1))</f>
        <v>$F$134</v>
      </c>
      <c r="AG89" s="747" t="str">
        <f ca="1">CHOOSE('Bidder Instructions'!$H$27,ADDRESS(MATCH($AB89,'1.1b Lead &amp; Parents NFP'!$C:$C,0)+$AF$15,MATCH(AG$17,'1.1b Lead &amp; Parents NFP'!$9:$9,0)+$AF$14,1,1),ADDRESS(MATCH($AA89,'1.1a Lead &amp; Parents'!$C:$C,0)+$AF$13,MATCH(AG$17,'1.1a Lead &amp; Parents'!$9:$9,0)+$AF$12,1,1))</f>
        <v>$G$134</v>
      </c>
      <c r="AH89" s="747" t="str">
        <f ca="1">CHOOSE('Bidder Instructions'!$H$27,ADDRESS(MATCH($AB89,'1.1b Lead &amp; Parents NFP'!$C:$C,0)+$AF$15,MATCH(AH$17,'1.1b Lead &amp; Parents NFP'!$9:$9,0)+$AF$14,1,1),ADDRESS(MATCH($AA89,'1.1a Lead &amp; Parents'!$C:$C,0)+$AF$13,MATCH(AH$17,'1.1a Lead &amp; Parents'!$9:$9,0)+$AF$12,1,1))</f>
        <v>$H$134</v>
      </c>
      <c r="AI89" s="748"/>
      <c r="AJ89" s="748"/>
      <c r="AK89" s="748"/>
      <c r="AL89" s="748"/>
      <c r="AM89" s="747" t="str">
        <f ca="1">CHOOSE('Bidder Instructions'!$H$27,ADDRESS(MATCH($AB89,'1.1b Lead &amp; Parents NFP'!$C:$C,0)+$AF$15,MATCH(AM$17,'1.1b Lead &amp; Parents NFP'!$9:$9,0)+$AF$14,1,1),ADDRESS(MATCH($AA89,'1.1a Lead &amp; Parents'!$C:$C,0)+$AF$13,MATCH(AM$17,'1.1a Lead &amp; Parents'!$9:$9,0)+$AF$12,1,1))</f>
        <v>$N$134</v>
      </c>
      <c r="AN89" s="747" t="str">
        <f ca="1">CHOOSE('Bidder Instructions'!$H$27,ADDRESS(MATCH($AB89,'1.1b Lead &amp; Parents NFP'!$C:$C,0)+$AF$15,MATCH(AN$17,'1.1b Lead &amp; Parents NFP'!$9:$9,0)+$AF$14,1,1),ADDRESS(MATCH($AA89,'1.1a Lead &amp; Parents'!$C:$C,0)+$AF$13,MATCH(AN$17,'1.1a Lead &amp; Parents'!$9:$9,0)+$AF$12,1,1))</f>
        <v>$O$134</v>
      </c>
      <c r="AO89" s="747" t="str">
        <f ca="1">CHOOSE('Bidder Instructions'!$H$27,ADDRESS(MATCH($AB89,'1.1b Lead &amp; Parents NFP'!$C:$C,0)+$AF$15,MATCH(AO$17,'1.1b Lead &amp; Parents NFP'!$9:$9,0)+$AF$14,1,1),ADDRESS(MATCH($AA89,'1.1a Lead &amp; Parents'!$C:$C,0)+$AF$13,MATCH(AO$17,'1.1a Lead &amp; Parents'!$9:$9,0)+$AF$12,1,1))</f>
        <v>$P$134</v>
      </c>
      <c r="AP89" s="748"/>
      <c r="AQ89" s="748"/>
      <c r="AR89" s="748"/>
      <c r="AS89" s="748"/>
      <c r="AT89" s="747" t="str">
        <f ca="1">CHOOSE('Bidder Instructions'!$H$27,ADDRESS(MATCH($AB89,'1.1b Lead &amp; Parents NFP'!$C:$C,0)+$AF$15,MATCH(AT$17,'1.1b Lead &amp; Parents NFP'!$9:$9,0)+$AF$14,1,1),ADDRESS(MATCH($AA89,'1.1a Lead &amp; Parents'!$C:$C,0)+$AF$13,MATCH(AT$17,'1.1a Lead &amp; Parents'!$9:$9,0)+$AF$12,1,1))</f>
        <v>$V$134</v>
      </c>
      <c r="AU89" s="747" t="str">
        <f ca="1">CHOOSE('Bidder Instructions'!$H$27,ADDRESS(MATCH($AB89,'1.1b Lead &amp; Parents NFP'!$C:$C,0)+$AF$15,MATCH(AU$17,'1.1b Lead &amp; Parents NFP'!$9:$9,0)+$AF$14,1,1),ADDRESS(MATCH($AA89,'1.1a Lead &amp; Parents'!$C:$C,0)+$AF$13,MATCH(AU$17,'1.1a Lead &amp; Parents'!$9:$9,0)+$AF$12,1,1))</f>
        <v>$W$134</v>
      </c>
      <c r="AV89" s="747" t="str">
        <f ca="1">CHOOSE('Bidder Instructions'!$H$27,ADDRESS(MATCH($AB89,'1.1b Lead &amp; Parents NFP'!$C:$C,0)+$AF$15,MATCH(AV$17,'1.1b Lead &amp; Parents NFP'!$9:$9,0)+$AF$14,1,1),ADDRESS(MATCH($AA89,'1.1a Lead &amp; Parents'!$C:$C,0)+$AF$13,MATCH(AV$17,'1.1a Lead &amp; Parents'!$9:$9,0)+$AF$12,1,1))</f>
        <v>$X$134</v>
      </c>
      <c r="AW89" s="749"/>
      <c r="AX89" s="749"/>
      <c r="AY89" s="749"/>
    </row>
    <row r="90" spans="1:85" s="737" customFormat="1" outlineLevel="1" x14ac:dyDescent="0.25">
      <c r="D90" s="840" t="s">
        <v>232</v>
      </c>
      <c r="E90" s="990"/>
      <c r="F90" s="742"/>
      <c r="G90" s="742"/>
      <c r="H90" s="742"/>
      <c r="I90" s="987"/>
      <c r="J90" s="987"/>
      <c r="K90" s="987"/>
      <c r="M90" s="742"/>
      <c r="N90" s="742"/>
      <c r="O90" s="742"/>
      <c r="P90" s="987"/>
      <c r="Q90" s="987"/>
      <c r="R90" s="987"/>
      <c r="T90" s="742"/>
      <c r="U90" s="742"/>
      <c r="V90" s="742"/>
      <c r="W90" s="987"/>
      <c r="X90" s="987"/>
      <c r="Y90" s="987"/>
      <c r="AA90" s="343"/>
      <c r="AB90" s="343"/>
      <c r="AC90" s="343"/>
      <c r="AD90" s="842" t="s">
        <v>232</v>
      </c>
      <c r="AE90" s="992"/>
      <c r="AF90" s="747"/>
      <c r="AG90" s="747"/>
      <c r="AH90" s="832"/>
      <c r="AI90" s="748"/>
      <c r="AJ90" s="748"/>
      <c r="AK90" s="748"/>
      <c r="AL90" s="748"/>
      <c r="AM90" s="833"/>
      <c r="AN90" s="747"/>
      <c r="AO90" s="832"/>
      <c r="AP90" s="748"/>
      <c r="AQ90" s="748"/>
      <c r="AR90" s="748"/>
      <c r="AS90" s="748"/>
      <c r="AT90" s="833"/>
      <c r="AU90" s="747"/>
      <c r="AV90" s="832"/>
      <c r="AW90" s="749"/>
      <c r="AX90" s="749"/>
      <c r="AY90" s="749"/>
    </row>
    <row r="91" spans="1:85" s="737" customFormat="1" outlineLevel="1" x14ac:dyDescent="0.25">
      <c r="D91" s="989" t="s">
        <v>221</v>
      </c>
      <c r="E91" s="990"/>
      <c r="F91" s="742"/>
      <c r="G91" s="742"/>
      <c r="H91" s="742"/>
      <c r="I91" s="987"/>
      <c r="J91" s="987"/>
      <c r="K91" s="987"/>
      <c r="M91" s="742"/>
      <c r="N91" s="742"/>
      <c r="O91" s="742"/>
      <c r="P91" s="987"/>
      <c r="Q91" s="987"/>
      <c r="R91" s="987"/>
      <c r="T91" s="742"/>
      <c r="U91" s="742"/>
      <c r="V91" s="742"/>
      <c r="W91" s="987"/>
      <c r="X91" s="987"/>
      <c r="Y91" s="987"/>
      <c r="AA91" s="343"/>
      <c r="AB91" s="343"/>
      <c r="AC91" s="343"/>
      <c r="AD91" s="991" t="s">
        <v>221</v>
      </c>
      <c r="AE91" s="992"/>
      <c r="AF91" s="747"/>
      <c r="AG91" s="747"/>
      <c r="AH91" s="832"/>
      <c r="AI91" s="748"/>
      <c r="AJ91" s="748"/>
      <c r="AK91" s="748"/>
      <c r="AL91" s="748"/>
      <c r="AM91" s="833"/>
      <c r="AN91" s="747"/>
      <c r="AO91" s="832"/>
      <c r="AP91" s="748"/>
      <c r="AQ91" s="748"/>
      <c r="AR91" s="748"/>
      <c r="AS91" s="748"/>
      <c r="AT91" s="833"/>
      <c r="AU91" s="747"/>
      <c r="AV91" s="832"/>
      <c r="AW91" s="749"/>
      <c r="AX91" s="749"/>
      <c r="AY91" s="749"/>
    </row>
    <row r="92" spans="1:85" s="737" customFormat="1" outlineLevel="1" x14ac:dyDescent="0.25">
      <c r="A92" s="737" t="s">
        <v>436</v>
      </c>
      <c r="B92" s="737" t="s">
        <v>435</v>
      </c>
      <c r="D92" s="993" t="s">
        <v>228</v>
      </c>
      <c r="E92" s="990" t="s">
        <v>217</v>
      </c>
      <c r="F92" s="742">
        <f ca="1">_xlfn.IFNA(HYPERLINK(CHOOSE('Bidder Instructions'!$H$27,"#'1.1b Lead &amp; Parents NFP'!"&amp;AF92,"#'1.1a Lead &amp; Parents'!"&amp;AF92),INDIRECT("'"&amp;CHOOSE('Bidder Instructions'!$H$27,"1.1b Lead &amp; Parents NFP","1.1a Lead &amp; Parents")&amp;"'!"&amp;AF92)),"")</f>
        <v>0</v>
      </c>
      <c r="G92" s="742">
        <f ca="1">_xlfn.IFNA(HYPERLINK(CHOOSE('Bidder Instructions'!$H$27,"#'1.1b Lead &amp; Parents NFP'!"&amp;AG92,"#'1.1a Lead &amp; Parents'!"&amp;AG92),INDIRECT("'"&amp;CHOOSE('Bidder Instructions'!$H$27,"1.1b Lead &amp; Parents NFP","1.1a Lead &amp; Parents")&amp;"'!"&amp;AG92)),"")</f>
        <v>0</v>
      </c>
      <c r="H92" s="742">
        <f ca="1">_xlfn.IFNA(HYPERLINK(CHOOSE('Bidder Instructions'!$H$27,"#'1.1b Lead &amp; Parents NFP'!"&amp;AH92,"#'1.1a Lead &amp; Parents'!"&amp;AH92),INDIRECT("'"&amp;CHOOSE('Bidder Instructions'!$H$27,"1.1b Lead &amp; Parents NFP","1.1a Lead &amp; Parents")&amp;"'!"&amp;AH92)),"")</f>
        <v>0</v>
      </c>
      <c r="I92" s="987"/>
      <c r="J92" s="987"/>
      <c r="K92" s="987"/>
      <c r="M92" s="742">
        <f ca="1">_xlfn.IFNA(HYPERLINK(CHOOSE('Bidder Instructions'!$H$27,"#'1.1b Lead &amp; Parents NFP'!"&amp;AM92,"#'1.1a Lead &amp; Parents'!"&amp;AM92),INDIRECT("'"&amp;CHOOSE('Bidder Instructions'!$H$27,"1.1b Lead &amp; Parents NFP","1.1a Lead &amp; Parents")&amp;"'!"&amp;AM92)),"")</f>
        <v>0</v>
      </c>
      <c r="N92" s="742">
        <f ca="1">_xlfn.IFNA(HYPERLINK(CHOOSE('Bidder Instructions'!$H$27,"#'1.1b Lead &amp; Parents NFP'!"&amp;AN92,"#'1.1a Lead &amp; Parents'!"&amp;AN92),INDIRECT("'"&amp;CHOOSE('Bidder Instructions'!$H$27,"1.1b Lead &amp; Parents NFP","1.1a Lead &amp; Parents")&amp;"'!"&amp;AN92)),"")</f>
        <v>0</v>
      </c>
      <c r="O92" s="742">
        <f ca="1">_xlfn.IFNA(HYPERLINK(CHOOSE('Bidder Instructions'!$H$27,"#'1.1b Lead &amp; Parents NFP'!"&amp;AO92,"#'1.1a Lead &amp; Parents'!"&amp;AO92),INDIRECT("'"&amp;CHOOSE('Bidder Instructions'!$H$27,"1.1b Lead &amp; Parents NFP","1.1a Lead &amp; Parents")&amp;"'!"&amp;AO92)),"")</f>
        <v>0</v>
      </c>
      <c r="P92" s="987"/>
      <c r="Q92" s="987"/>
      <c r="R92" s="987"/>
      <c r="T92" s="742">
        <f ca="1">_xlfn.IFNA(HYPERLINK(CHOOSE('Bidder Instructions'!$H$27,"#'1.1b Lead &amp; Parents NFP'!"&amp;AT92,"#'1.1a Lead &amp; Parents'!"&amp;AT92),INDIRECT("'"&amp;CHOOSE('Bidder Instructions'!$H$27,"1.1b Lead &amp; Parents NFP","1.1a Lead &amp; Parents")&amp;"'!"&amp;AT92)),"")</f>
        <v>0</v>
      </c>
      <c r="U92" s="742">
        <f ca="1">_xlfn.IFNA(HYPERLINK(CHOOSE('Bidder Instructions'!$H$27,"#'1.1b Lead &amp; Parents NFP'!"&amp;AU92,"#'1.1a Lead &amp; Parents'!"&amp;AU92),INDIRECT("'"&amp;CHOOSE('Bidder Instructions'!$H$27,"1.1b Lead &amp; Parents NFP","1.1a Lead &amp; Parents")&amp;"'!"&amp;AU92)),"")</f>
        <v>0</v>
      </c>
      <c r="V92" s="742">
        <f ca="1">_xlfn.IFNA(HYPERLINK(CHOOSE('Bidder Instructions'!$H$27,"#'1.1b Lead &amp; Parents NFP'!"&amp;AV92,"#'1.1a Lead &amp; Parents'!"&amp;AV92),INDIRECT("'"&amp;CHOOSE('Bidder Instructions'!$H$27,"1.1b Lead &amp; Parents NFP","1.1a Lead &amp; Parents")&amp;"'!"&amp;AV92)),"")</f>
        <v>0</v>
      </c>
      <c r="W92" s="987"/>
      <c r="X92" s="987"/>
      <c r="Y92" s="987"/>
      <c r="AA92" s="343" t="str">
        <f t="shared" si="52"/>
        <v>BS2</v>
      </c>
      <c r="AB92" s="343">
        <v>0</v>
      </c>
      <c r="AC92" s="343"/>
      <c r="AD92" s="994" t="s">
        <v>228</v>
      </c>
      <c r="AE92" s="992" t="s">
        <v>217</v>
      </c>
      <c r="AF92" s="747" t="str">
        <f ca="1">CHOOSE('Bidder Instructions'!$H$27,ADDRESS(MATCH($AB92,'1.1b Lead &amp; Parents NFP'!$C:$C,0)+$AF$15,MATCH(AF$17,'1.1b Lead &amp; Parents NFP'!$9:$9,0)+$AF$14,1,1),ADDRESS(MATCH($AA92,'1.1a Lead &amp; Parents'!$C:$C,0)+$AF$13,MATCH(AF$17,'1.1a Lead &amp; Parents'!$9:$9,0)+$AF$12,1,1))</f>
        <v>$F$53</v>
      </c>
      <c r="AG92" s="747" t="str">
        <f ca="1">CHOOSE('Bidder Instructions'!$H$27,ADDRESS(MATCH($AB92,'1.1b Lead &amp; Parents NFP'!$C:$C,0)+$AF$15,MATCH(AG$17,'1.1b Lead &amp; Parents NFP'!$9:$9,0)+$AF$14,1,1),ADDRESS(MATCH($AA92,'1.1a Lead &amp; Parents'!$C:$C,0)+$AF$13,MATCH(AG$17,'1.1a Lead &amp; Parents'!$9:$9,0)+$AF$12,1,1))</f>
        <v>$G$53</v>
      </c>
      <c r="AH92" s="747" t="str">
        <f ca="1">CHOOSE('Bidder Instructions'!$H$27,ADDRESS(MATCH($AB92,'1.1b Lead &amp; Parents NFP'!$C:$C,0)+$AF$15,MATCH(AH$17,'1.1b Lead &amp; Parents NFP'!$9:$9,0)+$AF$14,1,1),ADDRESS(MATCH($AA92,'1.1a Lead &amp; Parents'!$C:$C,0)+$AF$13,MATCH(AH$17,'1.1a Lead &amp; Parents'!$9:$9,0)+$AF$12,1,1))</f>
        <v>$H$53</v>
      </c>
      <c r="AI92" s="748"/>
      <c r="AJ92" s="748"/>
      <c r="AK92" s="748"/>
      <c r="AL92" s="748"/>
      <c r="AM92" s="747" t="str">
        <f ca="1">CHOOSE('Bidder Instructions'!$H$27,ADDRESS(MATCH($AB92,'1.1b Lead &amp; Parents NFP'!$C:$C,0)+$AF$15,MATCH(AM$17,'1.1b Lead &amp; Parents NFP'!$9:$9,0)+$AF$14,1,1),ADDRESS(MATCH($AA92,'1.1a Lead &amp; Parents'!$C:$C,0)+$AF$13,MATCH(AM$17,'1.1a Lead &amp; Parents'!$9:$9,0)+$AF$12,1,1))</f>
        <v>$N$53</v>
      </c>
      <c r="AN92" s="747" t="str">
        <f ca="1">CHOOSE('Bidder Instructions'!$H$27,ADDRESS(MATCH($AB92,'1.1b Lead &amp; Parents NFP'!$C:$C,0)+$AF$15,MATCH(AN$17,'1.1b Lead &amp; Parents NFP'!$9:$9,0)+$AF$14,1,1),ADDRESS(MATCH($AA92,'1.1a Lead &amp; Parents'!$C:$C,0)+$AF$13,MATCH(AN$17,'1.1a Lead &amp; Parents'!$9:$9,0)+$AF$12,1,1))</f>
        <v>$O$53</v>
      </c>
      <c r="AO92" s="747" t="str">
        <f ca="1">CHOOSE('Bidder Instructions'!$H$27,ADDRESS(MATCH($AB92,'1.1b Lead &amp; Parents NFP'!$C:$C,0)+$AF$15,MATCH(AO$17,'1.1b Lead &amp; Parents NFP'!$9:$9,0)+$AF$14,1,1),ADDRESS(MATCH($AA92,'1.1a Lead &amp; Parents'!$C:$C,0)+$AF$13,MATCH(AO$17,'1.1a Lead &amp; Parents'!$9:$9,0)+$AF$12,1,1))</f>
        <v>$P$53</v>
      </c>
      <c r="AP92" s="748"/>
      <c r="AQ92" s="748"/>
      <c r="AR92" s="748"/>
      <c r="AS92" s="748"/>
      <c r="AT92" s="747" t="str">
        <f ca="1">CHOOSE('Bidder Instructions'!$H$27,ADDRESS(MATCH($AB92,'1.1b Lead &amp; Parents NFP'!$C:$C,0)+$AF$15,MATCH(AT$17,'1.1b Lead &amp; Parents NFP'!$9:$9,0)+$AF$14,1,1),ADDRESS(MATCH($AA92,'1.1a Lead &amp; Parents'!$C:$C,0)+$AF$13,MATCH(AT$17,'1.1a Lead &amp; Parents'!$9:$9,0)+$AF$12,1,1))</f>
        <v>$V$53</v>
      </c>
      <c r="AU92" s="747" t="str">
        <f ca="1">CHOOSE('Bidder Instructions'!$H$27,ADDRESS(MATCH($AB92,'1.1b Lead &amp; Parents NFP'!$C:$C,0)+$AF$15,MATCH(AU$17,'1.1b Lead &amp; Parents NFP'!$9:$9,0)+$AF$14,1,1),ADDRESS(MATCH($AA92,'1.1a Lead &amp; Parents'!$C:$C,0)+$AF$13,MATCH(AU$17,'1.1a Lead &amp; Parents'!$9:$9,0)+$AF$12,1,1))</f>
        <v>$W$53</v>
      </c>
      <c r="AV92" s="747" t="str">
        <f ca="1">CHOOSE('Bidder Instructions'!$H$27,ADDRESS(MATCH($AB92,'1.1b Lead &amp; Parents NFP'!$C:$C,0)+$AF$15,MATCH(AV$17,'1.1b Lead &amp; Parents NFP'!$9:$9,0)+$AF$14,1,1),ADDRESS(MATCH($AA92,'1.1a Lead &amp; Parents'!$C:$C,0)+$AF$13,MATCH(AV$17,'1.1a Lead &amp; Parents'!$9:$9,0)+$AF$12,1,1))</f>
        <v>$X$53</v>
      </c>
      <c r="AW92" s="749"/>
      <c r="AX92" s="749"/>
      <c r="AY92" s="749"/>
    </row>
    <row r="93" spans="1:85" s="737" customFormat="1" outlineLevel="1" x14ac:dyDescent="0.25">
      <c r="A93" s="737" t="s">
        <v>437</v>
      </c>
      <c r="B93" s="737" t="s">
        <v>436</v>
      </c>
      <c r="D93" s="993" t="s">
        <v>229</v>
      </c>
      <c r="E93" s="990" t="s">
        <v>217</v>
      </c>
      <c r="F93" s="742">
        <f ca="1">_xlfn.IFNA(HYPERLINK(CHOOSE('Bidder Instructions'!$H$27,"#'1.1b Lead &amp; Parents NFP'!"&amp;AF93,"#'1.1a Lead &amp; Parents'!"&amp;AF93),INDIRECT("'"&amp;CHOOSE('Bidder Instructions'!$H$27,"1.1b Lead &amp; Parents NFP","1.1a Lead &amp; Parents")&amp;"'!"&amp;AF93)),"")</f>
        <v>0</v>
      </c>
      <c r="G93" s="742">
        <f ca="1">_xlfn.IFNA(HYPERLINK(CHOOSE('Bidder Instructions'!$H$27,"#'1.1b Lead &amp; Parents NFP'!"&amp;AG93,"#'1.1a Lead &amp; Parents'!"&amp;AG93),INDIRECT("'"&amp;CHOOSE('Bidder Instructions'!$H$27,"1.1b Lead &amp; Parents NFP","1.1a Lead &amp; Parents")&amp;"'!"&amp;AG93)),"")</f>
        <v>0</v>
      </c>
      <c r="H93" s="742">
        <f ca="1">_xlfn.IFNA(HYPERLINK(CHOOSE('Bidder Instructions'!$H$27,"#'1.1b Lead &amp; Parents NFP'!"&amp;AH93,"#'1.1a Lead &amp; Parents'!"&amp;AH93),INDIRECT("'"&amp;CHOOSE('Bidder Instructions'!$H$27,"1.1b Lead &amp; Parents NFP","1.1a Lead &amp; Parents")&amp;"'!"&amp;AH93)),"")</f>
        <v>0</v>
      </c>
      <c r="I93" s="987"/>
      <c r="J93" s="987"/>
      <c r="K93" s="987"/>
      <c r="M93" s="742">
        <f ca="1">_xlfn.IFNA(HYPERLINK(CHOOSE('Bidder Instructions'!$H$27,"#'1.1b Lead &amp; Parents NFP'!"&amp;AM93,"#'1.1a Lead &amp; Parents'!"&amp;AM93),INDIRECT("'"&amp;CHOOSE('Bidder Instructions'!$H$27,"1.1b Lead &amp; Parents NFP","1.1a Lead &amp; Parents")&amp;"'!"&amp;AM93)),"")</f>
        <v>0</v>
      </c>
      <c r="N93" s="742">
        <f ca="1">_xlfn.IFNA(HYPERLINK(CHOOSE('Bidder Instructions'!$H$27,"#'1.1b Lead &amp; Parents NFP'!"&amp;AN93,"#'1.1a Lead &amp; Parents'!"&amp;AN93),INDIRECT("'"&amp;CHOOSE('Bidder Instructions'!$H$27,"1.1b Lead &amp; Parents NFP","1.1a Lead &amp; Parents")&amp;"'!"&amp;AN93)),"")</f>
        <v>0</v>
      </c>
      <c r="O93" s="742">
        <f ca="1">_xlfn.IFNA(HYPERLINK(CHOOSE('Bidder Instructions'!$H$27,"#'1.1b Lead &amp; Parents NFP'!"&amp;AO93,"#'1.1a Lead &amp; Parents'!"&amp;AO93),INDIRECT("'"&amp;CHOOSE('Bidder Instructions'!$H$27,"1.1b Lead &amp; Parents NFP","1.1a Lead &amp; Parents")&amp;"'!"&amp;AO93)),"")</f>
        <v>0</v>
      </c>
      <c r="P93" s="987"/>
      <c r="Q93" s="987"/>
      <c r="R93" s="987"/>
      <c r="T93" s="742">
        <f ca="1">_xlfn.IFNA(HYPERLINK(CHOOSE('Bidder Instructions'!$H$27,"#'1.1b Lead &amp; Parents NFP'!"&amp;AT93,"#'1.1a Lead &amp; Parents'!"&amp;AT93),INDIRECT("'"&amp;CHOOSE('Bidder Instructions'!$H$27,"1.1b Lead &amp; Parents NFP","1.1a Lead &amp; Parents")&amp;"'!"&amp;AT93)),"")</f>
        <v>0</v>
      </c>
      <c r="U93" s="742">
        <f ca="1">_xlfn.IFNA(HYPERLINK(CHOOSE('Bidder Instructions'!$H$27,"#'1.1b Lead &amp; Parents NFP'!"&amp;AU93,"#'1.1a Lead &amp; Parents'!"&amp;AU93),INDIRECT("'"&amp;CHOOSE('Bidder Instructions'!$H$27,"1.1b Lead &amp; Parents NFP","1.1a Lead &amp; Parents")&amp;"'!"&amp;AU93)),"")</f>
        <v>0</v>
      </c>
      <c r="V93" s="742">
        <f ca="1">_xlfn.IFNA(HYPERLINK(CHOOSE('Bidder Instructions'!$H$27,"#'1.1b Lead &amp; Parents NFP'!"&amp;AV93,"#'1.1a Lead &amp; Parents'!"&amp;AV93),INDIRECT("'"&amp;CHOOSE('Bidder Instructions'!$H$27,"1.1b Lead &amp; Parents NFP","1.1a Lead &amp; Parents")&amp;"'!"&amp;AV93)),"")</f>
        <v>0</v>
      </c>
      <c r="W93" s="987"/>
      <c r="X93" s="987"/>
      <c r="Y93" s="987"/>
      <c r="AA93" s="343" t="str">
        <f t="shared" si="52"/>
        <v>BS3</v>
      </c>
      <c r="AB93" s="343">
        <v>0</v>
      </c>
      <c r="AC93" s="343"/>
      <c r="AD93" s="994" t="s">
        <v>229</v>
      </c>
      <c r="AE93" s="992" t="s">
        <v>217</v>
      </c>
      <c r="AF93" s="747" t="str">
        <f ca="1">CHOOSE('Bidder Instructions'!$H$27,ADDRESS(MATCH($AB93,'1.1b Lead &amp; Parents NFP'!$C:$C,0)+$AF$15,MATCH(AF$17,'1.1b Lead &amp; Parents NFP'!$9:$9,0)+$AF$14,1,1),ADDRESS(MATCH($AA93,'1.1a Lead &amp; Parents'!$C:$C,0)+$AF$13,MATCH(AF$17,'1.1a Lead &amp; Parents'!$9:$9,0)+$AF$12,1,1))</f>
        <v>$F$54</v>
      </c>
      <c r="AG93" s="747" t="str">
        <f ca="1">CHOOSE('Bidder Instructions'!$H$27,ADDRESS(MATCH($AB93,'1.1b Lead &amp; Parents NFP'!$C:$C,0)+$AF$15,MATCH(AG$17,'1.1b Lead &amp; Parents NFP'!$9:$9,0)+$AF$14,1,1),ADDRESS(MATCH($AA93,'1.1a Lead &amp; Parents'!$C:$C,0)+$AF$13,MATCH(AG$17,'1.1a Lead &amp; Parents'!$9:$9,0)+$AF$12,1,1))</f>
        <v>$G$54</v>
      </c>
      <c r="AH93" s="747" t="str">
        <f ca="1">CHOOSE('Bidder Instructions'!$H$27,ADDRESS(MATCH($AB93,'1.1b Lead &amp; Parents NFP'!$C:$C,0)+$AF$15,MATCH(AH$17,'1.1b Lead &amp; Parents NFP'!$9:$9,0)+$AF$14,1,1),ADDRESS(MATCH($AA93,'1.1a Lead &amp; Parents'!$C:$C,0)+$AF$13,MATCH(AH$17,'1.1a Lead &amp; Parents'!$9:$9,0)+$AF$12,1,1))</f>
        <v>$H$54</v>
      </c>
      <c r="AI93" s="748"/>
      <c r="AJ93" s="748"/>
      <c r="AK93" s="748"/>
      <c r="AL93" s="748"/>
      <c r="AM93" s="747" t="str">
        <f ca="1">CHOOSE('Bidder Instructions'!$H$27,ADDRESS(MATCH($AB93,'1.1b Lead &amp; Parents NFP'!$C:$C,0)+$AF$15,MATCH(AM$17,'1.1b Lead &amp; Parents NFP'!$9:$9,0)+$AF$14,1,1),ADDRESS(MATCH($AA93,'1.1a Lead &amp; Parents'!$C:$C,0)+$AF$13,MATCH(AM$17,'1.1a Lead &amp; Parents'!$9:$9,0)+$AF$12,1,1))</f>
        <v>$N$54</v>
      </c>
      <c r="AN93" s="747" t="str">
        <f ca="1">CHOOSE('Bidder Instructions'!$H$27,ADDRESS(MATCH($AB93,'1.1b Lead &amp; Parents NFP'!$C:$C,0)+$AF$15,MATCH(AN$17,'1.1b Lead &amp; Parents NFP'!$9:$9,0)+$AF$14,1,1),ADDRESS(MATCH($AA93,'1.1a Lead &amp; Parents'!$C:$C,0)+$AF$13,MATCH(AN$17,'1.1a Lead &amp; Parents'!$9:$9,0)+$AF$12,1,1))</f>
        <v>$O$54</v>
      </c>
      <c r="AO93" s="747" t="str">
        <f ca="1">CHOOSE('Bidder Instructions'!$H$27,ADDRESS(MATCH($AB93,'1.1b Lead &amp; Parents NFP'!$C:$C,0)+$AF$15,MATCH(AO$17,'1.1b Lead &amp; Parents NFP'!$9:$9,0)+$AF$14,1,1),ADDRESS(MATCH($AA93,'1.1a Lead &amp; Parents'!$C:$C,0)+$AF$13,MATCH(AO$17,'1.1a Lead &amp; Parents'!$9:$9,0)+$AF$12,1,1))</f>
        <v>$P$54</v>
      </c>
      <c r="AP93" s="748"/>
      <c r="AQ93" s="748"/>
      <c r="AR93" s="748"/>
      <c r="AS93" s="748"/>
      <c r="AT93" s="747" t="str">
        <f ca="1">CHOOSE('Bidder Instructions'!$H$27,ADDRESS(MATCH($AB93,'1.1b Lead &amp; Parents NFP'!$C:$C,0)+$AF$15,MATCH(AT$17,'1.1b Lead &amp; Parents NFP'!$9:$9,0)+$AF$14,1,1),ADDRESS(MATCH($AA93,'1.1a Lead &amp; Parents'!$C:$C,0)+$AF$13,MATCH(AT$17,'1.1a Lead &amp; Parents'!$9:$9,0)+$AF$12,1,1))</f>
        <v>$V$54</v>
      </c>
      <c r="AU93" s="747" t="str">
        <f ca="1">CHOOSE('Bidder Instructions'!$H$27,ADDRESS(MATCH($AB93,'1.1b Lead &amp; Parents NFP'!$C:$C,0)+$AF$15,MATCH(AU$17,'1.1b Lead &amp; Parents NFP'!$9:$9,0)+$AF$14,1,1),ADDRESS(MATCH($AA93,'1.1a Lead &amp; Parents'!$C:$C,0)+$AF$13,MATCH(AU$17,'1.1a Lead &amp; Parents'!$9:$9,0)+$AF$12,1,1))</f>
        <v>$W$54</v>
      </c>
      <c r="AV93" s="747" t="str">
        <f ca="1">CHOOSE('Bidder Instructions'!$H$27,ADDRESS(MATCH($AB93,'1.1b Lead &amp; Parents NFP'!$C:$C,0)+$AF$15,MATCH(AV$17,'1.1b Lead &amp; Parents NFP'!$9:$9,0)+$AF$14,1,1),ADDRESS(MATCH($AA93,'1.1a Lead &amp; Parents'!$C:$C,0)+$AF$13,MATCH(AV$17,'1.1a Lead &amp; Parents'!$9:$9,0)+$AF$12,1,1))</f>
        <v>$X$54</v>
      </c>
      <c r="AW93" s="749"/>
      <c r="AX93" s="749"/>
      <c r="AY93" s="749"/>
    </row>
    <row r="94" spans="1:85" s="737" customFormat="1" ht="42" outlineLevel="1" x14ac:dyDescent="0.25">
      <c r="A94" s="737" t="s">
        <v>438</v>
      </c>
      <c r="B94" s="839" t="s">
        <v>437</v>
      </c>
      <c r="D94" s="993" t="s">
        <v>230</v>
      </c>
      <c r="E94" s="990" t="s">
        <v>217</v>
      </c>
      <c r="F94" s="742">
        <f ca="1">_xlfn.IFNA(HYPERLINK(CHOOSE('Bidder Instructions'!$H$27,"#'1.1b Lead &amp; Parents NFP'!"&amp;AF94,"#'1.1a Lead &amp; Parents'!"&amp;AF94),INDIRECT("'"&amp;CHOOSE('Bidder Instructions'!$H$27,"1.1b Lead &amp; Parents NFP","1.1a Lead &amp; Parents")&amp;"'!"&amp;AF94)),"")</f>
        <v>0</v>
      </c>
      <c r="G94" s="742">
        <f ca="1">_xlfn.IFNA(HYPERLINK(CHOOSE('Bidder Instructions'!$H$27,"#'1.1b Lead &amp; Parents NFP'!"&amp;AG94,"#'1.1a Lead &amp; Parents'!"&amp;AG94),INDIRECT("'"&amp;CHOOSE('Bidder Instructions'!$H$27,"1.1b Lead &amp; Parents NFP","1.1a Lead &amp; Parents")&amp;"'!"&amp;AG94)),"")</f>
        <v>0</v>
      </c>
      <c r="H94" s="742">
        <f ca="1">_xlfn.IFNA(HYPERLINK(CHOOSE('Bidder Instructions'!$H$27,"#'1.1b Lead &amp; Parents NFP'!"&amp;AH94,"#'1.1a Lead &amp; Parents'!"&amp;AH94),INDIRECT("'"&amp;CHOOSE('Bidder Instructions'!$H$27,"1.1b Lead &amp; Parents NFP","1.1a Lead &amp; Parents")&amp;"'!"&amp;AH94)),"")</f>
        <v>0</v>
      </c>
      <c r="I94" s="987"/>
      <c r="J94" s="987"/>
      <c r="K94" s="987"/>
      <c r="M94" s="742">
        <f ca="1">_xlfn.IFNA(HYPERLINK(CHOOSE('Bidder Instructions'!$H$27,"#'1.1b Lead &amp; Parents NFP'!"&amp;AM94,"#'1.1a Lead &amp; Parents'!"&amp;AM94),INDIRECT("'"&amp;CHOOSE('Bidder Instructions'!$H$27,"1.1b Lead &amp; Parents NFP","1.1a Lead &amp; Parents")&amp;"'!"&amp;AM94)),"")</f>
        <v>0</v>
      </c>
      <c r="N94" s="742">
        <f ca="1">_xlfn.IFNA(HYPERLINK(CHOOSE('Bidder Instructions'!$H$27,"#'1.1b Lead &amp; Parents NFP'!"&amp;AN94,"#'1.1a Lead &amp; Parents'!"&amp;AN94),INDIRECT("'"&amp;CHOOSE('Bidder Instructions'!$H$27,"1.1b Lead &amp; Parents NFP","1.1a Lead &amp; Parents")&amp;"'!"&amp;AN94)),"")</f>
        <v>0</v>
      </c>
      <c r="O94" s="742">
        <f ca="1">_xlfn.IFNA(HYPERLINK(CHOOSE('Bidder Instructions'!$H$27,"#'1.1b Lead &amp; Parents NFP'!"&amp;AO94,"#'1.1a Lead &amp; Parents'!"&amp;AO94),INDIRECT("'"&amp;CHOOSE('Bidder Instructions'!$H$27,"1.1b Lead &amp; Parents NFP","1.1a Lead &amp; Parents")&amp;"'!"&amp;AO94)),"")</f>
        <v>0</v>
      </c>
      <c r="P94" s="987"/>
      <c r="Q94" s="987"/>
      <c r="R94" s="987"/>
      <c r="T94" s="742">
        <f ca="1">_xlfn.IFNA(HYPERLINK(CHOOSE('Bidder Instructions'!$H$27,"#'1.1b Lead &amp; Parents NFP'!"&amp;AT94,"#'1.1a Lead &amp; Parents'!"&amp;AT94),INDIRECT("'"&amp;CHOOSE('Bidder Instructions'!$H$27,"1.1b Lead &amp; Parents NFP","1.1a Lead &amp; Parents")&amp;"'!"&amp;AT94)),"")</f>
        <v>0</v>
      </c>
      <c r="U94" s="742">
        <f ca="1">_xlfn.IFNA(HYPERLINK(CHOOSE('Bidder Instructions'!$H$27,"#'1.1b Lead &amp; Parents NFP'!"&amp;AU94,"#'1.1a Lead &amp; Parents'!"&amp;AU94),INDIRECT("'"&amp;CHOOSE('Bidder Instructions'!$H$27,"1.1b Lead &amp; Parents NFP","1.1a Lead &amp; Parents")&amp;"'!"&amp;AU94)),"")</f>
        <v>0</v>
      </c>
      <c r="V94" s="742">
        <f ca="1">_xlfn.IFNA(HYPERLINK(CHOOSE('Bidder Instructions'!$H$27,"#'1.1b Lead &amp; Parents NFP'!"&amp;AV94,"#'1.1a Lead &amp; Parents'!"&amp;AV94),INDIRECT("'"&amp;CHOOSE('Bidder Instructions'!$H$27,"1.1b Lead &amp; Parents NFP","1.1a Lead &amp; Parents")&amp;"'!"&amp;AV94)),"")</f>
        <v>0</v>
      </c>
      <c r="W94" s="987"/>
      <c r="X94" s="987"/>
      <c r="Y94" s="987"/>
      <c r="AA94" s="343" t="str">
        <f t="shared" ref="AA94:AA97" si="53">A94</f>
        <v>BS4</v>
      </c>
      <c r="AB94" s="343">
        <v>0</v>
      </c>
      <c r="AC94" s="343"/>
      <c r="AD94" s="994" t="s">
        <v>230</v>
      </c>
      <c r="AE94" s="992" t="s">
        <v>217</v>
      </c>
      <c r="AF94" s="747" t="str">
        <f ca="1">CHOOSE('Bidder Instructions'!$H$27,ADDRESS(MATCH($AB94,'1.1b Lead &amp; Parents NFP'!$C:$C,0)+$AF$15,MATCH(AF$17,'1.1b Lead &amp; Parents NFP'!$9:$9,0)+$AF$14,1,1),ADDRESS(MATCH($AA94,'1.1a Lead &amp; Parents'!$C:$C,0)+$AF$13,MATCH(AF$17,'1.1a Lead &amp; Parents'!$9:$9,0)+$AF$12,1,1))</f>
        <v>$F$55</v>
      </c>
      <c r="AG94" s="747" t="str">
        <f ca="1">CHOOSE('Bidder Instructions'!$H$27,ADDRESS(MATCH($AB94,'1.1b Lead &amp; Parents NFP'!$C:$C,0)+$AF$15,MATCH(AG$17,'1.1b Lead &amp; Parents NFP'!$9:$9,0)+$AF$14,1,1),ADDRESS(MATCH($AA94,'1.1a Lead &amp; Parents'!$C:$C,0)+$AF$13,MATCH(AG$17,'1.1a Lead &amp; Parents'!$9:$9,0)+$AF$12,1,1))</f>
        <v>$G$55</v>
      </c>
      <c r="AH94" s="747" t="str">
        <f ca="1">CHOOSE('Bidder Instructions'!$H$27,ADDRESS(MATCH($AB94,'1.1b Lead &amp; Parents NFP'!$C:$C,0)+$AF$15,MATCH(AH$17,'1.1b Lead &amp; Parents NFP'!$9:$9,0)+$AF$14,1,1),ADDRESS(MATCH($AA94,'1.1a Lead &amp; Parents'!$C:$C,0)+$AF$13,MATCH(AH$17,'1.1a Lead &amp; Parents'!$9:$9,0)+$AF$12,1,1))</f>
        <v>$H$55</v>
      </c>
      <c r="AI94" s="748"/>
      <c r="AJ94" s="748"/>
      <c r="AK94" s="748"/>
      <c r="AL94" s="748"/>
      <c r="AM94" s="747" t="str">
        <f ca="1">CHOOSE('Bidder Instructions'!$H$27,ADDRESS(MATCH($AB94,'1.1b Lead &amp; Parents NFP'!$C:$C,0)+$AF$15,MATCH(AM$17,'1.1b Lead &amp; Parents NFP'!$9:$9,0)+$AF$14,1,1),ADDRESS(MATCH($AA94,'1.1a Lead &amp; Parents'!$C:$C,0)+$AF$13,MATCH(AM$17,'1.1a Lead &amp; Parents'!$9:$9,0)+$AF$12,1,1))</f>
        <v>$N$55</v>
      </c>
      <c r="AN94" s="747" t="str">
        <f ca="1">CHOOSE('Bidder Instructions'!$H$27,ADDRESS(MATCH($AB94,'1.1b Lead &amp; Parents NFP'!$C:$C,0)+$AF$15,MATCH(AN$17,'1.1b Lead &amp; Parents NFP'!$9:$9,0)+$AF$14,1,1),ADDRESS(MATCH($AA94,'1.1a Lead &amp; Parents'!$C:$C,0)+$AF$13,MATCH(AN$17,'1.1a Lead &amp; Parents'!$9:$9,0)+$AF$12,1,1))</f>
        <v>$O$55</v>
      </c>
      <c r="AO94" s="747" t="str">
        <f ca="1">CHOOSE('Bidder Instructions'!$H$27,ADDRESS(MATCH($AB94,'1.1b Lead &amp; Parents NFP'!$C:$C,0)+$AF$15,MATCH(AO$17,'1.1b Lead &amp; Parents NFP'!$9:$9,0)+$AF$14,1,1),ADDRESS(MATCH($AA94,'1.1a Lead &amp; Parents'!$C:$C,0)+$AF$13,MATCH(AO$17,'1.1a Lead &amp; Parents'!$9:$9,0)+$AF$12,1,1))</f>
        <v>$P$55</v>
      </c>
      <c r="AP94" s="748"/>
      <c r="AQ94" s="748"/>
      <c r="AR94" s="748"/>
      <c r="AS94" s="748"/>
      <c r="AT94" s="747" t="str">
        <f ca="1">CHOOSE('Bidder Instructions'!$H$27,ADDRESS(MATCH($AB94,'1.1b Lead &amp; Parents NFP'!$C:$C,0)+$AF$15,MATCH(AT$17,'1.1b Lead &amp; Parents NFP'!$9:$9,0)+$AF$14,1,1),ADDRESS(MATCH($AA94,'1.1a Lead &amp; Parents'!$C:$C,0)+$AF$13,MATCH(AT$17,'1.1a Lead &amp; Parents'!$9:$9,0)+$AF$12,1,1))</f>
        <v>$V$55</v>
      </c>
      <c r="AU94" s="747" t="str">
        <f ca="1">CHOOSE('Bidder Instructions'!$H$27,ADDRESS(MATCH($AB94,'1.1b Lead &amp; Parents NFP'!$C:$C,0)+$AF$15,MATCH(AU$17,'1.1b Lead &amp; Parents NFP'!$9:$9,0)+$AF$14,1,1),ADDRESS(MATCH($AA94,'1.1a Lead &amp; Parents'!$C:$C,0)+$AF$13,MATCH(AU$17,'1.1a Lead &amp; Parents'!$9:$9,0)+$AF$12,1,1))</f>
        <v>$W$55</v>
      </c>
      <c r="AV94" s="747" t="str">
        <f ca="1">CHOOSE('Bidder Instructions'!$H$27,ADDRESS(MATCH($AB94,'1.1b Lead &amp; Parents NFP'!$C:$C,0)+$AF$15,MATCH(AV$17,'1.1b Lead &amp; Parents NFP'!$9:$9,0)+$AF$14,1,1),ADDRESS(MATCH($AA94,'1.1a Lead &amp; Parents'!$C:$C,0)+$AF$13,MATCH(AV$17,'1.1a Lead &amp; Parents'!$9:$9,0)+$AF$12,1,1))</f>
        <v>$X$55</v>
      </c>
      <c r="AW94" s="749"/>
      <c r="AX94" s="749"/>
      <c r="AY94" s="749"/>
    </row>
    <row r="95" spans="1:85" s="737" customFormat="1" outlineLevel="1" x14ac:dyDescent="0.25">
      <c r="A95" s="737" t="s">
        <v>439</v>
      </c>
      <c r="B95" s="737" t="s">
        <v>42</v>
      </c>
      <c r="D95" s="993" t="str">
        <f>IF('Bidder Instructions'!$H$27=1,"","Right of use assets")</f>
        <v>Right of use assets</v>
      </c>
      <c r="E95" s="995" t="str">
        <f>IF(D95="","","add")</f>
        <v>add</v>
      </c>
      <c r="F95" s="742">
        <f ca="1">_xlfn.IFNA(HYPERLINK(CHOOSE('Bidder Instructions'!$H$27,"#'1.1b Lead &amp; Parents NFP'!"&amp;AF95,"#'1.1a Lead &amp; Parents'!"&amp;AF95),INDIRECT("'"&amp;CHOOSE('Bidder Instructions'!$H$27,"1.1b Lead &amp; Parents NFP","1.1a Lead &amp; Parents")&amp;"'!"&amp;AF95)),"")</f>
        <v>0</v>
      </c>
      <c r="G95" s="742">
        <f ca="1">_xlfn.IFNA(HYPERLINK(CHOOSE('Bidder Instructions'!$H$27,"#'1.1b Lead &amp; Parents NFP'!"&amp;AG95,"#'1.1a Lead &amp; Parents'!"&amp;AG95),INDIRECT("'"&amp;CHOOSE('Bidder Instructions'!$H$27,"1.1b Lead &amp; Parents NFP","1.1a Lead &amp; Parents")&amp;"'!"&amp;AG95)),"")</f>
        <v>0</v>
      </c>
      <c r="H95" s="742">
        <f ca="1">_xlfn.IFNA(HYPERLINK(CHOOSE('Bidder Instructions'!$H$27,"#'1.1b Lead &amp; Parents NFP'!"&amp;AH95,"#'1.1a Lead &amp; Parents'!"&amp;AH95),INDIRECT("'"&amp;CHOOSE('Bidder Instructions'!$H$27,"1.1b Lead &amp; Parents NFP","1.1a Lead &amp; Parents")&amp;"'!"&amp;AH95)),"")</f>
        <v>0</v>
      </c>
      <c r="I95" s="987"/>
      <c r="J95" s="987"/>
      <c r="K95" s="987"/>
      <c r="M95" s="742">
        <f ca="1">_xlfn.IFNA(HYPERLINK(CHOOSE('Bidder Instructions'!$H$27,"#'1.1b Lead &amp; Parents NFP'!"&amp;AM95,"#'1.1a Lead &amp; Parents'!"&amp;AM95),INDIRECT("'"&amp;CHOOSE('Bidder Instructions'!$H$27,"1.1b Lead &amp; Parents NFP","1.1a Lead &amp; Parents")&amp;"'!"&amp;AM95)),"")</f>
        <v>0</v>
      </c>
      <c r="N95" s="742">
        <f ca="1">_xlfn.IFNA(HYPERLINK(CHOOSE('Bidder Instructions'!$H$27,"#'1.1b Lead &amp; Parents NFP'!"&amp;AN95,"#'1.1a Lead &amp; Parents'!"&amp;AN95),INDIRECT("'"&amp;CHOOSE('Bidder Instructions'!$H$27,"1.1b Lead &amp; Parents NFP","1.1a Lead &amp; Parents")&amp;"'!"&amp;AN95)),"")</f>
        <v>0</v>
      </c>
      <c r="O95" s="742">
        <f ca="1">_xlfn.IFNA(HYPERLINK(CHOOSE('Bidder Instructions'!$H$27,"#'1.1b Lead &amp; Parents NFP'!"&amp;AO95,"#'1.1a Lead &amp; Parents'!"&amp;AO95),INDIRECT("'"&amp;CHOOSE('Bidder Instructions'!$H$27,"1.1b Lead &amp; Parents NFP","1.1a Lead &amp; Parents")&amp;"'!"&amp;AO95)),"")</f>
        <v>0</v>
      </c>
      <c r="P95" s="987"/>
      <c r="Q95" s="987"/>
      <c r="R95" s="987"/>
      <c r="T95" s="742">
        <f ca="1">_xlfn.IFNA(HYPERLINK(CHOOSE('Bidder Instructions'!$H$27,"#'1.1b Lead &amp; Parents NFP'!"&amp;AT95,"#'1.1a Lead &amp; Parents'!"&amp;AT95),INDIRECT("'"&amp;CHOOSE('Bidder Instructions'!$H$27,"1.1b Lead &amp; Parents NFP","1.1a Lead &amp; Parents")&amp;"'!"&amp;AT95)),"")</f>
        <v>0</v>
      </c>
      <c r="U95" s="742">
        <f ca="1">_xlfn.IFNA(HYPERLINK(CHOOSE('Bidder Instructions'!$H$27,"#'1.1b Lead &amp; Parents NFP'!"&amp;AU95,"#'1.1a Lead &amp; Parents'!"&amp;AU95),INDIRECT("'"&amp;CHOOSE('Bidder Instructions'!$H$27,"1.1b Lead &amp; Parents NFP","1.1a Lead &amp; Parents")&amp;"'!"&amp;AU95)),"")</f>
        <v>0</v>
      </c>
      <c r="V95" s="742">
        <f ca="1">_xlfn.IFNA(HYPERLINK(CHOOSE('Bidder Instructions'!$H$27,"#'1.1b Lead &amp; Parents NFP'!"&amp;AV95,"#'1.1a Lead &amp; Parents'!"&amp;AV95),INDIRECT("'"&amp;CHOOSE('Bidder Instructions'!$H$27,"1.1b Lead &amp; Parents NFP","1.1a Lead &amp; Parents")&amp;"'!"&amp;AV95)),"")</f>
        <v>0</v>
      </c>
      <c r="W95" s="987"/>
      <c r="X95" s="987"/>
      <c r="Y95" s="987"/>
      <c r="AA95" s="343" t="str">
        <f t="shared" si="53"/>
        <v>BS5</v>
      </c>
      <c r="AB95" s="343">
        <v>0</v>
      </c>
      <c r="AC95" s="343"/>
      <c r="AD95" s="994" t="str">
        <f>IF('Bidder Instructions'!$H$27=1,"","Right of use assets")</f>
        <v>Right of use assets</v>
      </c>
      <c r="AE95" s="996" t="str">
        <f>IF(AD95="","","add")</f>
        <v>add</v>
      </c>
      <c r="AF95" s="747" t="str">
        <f ca="1">CHOOSE('Bidder Instructions'!$H$27,ADDRESS(MATCH($AB95,'1.1b Lead &amp; Parents NFP'!$C:$C,0)+$AF$15,MATCH(AF$17,'1.1b Lead &amp; Parents NFP'!$9:$9,0)+$AF$14,1,1),ADDRESS(MATCH($AA95,'1.1a Lead &amp; Parents'!$C:$C,0)+$AF$13,MATCH(AF$17,'1.1a Lead &amp; Parents'!$9:$9,0)+$AF$12,1,1))</f>
        <v>$F$56</v>
      </c>
      <c r="AG95" s="747" t="str">
        <f ca="1">CHOOSE('Bidder Instructions'!$H$27,ADDRESS(MATCH($AB95,'1.1b Lead &amp; Parents NFP'!$C:$C,0)+$AF$15,MATCH(AG$17,'1.1b Lead &amp; Parents NFP'!$9:$9,0)+$AF$14,1,1),ADDRESS(MATCH($AA95,'1.1a Lead &amp; Parents'!$C:$C,0)+$AF$13,MATCH(AG$17,'1.1a Lead &amp; Parents'!$9:$9,0)+$AF$12,1,1))</f>
        <v>$G$56</v>
      </c>
      <c r="AH95" s="747" t="str">
        <f ca="1">CHOOSE('Bidder Instructions'!$H$27,ADDRESS(MATCH($AB95,'1.1b Lead &amp; Parents NFP'!$C:$C,0)+$AF$15,MATCH(AH$17,'1.1b Lead &amp; Parents NFP'!$9:$9,0)+$AF$14,1,1),ADDRESS(MATCH($AA95,'1.1a Lead &amp; Parents'!$C:$C,0)+$AF$13,MATCH(AH$17,'1.1a Lead &amp; Parents'!$9:$9,0)+$AF$12,1,1))</f>
        <v>$H$56</v>
      </c>
      <c r="AI95" s="748"/>
      <c r="AJ95" s="748"/>
      <c r="AK95" s="748"/>
      <c r="AL95" s="748"/>
      <c r="AM95" s="747" t="str">
        <f ca="1">CHOOSE('Bidder Instructions'!$H$27,ADDRESS(MATCH($AB95,'1.1b Lead &amp; Parents NFP'!$C:$C,0)+$AF$15,MATCH(AM$17,'1.1b Lead &amp; Parents NFP'!$9:$9,0)+$AF$14,1,1),ADDRESS(MATCH($AA95,'1.1a Lead &amp; Parents'!$C:$C,0)+$AF$13,MATCH(AM$17,'1.1a Lead &amp; Parents'!$9:$9,0)+$AF$12,1,1))</f>
        <v>$N$56</v>
      </c>
      <c r="AN95" s="747" t="str">
        <f ca="1">CHOOSE('Bidder Instructions'!$H$27,ADDRESS(MATCH($AB95,'1.1b Lead &amp; Parents NFP'!$C:$C,0)+$AF$15,MATCH(AN$17,'1.1b Lead &amp; Parents NFP'!$9:$9,0)+$AF$14,1,1),ADDRESS(MATCH($AA95,'1.1a Lead &amp; Parents'!$C:$C,0)+$AF$13,MATCH(AN$17,'1.1a Lead &amp; Parents'!$9:$9,0)+$AF$12,1,1))</f>
        <v>$O$56</v>
      </c>
      <c r="AO95" s="747" t="str">
        <f ca="1">CHOOSE('Bidder Instructions'!$H$27,ADDRESS(MATCH($AB95,'1.1b Lead &amp; Parents NFP'!$C:$C,0)+$AF$15,MATCH(AO$17,'1.1b Lead &amp; Parents NFP'!$9:$9,0)+$AF$14,1,1),ADDRESS(MATCH($AA95,'1.1a Lead &amp; Parents'!$C:$C,0)+$AF$13,MATCH(AO$17,'1.1a Lead &amp; Parents'!$9:$9,0)+$AF$12,1,1))</f>
        <v>$P$56</v>
      </c>
      <c r="AP95" s="748"/>
      <c r="AQ95" s="748"/>
      <c r="AR95" s="748"/>
      <c r="AS95" s="748"/>
      <c r="AT95" s="747" t="str">
        <f ca="1">CHOOSE('Bidder Instructions'!$H$27,ADDRESS(MATCH($AB95,'1.1b Lead &amp; Parents NFP'!$C:$C,0)+$AF$15,MATCH(AT$17,'1.1b Lead &amp; Parents NFP'!$9:$9,0)+$AF$14,1,1),ADDRESS(MATCH($AA95,'1.1a Lead &amp; Parents'!$C:$C,0)+$AF$13,MATCH(AT$17,'1.1a Lead &amp; Parents'!$9:$9,0)+$AF$12,1,1))</f>
        <v>$V$56</v>
      </c>
      <c r="AU95" s="747" t="str">
        <f ca="1">CHOOSE('Bidder Instructions'!$H$27,ADDRESS(MATCH($AB95,'1.1b Lead &amp; Parents NFP'!$C:$C,0)+$AF$15,MATCH(AU$17,'1.1b Lead &amp; Parents NFP'!$9:$9,0)+$AF$14,1,1),ADDRESS(MATCH($AA95,'1.1a Lead &amp; Parents'!$C:$C,0)+$AF$13,MATCH(AU$17,'1.1a Lead &amp; Parents'!$9:$9,0)+$AF$12,1,1))</f>
        <v>$W$56</v>
      </c>
      <c r="AV95" s="747" t="str">
        <f ca="1">CHOOSE('Bidder Instructions'!$H$27,ADDRESS(MATCH($AB95,'1.1b Lead &amp; Parents NFP'!$C:$C,0)+$AF$15,MATCH(AV$17,'1.1b Lead &amp; Parents NFP'!$9:$9,0)+$AF$14,1,1),ADDRESS(MATCH($AA95,'1.1a Lead &amp; Parents'!$C:$C,0)+$AF$13,MATCH(AV$17,'1.1a Lead &amp; Parents'!$9:$9,0)+$AF$12,1,1))</f>
        <v>$X$56</v>
      </c>
      <c r="AW95" s="749"/>
      <c r="AX95" s="749"/>
      <c r="AY95" s="749"/>
    </row>
    <row r="96" spans="1:85" s="737" customFormat="1" outlineLevel="1" x14ac:dyDescent="0.25">
      <c r="A96" s="737" t="s">
        <v>42</v>
      </c>
      <c r="B96" s="737" t="s">
        <v>445</v>
      </c>
      <c r="D96" s="840" t="str">
        <f>IF('Bidder Instructions'!$H$27=2,"","Investments")</f>
        <v/>
      </c>
      <c r="E96" s="995" t="str">
        <f>IF(D96="","","add")</f>
        <v/>
      </c>
      <c r="F96" s="742" t="str">
        <f ca="1">_xlfn.IFNA(HYPERLINK(CHOOSE('Bidder Instructions'!$H$27,"#'1.1b Lead &amp; Parents NFP'!"&amp;AF96,"#'1.1a Lead &amp; Parents'!"&amp;AF96),INDIRECT("'"&amp;CHOOSE('Bidder Instructions'!$H$27,"1.1b Lead &amp; Parents NFP","1.1a Lead &amp; Parents")&amp;"'!"&amp;AF96)),"")</f>
        <v/>
      </c>
      <c r="G96" s="742" t="str">
        <f ca="1">_xlfn.IFNA(HYPERLINK(CHOOSE('Bidder Instructions'!$H$27,"#'1.1b Lead &amp; Parents NFP'!"&amp;AG96,"#'1.1a Lead &amp; Parents'!"&amp;AG96),INDIRECT("'"&amp;CHOOSE('Bidder Instructions'!$H$27,"1.1b Lead &amp; Parents NFP","1.1a Lead &amp; Parents")&amp;"'!"&amp;AG96)),"")</f>
        <v/>
      </c>
      <c r="H96" s="742" t="str">
        <f ca="1">_xlfn.IFNA(HYPERLINK(CHOOSE('Bidder Instructions'!$H$27,"#'1.1b Lead &amp; Parents NFP'!"&amp;AH96,"#'1.1a Lead &amp; Parents'!"&amp;AH96),INDIRECT("'"&amp;CHOOSE('Bidder Instructions'!$H$27,"1.1b Lead &amp; Parents NFP","1.1a Lead &amp; Parents")&amp;"'!"&amp;AH96)),"")</f>
        <v/>
      </c>
      <c r="I96" s="987"/>
      <c r="J96" s="987"/>
      <c r="K96" s="987"/>
      <c r="M96" s="742" t="str">
        <f ca="1">_xlfn.IFNA(HYPERLINK(CHOOSE('Bidder Instructions'!$H$27,"#'1.1b Lead &amp; Parents NFP'!"&amp;AM96,"#'1.1a Lead &amp; Parents'!"&amp;AM96),INDIRECT("'"&amp;CHOOSE('Bidder Instructions'!$H$27,"1.1b Lead &amp; Parents NFP","1.1a Lead &amp; Parents")&amp;"'!"&amp;AM96)),"")</f>
        <v/>
      </c>
      <c r="N96" s="742" t="str">
        <f ca="1">_xlfn.IFNA(HYPERLINK(CHOOSE('Bidder Instructions'!$H$27,"#'1.1b Lead &amp; Parents NFP'!"&amp;AN96,"#'1.1a Lead &amp; Parents'!"&amp;AN96),INDIRECT("'"&amp;CHOOSE('Bidder Instructions'!$H$27,"1.1b Lead &amp; Parents NFP","1.1a Lead &amp; Parents")&amp;"'!"&amp;AN96)),"")</f>
        <v/>
      </c>
      <c r="O96" s="742" t="str">
        <f ca="1">_xlfn.IFNA(HYPERLINK(CHOOSE('Bidder Instructions'!$H$27,"#'1.1b Lead &amp; Parents NFP'!"&amp;AO96,"#'1.1a Lead &amp; Parents'!"&amp;AO96),INDIRECT("'"&amp;CHOOSE('Bidder Instructions'!$H$27,"1.1b Lead &amp; Parents NFP","1.1a Lead &amp; Parents")&amp;"'!"&amp;AO96)),"")</f>
        <v/>
      </c>
      <c r="P96" s="987"/>
      <c r="Q96" s="987"/>
      <c r="R96" s="987"/>
      <c r="T96" s="742" t="str">
        <f ca="1">_xlfn.IFNA(HYPERLINK(CHOOSE('Bidder Instructions'!$H$27,"#'1.1b Lead &amp; Parents NFP'!"&amp;AT96,"#'1.1a Lead &amp; Parents'!"&amp;AT96),INDIRECT("'"&amp;CHOOSE('Bidder Instructions'!$H$27,"1.1b Lead &amp; Parents NFP","1.1a Lead &amp; Parents")&amp;"'!"&amp;AT96)),"")</f>
        <v/>
      </c>
      <c r="U96" s="742" t="str">
        <f ca="1">_xlfn.IFNA(HYPERLINK(CHOOSE('Bidder Instructions'!$H$27,"#'1.1b Lead &amp; Parents NFP'!"&amp;AU96,"#'1.1a Lead &amp; Parents'!"&amp;AU96),INDIRECT("'"&amp;CHOOSE('Bidder Instructions'!$H$27,"1.1b Lead &amp; Parents NFP","1.1a Lead &amp; Parents")&amp;"'!"&amp;AU96)),"")</f>
        <v/>
      </c>
      <c r="V96" s="742" t="str">
        <f ca="1">_xlfn.IFNA(HYPERLINK(CHOOSE('Bidder Instructions'!$H$27,"#'1.1b Lead &amp; Parents NFP'!"&amp;AV96,"#'1.1a Lead &amp; Parents'!"&amp;AV96),INDIRECT("'"&amp;CHOOSE('Bidder Instructions'!$H$27,"1.1b Lead &amp; Parents NFP","1.1a Lead &amp; Parents")&amp;"'!"&amp;AV96)),"")</f>
        <v/>
      </c>
      <c r="W96" s="987"/>
      <c r="X96" s="987"/>
      <c r="Y96" s="987"/>
      <c r="AA96" s="343" t="str">
        <f t="shared" si="53"/>
        <v>N/A</v>
      </c>
      <c r="AB96" s="343">
        <v>0</v>
      </c>
      <c r="AC96" s="343"/>
      <c r="AD96" s="842" t="str">
        <f>IF('Bidder Instructions'!$H$27=2,"","Investments")</f>
        <v/>
      </c>
      <c r="AE96" s="996" t="str">
        <f>IF(AD96="","","add")</f>
        <v/>
      </c>
      <c r="AF96" s="747" t="e">
        <f ca="1">CHOOSE('Bidder Instructions'!$H$27,ADDRESS(MATCH($AB96,'1.1b Lead &amp; Parents NFP'!$C:$C,0)+$AF$15,MATCH(AF$17,'1.1b Lead &amp; Parents NFP'!$9:$9,0)+$AF$14,1,1),ADDRESS(MATCH($AA96,'1.1a Lead &amp; Parents'!$C:$C,0)+$AF$13,MATCH(AF$17,'1.1a Lead &amp; Parents'!$9:$9,0)+$AF$12,1,1))</f>
        <v>#N/A</v>
      </c>
      <c r="AG96" s="747" t="e">
        <f ca="1">CHOOSE('Bidder Instructions'!$H$27,ADDRESS(MATCH($AB96,'1.1b Lead &amp; Parents NFP'!$C:$C,0)+$AF$15,MATCH(AG$17,'1.1b Lead &amp; Parents NFP'!$9:$9,0)+$AF$14,1,1),ADDRESS(MATCH($AA96,'1.1a Lead &amp; Parents'!$C:$C,0)+$AF$13,MATCH(AG$17,'1.1a Lead &amp; Parents'!$9:$9,0)+$AF$12,1,1))</f>
        <v>#N/A</v>
      </c>
      <c r="AH96" s="747" t="e">
        <f ca="1">CHOOSE('Bidder Instructions'!$H$27,ADDRESS(MATCH($AB96,'1.1b Lead &amp; Parents NFP'!$C:$C,0)+$AF$15,MATCH(AH$17,'1.1b Lead &amp; Parents NFP'!$9:$9,0)+$AF$14,1,1),ADDRESS(MATCH($AA96,'1.1a Lead &amp; Parents'!$C:$C,0)+$AF$13,MATCH(AH$17,'1.1a Lead &amp; Parents'!$9:$9,0)+$AF$12,1,1))</f>
        <v>#N/A</v>
      </c>
      <c r="AI96" s="748"/>
      <c r="AJ96" s="748"/>
      <c r="AK96" s="748"/>
      <c r="AL96" s="748"/>
      <c r="AM96" s="747" t="e">
        <f ca="1">CHOOSE('Bidder Instructions'!$H$27,ADDRESS(MATCH($AB96,'1.1b Lead &amp; Parents NFP'!$C:$C,0)+$AF$15,MATCH(AM$17,'1.1b Lead &amp; Parents NFP'!$9:$9,0)+$AF$14,1,1),ADDRESS(MATCH($AA96,'1.1a Lead &amp; Parents'!$C:$C,0)+$AF$13,MATCH(AM$17,'1.1a Lead &amp; Parents'!$9:$9,0)+$AF$12,1,1))</f>
        <v>#N/A</v>
      </c>
      <c r="AN96" s="747" t="e">
        <f ca="1">CHOOSE('Bidder Instructions'!$H$27,ADDRESS(MATCH($AB96,'1.1b Lead &amp; Parents NFP'!$C:$C,0)+$AF$15,MATCH(AN$17,'1.1b Lead &amp; Parents NFP'!$9:$9,0)+$AF$14,1,1),ADDRESS(MATCH($AA96,'1.1a Lead &amp; Parents'!$C:$C,0)+$AF$13,MATCH(AN$17,'1.1a Lead &amp; Parents'!$9:$9,0)+$AF$12,1,1))</f>
        <v>#N/A</v>
      </c>
      <c r="AO96" s="747" t="e">
        <f ca="1">CHOOSE('Bidder Instructions'!$H$27,ADDRESS(MATCH($AB96,'1.1b Lead &amp; Parents NFP'!$C:$C,0)+$AF$15,MATCH(AO$17,'1.1b Lead &amp; Parents NFP'!$9:$9,0)+$AF$14,1,1),ADDRESS(MATCH($AA96,'1.1a Lead &amp; Parents'!$C:$C,0)+$AF$13,MATCH(AO$17,'1.1a Lead &amp; Parents'!$9:$9,0)+$AF$12,1,1))</f>
        <v>#N/A</v>
      </c>
      <c r="AP96" s="748"/>
      <c r="AQ96" s="748"/>
      <c r="AR96" s="748"/>
      <c r="AS96" s="748"/>
      <c r="AT96" s="747" t="e">
        <f ca="1">CHOOSE('Bidder Instructions'!$H$27,ADDRESS(MATCH($AB96,'1.1b Lead &amp; Parents NFP'!$C:$C,0)+$AF$15,MATCH(AT$17,'1.1b Lead &amp; Parents NFP'!$9:$9,0)+$AF$14,1,1),ADDRESS(MATCH($AA96,'1.1a Lead &amp; Parents'!$C:$C,0)+$AF$13,MATCH(AT$17,'1.1a Lead &amp; Parents'!$9:$9,0)+$AF$12,1,1))</f>
        <v>#N/A</v>
      </c>
      <c r="AU96" s="747" t="e">
        <f ca="1">CHOOSE('Bidder Instructions'!$H$27,ADDRESS(MATCH($AB96,'1.1b Lead &amp; Parents NFP'!$C:$C,0)+$AF$15,MATCH(AU$17,'1.1b Lead &amp; Parents NFP'!$9:$9,0)+$AF$14,1,1),ADDRESS(MATCH($AA96,'1.1a Lead &amp; Parents'!$C:$C,0)+$AF$13,MATCH(AU$17,'1.1a Lead &amp; Parents'!$9:$9,0)+$AF$12,1,1))</f>
        <v>#N/A</v>
      </c>
      <c r="AV96" s="747" t="e">
        <f ca="1">CHOOSE('Bidder Instructions'!$H$27,ADDRESS(MATCH($AB96,'1.1b Lead &amp; Parents NFP'!$C:$C,0)+$AF$15,MATCH(AV$17,'1.1b Lead &amp; Parents NFP'!$9:$9,0)+$AF$14,1,1),ADDRESS(MATCH($AA96,'1.1a Lead &amp; Parents'!$C:$C,0)+$AF$13,MATCH(AV$17,'1.1a Lead &amp; Parents'!$9:$9,0)+$AF$12,1,1))</f>
        <v>#N/A</v>
      </c>
      <c r="AW96" s="749"/>
      <c r="AX96" s="749"/>
      <c r="AY96" s="749"/>
    </row>
    <row r="97" spans="1:51" s="737" customFormat="1" outlineLevel="1" x14ac:dyDescent="0.25">
      <c r="A97" s="737" t="s">
        <v>498</v>
      </c>
      <c r="B97" s="737" t="s">
        <v>465</v>
      </c>
      <c r="D97" s="999" t="s">
        <v>222</v>
      </c>
      <c r="E97" s="1000" t="s">
        <v>217</v>
      </c>
      <c r="F97" s="742">
        <f ca="1">_xlfn.IFNA(HYPERLINK(CHOOSE('Bidder Instructions'!$H$27,"#'1.1b Lead &amp; Parents NFP'!"&amp;AF97,"#'1.1a Lead &amp; Parents'!"&amp;AF97),INDIRECT("'"&amp;CHOOSE('Bidder Instructions'!$H$27,"1.1b Lead &amp; Parents NFP","1.1a Lead &amp; Parents")&amp;"'!"&amp;AF97)),"")</f>
        <v>0</v>
      </c>
      <c r="G97" s="742">
        <f ca="1">_xlfn.IFNA(HYPERLINK(CHOOSE('Bidder Instructions'!$H$27,"#'1.1b Lead &amp; Parents NFP'!"&amp;AG97,"#'1.1a Lead &amp; Parents'!"&amp;AG97),INDIRECT("'"&amp;CHOOSE('Bidder Instructions'!$H$27,"1.1b Lead &amp; Parents NFP","1.1a Lead &amp; Parents")&amp;"'!"&amp;AG97)),"")</f>
        <v>0</v>
      </c>
      <c r="H97" s="742">
        <f ca="1">_xlfn.IFNA(HYPERLINK(CHOOSE('Bidder Instructions'!$H$27,"#'1.1b Lead &amp; Parents NFP'!"&amp;AH97,"#'1.1a Lead &amp; Parents'!"&amp;AH97),INDIRECT("'"&amp;CHOOSE('Bidder Instructions'!$H$27,"1.1b Lead &amp; Parents NFP","1.1a Lead &amp; Parents")&amp;"'!"&amp;AH97)),"")</f>
        <v>0</v>
      </c>
      <c r="I97" s="987"/>
      <c r="J97" s="987"/>
      <c r="K97" s="987"/>
      <c r="M97" s="742">
        <f ca="1">_xlfn.IFNA(HYPERLINK(CHOOSE('Bidder Instructions'!$H$27,"#'1.1b Lead &amp; Parents NFP'!"&amp;AM97,"#'1.1a Lead &amp; Parents'!"&amp;AM97),INDIRECT("'"&amp;CHOOSE('Bidder Instructions'!$H$27,"1.1b Lead &amp; Parents NFP","1.1a Lead &amp; Parents")&amp;"'!"&amp;AM97)),"")</f>
        <v>0</v>
      </c>
      <c r="N97" s="742">
        <f ca="1">_xlfn.IFNA(HYPERLINK(CHOOSE('Bidder Instructions'!$H$27,"#'1.1b Lead &amp; Parents NFP'!"&amp;AN97,"#'1.1a Lead &amp; Parents'!"&amp;AN97),INDIRECT("'"&amp;CHOOSE('Bidder Instructions'!$H$27,"1.1b Lead &amp; Parents NFP","1.1a Lead &amp; Parents")&amp;"'!"&amp;AN97)),"")</f>
        <v>0</v>
      </c>
      <c r="O97" s="742">
        <f ca="1">_xlfn.IFNA(HYPERLINK(CHOOSE('Bidder Instructions'!$H$27,"#'1.1b Lead &amp; Parents NFP'!"&amp;AO97,"#'1.1a Lead &amp; Parents'!"&amp;AO97),INDIRECT("'"&amp;CHOOSE('Bidder Instructions'!$H$27,"1.1b Lead &amp; Parents NFP","1.1a Lead &amp; Parents")&amp;"'!"&amp;AO97)),"")</f>
        <v>0</v>
      </c>
      <c r="P97" s="987"/>
      <c r="Q97" s="987"/>
      <c r="R97" s="987"/>
      <c r="T97" s="742">
        <f ca="1">_xlfn.IFNA(HYPERLINK(CHOOSE('Bidder Instructions'!$H$27,"#'1.1b Lead &amp; Parents NFP'!"&amp;AT97,"#'1.1a Lead &amp; Parents'!"&amp;AT97),INDIRECT("'"&amp;CHOOSE('Bidder Instructions'!$H$27,"1.1b Lead &amp; Parents NFP","1.1a Lead &amp; Parents")&amp;"'!"&amp;AT97)),"")</f>
        <v>0</v>
      </c>
      <c r="U97" s="742">
        <f ca="1">_xlfn.IFNA(HYPERLINK(CHOOSE('Bidder Instructions'!$H$27,"#'1.1b Lead &amp; Parents NFP'!"&amp;AU97,"#'1.1a Lead &amp; Parents'!"&amp;AU97),INDIRECT("'"&amp;CHOOSE('Bidder Instructions'!$H$27,"1.1b Lead &amp; Parents NFP","1.1a Lead &amp; Parents")&amp;"'!"&amp;AU97)),"")</f>
        <v>0</v>
      </c>
      <c r="V97" s="742">
        <f ca="1">_xlfn.IFNA(HYPERLINK(CHOOSE('Bidder Instructions'!$H$27,"#'1.1b Lead &amp; Parents NFP'!"&amp;AV97,"#'1.1a Lead &amp; Parents'!"&amp;AV97),INDIRECT("'"&amp;CHOOSE('Bidder Instructions'!$H$27,"1.1b Lead &amp; Parents NFP","1.1a Lead &amp; Parents")&amp;"'!"&amp;AV97)),"")</f>
        <v>0</v>
      </c>
      <c r="W97" s="987"/>
      <c r="X97" s="987"/>
      <c r="Y97" s="987"/>
      <c r="AA97" s="343" t="str">
        <f t="shared" si="53"/>
        <v>BS36</v>
      </c>
      <c r="AB97" s="343">
        <v>0</v>
      </c>
      <c r="AC97" s="343"/>
      <c r="AD97" s="1001" t="s">
        <v>222</v>
      </c>
      <c r="AE97" s="1002" t="s">
        <v>217</v>
      </c>
      <c r="AF97" s="747" t="str">
        <f ca="1">CHOOSE('Bidder Instructions'!$H$27,ADDRESS(MATCH($AB97,'1.1b Lead &amp; Parents NFP'!$C:$C,0)+$AF$15,MATCH(AF$17,'1.1b Lead &amp; Parents NFP'!$9:$9,0)+$AF$14,1,1),ADDRESS(MATCH($AA97,'1.1a Lead &amp; Parents'!$C:$C,0)+$AF$13,MATCH(AF$17,'1.1a Lead &amp; Parents'!$9:$9,0)+$AF$12,1,1))</f>
        <v>$F$87</v>
      </c>
      <c r="AG97" s="747" t="str">
        <f ca="1">CHOOSE('Bidder Instructions'!$H$27,ADDRESS(MATCH($AB97,'1.1b Lead &amp; Parents NFP'!$C:$C,0)+$AF$15,MATCH(AG$17,'1.1b Lead &amp; Parents NFP'!$9:$9,0)+$AF$14,1,1),ADDRESS(MATCH($AA97,'1.1a Lead &amp; Parents'!$C:$C,0)+$AF$13,MATCH(AG$17,'1.1a Lead &amp; Parents'!$9:$9,0)+$AF$12,1,1))</f>
        <v>$G$87</v>
      </c>
      <c r="AH97" s="747" t="str">
        <f ca="1">CHOOSE('Bidder Instructions'!$H$27,ADDRESS(MATCH($AB97,'1.1b Lead &amp; Parents NFP'!$C:$C,0)+$AF$15,MATCH(AH$17,'1.1b Lead &amp; Parents NFP'!$9:$9,0)+$AF$14,1,1),ADDRESS(MATCH($AA97,'1.1a Lead &amp; Parents'!$C:$C,0)+$AF$13,MATCH(AH$17,'1.1a Lead &amp; Parents'!$9:$9,0)+$AF$12,1,1))</f>
        <v>$H$87</v>
      </c>
      <c r="AI97" s="748"/>
      <c r="AJ97" s="748"/>
      <c r="AK97" s="748"/>
      <c r="AL97" s="748"/>
      <c r="AM97" s="747" t="str">
        <f ca="1">CHOOSE('Bidder Instructions'!$H$27,ADDRESS(MATCH($AB97,'1.1b Lead &amp; Parents NFP'!$C:$C,0)+$AF$15,MATCH(AM$17,'1.1b Lead &amp; Parents NFP'!$9:$9,0)+$AF$14,1,1),ADDRESS(MATCH($AA97,'1.1a Lead &amp; Parents'!$C:$C,0)+$AF$13,MATCH(AM$17,'1.1a Lead &amp; Parents'!$9:$9,0)+$AF$12,1,1))</f>
        <v>$N$87</v>
      </c>
      <c r="AN97" s="747" t="str">
        <f ca="1">CHOOSE('Bidder Instructions'!$H$27,ADDRESS(MATCH($AB97,'1.1b Lead &amp; Parents NFP'!$C:$C,0)+$AF$15,MATCH(AN$17,'1.1b Lead &amp; Parents NFP'!$9:$9,0)+$AF$14,1,1),ADDRESS(MATCH($AA97,'1.1a Lead &amp; Parents'!$C:$C,0)+$AF$13,MATCH(AN$17,'1.1a Lead &amp; Parents'!$9:$9,0)+$AF$12,1,1))</f>
        <v>$O$87</v>
      </c>
      <c r="AO97" s="747" t="str">
        <f ca="1">CHOOSE('Bidder Instructions'!$H$27,ADDRESS(MATCH($AB97,'1.1b Lead &amp; Parents NFP'!$C:$C,0)+$AF$15,MATCH(AO$17,'1.1b Lead &amp; Parents NFP'!$9:$9,0)+$AF$14,1,1),ADDRESS(MATCH($AA97,'1.1a Lead &amp; Parents'!$C:$C,0)+$AF$13,MATCH(AO$17,'1.1a Lead &amp; Parents'!$9:$9,0)+$AF$12,1,1))</f>
        <v>$P$87</v>
      </c>
      <c r="AP97" s="748"/>
      <c r="AQ97" s="748"/>
      <c r="AR97" s="748"/>
      <c r="AS97" s="748"/>
      <c r="AT97" s="747" t="str">
        <f ca="1">CHOOSE('Bidder Instructions'!$H$27,ADDRESS(MATCH($AB97,'1.1b Lead &amp; Parents NFP'!$C:$C,0)+$AF$15,MATCH(AT$17,'1.1b Lead &amp; Parents NFP'!$9:$9,0)+$AF$14,1,1),ADDRESS(MATCH($AA97,'1.1a Lead &amp; Parents'!$C:$C,0)+$AF$13,MATCH(AT$17,'1.1a Lead &amp; Parents'!$9:$9,0)+$AF$12,1,1))</f>
        <v>$V$87</v>
      </c>
      <c r="AU97" s="747" t="str">
        <f ca="1">CHOOSE('Bidder Instructions'!$H$27,ADDRESS(MATCH($AB97,'1.1b Lead &amp; Parents NFP'!$C:$C,0)+$AF$15,MATCH(AU$17,'1.1b Lead &amp; Parents NFP'!$9:$9,0)+$AF$14,1,1),ADDRESS(MATCH($AA97,'1.1a Lead &amp; Parents'!$C:$C,0)+$AF$13,MATCH(AU$17,'1.1a Lead &amp; Parents'!$9:$9,0)+$AF$12,1,1))</f>
        <v>$W$87</v>
      </c>
      <c r="AV97" s="747" t="str">
        <f ca="1">CHOOSE('Bidder Instructions'!$H$27,ADDRESS(MATCH($AB97,'1.1b Lead &amp; Parents NFP'!$C:$C,0)+$AF$15,MATCH(AV$17,'1.1b Lead &amp; Parents NFP'!$9:$9,0)+$AF$14,1,1),ADDRESS(MATCH($AA97,'1.1a Lead &amp; Parents'!$C:$C,0)+$AF$13,MATCH(AV$17,'1.1a Lead &amp; Parents'!$9:$9,0)+$AF$12,1,1))</f>
        <v>$X$87</v>
      </c>
      <c r="AW97" s="749"/>
      <c r="AX97" s="749"/>
      <c r="AY97" s="749"/>
    </row>
    <row r="98" spans="1:51" s="737" customFormat="1" x14ac:dyDescent="0.25">
      <c r="D98" s="1128"/>
      <c r="F98" s="1129"/>
      <c r="G98" s="1129"/>
      <c r="H98" s="1129"/>
      <c r="I98" s="987"/>
      <c r="J98" s="987"/>
      <c r="K98" s="987"/>
      <c r="M98" s="1129"/>
      <c r="N98" s="1129"/>
      <c r="O98" s="1129"/>
      <c r="P98" s="987"/>
      <c r="Q98" s="987"/>
      <c r="R98" s="987"/>
      <c r="T98" s="1129"/>
      <c r="U98" s="1129"/>
      <c r="V98" s="1129"/>
      <c r="W98" s="987"/>
      <c r="X98" s="987"/>
      <c r="Y98" s="987"/>
      <c r="AA98" s="343"/>
      <c r="AB98" s="343"/>
      <c r="AC98" s="343"/>
      <c r="AD98" s="1130"/>
      <c r="AE98" s="343"/>
      <c r="AF98" s="747"/>
      <c r="AG98" s="747"/>
      <c r="AH98" s="832"/>
      <c r="AI98" s="748"/>
      <c r="AJ98" s="748"/>
      <c r="AK98" s="748"/>
      <c r="AL98" s="748"/>
      <c r="AM98" s="833"/>
      <c r="AN98" s="747"/>
      <c r="AO98" s="832"/>
      <c r="AP98" s="748"/>
      <c r="AQ98" s="748"/>
      <c r="AR98" s="748"/>
      <c r="AS98" s="748"/>
      <c r="AT98" s="833"/>
      <c r="AU98" s="747"/>
      <c r="AV98" s="832"/>
      <c r="AW98" s="749"/>
      <c r="AX98" s="749"/>
      <c r="AY98" s="749"/>
    </row>
    <row r="99" spans="1:51" s="1008" customFormat="1" outlineLevel="1" x14ac:dyDescent="0.25">
      <c r="A99" s="1003"/>
      <c r="B99" s="1004"/>
      <c r="C99" s="1005" t="s">
        <v>795</v>
      </c>
      <c r="D99" s="760" t="s">
        <v>799</v>
      </c>
      <c r="E99" s="761"/>
      <c r="F99" s="1006" t="str">
        <f ca="1">IFERROR(IF(F100=0,0,(CHOOSE('Bidder Instructions'!$H$27,F100/F101))),"N/A")</f>
        <v>N/A</v>
      </c>
      <c r="G99" s="1006" t="str">
        <f ca="1">IFERROR(IF(G100=0,0,(CHOOSE('Bidder Instructions'!$H$27,G100/G101))),"N/A")</f>
        <v>N/A</v>
      </c>
      <c r="H99" s="1006" t="str">
        <f ca="1">IFERROR(IF(H100=0,0,(CHOOSE('Bidder Instructions'!$H$27,H100/H101))),"N/A")</f>
        <v>N/A</v>
      </c>
      <c r="I99" s="667" t="str">
        <f ca="1">F99</f>
        <v>N/A</v>
      </c>
      <c r="J99" s="667" t="str">
        <f t="shared" ref="J99" ca="1" si="54">G99</f>
        <v>N/A</v>
      </c>
      <c r="K99" s="667" t="str">
        <f t="shared" ref="K99" ca="1" si="55">H99</f>
        <v>N/A</v>
      </c>
      <c r="L99" s="1007"/>
      <c r="M99" s="1006" t="str">
        <f ca="1">IFERROR(IF(M100=0,0,(CHOOSE('Bidder Instructions'!$H$27,M100/M101))),"N/A")</f>
        <v>N/A</v>
      </c>
      <c r="N99" s="1006" t="str">
        <f ca="1">IFERROR(IF(N100=0,0,(CHOOSE('Bidder Instructions'!$H$27,N100/N101))),"N/A")</f>
        <v>N/A</v>
      </c>
      <c r="O99" s="1006" t="str">
        <f ca="1">IFERROR(IF(O100=0,0,(CHOOSE('Bidder Instructions'!$H$27,O100/O101))),"N/A")</f>
        <v>N/A</v>
      </c>
      <c r="P99" s="667" t="str">
        <f ca="1">M99</f>
        <v>N/A</v>
      </c>
      <c r="Q99" s="667" t="str">
        <f t="shared" ref="Q99" ca="1" si="56">N99</f>
        <v>N/A</v>
      </c>
      <c r="R99" s="667" t="str">
        <f t="shared" ref="R99" ca="1" si="57">O99</f>
        <v>N/A</v>
      </c>
      <c r="S99" s="1007"/>
      <c r="T99" s="1006" t="str">
        <f ca="1">IFERROR(IF(T100=0,0,(CHOOSE('Bidder Instructions'!$H$27,T100/T101))),"N/A")</f>
        <v>N/A</v>
      </c>
      <c r="U99" s="1006" t="str">
        <f ca="1">IFERROR(IF(U100=0,0,(CHOOSE('Bidder Instructions'!$H$27,U100/U101))),"N/A")</f>
        <v>N/A</v>
      </c>
      <c r="V99" s="1006" t="str">
        <f ca="1">IFERROR(IF(V100=0,0,(CHOOSE('Bidder Instructions'!$H$27,V100/V101))),"N/A")</f>
        <v>N/A</v>
      </c>
      <c r="W99" s="667" t="str">
        <f ca="1">T99</f>
        <v>N/A</v>
      </c>
      <c r="X99" s="667" t="str">
        <f t="shared" ref="X99" ca="1" si="58">U99</f>
        <v>N/A</v>
      </c>
      <c r="Y99" s="667" t="str">
        <f t="shared" ref="Y99" ca="1" si="59">V99</f>
        <v>N/A</v>
      </c>
      <c r="AA99" s="1009"/>
      <c r="AB99" s="1009"/>
      <c r="AC99" s="1010" t="s">
        <v>795</v>
      </c>
      <c r="AD99" s="1011" t="s">
        <v>799</v>
      </c>
      <c r="AE99" s="943"/>
      <c r="AF99" s="1012"/>
      <c r="AG99" s="1012"/>
      <c r="AH99" s="1013"/>
      <c r="AI99" s="1014"/>
      <c r="AJ99" s="1014"/>
      <c r="AK99" s="1014"/>
      <c r="AL99" s="1014"/>
      <c r="AM99" s="1015"/>
      <c r="AN99" s="1012"/>
      <c r="AO99" s="1013"/>
      <c r="AP99" s="1014"/>
      <c r="AQ99" s="1014"/>
      <c r="AR99" s="1014"/>
      <c r="AS99" s="1014"/>
      <c r="AT99" s="1015"/>
      <c r="AU99" s="1012"/>
      <c r="AV99" s="1013"/>
      <c r="AW99" s="1016"/>
      <c r="AX99" s="1016"/>
      <c r="AY99" s="1016"/>
    </row>
    <row r="100" spans="1:51" s="775" customFormat="1" outlineLevel="1" x14ac:dyDescent="0.25">
      <c r="B100" s="776" t="s">
        <v>514</v>
      </c>
      <c r="C100" s="777"/>
      <c r="D100" s="778" t="s">
        <v>803</v>
      </c>
      <c r="E100" s="779"/>
      <c r="F100" s="780" t="str">
        <f ca="1">_xlfn.IFNA(HYPERLINK(CHOOSE('Bidder Instructions'!$H$27,"#'1.1b Lead &amp; Parents NFP'!"&amp;AF100,"#'1.1a Lead &amp; Parents'!"&amp;AF100),INDIRECT("'"&amp;CHOOSE('Bidder Instructions'!$H$27,"1.1b Lead &amp; Parents NFP","1.1a Lead &amp; Parents")&amp;"'!"&amp;AF100)),"")</f>
        <v/>
      </c>
      <c r="G100" s="780" t="str">
        <f ca="1">_xlfn.IFNA(HYPERLINK(CHOOSE('Bidder Instructions'!$H$27,"#'1.1b Lead &amp; Parents NFP'!"&amp;AG100,"#'1.1a Lead &amp; Parents'!"&amp;AG100),INDIRECT("'"&amp;CHOOSE('Bidder Instructions'!$H$27,"1.1b Lead &amp; Parents NFP","1.1a Lead &amp; Parents")&amp;"'!"&amp;AG100)),"")</f>
        <v/>
      </c>
      <c r="H100" s="780" t="str">
        <f ca="1">_xlfn.IFNA(HYPERLINK(CHOOSE('Bidder Instructions'!$H$27,"#'1.1b Lead &amp; Parents NFP'!"&amp;AH100,"#'1.1a Lead &amp; Parents'!"&amp;AH100),INDIRECT("'"&amp;CHOOSE('Bidder Instructions'!$H$27,"1.1b Lead &amp; Parents NFP","1.1a Lead &amp; Parents")&amp;"'!"&amp;AH100)),"")</f>
        <v/>
      </c>
      <c r="I100" s="781"/>
      <c r="J100" s="782"/>
      <c r="K100" s="782"/>
      <c r="M100" s="780" t="str">
        <f ca="1">_xlfn.IFNA(HYPERLINK(CHOOSE('Bidder Instructions'!$H$27,"#'1.1b Lead &amp; Parents NFP'!"&amp;AM100,"#'1.1a Lead &amp; Parents'!"&amp;AM100),INDIRECT("'"&amp;CHOOSE('Bidder Instructions'!$H$27,"1.1b Lead &amp; Parents NFP","1.1a Lead &amp; Parents")&amp;"'!"&amp;AM100)),"")</f>
        <v/>
      </c>
      <c r="N100" s="780" t="str">
        <f ca="1">_xlfn.IFNA(HYPERLINK(CHOOSE('Bidder Instructions'!$H$27,"#'1.1b Lead &amp; Parents NFP'!"&amp;AN100,"#'1.1a Lead &amp; Parents'!"&amp;AN100),INDIRECT("'"&amp;CHOOSE('Bidder Instructions'!$H$27,"1.1b Lead &amp; Parents NFP","1.1a Lead &amp; Parents")&amp;"'!"&amp;AN100)),"")</f>
        <v/>
      </c>
      <c r="O100" s="780" t="str">
        <f ca="1">_xlfn.IFNA(HYPERLINK(CHOOSE('Bidder Instructions'!$H$27,"#'1.1b Lead &amp; Parents NFP'!"&amp;AO100,"#'1.1a Lead &amp; Parents'!"&amp;AO100),INDIRECT("'"&amp;CHOOSE('Bidder Instructions'!$H$27,"1.1b Lead &amp; Parents NFP","1.1a Lead &amp; Parents")&amp;"'!"&amp;AO100)),"")</f>
        <v/>
      </c>
      <c r="P100" s="781"/>
      <c r="Q100" s="782"/>
      <c r="R100" s="782"/>
      <c r="T100" s="780" t="str">
        <f ca="1">_xlfn.IFNA(HYPERLINK(CHOOSE('Bidder Instructions'!$H$27,"#'1.1b Lead &amp; Parents NFP'!"&amp;AT100,"#'1.1a Lead &amp; Parents'!"&amp;AT100),INDIRECT("'"&amp;CHOOSE('Bidder Instructions'!$H$27,"1.1b Lead &amp; Parents NFP","1.1a Lead &amp; Parents")&amp;"'!"&amp;AT100)),"")</f>
        <v/>
      </c>
      <c r="U100" s="780" t="str">
        <f ca="1">_xlfn.IFNA(HYPERLINK(CHOOSE('Bidder Instructions'!$H$27,"#'1.1b Lead &amp; Parents NFP'!"&amp;AU100,"#'1.1a Lead &amp; Parents'!"&amp;AU100),INDIRECT("'"&amp;CHOOSE('Bidder Instructions'!$H$27,"1.1b Lead &amp; Parents NFP","1.1a Lead &amp; Parents")&amp;"'!"&amp;AU100)),"")</f>
        <v/>
      </c>
      <c r="V100" s="780" t="str">
        <f ca="1">_xlfn.IFNA(HYPERLINK(CHOOSE('Bidder Instructions'!$H$27,"#'1.1b Lead &amp; Parents NFP'!"&amp;AV100,"#'1.1a Lead &amp; Parents'!"&amp;AV100),INDIRECT("'"&amp;CHOOSE('Bidder Instructions'!$H$27,"1.1b Lead &amp; Parents NFP","1.1a Lead &amp; Parents")&amp;"'!"&amp;AV100)),"")</f>
        <v/>
      </c>
      <c r="W100" s="781"/>
      <c r="X100" s="782"/>
      <c r="Y100" s="782"/>
      <c r="AA100" s="783">
        <f t="shared" ref="AA100:AA101" si="60">A100</f>
        <v>0</v>
      </c>
      <c r="AB100" s="783" t="s">
        <v>514</v>
      </c>
      <c r="AC100" s="784"/>
      <c r="AD100" s="785" t="s">
        <v>803</v>
      </c>
      <c r="AE100" s="786"/>
      <c r="AF100" s="787" t="e">
        <f ca="1">CHOOSE('Bidder Instructions'!$H$27,ADDRESS(MATCH($AB100,'1.1b Lead &amp; Parents NFP'!$C:$C,0)+$AF$15,MATCH(AF$17,'1.1b Lead &amp; Parents NFP'!$9:$9,0)+$AF$14,1,1),ADDRESS(MATCH($AA100,'1.1a Lead &amp; Parents'!$C:$C,0)+$AF$13,MATCH(AF$17,'1.1a Lead &amp; Parents'!$9:$9,0)+$AF$12,1,1))</f>
        <v>#N/A</v>
      </c>
      <c r="AG100" s="787" t="e">
        <f ca="1">CHOOSE('Bidder Instructions'!$H$27,ADDRESS(MATCH($AB100,'1.1b Lead &amp; Parents NFP'!$C:$C,0)+$AF$15,MATCH(AG$17,'1.1b Lead &amp; Parents NFP'!$9:$9,0)+$AF$14,1,1),ADDRESS(MATCH($AA100,'1.1a Lead &amp; Parents'!$C:$C,0)+$AF$13,MATCH(AG$17,'1.1a Lead &amp; Parents'!$9:$9,0)+$AF$12,1,1))</f>
        <v>#N/A</v>
      </c>
      <c r="AH100" s="787" t="e">
        <f ca="1">CHOOSE('Bidder Instructions'!$H$27,ADDRESS(MATCH($AB100,'1.1b Lead &amp; Parents NFP'!$C:$C,0)+$AF$15,MATCH(AH$17,'1.1b Lead &amp; Parents NFP'!$9:$9,0)+$AF$14,1,1),ADDRESS(MATCH($AA100,'1.1a Lead &amp; Parents'!$C:$C,0)+$AF$13,MATCH(AH$17,'1.1a Lead &amp; Parents'!$9:$9,0)+$AF$12,1,1))</f>
        <v>#N/A</v>
      </c>
      <c r="AI100" s="788"/>
      <c r="AJ100" s="788"/>
      <c r="AK100" s="788"/>
      <c r="AL100" s="788"/>
      <c r="AM100" s="787" t="e">
        <f ca="1">CHOOSE('Bidder Instructions'!$H$27,ADDRESS(MATCH($AB100,'1.1b Lead &amp; Parents NFP'!$C:$C,0)+$AF$15,MATCH(AM$17,'1.1b Lead &amp; Parents NFP'!$9:$9,0)+$AF$14,1,1),ADDRESS(MATCH($AA100,'1.1a Lead &amp; Parents'!$C:$C,0)+$AF$13,MATCH(AM$17,'1.1a Lead &amp; Parents'!$9:$9,0)+$AF$12,1,1))</f>
        <v>#N/A</v>
      </c>
      <c r="AN100" s="787" t="e">
        <f ca="1">CHOOSE('Bidder Instructions'!$H$27,ADDRESS(MATCH($AB100,'1.1b Lead &amp; Parents NFP'!$C:$C,0)+$AF$15,MATCH(AN$17,'1.1b Lead &amp; Parents NFP'!$9:$9,0)+$AF$14,1,1),ADDRESS(MATCH($AA100,'1.1a Lead &amp; Parents'!$C:$C,0)+$AF$13,MATCH(AN$17,'1.1a Lead &amp; Parents'!$9:$9,0)+$AF$12,1,1))</f>
        <v>#N/A</v>
      </c>
      <c r="AO100" s="787" t="e">
        <f ca="1">CHOOSE('Bidder Instructions'!$H$27,ADDRESS(MATCH($AB100,'1.1b Lead &amp; Parents NFP'!$C:$C,0)+$AF$15,MATCH(AO$17,'1.1b Lead &amp; Parents NFP'!$9:$9,0)+$AF$14,1,1),ADDRESS(MATCH($AA100,'1.1a Lead &amp; Parents'!$C:$C,0)+$AF$13,MATCH(AO$17,'1.1a Lead &amp; Parents'!$9:$9,0)+$AF$12,1,1))</f>
        <v>#N/A</v>
      </c>
      <c r="AP100" s="788"/>
      <c r="AQ100" s="788"/>
      <c r="AR100" s="788"/>
      <c r="AS100" s="788"/>
      <c r="AT100" s="787" t="e">
        <f ca="1">CHOOSE('Bidder Instructions'!$H$27,ADDRESS(MATCH($AB100,'1.1b Lead &amp; Parents NFP'!$C:$C,0)+$AF$15,MATCH(AT$17,'1.1b Lead &amp; Parents NFP'!$9:$9,0)+$AF$14,1,1),ADDRESS(MATCH($AA100,'1.1a Lead &amp; Parents'!$C:$C,0)+$AF$13,MATCH(AT$17,'1.1a Lead &amp; Parents'!$9:$9,0)+$AF$12,1,1))</f>
        <v>#N/A</v>
      </c>
      <c r="AU100" s="787" t="e">
        <f ca="1">CHOOSE('Bidder Instructions'!$H$27,ADDRESS(MATCH($AB100,'1.1b Lead &amp; Parents NFP'!$C:$C,0)+$AF$15,MATCH(AU$17,'1.1b Lead &amp; Parents NFP'!$9:$9,0)+$AF$14,1,1),ADDRESS(MATCH($AA100,'1.1a Lead &amp; Parents'!$C:$C,0)+$AF$13,MATCH(AU$17,'1.1a Lead &amp; Parents'!$9:$9,0)+$AF$12,1,1))</f>
        <v>#N/A</v>
      </c>
      <c r="AV100" s="787" t="e">
        <f ca="1">CHOOSE('Bidder Instructions'!$H$27,ADDRESS(MATCH($AB100,'1.1b Lead &amp; Parents NFP'!$C:$C,0)+$AF$15,MATCH(AV$17,'1.1b Lead &amp; Parents NFP'!$9:$9,0)+$AF$14,1,1),ADDRESS(MATCH($AA100,'1.1a Lead &amp; Parents'!$C:$C,0)+$AF$13,MATCH(AV$17,'1.1a Lead &amp; Parents'!$9:$9,0)+$AF$12,1,1))</f>
        <v>#N/A</v>
      </c>
      <c r="AW100" s="789"/>
      <c r="AX100" s="789"/>
      <c r="AY100" s="789"/>
    </row>
    <row r="101" spans="1:51" s="775" customFormat="1" ht="13.5" customHeight="1" outlineLevel="1" x14ac:dyDescent="0.25">
      <c r="B101" s="775" t="s">
        <v>478</v>
      </c>
      <c r="C101" s="790"/>
      <c r="D101" s="791" t="s">
        <v>804</v>
      </c>
      <c r="E101" s="792"/>
      <c r="F101" s="780" t="str">
        <f ca="1">_xlfn.IFNA(HYPERLINK(CHOOSE('Bidder Instructions'!$H$27,"#'1.1b Lead &amp; Parents NFP'!"&amp;AF101,"#'1.1a Lead &amp; Parents'!"&amp;AF101),INDIRECT("'"&amp;CHOOSE('Bidder Instructions'!$H$27,"1.1b Lead &amp; Parents NFP","1.1a Lead &amp; Parents")&amp;"'!"&amp;AF101)),"")</f>
        <v/>
      </c>
      <c r="G101" s="780" t="str">
        <f ca="1">_xlfn.IFNA(HYPERLINK(CHOOSE('Bidder Instructions'!$H$27,"#'1.1b Lead &amp; Parents NFP'!"&amp;AG101,"#'1.1a Lead &amp; Parents'!"&amp;AG101),INDIRECT("'"&amp;CHOOSE('Bidder Instructions'!$H$27,"1.1b Lead &amp; Parents NFP","1.1a Lead &amp; Parents")&amp;"'!"&amp;AG101)),"")</f>
        <v/>
      </c>
      <c r="H101" s="780" t="str">
        <f ca="1">_xlfn.IFNA(HYPERLINK(CHOOSE('Bidder Instructions'!$H$27,"#'1.1b Lead &amp; Parents NFP'!"&amp;AH101,"#'1.1a Lead &amp; Parents'!"&amp;AH101),INDIRECT("'"&amp;CHOOSE('Bidder Instructions'!$H$27,"1.1b Lead &amp; Parents NFP","1.1a Lead &amp; Parents")&amp;"'!"&amp;AH101)),"")</f>
        <v/>
      </c>
      <c r="I101" s="781"/>
      <c r="J101" s="782"/>
      <c r="K101" s="782"/>
      <c r="M101" s="780" t="str">
        <f ca="1">_xlfn.IFNA(HYPERLINK(CHOOSE('Bidder Instructions'!$H$27,"#'1.1b Lead &amp; Parents NFP'!"&amp;AM101,"#'1.1a Lead &amp; Parents'!"&amp;AM101),INDIRECT("'"&amp;CHOOSE('Bidder Instructions'!$H$27,"1.1b Lead &amp; Parents NFP","1.1a Lead &amp; Parents")&amp;"'!"&amp;AM101)),"")</f>
        <v/>
      </c>
      <c r="N101" s="780" t="str">
        <f ca="1">_xlfn.IFNA(HYPERLINK(CHOOSE('Bidder Instructions'!$H$27,"#'1.1b Lead &amp; Parents NFP'!"&amp;AN101,"#'1.1a Lead &amp; Parents'!"&amp;AN101),INDIRECT("'"&amp;CHOOSE('Bidder Instructions'!$H$27,"1.1b Lead &amp; Parents NFP","1.1a Lead &amp; Parents")&amp;"'!"&amp;AN101)),"")</f>
        <v/>
      </c>
      <c r="O101" s="780" t="str">
        <f ca="1">_xlfn.IFNA(HYPERLINK(CHOOSE('Bidder Instructions'!$H$27,"#'1.1b Lead &amp; Parents NFP'!"&amp;AO101,"#'1.1a Lead &amp; Parents'!"&amp;AO101),INDIRECT("'"&amp;CHOOSE('Bidder Instructions'!$H$27,"1.1b Lead &amp; Parents NFP","1.1a Lead &amp; Parents")&amp;"'!"&amp;AO101)),"")</f>
        <v/>
      </c>
      <c r="P101" s="781"/>
      <c r="Q101" s="782"/>
      <c r="R101" s="782"/>
      <c r="T101" s="780" t="str">
        <f ca="1">_xlfn.IFNA(HYPERLINK(CHOOSE('Bidder Instructions'!$H$27,"#'1.1b Lead &amp; Parents NFP'!"&amp;AT101,"#'1.1a Lead &amp; Parents'!"&amp;AT101),INDIRECT("'"&amp;CHOOSE('Bidder Instructions'!$H$27,"1.1b Lead &amp; Parents NFP","1.1a Lead &amp; Parents")&amp;"'!"&amp;AT101)),"")</f>
        <v/>
      </c>
      <c r="U101" s="780" t="str">
        <f ca="1">_xlfn.IFNA(HYPERLINK(CHOOSE('Bidder Instructions'!$H$27,"#'1.1b Lead &amp; Parents NFP'!"&amp;AU101,"#'1.1a Lead &amp; Parents'!"&amp;AU101),INDIRECT("'"&amp;CHOOSE('Bidder Instructions'!$H$27,"1.1b Lead &amp; Parents NFP","1.1a Lead &amp; Parents")&amp;"'!"&amp;AU101)),"")</f>
        <v/>
      </c>
      <c r="V101" s="780" t="str">
        <f ca="1">_xlfn.IFNA(HYPERLINK(CHOOSE('Bidder Instructions'!$H$27,"#'1.1b Lead &amp; Parents NFP'!"&amp;AV101,"#'1.1a Lead &amp; Parents'!"&amp;AV101),INDIRECT("'"&amp;CHOOSE('Bidder Instructions'!$H$27,"1.1b Lead &amp; Parents NFP","1.1a Lead &amp; Parents")&amp;"'!"&amp;AV101)),"")</f>
        <v/>
      </c>
      <c r="W101" s="781"/>
      <c r="X101" s="782"/>
      <c r="Y101" s="782"/>
      <c r="AA101" s="783">
        <f t="shared" si="60"/>
        <v>0</v>
      </c>
      <c r="AB101" s="783" t="s">
        <v>478</v>
      </c>
      <c r="AC101" s="793"/>
      <c r="AD101" s="794" t="s">
        <v>804</v>
      </c>
      <c r="AE101" s="795"/>
      <c r="AF101" s="787" t="e">
        <f ca="1">CHOOSE('Bidder Instructions'!$H$27,ADDRESS(MATCH($AB101,'1.1b Lead &amp; Parents NFP'!$C:$C,0)+$AF$15,MATCH(AF$17,'1.1b Lead &amp; Parents NFP'!$9:$9,0)+$AF$14,1,1),ADDRESS(MATCH($AA101,'1.1a Lead &amp; Parents'!$C:$C,0)+$AF$13,MATCH(AF$17,'1.1a Lead &amp; Parents'!$9:$9,0)+$AF$12,1,1))</f>
        <v>#N/A</v>
      </c>
      <c r="AG101" s="787" t="e">
        <f ca="1">CHOOSE('Bidder Instructions'!$H$27,ADDRESS(MATCH($AB101,'1.1b Lead &amp; Parents NFP'!$C:$C,0)+$AF$15,MATCH(AG$17,'1.1b Lead &amp; Parents NFP'!$9:$9,0)+$AF$14,1,1),ADDRESS(MATCH($AA101,'1.1a Lead &amp; Parents'!$C:$C,0)+$AF$13,MATCH(AG$17,'1.1a Lead &amp; Parents'!$9:$9,0)+$AF$12,1,1))</f>
        <v>#N/A</v>
      </c>
      <c r="AH101" s="787" t="e">
        <f ca="1">CHOOSE('Bidder Instructions'!$H$27,ADDRESS(MATCH($AB101,'1.1b Lead &amp; Parents NFP'!$C:$C,0)+$AF$15,MATCH(AH$17,'1.1b Lead &amp; Parents NFP'!$9:$9,0)+$AF$14,1,1),ADDRESS(MATCH($AA101,'1.1a Lead &amp; Parents'!$C:$C,0)+$AF$13,MATCH(AH$17,'1.1a Lead &amp; Parents'!$9:$9,0)+$AF$12,1,1))</f>
        <v>#N/A</v>
      </c>
      <c r="AI101" s="788"/>
      <c r="AJ101" s="788"/>
      <c r="AK101" s="788"/>
      <c r="AL101" s="788"/>
      <c r="AM101" s="787" t="e">
        <f ca="1">CHOOSE('Bidder Instructions'!$H$27,ADDRESS(MATCH($AB101,'1.1b Lead &amp; Parents NFP'!$C:$C,0)+$AF$15,MATCH(AM$17,'1.1b Lead &amp; Parents NFP'!$9:$9,0)+$AF$14,1,1),ADDRESS(MATCH($AA101,'1.1a Lead &amp; Parents'!$C:$C,0)+$AF$13,MATCH(AM$17,'1.1a Lead &amp; Parents'!$9:$9,0)+$AF$12,1,1))</f>
        <v>#N/A</v>
      </c>
      <c r="AN101" s="787" t="e">
        <f ca="1">CHOOSE('Bidder Instructions'!$H$27,ADDRESS(MATCH($AB101,'1.1b Lead &amp; Parents NFP'!$C:$C,0)+$AF$15,MATCH(AN$17,'1.1b Lead &amp; Parents NFP'!$9:$9,0)+$AF$14,1,1),ADDRESS(MATCH($AA101,'1.1a Lead &amp; Parents'!$C:$C,0)+$AF$13,MATCH(AN$17,'1.1a Lead &amp; Parents'!$9:$9,0)+$AF$12,1,1))</f>
        <v>#N/A</v>
      </c>
      <c r="AO101" s="787" t="e">
        <f ca="1">CHOOSE('Bidder Instructions'!$H$27,ADDRESS(MATCH($AB101,'1.1b Lead &amp; Parents NFP'!$C:$C,0)+$AF$15,MATCH(AO$17,'1.1b Lead &amp; Parents NFP'!$9:$9,0)+$AF$14,1,1),ADDRESS(MATCH($AA101,'1.1a Lead &amp; Parents'!$C:$C,0)+$AF$13,MATCH(AO$17,'1.1a Lead &amp; Parents'!$9:$9,0)+$AF$12,1,1))</f>
        <v>#N/A</v>
      </c>
      <c r="AP101" s="788"/>
      <c r="AQ101" s="788"/>
      <c r="AR101" s="788"/>
      <c r="AS101" s="788"/>
      <c r="AT101" s="787" t="e">
        <f ca="1">CHOOSE('Bidder Instructions'!$H$27,ADDRESS(MATCH($AB101,'1.1b Lead &amp; Parents NFP'!$C:$C,0)+$AF$15,MATCH(AT$17,'1.1b Lead &amp; Parents NFP'!$9:$9,0)+$AF$14,1,1),ADDRESS(MATCH($AA101,'1.1a Lead &amp; Parents'!$C:$C,0)+$AF$13,MATCH(AT$17,'1.1a Lead &amp; Parents'!$9:$9,0)+$AF$12,1,1))</f>
        <v>#N/A</v>
      </c>
      <c r="AU101" s="787" t="e">
        <f ca="1">CHOOSE('Bidder Instructions'!$H$27,ADDRESS(MATCH($AB101,'1.1b Lead &amp; Parents NFP'!$C:$C,0)+$AF$15,MATCH(AU$17,'1.1b Lead &amp; Parents NFP'!$9:$9,0)+$AF$14,1,1),ADDRESS(MATCH($AA101,'1.1a Lead &amp; Parents'!$C:$C,0)+$AF$13,MATCH(AU$17,'1.1a Lead &amp; Parents'!$9:$9,0)+$AF$12,1,1))</f>
        <v>#N/A</v>
      </c>
      <c r="AV101" s="787" t="e">
        <f ca="1">CHOOSE('Bidder Instructions'!$H$27,ADDRESS(MATCH($AB101,'1.1b Lead &amp; Parents NFP'!$C:$C,0)+$AF$15,MATCH(AV$17,'1.1b Lead &amp; Parents NFP'!$9:$9,0)+$AF$14,1,1),ADDRESS(MATCH($AA101,'1.1a Lead &amp; Parents'!$C:$C,0)+$AF$13,MATCH(AV$17,'1.1a Lead &amp; Parents'!$9:$9,0)+$AF$12,1,1))</f>
        <v>#N/A</v>
      </c>
      <c r="AW101" s="789"/>
      <c r="AX101" s="789"/>
      <c r="AY101" s="789"/>
    </row>
    <row r="102" spans="1:51" s="774" customFormat="1" outlineLevel="1" x14ac:dyDescent="0.25">
      <c r="B102" s="800"/>
      <c r="C102" s="801"/>
      <c r="D102" s="802"/>
      <c r="E102" s="802"/>
      <c r="F102" s="803"/>
      <c r="G102" s="803"/>
      <c r="H102" s="803"/>
      <c r="I102" s="966"/>
      <c r="J102" s="966"/>
      <c r="K102" s="966"/>
      <c r="M102" s="805"/>
      <c r="N102" s="805"/>
      <c r="O102" s="805"/>
      <c r="P102" s="966"/>
      <c r="Q102" s="966"/>
      <c r="R102" s="966"/>
      <c r="T102" s="805"/>
      <c r="U102" s="805"/>
      <c r="V102" s="805"/>
      <c r="W102" s="966"/>
      <c r="X102" s="966"/>
      <c r="Y102" s="966"/>
      <c r="AA102" s="783"/>
      <c r="AB102" s="783"/>
      <c r="AC102" s="806"/>
      <c r="AD102" s="807"/>
      <c r="AE102" s="807"/>
      <c r="AF102" s="787"/>
      <c r="AG102" s="787"/>
      <c r="AH102" s="808"/>
      <c r="AI102" s="788"/>
      <c r="AJ102" s="788"/>
      <c r="AK102" s="788"/>
      <c r="AL102" s="788"/>
      <c r="AM102" s="809"/>
      <c r="AN102" s="787"/>
      <c r="AO102" s="808"/>
      <c r="AP102" s="788"/>
      <c r="AQ102" s="788"/>
      <c r="AR102" s="788"/>
      <c r="AS102" s="788"/>
      <c r="AT102" s="809"/>
      <c r="AU102" s="787"/>
      <c r="AV102" s="808"/>
      <c r="AW102" s="789"/>
      <c r="AX102" s="789"/>
      <c r="AY102" s="789"/>
    </row>
    <row r="103" spans="1:51" s="1021" customFormat="1" outlineLevel="1" x14ac:dyDescent="0.25">
      <c r="A103" s="1017"/>
      <c r="B103" s="1018"/>
      <c r="C103" s="1019" t="s">
        <v>796</v>
      </c>
      <c r="D103" s="722" t="s">
        <v>800</v>
      </c>
      <c r="E103" s="723"/>
      <c r="F103" s="1006" t="str">
        <f ca="1">IFERROR(IF(F104=0,0,(CHOOSE('Bidder Instructions'!$H$27,F104/F105))),"N/A")</f>
        <v>N/A</v>
      </c>
      <c r="G103" s="1006" t="str">
        <f ca="1">IFERROR(IF(G104=0,0,(CHOOSE('Bidder Instructions'!$H$27,G104/G105))),"N/A")</f>
        <v>N/A</v>
      </c>
      <c r="H103" s="1006" t="str">
        <f ca="1">IFERROR(IF(H104=0,0,(CHOOSE('Bidder Instructions'!$H$27,H104/H105))),"N/A")</f>
        <v>N/A</v>
      </c>
      <c r="I103" s="667" t="str">
        <f ca="1">F103</f>
        <v>N/A</v>
      </c>
      <c r="J103" s="667" t="str">
        <f t="shared" ref="J103" ca="1" si="61">G103</f>
        <v>N/A</v>
      </c>
      <c r="K103" s="667" t="str">
        <f t="shared" ref="K103" ca="1" si="62">H103</f>
        <v>N/A</v>
      </c>
      <c r="L103" s="1020"/>
      <c r="M103" s="1006" t="str">
        <f ca="1">IFERROR(IF(M104=0,0,(CHOOSE('Bidder Instructions'!$H$27,M104/M105))),"N/A")</f>
        <v>N/A</v>
      </c>
      <c r="N103" s="1006" t="str">
        <f ca="1">IFERROR(IF(N104=0,0,(CHOOSE('Bidder Instructions'!$H$27,N104/N105))),"N/A")</f>
        <v>N/A</v>
      </c>
      <c r="O103" s="1006" t="str">
        <f ca="1">IFERROR(IF(O104=0,0,(CHOOSE('Bidder Instructions'!$H$27,O104/O105))),"N/A")</f>
        <v>N/A</v>
      </c>
      <c r="P103" s="667" t="str">
        <f ca="1">M103</f>
        <v>N/A</v>
      </c>
      <c r="Q103" s="667" t="str">
        <f t="shared" ref="Q103" ca="1" si="63">N103</f>
        <v>N/A</v>
      </c>
      <c r="R103" s="667" t="str">
        <f t="shared" ref="R103" ca="1" si="64">O103</f>
        <v>N/A</v>
      </c>
      <c r="S103" s="1020"/>
      <c r="T103" s="1006" t="str">
        <f ca="1">IFERROR(IF(T104=0,0,(CHOOSE('Bidder Instructions'!$H$27,T104/T105))),"N/A")</f>
        <v>N/A</v>
      </c>
      <c r="U103" s="1006" t="str">
        <f ca="1">IFERROR(IF(U104=0,0,(CHOOSE('Bidder Instructions'!$H$27,U104/U105))),"N/A")</f>
        <v>N/A</v>
      </c>
      <c r="V103" s="1006" t="str">
        <f ca="1">IFERROR(IF(V104=0,0,(CHOOSE('Bidder Instructions'!$H$27,V104/V105))),"N/A")</f>
        <v>N/A</v>
      </c>
      <c r="W103" s="667" t="str">
        <f ca="1">T103</f>
        <v>N/A</v>
      </c>
      <c r="X103" s="667" t="str">
        <f t="shared" ref="X103" ca="1" si="65">U103</f>
        <v>N/A</v>
      </c>
      <c r="Y103" s="667" t="str">
        <f t="shared" ref="Y103" ca="1" si="66">V103</f>
        <v>N/A</v>
      </c>
      <c r="AA103" s="1022"/>
      <c r="AB103" s="1022"/>
      <c r="AC103" s="1023" t="s">
        <v>796</v>
      </c>
      <c r="AD103" s="728" t="s">
        <v>800</v>
      </c>
      <c r="AE103" s="729"/>
      <c r="AF103" s="1024"/>
      <c r="AG103" s="1024"/>
      <c r="AH103" s="1025"/>
      <c r="AI103" s="1026"/>
      <c r="AJ103" s="1026"/>
      <c r="AK103" s="1026"/>
      <c r="AL103" s="1026"/>
      <c r="AM103" s="1027"/>
      <c r="AN103" s="1024"/>
      <c r="AO103" s="1025"/>
      <c r="AP103" s="1026"/>
      <c r="AQ103" s="1026"/>
      <c r="AR103" s="1026"/>
      <c r="AS103" s="1026"/>
      <c r="AT103" s="1027"/>
      <c r="AU103" s="1024"/>
      <c r="AV103" s="1025"/>
      <c r="AW103" s="1028"/>
      <c r="AX103" s="1028"/>
      <c r="AY103" s="1028"/>
    </row>
    <row r="104" spans="1:51" s="737" customFormat="1" outlineLevel="1" x14ac:dyDescent="0.25">
      <c r="B104" s="738" t="s">
        <v>490</v>
      </c>
      <c r="C104" s="739"/>
      <c r="D104" s="740" t="s">
        <v>684</v>
      </c>
      <c r="E104" s="1029"/>
      <c r="F104" s="742" t="str">
        <f ca="1">_xlfn.IFNA(HYPERLINK(CHOOSE('Bidder Instructions'!$H$27,"#'1.1b Lead &amp; Parents NFP'!"&amp;AF104,"#'1.1a Lead &amp; Parents'!"&amp;AF104),INDIRECT("'"&amp;CHOOSE('Bidder Instructions'!$H$27,"1.1b Lead &amp; Parents NFP","1.1a Lead &amp; Parents")&amp;"'!"&amp;AF104)),"")</f>
        <v/>
      </c>
      <c r="G104" s="742" t="str">
        <f ca="1">_xlfn.IFNA(HYPERLINK(CHOOSE('Bidder Instructions'!$H$27,"#'1.1b Lead &amp; Parents NFP'!"&amp;AG104,"#'1.1a Lead &amp; Parents'!"&amp;AG104),INDIRECT("'"&amp;CHOOSE('Bidder Instructions'!$H$27,"1.1b Lead &amp; Parents NFP","1.1a Lead &amp; Parents")&amp;"'!"&amp;AG104)),"")</f>
        <v/>
      </c>
      <c r="H104" s="742" t="str">
        <f ca="1">_xlfn.IFNA(HYPERLINK(CHOOSE('Bidder Instructions'!$H$27,"#'1.1b Lead &amp; Parents NFP'!"&amp;AH104,"#'1.1a Lead &amp; Parents'!"&amp;AH104),INDIRECT("'"&amp;CHOOSE('Bidder Instructions'!$H$27,"1.1b Lead &amp; Parents NFP","1.1a Lead &amp; Parents")&amp;"'!"&amp;AH104)),"")</f>
        <v/>
      </c>
      <c r="I104" s="836"/>
      <c r="J104" s="753"/>
      <c r="K104" s="753"/>
      <c r="M104" s="742" t="str">
        <f ca="1">_xlfn.IFNA(HYPERLINK(CHOOSE('Bidder Instructions'!$H$27,"#'1.1b Lead &amp; Parents NFP'!"&amp;AM104,"#'1.1a Lead &amp; Parents'!"&amp;AM104),INDIRECT("'"&amp;CHOOSE('Bidder Instructions'!$H$27,"1.1b Lead &amp; Parents NFP","1.1a Lead &amp; Parents")&amp;"'!"&amp;AM104)),"")</f>
        <v/>
      </c>
      <c r="N104" s="742" t="str">
        <f ca="1">_xlfn.IFNA(HYPERLINK(CHOOSE('Bidder Instructions'!$H$27,"#'1.1b Lead &amp; Parents NFP'!"&amp;AN104,"#'1.1a Lead &amp; Parents'!"&amp;AN104),INDIRECT("'"&amp;CHOOSE('Bidder Instructions'!$H$27,"1.1b Lead &amp; Parents NFP","1.1a Lead &amp; Parents")&amp;"'!"&amp;AN104)),"")</f>
        <v/>
      </c>
      <c r="O104" s="742" t="str">
        <f ca="1">_xlfn.IFNA(HYPERLINK(CHOOSE('Bidder Instructions'!$H$27,"#'1.1b Lead &amp; Parents NFP'!"&amp;AO104,"#'1.1a Lead &amp; Parents'!"&amp;AO104),INDIRECT("'"&amp;CHOOSE('Bidder Instructions'!$H$27,"1.1b Lead &amp; Parents NFP","1.1a Lead &amp; Parents")&amp;"'!"&amp;AO104)),"")</f>
        <v/>
      </c>
      <c r="P104" s="836"/>
      <c r="Q104" s="753"/>
      <c r="R104" s="753"/>
      <c r="T104" s="742" t="str">
        <f ca="1">_xlfn.IFNA(HYPERLINK(CHOOSE('Bidder Instructions'!$H$27,"#'1.1b Lead &amp; Parents NFP'!"&amp;AT104,"#'1.1a Lead &amp; Parents'!"&amp;AT104),INDIRECT("'"&amp;CHOOSE('Bidder Instructions'!$H$27,"1.1b Lead &amp; Parents NFP","1.1a Lead &amp; Parents")&amp;"'!"&amp;AT104)),"")</f>
        <v/>
      </c>
      <c r="U104" s="742" t="str">
        <f ca="1">_xlfn.IFNA(HYPERLINK(CHOOSE('Bidder Instructions'!$H$27,"#'1.1b Lead &amp; Parents NFP'!"&amp;AU104,"#'1.1a Lead &amp; Parents'!"&amp;AU104),INDIRECT("'"&amp;CHOOSE('Bidder Instructions'!$H$27,"1.1b Lead &amp; Parents NFP","1.1a Lead &amp; Parents")&amp;"'!"&amp;AU104)),"")</f>
        <v/>
      </c>
      <c r="V104" s="742" t="str">
        <f ca="1">_xlfn.IFNA(HYPERLINK(CHOOSE('Bidder Instructions'!$H$27,"#'1.1b Lead &amp; Parents NFP'!"&amp;AV104,"#'1.1a Lead &amp; Parents'!"&amp;AV104),INDIRECT("'"&amp;CHOOSE('Bidder Instructions'!$H$27,"1.1b Lead &amp; Parents NFP","1.1a Lead &amp; Parents")&amp;"'!"&amp;AV104)),"")</f>
        <v/>
      </c>
      <c r="W104" s="836"/>
      <c r="X104" s="753"/>
      <c r="Y104" s="753"/>
      <c r="AA104" s="343">
        <f t="shared" ref="AA104:AA109" si="67">A104</f>
        <v>0</v>
      </c>
      <c r="AB104" s="343" t="s">
        <v>490</v>
      </c>
      <c r="AC104" s="744"/>
      <c r="AD104" s="740" t="s">
        <v>684</v>
      </c>
      <c r="AE104" s="1030"/>
      <c r="AF104" s="747" t="e">
        <f ca="1">CHOOSE('Bidder Instructions'!$H$27,ADDRESS(MATCH($AB104,'1.1b Lead &amp; Parents NFP'!$C:$C,0)+$AF$15,MATCH(AF$17,'1.1b Lead &amp; Parents NFP'!$9:$9,0)+$AF$14,1,1),ADDRESS(MATCH($AA104,'1.1a Lead &amp; Parents'!$C:$C,0)+$AF$13,MATCH(AF$17,'1.1a Lead &amp; Parents'!$9:$9,0)+$AF$12,1,1))</f>
        <v>#N/A</v>
      </c>
      <c r="AG104" s="747" t="e">
        <f ca="1">CHOOSE('Bidder Instructions'!$H$27,ADDRESS(MATCH($AB104,'1.1b Lead &amp; Parents NFP'!$C:$C,0)+$AF$15,MATCH(AG$17,'1.1b Lead &amp; Parents NFP'!$9:$9,0)+$AF$14,1,1),ADDRESS(MATCH($AA104,'1.1a Lead &amp; Parents'!$C:$C,0)+$AF$13,MATCH(AG$17,'1.1a Lead &amp; Parents'!$9:$9,0)+$AF$12,1,1))</f>
        <v>#N/A</v>
      </c>
      <c r="AH104" s="747" t="e">
        <f ca="1">CHOOSE('Bidder Instructions'!$H$27,ADDRESS(MATCH($AB104,'1.1b Lead &amp; Parents NFP'!$C:$C,0)+$AF$15,MATCH(AH$17,'1.1b Lead &amp; Parents NFP'!$9:$9,0)+$AF$14,1,1),ADDRESS(MATCH($AA104,'1.1a Lead &amp; Parents'!$C:$C,0)+$AF$13,MATCH(AH$17,'1.1a Lead &amp; Parents'!$9:$9,0)+$AF$12,1,1))</f>
        <v>#N/A</v>
      </c>
      <c r="AI104" s="748"/>
      <c r="AJ104" s="748"/>
      <c r="AK104" s="748"/>
      <c r="AL104" s="748"/>
      <c r="AM104" s="747" t="e">
        <f ca="1">CHOOSE('Bidder Instructions'!$H$27,ADDRESS(MATCH($AB104,'1.1b Lead &amp; Parents NFP'!$C:$C,0)+$AF$15,MATCH(AM$17,'1.1b Lead &amp; Parents NFP'!$9:$9,0)+$AF$14,1,1),ADDRESS(MATCH($AA104,'1.1a Lead &amp; Parents'!$C:$C,0)+$AF$13,MATCH(AM$17,'1.1a Lead &amp; Parents'!$9:$9,0)+$AF$12,1,1))</f>
        <v>#N/A</v>
      </c>
      <c r="AN104" s="747" t="e">
        <f ca="1">CHOOSE('Bidder Instructions'!$H$27,ADDRESS(MATCH($AB104,'1.1b Lead &amp; Parents NFP'!$C:$C,0)+$AF$15,MATCH(AN$17,'1.1b Lead &amp; Parents NFP'!$9:$9,0)+$AF$14,1,1),ADDRESS(MATCH($AA104,'1.1a Lead &amp; Parents'!$C:$C,0)+$AF$13,MATCH(AN$17,'1.1a Lead &amp; Parents'!$9:$9,0)+$AF$12,1,1))</f>
        <v>#N/A</v>
      </c>
      <c r="AO104" s="747" t="e">
        <f ca="1">CHOOSE('Bidder Instructions'!$H$27,ADDRESS(MATCH($AB104,'1.1b Lead &amp; Parents NFP'!$C:$C,0)+$AF$15,MATCH(AO$17,'1.1b Lead &amp; Parents NFP'!$9:$9,0)+$AF$14,1,1),ADDRESS(MATCH($AA104,'1.1a Lead &amp; Parents'!$C:$C,0)+$AF$13,MATCH(AO$17,'1.1a Lead &amp; Parents'!$9:$9,0)+$AF$12,1,1))</f>
        <v>#N/A</v>
      </c>
      <c r="AP104" s="748"/>
      <c r="AQ104" s="748"/>
      <c r="AR104" s="748"/>
      <c r="AS104" s="748"/>
      <c r="AT104" s="747" t="e">
        <f ca="1">CHOOSE('Bidder Instructions'!$H$27,ADDRESS(MATCH($AB104,'1.1b Lead &amp; Parents NFP'!$C:$C,0)+$AF$15,MATCH(AT$17,'1.1b Lead &amp; Parents NFP'!$9:$9,0)+$AF$14,1,1),ADDRESS(MATCH($AA104,'1.1a Lead &amp; Parents'!$C:$C,0)+$AF$13,MATCH(AT$17,'1.1a Lead &amp; Parents'!$9:$9,0)+$AF$12,1,1))</f>
        <v>#N/A</v>
      </c>
      <c r="AU104" s="747" t="e">
        <f ca="1">CHOOSE('Bidder Instructions'!$H$27,ADDRESS(MATCH($AB104,'1.1b Lead &amp; Parents NFP'!$C:$C,0)+$AF$15,MATCH(AU$17,'1.1b Lead &amp; Parents NFP'!$9:$9,0)+$AF$14,1,1),ADDRESS(MATCH($AA104,'1.1a Lead &amp; Parents'!$C:$C,0)+$AF$13,MATCH(AU$17,'1.1a Lead &amp; Parents'!$9:$9,0)+$AF$12,1,1))</f>
        <v>#N/A</v>
      </c>
      <c r="AV104" s="747" t="e">
        <f ca="1">CHOOSE('Bidder Instructions'!$H$27,ADDRESS(MATCH($AB104,'1.1b Lead &amp; Parents NFP'!$C:$C,0)+$AF$15,MATCH(AV$17,'1.1b Lead &amp; Parents NFP'!$9:$9,0)+$AF$14,1,1),ADDRESS(MATCH($AA104,'1.1a Lead &amp; Parents'!$C:$C,0)+$AF$13,MATCH(AV$17,'1.1a Lead &amp; Parents'!$9:$9,0)+$AF$12,1,1))</f>
        <v>#N/A</v>
      </c>
      <c r="AW104" s="749"/>
      <c r="AX104" s="749"/>
      <c r="AY104" s="749"/>
    </row>
    <row r="105" spans="1:51" s="737" customFormat="1" ht="14.25" customHeight="1" outlineLevel="1" x14ac:dyDescent="0.25">
      <c r="B105" s="737" t="s">
        <v>478</v>
      </c>
      <c r="C105" s="750"/>
      <c r="D105" s="1031" t="s">
        <v>804</v>
      </c>
      <c r="E105" s="1032"/>
      <c r="F105" s="742" t="str">
        <f ca="1">_xlfn.IFNA(HYPERLINK(CHOOSE('Bidder Instructions'!$H$27,"#'1.1b Lead &amp; Parents NFP'!"&amp;AF105,"#'1.1a Lead &amp; Parents'!"&amp;AF105),INDIRECT("'"&amp;CHOOSE('Bidder Instructions'!$H$27,"1.1b Lead &amp; Parents NFP","1.1a Lead &amp; Parents")&amp;"'!"&amp;AF105)),"")</f>
        <v/>
      </c>
      <c r="G105" s="742" t="str">
        <f ca="1">_xlfn.IFNA(HYPERLINK(CHOOSE('Bidder Instructions'!$H$27,"#'1.1b Lead &amp; Parents NFP'!"&amp;AG105,"#'1.1a Lead &amp; Parents'!"&amp;AG105),INDIRECT("'"&amp;CHOOSE('Bidder Instructions'!$H$27,"1.1b Lead &amp; Parents NFP","1.1a Lead &amp; Parents")&amp;"'!"&amp;AG105)),"")</f>
        <v/>
      </c>
      <c r="H105" s="742" t="str">
        <f ca="1">_xlfn.IFNA(HYPERLINK(CHOOSE('Bidder Instructions'!$H$27,"#'1.1b Lead &amp; Parents NFP'!"&amp;AH105,"#'1.1a Lead &amp; Parents'!"&amp;AH105),INDIRECT("'"&amp;CHOOSE('Bidder Instructions'!$H$27,"1.1b Lead &amp; Parents NFP","1.1a Lead &amp; Parents")&amp;"'!"&amp;AH105)),"")</f>
        <v/>
      </c>
      <c r="I105" s="836"/>
      <c r="J105" s="753"/>
      <c r="K105" s="753"/>
      <c r="M105" s="742" t="str">
        <f ca="1">_xlfn.IFNA(HYPERLINK(CHOOSE('Bidder Instructions'!$H$27,"#'1.1b Lead &amp; Parents NFP'!"&amp;AM105,"#'1.1a Lead &amp; Parents'!"&amp;AM105),INDIRECT("'"&amp;CHOOSE('Bidder Instructions'!$H$27,"1.1b Lead &amp; Parents NFP","1.1a Lead &amp; Parents")&amp;"'!"&amp;AM105)),"")</f>
        <v/>
      </c>
      <c r="N105" s="742" t="str">
        <f ca="1">_xlfn.IFNA(HYPERLINK(CHOOSE('Bidder Instructions'!$H$27,"#'1.1b Lead &amp; Parents NFP'!"&amp;AN105,"#'1.1a Lead &amp; Parents'!"&amp;AN105),INDIRECT("'"&amp;CHOOSE('Bidder Instructions'!$H$27,"1.1b Lead &amp; Parents NFP","1.1a Lead &amp; Parents")&amp;"'!"&amp;AN105)),"")</f>
        <v/>
      </c>
      <c r="O105" s="742" t="str">
        <f ca="1">_xlfn.IFNA(HYPERLINK(CHOOSE('Bidder Instructions'!$H$27,"#'1.1b Lead &amp; Parents NFP'!"&amp;AO105,"#'1.1a Lead &amp; Parents'!"&amp;AO105),INDIRECT("'"&amp;CHOOSE('Bidder Instructions'!$H$27,"1.1b Lead &amp; Parents NFP","1.1a Lead &amp; Parents")&amp;"'!"&amp;AO105)),"")</f>
        <v/>
      </c>
      <c r="P105" s="836"/>
      <c r="Q105" s="753"/>
      <c r="R105" s="753"/>
      <c r="T105" s="742" t="str">
        <f ca="1">_xlfn.IFNA(HYPERLINK(CHOOSE('Bidder Instructions'!$H$27,"#'1.1b Lead &amp; Parents NFP'!"&amp;AT105,"#'1.1a Lead &amp; Parents'!"&amp;AT105),INDIRECT("'"&amp;CHOOSE('Bidder Instructions'!$H$27,"1.1b Lead &amp; Parents NFP","1.1a Lead &amp; Parents")&amp;"'!"&amp;AT105)),"")</f>
        <v/>
      </c>
      <c r="U105" s="742" t="str">
        <f ca="1">_xlfn.IFNA(HYPERLINK(CHOOSE('Bidder Instructions'!$H$27,"#'1.1b Lead &amp; Parents NFP'!"&amp;AU105,"#'1.1a Lead &amp; Parents'!"&amp;AU105),INDIRECT("'"&amp;CHOOSE('Bidder Instructions'!$H$27,"1.1b Lead &amp; Parents NFP","1.1a Lead &amp; Parents")&amp;"'!"&amp;AU105)),"")</f>
        <v/>
      </c>
      <c r="V105" s="742" t="str">
        <f ca="1">_xlfn.IFNA(HYPERLINK(CHOOSE('Bidder Instructions'!$H$27,"#'1.1b Lead &amp; Parents NFP'!"&amp;AV105,"#'1.1a Lead &amp; Parents'!"&amp;AV105),INDIRECT("'"&amp;CHOOSE('Bidder Instructions'!$H$27,"1.1b Lead &amp; Parents NFP","1.1a Lead &amp; Parents")&amp;"'!"&amp;AV105)),"")</f>
        <v/>
      </c>
      <c r="W105" s="836"/>
      <c r="X105" s="753"/>
      <c r="Y105" s="753"/>
      <c r="AA105" s="343">
        <f t="shared" si="67"/>
        <v>0</v>
      </c>
      <c r="AB105" s="343" t="s">
        <v>478</v>
      </c>
      <c r="AC105" s="754"/>
      <c r="AD105" s="1031" t="s">
        <v>804</v>
      </c>
      <c r="AE105" s="1033"/>
      <c r="AF105" s="747" t="e">
        <f ca="1">CHOOSE('Bidder Instructions'!$H$27,ADDRESS(MATCH($AB105,'1.1b Lead &amp; Parents NFP'!$C:$C,0)+$AF$15,MATCH(AF$17,'1.1b Lead &amp; Parents NFP'!$9:$9,0)+$AF$14,1,1),ADDRESS(MATCH($AA105,'1.1a Lead &amp; Parents'!$C:$C,0)+$AF$13,MATCH(AF$17,'1.1a Lead &amp; Parents'!$9:$9,0)+$AF$12,1,1))</f>
        <v>#N/A</v>
      </c>
      <c r="AG105" s="747" t="e">
        <f ca="1">CHOOSE('Bidder Instructions'!$H$27,ADDRESS(MATCH($AB105,'1.1b Lead &amp; Parents NFP'!$C:$C,0)+$AF$15,MATCH(AG$17,'1.1b Lead &amp; Parents NFP'!$9:$9,0)+$AF$14,1,1),ADDRESS(MATCH($AA105,'1.1a Lead &amp; Parents'!$C:$C,0)+$AF$13,MATCH(AG$17,'1.1a Lead &amp; Parents'!$9:$9,0)+$AF$12,1,1))</f>
        <v>#N/A</v>
      </c>
      <c r="AH105" s="747" t="e">
        <f ca="1">CHOOSE('Bidder Instructions'!$H$27,ADDRESS(MATCH($AB105,'1.1b Lead &amp; Parents NFP'!$C:$C,0)+$AF$15,MATCH(AH$17,'1.1b Lead &amp; Parents NFP'!$9:$9,0)+$AF$14,1,1),ADDRESS(MATCH($AA105,'1.1a Lead &amp; Parents'!$C:$C,0)+$AF$13,MATCH(AH$17,'1.1a Lead &amp; Parents'!$9:$9,0)+$AF$12,1,1))</f>
        <v>#N/A</v>
      </c>
      <c r="AI105" s="748"/>
      <c r="AJ105" s="748"/>
      <c r="AK105" s="748"/>
      <c r="AL105" s="748"/>
      <c r="AM105" s="747" t="e">
        <f ca="1">CHOOSE('Bidder Instructions'!$H$27,ADDRESS(MATCH($AB105,'1.1b Lead &amp; Parents NFP'!$C:$C,0)+$AF$15,MATCH(AM$17,'1.1b Lead &amp; Parents NFP'!$9:$9,0)+$AF$14,1,1),ADDRESS(MATCH($AA105,'1.1a Lead &amp; Parents'!$C:$C,0)+$AF$13,MATCH(AM$17,'1.1a Lead &amp; Parents'!$9:$9,0)+$AF$12,1,1))</f>
        <v>#N/A</v>
      </c>
      <c r="AN105" s="747" t="e">
        <f ca="1">CHOOSE('Bidder Instructions'!$H$27,ADDRESS(MATCH($AB105,'1.1b Lead &amp; Parents NFP'!$C:$C,0)+$AF$15,MATCH(AN$17,'1.1b Lead &amp; Parents NFP'!$9:$9,0)+$AF$14,1,1),ADDRESS(MATCH($AA105,'1.1a Lead &amp; Parents'!$C:$C,0)+$AF$13,MATCH(AN$17,'1.1a Lead &amp; Parents'!$9:$9,0)+$AF$12,1,1))</f>
        <v>#N/A</v>
      </c>
      <c r="AO105" s="747" t="e">
        <f ca="1">CHOOSE('Bidder Instructions'!$H$27,ADDRESS(MATCH($AB105,'1.1b Lead &amp; Parents NFP'!$C:$C,0)+$AF$15,MATCH(AO$17,'1.1b Lead &amp; Parents NFP'!$9:$9,0)+$AF$14,1,1),ADDRESS(MATCH($AA105,'1.1a Lead &amp; Parents'!$C:$C,0)+$AF$13,MATCH(AO$17,'1.1a Lead &amp; Parents'!$9:$9,0)+$AF$12,1,1))</f>
        <v>#N/A</v>
      </c>
      <c r="AP105" s="748"/>
      <c r="AQ105" s="748"/>
      <c r="AR105" s="748"/>
      <c r="AS105" s="748"/>
      <c r="AT105" s="747" t="e">
        <f ca="1">CHOOSE('Bidder Instructions'!$H$27,ADDRESS(MATCH($AB105,'1.1b Lead &amp; Parents NFP'!$C:$C,0)+$AF$15,MATCH(AT$17,'1.1b Lead &amp; Parents NFP'!$9:$9,0)+$AF$14,1,1),ADDRESS(MATCH($AA105,'1.1a Lead &amp; Parents'!$C:$C,0)+$AF$13,MATCH(AT$17,'1.1a Lead &amp; Parents'!$9:$9,0)+$AF$12,1,1))</f>
        <v>#N/A</v>
      </c>
      <c r="AU105" s="747" t="e">
        <f ca="1">CHOOSE('Bidder Instructions'!$H$27,ADDRESS(MATCH($AB105,'1.1b Lead &amp; Parents NFP'!$C:$C,0)+$AF$15,MATCH(AU$17,'1.1b Lead &amp; Parents NFP'!$9:$9,0)+$AF$14,1,1),ADDRESS(MATCH($AA105,'1.1a Lead &amp; Parents'!$C:$C,0)+$AF$13,MATCH(AU$17,'1.1a Lead &amp; Parents'!$9:$9,0)+$AF$12,1,1))</f>
        <v>#N/A</v>
      </c>
      <c r="AV105" s="747" t="e">
        <f ca="1">CHOOSE('Bidder Instructions'!$H$27,ADDRESS(MATCH($AB105,'1.1b Lead &amp; Parents NFP'!$C:$C,0)+$AF$15,MATCH(AV$17,'1.1b Lead &amp; Parents NFP'!$9:$9,0)+$AF$14,1,1),ADDRESS(MATCH($AA105,'1.1a Lead &amp; Parents'!$C:$C,0)+$AF$13,MATCH(AV$17,'1.1a Lead &amp; Parents'!$9:$9,0)+$AF$12,1,1))</f>
        <v>#N/A</v>
      </c>
      <c r="AW105" s="749"/>
      <c r="AX105" s="749"/>
      <c r="AY105" s="749"/>
    </row>
    <row r="106" spans="1:51" outlineLevel="1" x14ac:dyDescent="0.25">
      <c r="B106" s="1034"/>
      <c r="C106" s="871"/>
      <c r="D106" s="1035"/>
      <c r="E106" s="1035"/>
      <c r="F106" s="1036"/>
      <c r="G106" s="1036"/>
      <c r="H106" s="1036"/>
      <c r="I106" s="936"/>
      <c r="J106" s="936"/>
      <c r="K106" s="936"/>
      <c r="M106" s="1037"/>
      <c r="N106" s="1037"/>
      <c r="O106" s="1037"/>
      <c r="P106" s="936"/>
      <c r="Q106" s="936"/>
      <c r="R106" s="936"/>
      <c r="T106" s="1037"/>
      <c r="U106" s="1037"/>
      <c r="V106" s="1037"/>
      <c r="W106" s="936"/>
      <c r="X106" s="936"/>
      <c r="Y106" s="936"/>
      <c r="AC106" s="875"/>
      <c r="AD106" s="1038"/>
      <c r="AE106" s="1038"/>
      <c r="AF106" s="747"/>
      <c r="AG106" s="747"/>
      <c r="AH106" s="832"/>
      <c r="AI106" s="748"/>
      <c r="AJ106" s="748"/>
      <c r="AK106" s="748"/>
      <c r="AL106" s="748"/>
      <c r="AM106" s="833"/>
      <c r="AN106" s="747"/>
      <c r="AO106" s="832"/>
      <c r="AP106" s="748"/>
      <c r="AQ106" s="748"/>
      <c r="AR106" s="748"/>
      <c r="AS106" s="748"/>
      <c r="AT106" s="833"/>
      <c r="AU106" s="747"/>
      <c r="AV106" s="832"/>
      <c r="AW106" s="749"/>
      <c r="AX106" s="749"/>
      <c r="AY106" s="749"/>
    </row>
    <row r="107" spans="1:51" s="1008" customFormat="1" outlineLevel="1" x14ac:dyDescent="0.25">
      <c r="A107" s="1003"/>
      <c r="B107" s="1004"/>
      <c r="C107" s="1005" t="s">
        <v>797</v>
      </c>
      <c r="D107" s="760" t="s">
        <v>801</v>
      </c>
      <c r="E107" s="761"/>
      <c r="F107" s="1039" t="str">
        <f ca="1">IFERROR(IF(F108=0,0,(CHOOSE('Bidder Instructions'!$H$27,F108/F109))),"N/A")</f>
        <v>N/A</v>
      </c>
      <c r="G107" s="1039" t="str">
        <f ca="1">IFERROR(IF(G108=0,0,(CHOOSE('Bidder Instructions'!$H$27,G108/G109))),"N/A")</f>
        <v>N/A</v>
      </c>
      <c r="H107" s="1039" t="str">
        <f ca="1">IFERROR(IF(H108=0,0,(CHOOSE('Bidder Instructions'!$H$27,H108/H109))),"N/A")</f>
        <v>N/A</v>
      </c>
      <c r="I107" s="667" t="str">
        <f ca="1">F107</f>
        <v>N/A</v>
      </c>
      <c r="J107" s="667" t="str">
        <f t="shared" ref="J107" ca="1" si="68">G107</f>
        <v>N/A</v>
      </c>
      <c r="K107" s="667" t="str">
        <f t="shared" ref="K107" ca="1" si="69">H107</f>
        <v>N/A</v>
      </c>
      <c r="L107" s="1040"/>
      <c r="M107" s="1039" t="str">
        <f ca="1">IFERROR(IF(M108=0,0,(CHOOSE('Bidder Instructions'!$H$27,M108/M109))),"N/A")</f>
        <v>N/A</v>
      </c>
      <c r="N107" s="1039" t="str">
        <f ca="1">IFERROR(IF(N108=0,0,(CHOOSE('Bidder Instructions'!$H$27,N108/N109))),"N/A")</f>
        <v>N/A</v>
      </c>
      <c r="O107" s="1039" t="str">
        <f ca="1">IFERROR(IF(O108=0,0,(CHOOSE('Bidder Instructions'!$H$27,O108/O109))),"N/A")</f>
        <v>N/A</v>
      </c>
      <c r="P107" s="667" t="str">
        <f ca="1">M107</f>
        <v>N/A</v>
      </c>
      <c r="Q107" s="667" t="str">
        <f t="shared" ref="Q107" ca="1" si="70">N107</f>
        <v>N/A</v>
      </c>
      <c r="R107" s="667" t="str">
        <f t="shared" ref="R107" ca="1" si="71">O107</f>
        <v>N/A</v>
      </c>
      <c r="S107" s="1040"/>
      <c r="T107" s="1039" t="str">
        <f ca="1">IFERROR(IF(T108=0,0,(CHOOSE('Bidder Instructions'!$H$27,T108/T109))),"N/A")</f>
        <v>N/A</v>
      </c>
      <c r="U107" s="1039" t="str">
        <f ca="1">IFERROR(IF(U108=0,0,(CHOOSE('Bidder Instructions'!$H$27,U108/U109))),"N/A")</f>
        <v>N/A</v>
      </c>
      <c r="V107" s="1039" t="str">
        <f ca="1">IFERROR(IF(V108=0,0,(CHOOSE('Bidder Instructions'!$H$27,V108/V109))),"N/A")</f>
        <v>N/A</v>
      </c>
      <c r="W107" s="667" t="str">
        <f ca="1">T107</f>
        <v>N/A</v>
      </c>
      <c r="X107" s="667" t="str">
        <f t="shared" ref="X107" ca="1" si="72">U107</f>
        <v>N/A</v>
      </c>
      <c r="Y107" s="667" t="str">
        <f t="shared" ref="Y107" ca="1" si="73">V107</f>
        <v>N/A</v>
      </c>
      <c r="AA107" s="1009"/>
      <c r="AB107" s="1009"/>
      <c r="AC107" s="1010" t="s">
        <v>797</v>
      </c>
      <c r="AD107" s="1011" t="s">
        <v>801</v>
      </c>
      <c r="AE107" s="943"/>
      <c r="AF107" s="1012"/>
      <c r="AG107" s="1012"/>
      <c r="AH107" s="1013"/>
      <c r="AI107" s="1014"/>
      <c r="AJ107" s="1014"/>
      <c r="AK107" s="1014"/>
      <c r="AL107" s="1014"/>
      <c r="AM107" s="1015"/>
      <c r="AN107" s="1012"/>
      <c r="AO107" s="1013"/>
      <c r="AP107" s="1014"/>
      <c r="AQ107" s="1014"/>
      <c r="AR107" s="1014"/>
      <c r="AS107" s="1014"/>
      <c r="AT107" s="1015"/>
      <c r="AU107" s="1012"/>
      <c r="AV107" s="1013"/>
      <c r="AW107" s="1016"/>
      <c r="AX107" s="1016"/>
      <c r="AY107" s="1016"/>
    </row>
    <row r="108" spans="1:51" s="775" customFormat="1" outlineLevel="1" x14ac:dyDescent="0.25">
      <c r="B108" s="776" t="s">
        <v>432</v>
      </c>
      <c r="C108" s="777"/>
      <c r="D108" s="778" t="s">
        <v>805</v>
      </c>
      <c r="E108" s="779"/>
      <c r="F108" s="780" t="str">
        <f ca="1">_xlfn.IFNA(HYPERLINK(CHOOSE('Bidder Instructions'!$H$27,"#'1.1b Lead &amp; Parents NFP'!"&amp;AF108,"#'1.1a Lead &amp; Parents'!"&amp;AF108),INDIRECT("'"&amp;CHOOSE('Bidder Instructions'!$H$27,"1.1b Lead &amp; Parents NFP","1.1a Lead &amp; Parents")&amp;"'!"&amp;AF108)),"")</f>
        <v/>
      </c>
      <c r="G108" s="780" t="str">
        <f ca="1">_xlfn.IFNA(HYPERLINK(CHOOSE('Bidder Instructions'!$H$27,"#'1.1b Lead &amp; Parents NFP'!"&amp;AG108,"#'1.1a Lead &amp; Parents'!"&amp;AG108),INDIRECT("'"&amp;CHOOSE('Bidder Instructions'!$H$27,"1.1b Lead &amp; Parents NFP","1.1a Lead &amp; Parents")&amp;"'!"&amp;AG108)),"")</f>
        <v/>
      </c>
      <c r="H108" s="780" t="str">
        <f ca="1">_xlfn.IFNA(HYPERLINK(CHOOSE('Bidder Instructions'!$H$27,"#'1.1b Lead &amp; Parents NFP'!"&amp;AH108,"#'1.1a Lead &amp; Parents'!"&amp;AH108),INDIRECT("'"&amp;CHOOSE('Bidder Instructions'!$H$27,"1.1b Lead &amp; Parents NFP","1.1a Lead &amp; Parents")&amp;"'!"&amp;AH108)),"")</f>
        <v/>
      </c>
      <c r="I108" s="781"/>
      <c r="J108" s="782"/>
      <c r="K108" s="782"/>
      <c r="M108" s="780" t="str">
        <f ca="1">_xlfn.IFNA(HYPERLINK(CHOOSE('Bidder Instructions'!$H$27,"#'1.1b Lead &amp; Parents NFP'!"&amp;AM108,"#'1.1a Lead &amp; Parents'!"&amp;AM108),INDIRECT("'"&amp;CHOOSE('Bidder Instructions'!$H$27,"1.1b Lead &amp; Parents NFP","1.1a Lead &amp; Parents")&amp;"'!"&amp;AM108)),"")</f>
        <v/>
      </c>
      <c r="N108" s="780" t="str">
        <f ca="1">_xlfn.IFNA(HYPERLINK(CHOOSE('Bidder Instructions'!$H$27,"#'1.1b Lead &amp; Parents NFP'!"&amp;AN108,"#'1.1a Lead &amp; Parents'!"&amp;AN108),INDIRECT("'"&amp;CHOOSE('Bidder Instructions'!$H$27,"1.1b Lead &amp; Parents NFP","1.1a Lead &amp; Parents")&amp;"'!"&amp;AN108)),"")</f>
        <v/>
      </c>
      <c r="O108" s="780" t="str">
        <f ca="1">_xlfn.IFNA(HYPERLINK(CHOOSE('Bidder Instructions'!$H$27,"#'1.1b Lead &amp; Parents NFP'!"&amp;AO108,"#'1.1a Lead &amp; Parents'!"&amp;AO108),INDIRECT("'"&amp;CHOOSE('Bidder Instructions'!$H$27,"1.1b Lead &amp; Parents NFP","1.1a Lead &amp; Parents")&amp;"'!"&amp;AO108)),"")</f>
        <v/>
      </c>
      <c r="P108" s="781"/>
      <c r="Q108" s="782"/>
      <c r="R108" s="782"/>
      <c r="T108" s="780" t="str">
        <f ca="1">_xlfn.IFNA(HYPERLINK(CHOOSE('Bidder Instructions'!$H$27,"#'1.1b Lead &amp; Parents NFP'!"&amp;AT108,"#'1.1a Lead &amp; Parents'!"&amp;AT108),INDIRECT("'"&amp;CHOOSE('Bidder Instructions'!$H$27,"1.1b Lead &amp; Parents NFP","1.1a Lead &amp; Parents")&amp;"'!"&amp;AT108)),"")</f>
        <v/>
      </c>
      <c r="U108" s="780" t="str">
        <f ca="1">_xlfn.IFNA(HYPERLINK(CHOOSE('Bidder Instructions'!$H$27,"#'1.1b Lead &amp; Parents NFP'!"&amp;AU108,"#'1.1a Lead &amp; Parents'!"&amp;AU108),INDIRECT("'"&amp;CHOOSE('Bidder Instructions'!$H$27,"1.1b Lead &amp; Parents NFP","1.1a Lead &amp; Parents")&amp;"'!"&amp;AU108)),"")</f>
        <v/>
      </c>
      <c r="V108" s="780" t="str">
        <f ca="1">_xlfn.IFNA(HYPERLINK(CHOOSE('Bidder Instructions'!$H$27,"#'1.1b Lead &amp; Parents NFP'!"&amp;AV108,"#'1.1a Lead &amp; Parents'!"&amp;AV108),INDIRECT("'"&amp;CHOOSE('Bidder Instructions'!$H$27,"1.1b Lead &amp; Parents NFP","1.1a Lead &amp; Parents")&amp;"'!"&amp;AV108)),"")</f>
        <v/>
      </c>
      <c r="W108" s="781"/>
      <c r="X108" s="782"/>
      <c r="Y108" s="782"/>
      <c r="AA108" s="783">
        <f t="shared" si="67"/>
        <v>0</v>
      </c>
      <c r="AB108" s="783" t="s">
        <v>432</v>
      </c>
      <c r="AC108" s="784"/>
      <c r="AD108" s="778" t="s">
        <v>805</v>
      </c>
      <c r="AE108" s="786"/>
      <c r="AF108" s="787" t="e">
        <f ca="1">CHOOSE('Bidder Instructions'!$H$27,ADDRESS(MATCH($AB108,'1.1b Lead &amp; Parents NFP'!$C:$C,0)+$AF$15,MATCH(AF$17,'1.1b Lead &amp; Parents NFP'!$9:$9,0)+$AF$14,1,1),ADDRESS(MATCH($AA108,'1.1a Lead &amp; Parents'!$C:$C,0)+$AF$13,MATCH(AF$17,'1.1a Lead &amp; Parents'!$9:$9,0)+$AF$12,1,1))</f>
        <v>#N/A</v>
      </c>
      <c r="AG108" s="787" t="e">
        <f ca="1">CHOOSE('Bidder Instructions'!$H$27,ADDRESS(MATCH($AB108,'1.1b Lead &amp; Parents NFP'!$C:$C,0)+$AF$15,MATCH(AG$17,'1.1b Lead &amp; Parents NFP'!$9:$9,0)+$AF$14,1,1),ADDRESS(MATCH($AA108,'1.1a Lead &amp; Parents'!$C:$C,0)+$AF$13,MATCH(AG$17,'1.1a Lead &amp; Parents'!$9:$9,0)+$AF$12,1,1))</f>
        <v>#N/A</v>
      </c>
      <c r="AH108" s="787" t="e">
        <f ca="1">CHOOSE('Bidder Instructions'!$H$27,ADDRESS(MATCH($AB108,'1.1b Lead &amp; Parents NFP'!$C:$C,0)+$AF$15,MATCH(AH$17,'1.1b Lead &amp; Parents NFP'!$9:$9,0)+$AF$14,1,1),ADDRESS(MATCH($AA108,'1.1a Lead &amp; Parents'!$C:$C,0)+$AF$13,MATCH(AH$17,'1.1a Lead &amp; Parents'!$9:$9,0)+$AF$12,1,1))</f>
        <v>#N/A</v>
      </c>
      <c r="AI108" s="788"/>
      <c r="AJ108" s="788"/>
      <c r="AK108" s="788"/>
      <c r="AL108" s="788"/>
      <c r="AM108" s="787" t="e">
        <f ca="1">CHOOSE('Bidder Instructions'!$H$27,ADDRESS(MATCH($AB108,'1.1b Lead &amp; Parents NFP'!$C:$C,0)+$AF$15,MATCH(AM$17,'1.1b Lead &amp; Parents NFP'!$9:$9,0)+$AF$14,1,1),ADDRESS(MATCH($AA108,'1.1a Lead &amp; Parents'!$C:$C,0)+$AF$13,MATCH(AM$17,'1.1a Lead &amp; Parents'!$9:$9,0)+$AF$12,1,1))</f>
        <v>#N/A</v>
      </c>
      <c r="AN108" s="787" t="e">
        <f ca="1">CHOOSE('Bidder Instructions'!$H$27,ADDRESS(MATCH($AB108,'1.1b Lead &amp; Parents NFP'!$C:$C,0)+$AF$15,MATCH(AN$17,'1.1b Lead &amp; Parents NFP'!$9:$9,0)+$AF$14,1,1),ADDRESS(MATCH($AA108,'1.1a Lead &amp; Parents'!$C:$C,0)+$AF$13,MATCH(AN$17,'1.1a Lead &amp; Parents'!$9:$9,0)+$AF$12,1,1))</f>
        <v>#N/A</v>
      </c>
      <c r="AO108" s="787" t="e">
        <f ca="1">CHOOSE('Bidder Instructions'!$H$27,ADDRESS(MATCH($AB108,'1.1b Lead &amp; Parents NFP'!$C:$C,0)+$AF$15,MATCH(AO$17,'1.1b Lead &amp; Parents NFP'!$9:$9,0)+$AF$14,1,1),ADDRESS(MATCH($AA108,'1.1a Lead &amp; Parents'!$C:$C,0)+$AF$13,MATCH(AO$17,'1.1a Lead &amp; Parents'!$9:$9,0)+$AF$12,1,1))</f>
        <v>#N/A</v>
      </c>
      <c r="AP108" s="788"/>
      <c r="AQ108" s="788"/>
      <c r="AR108" s="788"/>
      <c r="AS108" s="788"/>
      <c r="AT108" s="787" t="e">
        <f ca="1">CHOOSE('Bidder Instructions'!$H$27,ADDRESS(MATCH($AB108,'1.1b Lead &amp; Parents NFP'!$C:$C,0)+$AF$15,MATCH(AT$17,'1.1b Lead &amp; Parents NFP'!$9:$9,0)+$AF$14,1,1),ADDRESS(MATCH($AA108,'1.1a Lead &amp; Parents'!$C:$C,0)+$AF$13,MATCH(AT$17,'1.1a Lead &amp; Parents'!$9:$9,0)+$AF$12,1,1))</f>
        <v>#N/A</v>
      </c>
      <c r="AU108" s="787" t="e">
        <f ca="1">CHOOSE('Bidder Instructions'!$H$27,ADDRESS(MATCH($AB108,'1.1b Lead &amp; Parents NFP'!$C:$C,0)+$AF$15,MATCH(AU$17,'1.1b Lead &amp; Parents NFP'!$9:$9,0)+$AF$14,1,1),ADDRESS(MATCH($AA108,'1.1a Lead &amp; Parents'!$C:$C,0)+$AF$13,MATCH(AU$17,'1.1a Lead &amp; Parents'!$9:$9,0)+$AF$12,1,1))</f>
        <v>#N/A</v>
      </c>
      <c r="AV108" s="787" t="e">
        <f ca="1">CHOOSE('Bidder Instructions'!$H$27,ADDRESS(MATCH($AB108,'1.1b Lead &amp; Parents NFP'!$C:$C,0)+$AF$15,MATCH(AV$17,'1.1b Lead &amp; Parents NFP'!$9:$9,0)+$AF$14,1,1),ADDRESS(MATCH($AA108,'1.1a Lead &amp; Parents'!$C:$C,0)+$AF$13,MATCH(AV$17,'1.1a Lead &amp; Parents'!$9:$9,0)+$AF$12,1,1))</f>
        <v>#N/A</v>
      </c>
      <c r="AW108" s="789"/>
      <c r="AX108" s="789"/>
      <c r="AY108" s="789"/>
    </row>
    <row r="109" spans="1:51" s="775" customFormat="1" ht="13.75" customHeight="1" outlineLevel="1" x14ac:dyDescent="0.25">
      <c r="B109" s="775" t="s">
        <v>458</v>
      </c>
      <c r="C109" s="790"/>
      <c r="D109" s="791" t="s">
        <v>806</v>
      </c>
      <c r="E109" s="792"/>
      <c r="F109" s="780" t="str">
        <f ca="1">_xlfn.IFNA(HYPERLINK(CHOOSE('Bidder Instructions'!$H$27,"#'1.1b Lead &amp; Parents NFP'!"&amp;AF109,"#'1.1a Lead &amp; Parents'!"&amp;AF109),INDIRECT("'"&amp;CHOOSE('Bidder Instructions'!$H$27,"1.1b Lead &amp; Parents NFP","1.1a Lead &amp; Parents")&amp;"'!"&amp;AF109)),"")</f>
        <v/>
      </c>
      <c r="G109" s="780" t="str">
        <f ca="1">_xlfn.IFNA(HYPERLINK(CHOOSE('Bidder Instructions'!$H$27,"#'1.1b Lead &amp; Parents NFP'!"&amp;AG109,"#'1.1a Lead &amp; Parents'!"&amp;AG109),INDIRECT("'"&amp;CHOOSE('Bidder Instructions'!$H$27,"1.1b Lead &amp; Parents NFP","1.1a Lead &amp; Parents")&amp;"'!"&amp;AG109)),"")</f>
        <v/>
      </c>
      <c r="H109" s="780" t="str">
        <f ca="1">_xlfn.IFNA(HYPERLINK(CHOOSE('Bidder Instructions'!$H$27,"#'1.1b Lead &amp; Parents NFP'!"&amp;AH109,"#'1.1a Lead &amp; Parents'!"&amp;AH109),INDIRECT("'"&amp;CHOOSE('Bidder Instructions'!$H$27,"1.1b Lead &amp; Parents NFP","1.1a Lead &amp; Parents")&amp;"'!"&amp;AH109)),"")</f>
        <v/>
      </c>
      <c r="I109" s="781"/>
      <c r="J109" s="782"/>
      <c r="K109" s="782"/>
      <c r="M109" s="780" t="str">
        <f ca="1">_xlfn.IFNA(HYPERLINK(CHOOSE('Bidder Instructions'!$H$27,"#'1.1b Lead &amp; Parents NFP'!"&amp;AM109,"#'1.1a Lead &amp; Parents'!"&amp;AM109),INDIRECT("'"&amp;CHOOSE('Bidder Instructions'!$H$27,"1.1b Lead &amp; Parents NFP","1.1a Lead &amp; Parents")&amp;"'!"&amp;AM109)),"")</f>
        <v/>
      </c>
      <c r="N109" s="780" t="str">
        <f ca="1">_xlfn.IFNA(HYPERLINK(CHOOSE('Bidder Instructions'!$H$27,"#'1.1b Lead &amp; Parents NFP'!"&amp;AN109,"#'1.1a Lead &amp; Parents'!"&amp;AN109),INDIRECT("'"&amp;CHOOSE('Bidder Instructions'!$H$27,"1.1b Lead &amp; Parents NFP","1.1a Lead &amp; Parents")&amp;"'!"&amp;AN109)),"")</f>
        <v/>
      </c>
      <c r="O109" s="780" t="str">
        <f ca="1">_xlfn.IFNA(HYPERLINK(CHOOSE('Bidder Instructions'!$H$27,"#'1.1b Lead &amp; Parents NFP'!"&amp;AO109,"#'1.1a Lead &amp; Parents'!"&amp;AO109),INDIRECT("'"&amp;CHOOSE('Bidder Instructions'!$H$27,"1.1b Lead &amp; Parents NFP","1.1a Lead &amp; Parents")&amp;"'!"&amp;AO109)),"")</f>
        <v/>
      </c>
      <c r="P109" s="781"/>
      <c r="Q109" s="782"/>
      <c r="R109" s="782"/>
      <c r="T109" s="780" t="str">
        <f ca="1">_xlfn.IFNA(HYPERLINK(CHOOSE('Bidder Instructions'!$H$27,"#'1.1b Lead &amp; Parents NFP'!"&amp;AT109,"#'1.1a Lead &amp; Parents'!"&amp;AT109),INDIRECT("'"&amp;CHOOSE('Bidder Instructions'!$H$27,"1.1b Lead &amp; Parents NFP","1.1a Lead &amp; Parents")&amp;"'!"&amp;AT109)),"")</f>
        <v/>
      </c>
      <c r="U109" s="780" t="str">
        <f ca="1">_xlfn.IFNA(HYPERLINK(CHOOSE('Bidder Instructions'!$H$27,"#'1.1b Lead &amp; Parents NFP'!"&amp;AU109,"#'1.1a Lead &amp; Parents'!"&amp;AU109),INDIRECT("'"&amp;CHOOSE('Bidder Instructions'!$H$27,"1.1b Lead &amp; Parents NFP","1.1a Lead &amp; Parents")&amp;"'!"&amp;AU109)),"")</f>
        <v/>
      </c>
      <c r="V109" s="780" t="str">
        <f ca="1">_xlfn.IFNA(HYPERLINK(CHOOSE('Bidder Instructions'!$H$27,"#'1.1b Lead &amp; Parents NFP'!"&amp;AV109,"#'1.1a Lead &amp; Parents'!"&amp;AV109),INDIRECT("'"&amp;CHOOSE('Bidder Instructions'!$H$27,"1.1b Lead &amp; Parents NFP","1.1a Lead &amp; Parents")&amp;"'!"&amp;AV109)),"")</f>
        <v/>
      </c>
      <c r="W109" s="781"/>
      <c r="X109" s="782"/>
      <c r="Y109" s="782"/>
      <c r="AA109" s="783">
        <f t="shared" si="67"/>
        <v>0</v>
      </c>
      <c r="AB109" s="783" t="s">
        <v>458</v>
      </c>
      <c r="AC109" s="793"/>
      <c r="AD109" s="791" t="s">
        <v>806</v>
      </c>
      <c r="AE109" s="795"/>
      <c r="AF109" s="787" t="e">
        <f ca="1">CHOOSE('Bidder Instructions'!$H$27,ADDRESS(MATCH($AB109,'1.1b Lead &amp; Parents NFP'!$C:$C,0)+$AF$15,MATCH(AF$17,'1.1b Lead &amp; Parents NFP'!$9:$9,0)+$AF$14,1,1),ADDRESS(MATCH($AA109,'1.1a Lead &amp; Parents'!$C:$C,0)+$AF$13,MATCH(AF$17,'1.1a Lead &amp; Parents'!$9:$9,0)+$AF$12,1,1))</f>
        <v>#N/A</v>
      </c>
      <c r="AG109" s="787" t="e">
        <f ca="1">CHOOSE('Bidder Instructions'!$H$27,ADDRESS(MATCH($AB109,'1.1b Lead &amp; Parents NFP'!$C:$C,0)+$AF$15,MATCH(AG$17,'1.1b Lead &amp; Parents NFP'!$9:$9,0)+$AF$14,1,1),ADDRESS(MATCH($AA109,'1.1a Lead &amp; Parents'!$C:$C,0)+$AF$13,MATCH(AG$17,'1.1a Lead &amp; Parents'!$9:$9,0)+$AF$12,1,1))</f>
        <v>#N/A</v>
      </c>
      <c r="AH109" s="787" t="e">
        <f ca="1">CHOOSE('Bidder Instructions'!$H$27,ADDRESS(MATCH($AB109,'1.1b Lead &amp; Parents NFP'!$C:$C,0)+$AF$15,MATCH(AH$17,'1.1b Lead &amp; Parents NFP'!$9:$9,0)+$AF$14,1,1),ADDRESS(MATCH($AA109,'1.1a Lead &amp; Parents'!$C:$C,0)+$AF$13,MATCH(AH$17,'1.1a Lead &amp; Parents'!$9:$9,0)+$AF$12,1,1))</f>
        <v>#N/A</v>
      </c>
      <c r="AI109" s="788"/>
      <c r="AJ109" s="788"/>
      <c r="AK109" s="788"/>
      <c r="AL109" s="788"/>
      <c r="AM109" s="787" t="e">
        <f ca="1">CHOOSE('Bidder Instructions'!$H$27,ADDRESS(MATCH($AB109,'1.1b Lead &amp; Parents NFP'!$C:$C,0)+$AF$15,MATCH(AM$17,'1.1b Lead &amp; Parents NFP'!$9:$9,0)+$AF$14,1,1),ADDRESS(MATCH($AA109,'1.1a Lead &amp; Parents'!$C:$C,0)+$AF$13,MATCH(AM$17,'1.1a Lead &amp; Parents'!$9:$9,0)+$AF$12,1,1))</f>
        <v>#N/A</v>
      </c>
      <c r="AN109" s="787" t="e">
        <f ca="1">CHOOSE('Bidder Instructions'!$H$27,ADDRESS(MATCH($AB109,'1.1b Lead &amp; Parents NFP'!$C:$C,0)+$AF$15,MATCH(AN$17,'1.1b Lead &amp; Parents NFP'!$9:$9,0)+$AF$14,1,1),ADDRESS(MATCH($AA109,'1.1a Lead &amp; Parents'!$C:$C,0)+$AF$13,MATCH(AN$17,'1.1a Lead &amp; Parents'!$9:$9,0)+$AF$12,1,1))</f>
        <v>#N/A</v>
      </c>
      <c r="AO109" s="787" t="e">
        <f ca="1">CHOOSE('Bidder Instructions'!$H$27,ADDRESS(MATCH($AB109,'1.1b Lead &amp; Parents NFP'!$C:$C,0)+$AF$15,MATCH(AO$17,'1.1b Lead &amp; Parents NFP'!$9:$9,0)+$AF$14,1,1),ADDRESS(MATCH($AA109,'1.1a Lead &amp; Parents'!$C:$C,0)+$AF$13,MATCH(AO$17,'1.1a Lead &amp; Parents'!$9:$9,0)+$AF$12,1,1))</f>
        <v>#N/A</v>
      </c>
      <c r="AP109" s="788"/>
      <c r="AQ109" s="788"/>
      <c r="AR109" s="788"/>
      <c r="AS109" s="788"/>
      <c r="AT109" s="787" t="e">
        <f ca="1">CHOOSE('Bidder Instructions'!$H$27,ADDRESS(MATCH($AB109,'1.1b Lead &amp; Parents NFP'!$C:$C,0)+$AF$15,MATCH(AT$17,'1.1b Lead &amp; Parents NFP'!$9:$9,0)+$AF$14,1,1),ADDRESS(MATCH($AA109,'1.1a Lead &amp; Parents'!$C:$C,0)+$AF$13,MATCH(AT$17,'1.1a Lead &amp; Parents'!$9:$9,0)+$AF$12,1,1))</f>
        <v>#N/A</v>
      </c>
      <c r="AU109" s="787" t="e">
        <f ca="1">CHOOSE('Bidder Instructions'!$H$27,ADDRESS(MATCH($AB109,'1.1b Lead &amp; Parents NFP'!$C:$C,0)+$AF$15,MATCH(AU$17,'1.1b Lead &amp; Parents NFP'!$9:$9,0)+$AF$14,1,1),ADDRESS(MATCH($AA109,'1.1a Lead &amp; Parents'!$C:$C,0)+$AF$13,MATCH(AU$17,'1.1a Lead &amp; Parents'!$9:$9,0)+$AF$12,1,1))</f>
        <v>#N/A</v>
      </c>
      <c r="AV109" s="787" t="e">
        <f ca="1">CHOOSE('Bidder Instructions'!$H$27,ADDRESS(MATCH($AB109,'1.1b Lead &amp; Parents NFP'!$C:$C,0)+$AF$15,MATCH(AV$17,'1.1b Lead &amp; Parents NFP'!$9:$9,0)+$AF$14,1,1),ADDRESS(MATCH($AA109,'1.1a Lead &amp; Parents'!$C:$C,0)+$AF$13,MATCH(AV$17,'1.1a Lead &amp; Parents'!$9:$9,0)+$AF$12,1,1))</f>
        <v>#N/A</v>
      </c>
      <c r="AW109" s="789"/>
      <c r="AX109" s="789"/>
      <c r="AY109" s="789"/>
    </row>
    <row r="110" spans="1:51" s="774" customFormat="1" outlineLevel="1" x14ac:dyDescent="0.25">
      <c r="B110" s="800"/>
      <c r="C110" s="801"/>
      <c r="D110" s="802"/>
      <c r="E110" s="802"/>
      <c r="F110" s="803"/>
      <c r="G110" s="803"/>
      <c r="H110" s="803"/>
      <c r="I110" s="966"/>
      <c r="J110" s="966"/>
      <c r="K110" s="966"/>
      <c r="M110" s="805"/>
      <c r="N110" s="805"/>
      <c r="O110" s="805"/>
      <c r="P110" s="966"/>
      <c r="Q110" s="966"/>
      <c r="R110" s="966"/>
      <c r="T110" s="805"/>
      <c r="U110" s="805"/>
      <c r="V110" s="805"/>
      <c r="W110" s="966"/>
      <c r="X110" s="966"/>
      <c r="Y110" s="966"/>
      <c r="AA110" s="783"/>
      <c r="AB110" s="783"/>
      <c r="AC110" s="806"/>
      <c r="AD110" s="908"/>
      <c r="AE110" s="807"/>
      <c r="AF110" s="787"/>
      <c r="AG110" s="787"/>
      <c r="AH110" s="808"/>
      <c r="AI110" s="788"/>
      <c r="AJ110" s="788"/>
      <c r="AK110" s="788"/>
      <c r="AL110" s="788"/>
      <c r="AM110" s="809"/>
      <c r="AN110" s="787"/>
      <c r="AO110" s="808"/>
      <c r="AP110" s="788"/>
      <c r="AQ110" s="788"/>
      <c r="AR110" s="788"/>
      <c r="AS110" s="788"/>
      <c r="AT110" s="809"/>
      <c r="AU110" s="787"/>
      <c r="AV110" s="808"/>
      <c r="AW110" s="789"/>
      <c r="AX110" s="789"/>
      <c r="AY110" s="789"/>
    </row>
    <row r="111" spans="1:51" s="1021" customFormat="1" outlineLevel="1" x14ac:dyDescent="0.25">
      <c r="A111" s="1017"/>
      <c r="B111" s="1018"/>
      <c r="C111" s="1019" t="s">
        <v>798</v>
      </c>
      <c r="D111" s="722" t="s">
        <v>802</v>
      </c>
      <c r="E111" s="723"/>
      <c r="F111" s="1006" t="str">
        <f ca="1">IFERROR(IF(F112=0,0,(CHOOSE('Bidder Instructions'!$H$27,F112/F113))),"N/A")</f>
        <v>N/A</v>
      </c>
      <c r="G111" s="1006" t="str">
        <f ca="1">IFERROR(IF(G112=0,0,(CHOOSE('Bidder Instructions'!$H$27,G112/G113))),"N/A")</f>
        <v>N/A</v>
      </c>
      <c r="H111" s="1006" t="str">
        <f ca="1">IFERROR(IF(H112=0,0,(CHOOSE('Bidder Instructions'!$H$27,H112/H113))),"N/A")</f>
        <v>N/A</v>
      </c>
      <c r="I111" s="667" t="str">
        <f ca="1">F111</f>
        <v>N/A</v>
      </c>
      <c r="J111" s="667" t="str">
        <f t="shared" ref="J111" ca="1" si="74">G111</f>
        <v>N/A</v>
      </c>
      <c r="K111" s="667" t="str">
        <f t="shared" ref="K111" ca="1" si="75">H111</f>
        <v>N/A</v>
      </c>
      <c r="L111" s="1020"/>
      <c r="M111" s="1006" t="str">
        <f ca="1">IFERROR(IF(M112=0,0,(CHOOSE('Bidder Instructions'!$H$27,M112/M113))),"N/A")</f>
        <v>N/A</v>
      </c>
      <c r="N111" s="1006" t="str">
        <f ca="1">IFERROR(IF(N112=0,0,(CHOOSE('Bidder Instructions'!$H$27,N112/N113))),"N/A")</f>
        <v>N/A</v>
      </c>
      <c r="O111" s="1006" t="str">
        <f ca="1">IFERROR(IF(O112=0,0,(CHOOSE('Bidder Instructions'!$H$27,O112/O113))),"N/A")</f>
        <v>N/A</v>
      </c>
      <c r="P111" s="667" t="str">
        <f ca="1">M111</f>
        <v>N/A</v>
      </c>
      <c r="Q111" s="667" t="str">
        <f t="shared" ref="Q111" ca="1" si="76">N111</f>
        <v>N/A</v>
      </c>
      <c r="R111" s="667" t="str">
        <f t="shared" ref="R111" ca="1" si="77">O111</f>
        <v>N/A</v>
      </c>
      <c r="S111" s="1020"/>
      <c r="T111" s="1006" t="str">
        <f ca="1">IFERROR(IF(T112=0,0,(CHOOSE('Bidder Instructions'!$H$27,T112/T113))),"N/A")</f>
        <v>N/A</v>
      </c>
      <c r="U111" s="1006" t="str">
        <f ca="1">IFERROR(IF(U112=0,0,(CHOOSE('Bidder Instructions'!$H$27,U112/U113))),"N/A")</f>
        <v>N/A</v>
      </c>
      <c r="V111" s="1006" t="str">
        <f ca="1">IFERROR(IF(V112=0,0,(CHOOSE('Bidder Instructions'!$H$27,V112/V113))),"N/A")</f>
        <v>N/A</v>
      </c>
      <c r="W111" s="667" t="str">
        <f ca="1">T111</f>
        <v>N/A</v>
      </c>
      <c r="X111" s="667" t="str">
        <f t="shared" ref="X111" ca="1" si="78">U111</f>
        <v>N/A</v>
      </c>
      <c r="Y111" s="667" t="str">
        <f t="shared" ref="Y111" ca="1" si="79">V111</f>
        <v>N/A</v>
      </c>
      <c r="AA111" s="1022"/>
      <c r="AB111" s="1022"/>
      <c r="AC111" s="1023" t="s">
        <v>798</v>
      </c>
      <c r="AD111" s="1041" t="s">
        <v>802</v>
      </c>
      <c r="AE111" s="729"/>
      <c r="AF111" s="1024"/>
      <c r="AG111" s="1024"/>
      <c r="AH111" s="1025"/>
      <c r="AI111" s="1026"/>
      <c r="AJ111" s="1026"/>
      <c r="AK111" s="1026"/>
      <c r="AL111" s="1026"/>
      <c r="AM111" s="1027"/>
      <c r="AN111" s="1024"/>
      <c r="AO111" s="1025"/>
      <c r="AP111" s="1026"/>
      <c r="AQ111" s="1026"/>
      <c r="AR111" s="1026"/>
      <c r="AS111" s="1026"/>
      <c r="AT111" s="1027"/>
      <c r="AU111" s="1024"/>
      <c r="AV111" s="1025"/>
      <c r="AW111" s="1028"/>
      <c r="AX111" s="1028"/>
      <c r="AY111" s="1028"/>
    </row>
    <row r="112" spans="1:51" s="737" customFormat="1" outlineLevel="1" x14ac:dyDescent="0.25">
      <c r="B112" s="738" t="s">
        <v>773</v>
      </c>
      <c r="C112" s="739"/>
      <c r="D112" s="740" t="s">
        <v>807</v>
      </c>
      <c r="E112" s="1029"/>
      <c r="F112" s="742" t="str">
        <f ca="1">_xlfn.IFNA(HYPERLINK(CHOOSE('Bidder Instructions'!$H$27,"#'1.1b Lead &amp; Parents NFP'!"&amp;AF112,"#'1.1a Lead &amp; Parents'!"&amp;AF112),INDIRECT("'"&amp;CHOOSE('Bidder Instructions'!$H$27,"1.1b Lead &amp; Parents NFP","1.1a Lead &amp; Parents")&amp;"'!"&amp;AF112)),"")</f>
        <v/>
      </c>
      <c r="G112" s="742" t="str">
        <f ca="1">_xlfn.IFNA(HYPERLINK(CHOOSE('Bidder Instructions'!$H$27,"#'1.1b Lead &amp; Parents NFP'!"&amp;AG112,"#'1.1a Lead &amp; Parents'!"&amp;AG112),INDIRECT("'"&amp;CHOOSE('Bidder Instructions'!$H$27,"1.1b Lead &amp; Parents NFP","1.1a Lead &amp; Parents")&amp;"'!"&amp;AG112)),"")</f>
        <v/>
      </c>
      <c r="H112" s="742" t="str">
        <f ca="1">_xlfn.IFNA(HYPERLINK(CHOOSE('Bidder Instructions'!$H$27,"#'1.1b Lead &amp; Parents NFP'!"&amp;AH112,"#'1.1a Lead &amp; Parents'!"&amp;AH112),INDIRECT("'"&amp;CHOOSE('Bidder Instructions'!$H$27,"1.1b Lead &amp; Parents NFP","1.1a Lead &amp; Parents")&amp;"'!"&amp;AH112)),"")</f>
        <v/>
      </c>
      <c r="I112" s="836"/>
      <c r="J112" s="753"/>
      <c r="K112" s="753"/>
      <c r="M112" s="742" t="str">
        <f ca="1">_xlfn.IFNA(HYPERLINK(CHOOSE('Bidder Instructions'!$H$27,"#'1.1b Lead &amp; Parents NFP'!"&amp;AM112,"#'1.1a Lead &amp; Parents'!"&amp;AM112),INDIRECT("'"&amp;CHOOSE('Bidder Instructions'!$H$27,"1.1b Lead &amp; Parents NFP","1.1a Lead &amp; Parents")&amp;"'!"&amp;AM112)),"")</f>
        <v/>
      </c>
      <c r="N112" s="742" t="str">
        <f ca="1">_xlfn.IFNA(HYPERLINK(CHOOSE('Bidder Instructions'!$H$27,"#'1.1b Lead &amp; Parents NFP'!"&amp;AN112,"#'1.1a Lead &amp; Parents'!"&amp;AN112),INDIRECT("'"&amp;CHOOSE('Bidder Instructions'!$H$27,"1.1b Lead &amp; Parents NFP","1.1a Lead &amp; Parents")&amp;"'!"&amp;AN112)),"")</f>
        <v/>
      </c>
      <c r="O112" s="742" t="str">
        <f ca="1">_xlfn.IFNA(HYPERLINK(CHOOSE('Bidder Instructions'!$H$27,"#'1.1b Lead &amp; Parents NFP'!"&amp;AO112,"#'1.1a Lead &amp; Parents'!"&amp;AO112),INDIRECT("'"&amp;CHOOSE('Bidder Instructions'!$H$27,"1.1b Lead &amp; Parents NFP","1.1a Lead &amp; Parents")&amp;"'!"&amp;AO112)),"")</f>
        <v/>
      </c>
      <c r="P112" s="836"/>
      <c r="Q112" s="753"/>
      <c r="R112" s="753"/>
      <c r="T112" s="742" t="str">
        <f ca="1">_xlfn.IFNA(HYPERLINK(CHOOSE('Bidder Instructions'!$H$27,"#'1.1b Lead &amp; Parents NFP'!"&amp;AT112,"#'1.1a Lead &amp; Parents'!"&amp;AT112),INDIRECT("'"&amp;CHOOSE('Bidder Instructions'!$H$27,"1.1b Lead &amp; Parents NFP","1.1a Lead &amp; Parents")&amp;"'!"&amp;AT112)),"")</f>
        <v/>
      </c>
      <c r="U112" s="742" t="str">
        <f ca="1">_xlfn.IFNA(HYPERLINK(CHOOSE('Bidder Instructions'!$H$27,"#'1.1b Lead &amp; Parents NFP'!"&amp;AU112,"#'1.1a Lead &amp; Parents'!"&amp;AU112),INDIRECT("'"&amp;CHOOSE('Bidder Instructions'!$H$27,"1.1b Lead &amp; Parents NFP","1.1a Lead &amp; Parents")&amp;"'!"&amp;AU112)),"")</f>
        <v/>
      </c>
      <c r="V112" s="742" t="str">
        <f ca="1">_xlfn.IFNA(HYPERLINK(CHOOSE('Bidder Instructions'!$H$27,"#'1.1b Lead &amp; Parents NFP'!"&amp;AV112,"#'1.1a Lead &amp; Parents'!"&amp;AV112),INDIRECT("'"&amp;CHOOSE('Bidder Instructions'!$H$27,"1.1b Lead &amp; Parents NFP","1.1a Lead &amp; Parents")&amp;"'!"&amp;AV112)),"")</f>
        <v/>
      </c>
      <c r="W112" s="836"/>
      <c r="X112" s="753"/>
      <c r="Y112" s="753"/>
      <c r="AA112" s="343">
        <f t="shared" ref="AA112:AA113" si="80">A112</f>
        <v>0</v>
      </c>
      <c r="AB112" s="343" t="s">
        <v>773</v>
      </c>
      <c r="AC112" s="744"/>
      <c r="AD112" s="740" t="s">
        <v>807</v>
      </c>
      <c r="AE112" s="1030"/>
      <c r="AF112" s="747" t="e">
        <f ca="1">CHOOSE('Bidder Instructions'!$H$27,ADDRESS(MATCH($AB112,'1.1b Lead &amp; Parents NFP'!$C:$C,0)+$AF$15,MATCH(AF$17,'1.1b Lead &amp; Parents NFP'!$9:$9,0)+$AF$14,1,1),ADDRESS(MATCH($AA112,'1.1a Lead &amp; Parents'!$C:$C,0)+$AF$13,MATCH(AF$17,'1.1a Lead &amp; Parents'!$9:$9,0)+$AF$12,1,1))</f>
        <v>#N/A</v>
      </c>
      <c r="AG112" s="747" t="e">
        <f ca="1">CHOOSE('Bidder Instructions'!$H$27,ADDRESS(MATCH($AB112,'1.1b Lead &amp; Parents NFP'!$C:$C,0)+$AF$15,MATCH(AG$17,'1.1b Lead &amp; Parents NFP'!$9:$9,0)+$AF$14,1,1),ADDRESS(MATCH($AA112,'1.1a Lead &amp; Parents'!$C:$C,0)+$AF$13,MATCH(AG$17,'1.1a Lead &amp; Parents'!$9:$9,0)+$AF$12,1,1))</f>
        <v>#N/A</v>
      </c>
      <c r="AH112" s="747" t="e">
        <f ca="1">CHOOSE('Bidder Instructions'!$H$27,ADDRESS(MATCH($AB112,'1.1b Lead &amp; Parents NFP'!$C:$C,0)+$AF$15,MATCH(AH$17,'1.1b Lead &amp; Parents NFP'!$9:$9,0)+$AF$14,1,1),ADDRESS(MATCH($AA112,'1.1a Lead &amp; Parents'!$C:$C,0)+$AF$13,MATCH(AH$17,'1.1a Lead &amp; Parents'!$9:$9,0)+$AF$12,1,1))</f>
        <v>#N/A</v>
      </c>
      <c r="AI112" s="748"/>
      <c r="AJ112" s="748"/>
      <c r="AK112" s="748"/>
      <c r="AL112" s="748"/>
      <c r="AM112" s="747" t="e">
        <f ca="1">CHOOSE('Bidder Instructions'!$H$27,ADDRESS(MATCH($AB112,'1.1b Lead &amp; Parents NFP'!$C:$C,0)+$AF$15,MATCH(AM$17,'1.1b Lead &amp; Parents NFP'!$9:$9,0)+$AF$14,1,1),ADDRESS(MATCH($AA112,'1.1a Lead &amp; Parents'!$C:$C,0)+$AF$13,MATCH(AM$17,'1.1a Lead &amp; Parents'!$9:$9,0)+$AF$12,1,1))</f>
        <v>#N/A</v>
      </c>
      <c r="AN112" s="747" t="e">
        <f ca="1">CHOOSE('Bidder Instructions'!$H$27,ADDRESS(MATCH($AB112,'1.1b Lead &amp; Parents NFP'!$C:$C,0)+$AF$15,MATCH(AN$17,'1.1b Lead &amp; Parents NFP'!$9:$9,0)+$AF$14,1,1),ADDRESS(MATCH($AA112,'1.1a Lead &amp; Parents'!$C:$C,0)+$AF$13,MATCH(AN$17,'1.1a Lead &amp; Parents'!$9:$9,0)+$AF$12,1,1))</f>
        <v>#N/A</v>
      </c>
      <c r="AO112" s="747" t="e">
        <f ca="1">CHOOSE('Bidder Instructions'!$H$27,ADDRESS(MATCH($AB112,'1.1b Lead &amp; Parents NFP'!$C:$C,0)+$AF$15,MATCH(AO$17,'1.1b Lead &amp; Parents NFP'!$9:$9,0)+$AF$14,1,1),ADDRESS(MATCH($AA112,'1.1a Lead &amp; Parents'!$C:$C,0)+$AF$13,MATCH(AO$17,'1.1a Lead &amp; Parents'!$9:$9,0)+$AF$12,1,1))</f>
        <v>#N/A</v>
      </c>
      <c r="AP112" s="748"/>
      <c r="AQ112" s="748"/>
      <c r="AR112" s="748"/>
      <c r="AS112" s="748"/>
      <c r="AT112" s="747" t="e">
        <f ca="1">CHOOSE('Bidder Instructions'!$H$27,ADDRESS(MATCH($AB112,'1.1b Lead &amp; Parents NFP'!$C:$C,0)+$AF$15,MATCH(AT$17,'1.1b Lead &amp; Parents NFP'!$9:$9,0)+$AF$14,1,1),ADDRESS(MATCH($AA112,'1.1a Lead &amp; Parents'!$C:$C,0)+$AF$13,MATCH(AT$17,'1.1a Lead &amp; Parents'!$9:$9,0)+$AF$12,1,1))</f>
        <v>#N/A</v>
      </c>
      <c r="AU112" s="747" t="e">
        <f ca="1">CHOOSE('Bidder Instructions'!$H$27,ADDRESS(MATCH($AB112,'1.1b Lead &amp; Parents NFP'!$C:$C,0)+$AF$15,MATCH(AU$17,'1.1b Lead &amp; Parents NFP'!$9:$9,0)+$AF$14,1,1),ADDRESS(MATCH($AA112,'1.1a Lead &amp; Parents'!$C:$C,0)+$AF$13,MATCH(AU$17,'1.1a Lead &amp; Parents'!$9:$9,0)+$AF$12,1,1))</f>
        <v>#N/A</v>
      </c>
      <c r="AV112" s="747" t="e">
        <f ca="1">CHOOSE('Bidder Instructions'!$H$27,ADDRESS(MATCH($AB112,'1.1b Lead &amp; Parents NFP'!$C:$C,0)+$AF$15,MATCH(AV$17,'1.1b Lead &amp; Parents NFP'!$9:$9,0)+$AF$14,1,1),ADDRESS(MATCH($AA112,'1.1a Lead &amp; Parents'!$C:$C,0)+$AF$13,MATCH(AV$17,'1.1a Lead &amp; Parents'!$9:$9,0)+$AF$12,1,1))</f>
        <v>#N/A</v>
      </c>
      <c r="AW112" s="749"/>
      <c r="AX112" s="749"/>
      <c r="AY112" s="749"/>
    </row>
    <row r="113" spans="1:51" s="737" customFormat="1" ht="14.25" customHeight="1" outlineLevel="1" x14ac:dyDescent="0.25">
      <c r="B113" s="737" t="s">
        <v>475</v>
      </c>
      <c r="C113" s="750"/>
      <c r="D113" s="1031" t="s">
        <v>808</v>
      </c>
      <c r="E113" s="1032"/>
      <c r="F113" s="742" t="str">
        <f ca="1">_xlfn.IFNA(HYPERLINK(CHOOSE('Bidder Instructions'!$H$27,"#'1.1b Lead &amp; Parents NFP'!"&amp;AF113,"#'1.1a Lead &amp; Parents'!"&amp;AF113),INDIRECT("'"&amp;CHOOSE('Bidder Instructions'!$H$27,"1.1b Lead &amp; Parents NFP","1.1a Lead &amp; Parents")&amp;"'!"&amp;AF113)),"")</f>
        <v/>
      </c>
      <c r="G113" s="742" t="str">
        <f ca="1">_xlfn.IFNA(HYPERLINK(CHOOSE('Bidder Instructions'!$H$27,"#'1.1b Lead &amp; Parents NFP'!"&amp;AG113,"#'1.1a Lead &amp; Parents'!"&amp;AG113),INDIRECT("'"&amp;CHOOSE('Bidder Instructions'!$H$27,"1.1b Lead &amp; Parents NFP","1.1a Lead &amp; Parents")&amp;"'!"&amp;AG113)),"")</f>
        <v/>
      </c>
      <c r="H113" s="742" t="str">
        <f ca="1">_xlfn.IFNA(HYPERLINK(CHOOSE('Bidder Instructions'!$H$27,"#'1.1b Lead &amp; Parents NFP'!"&amp;AH113,"#'1.1a Lead &amp; Parents'!"&amp;AH113),INDIRECT("'"&amp;CHOOSE('Bidder Instructions'!$H$27,"1.1b Lead &amp; Parents NFP","1.1a Lead &amp; Parents")&amp;"'!"&amp;AH113)),"")</f>
        <v/>
      </c>
      <c r="I113" s="836"/>
      <c r="J113" s="753"/>
      <c r="K113" s="753"/>
      <c r="M113" s="742" t="str">
        <f ca="1">_xlfn.IFNA(HYPERLINK(CHOOSE('Bidder Instructions'!$H$27,"#'1.1b Lead &amp; Parents NFP'!"&amp;AM113,"#'1.1a Lead &amp; Parents'!"&amp;AM113),INDIRECT("'"&amp;CHOOSE('Bidder Instructions'!$H$27,"1.1b Lead &amp; Parents NFP","1.1a Lead &amp; Parents")&amp;"'!"&amp;AM113)),"")</f>
        <v/>
      </c>
      <c r="N113" s="742" t="str">
        <f ca="1">_xlfn.IFNA(HYPERLINK(CHOOSE('Bidder Instructions'!$H$27,"#'1.1b Lead &amp; Parents NFP'!"&amp;AN113,"#'1.1a Lead &amp; Parents'!"&amp;AN113),INDIRECT("'"&amp;CHOOSE('Bidder Instructions'!$H$27,"1.1b Lead &amp; Parents NFP","1.1a Lead &amp; Parents")&amp;"'!"&amp;AN113)),"")</f>
        <v/>
      </c>
      <c r="O113" s="742" t="str">
        <f ca="1">_xlfn.IFNA(HYPERLINK(CHOOSE('Bidder Instructions'!$H$27,"#'1.1b Lead &amp; Parents NFP'!"&amp;AO113,"#'1.1a Lead &amp; Parents'!"&amp;AO113),INDIRECT("'"&amp;CHOOSE('Bidder Instructions'!$H$27,"1.1b Lead &amp; Parents NFP","1.1a Lead &amp; Parents")&amp;"'!"&amp;AO113)),"")</f>
        <v/>
      </c>
      <c r="P113" s="836"/>
      <c r="Q113" s="753"/>
      <c r="R113" s="753"/>
      <c r="T113" s="742" t="str">
        <f ca="1">_xlfn.IFNA(HYPERLINK(CHOOSE('Bidder Instructions'!$H$27,"#'1.1b Lead &amp; Parents NFP'!"&amp;AT113,"#'1.1a Lead &amp; Parents'!"&amp;AT113),INDIRECT("'"&amp;CHOOSE('Bidder Instructions'!$H$27,"1.1b Lead &amp; Parents NFP","1.1a Lead &amp; Parents")&amp;"'!"&amp;AT113)),"")</f>
        <v/>
      </c>
      <c r="U113" s="742" t="str">
        <f ca="1">_xlfn.IFNA(HYPERLINK(CHOOSE('Bidder Instructions'!$H$27,"#'1.1b Lead &amp; Parents NFP'!"&amp;AU113,"#'1.1a Lead &amp; Parents'!"&amp;AU113),INDIRECT("'"&amp;CHOOSE('Bidder Instructions'!$H$27,"1.1b Lead &amp; Parents NFP","1.1a Lead &amp; Parents")&amp;"'!"&amp;AU113)),"")</f>
        <v/>
      </c>
      <c r="V113" s="742" t="str">
        <f ca="1">_xlfn.IFNA(HYPERLINK(CHOOSE('Bidder Instructions'!$H$27,"#'1.1b Lead &amp; Parents NFP'!"&amp;AV113,"#'1.1a Lead &amp; Parents'!"&amp;AV113),INDIRECT("'"&amp;CHOOSE('Bidder Instructions'!$H$27,"1.1b Lead &amp; Parents NFP","1.1a Lead &amp; Parents")&amp;"'!"&amp;AV113)),"")</f>
        <v/>
      </c>
      <c r="W113" s="836"/>
      <c r="X113" s="753"/>
      <c r="Y113" s="753"/>
      <c r="AA113" s="343">
        <f t="shared" si="80"/>
        <v>0</v>
      </c>
      <c r="AB113" s="343" t="s">
        <v>475</v>
      </c>
      <c r="AC113" s="754"/>
      <c r="AD113" s="1031" t="s">
        <v>808</v>
      </c>
      <c r="AE113" s="1033"/>
      <c r="AF113" s="747" t="e">
        <f ca="1">CHOOSE('Bidder Instructions'!$H$27,ADDRESS(MATCH($AB113,'1.1b Lead &amp; Parents NFP'!$C:$C,0)+$AF$15,MATCH(AF$17,'1.1b Lead &amp; Parents NFP'!$9:$9,0)+$AF$14,1,1),ADDRESS(MATCH($AA113,'1.1a Lead &amp; Parents'!$C:$C,0)+$AF$13,MATCH(AF$17,'1.1a Lead &amp; Parents'!$9:$9,0)+$AF$12,1,1))</f>
        <v>#N/A</v>
      </c>
      <c r="AG113" s="747" t="e">
        <f ca="1">CHOOSE('Bidder Instructions'!$H$27,ADDRESS(MATCH($AB113,'1.1b Lead &amp; Parents NFP'!$C:$C,0)+$AF$15,MATCH(AG$17,'1.1b Lead &amp; Parents NFP'!$9:$9,0)+$AF$14,1,1),ADDRESS(MATCH($AA113,'1.1a Lead &amp; Parents'!$C:$C,0)+$AF$13,MATCH(AG$17,'1.1a Lead &amp; Parents'!$9:$9,0)+$AF$12,1,1))</f>
        <v>#N/A</v>
      </c>
      <c r="AH113" s="747" t="e">
        <f ca="1">CHOOSE('Bidder Instructions'!$H$27,ADDRESS(MATCH($AB113,'1.1b Lead &amp; Parents NFP'!$C:$C,0)+$AF$15,MATCH(AH$17,'1.1b Lead &amp; Parents NFP'!$9:$9,0)+$AF$14,1,1),ADDRESS(MATCH($AA113,'1.1a Lead &amp; Parents'!$C:$C,0)+$AF$13,MATCH(AH$17,'1.1a Lead &amp; Parents'!$9:$9,0)+$AF$12,1,1))</f>
        <v>#N/A</v>
      </c>
      <c r="AI113" s="748"/>
      <c r="AJ113" s="748"/>
      <c r="AK113" s="748"/>
      <c r="AL113" s="748"/>
      <c r="AM113" s="747" t="e">
        <f ca="1">CHOOSE('Bidder Instructions'!$H$27,ADDRESS(MATCH($AB113,'1.1b Lead &amp; Parents NFP'!$C:$C,0)+$AF$15,MATCH(AM$17,'1.1b Lead &amp; Parents NFP'!$9:$9,0)+$AF$14,1,1),ADDRESS(MATCH($AA113,'1.1a Lead &amp; Parents'!$C:$C,0)+$AF$13,MATCH(AM$17,'1.1a Lead &amp; Parents'!$9:$9,0)+$AF$12,1,1))</f>
        <v>#N/A</v>
      </c>
      <c r="AN113" s="747" t="e">
        <f ca="1">CHOOSE('Bidder Instructions'!$H$27,ADDRESS(MATCH($AB113,'1.1b Lead &amp; Parents NFP'!$C:$C,0)+$AF$15,MATCH(AN$17,'1.1b Lead &amp; Parents NFP'!$9:$9,0)+$AF$14,1,1),ADDRESS(MATCH($AA113,'1.1a Lead &amp; Parents'!$C:$C,0)+$AF$13,MATCH(AN$17,'1.1a Lead &amp; Parents'!$9:$9,0)+$AF$12,1,1))</f>
        <v>#N/A</v>
      </c>
      <c r="AO113" s="747" t="e">
        <f ca="1">CHOOSE('Bidder Instructions'!$H$27,ADDRESS(MATCH($AB113,'1.1b Lead &amp; Parents NFP'!$C:$C,0)+$AF$15,MATCH(AO$17,'1.1b Lead &amp; Parents NFP'!$9:$9,0)+$AF$14,1,1),ADDRESS(MATCH($AA113,'1.1a Lead &amp; Parents'!$C:$C,0)+$AF$13,MATCH(AO$17,'1.1a Lead &amp; Parents'!$9:$9,0)+$AF$12,1,1))</f>
        <v>#N/A</v>
      </c>
      <c r="AP113" s="748"/>
      <c r="AQ113" s="748"/>
      <c r="AR113" s="748"/>
      <c r="AS113" s="748"/>
      <c r="AT113" s="747" t="e">
        <f ca="1">CHOOSE('Bidder Instructions'!$H$27,ADDRESS(MATCH($AB113,'1.1b Lead &amp; Parents NFP'!$C:$C,0)+$AF$15,MATCH(AT$17,'1.1b Lead &amp; Parents NFP'!$9:$9,0)+$AF$14,1,1),ADDRESS(MATCH($AA113,'1.1a Lead &amp; Parents'!$C:$C,0)+$AF$13,MATCH(AT$17,'1.1a Lead &amp; Parents'!$9:$9,0)+$AF$12,1,1))</f>
        <v>#N/A</v>
      </c>
      <c r="AU113" s="747" t="e">
        <f ca="1">CHOOSE('Bidder Instructions'!$H$27,ADDRESS(MATCH($AB113,'1.1b Lead &amp; Parents NFP'!$C:$C,0)+$AF$15,MATCH(AU$17,'1.1b Lead &amp; Parents NFP'!$9:$9,0)+$AF$14,1,1),ADDRESS(MATCH($AA113,'1.1a Lead &amp; Parents'!$C:$C,0)+$AF$13,MATCH(AU$17,'1.1a Lead &amp; Parents'!$9:$9,0)+$AF$12,1,1))</f>
        <v>#N/A</v>
      </c>
      <c r="AV113" s="747" t="e">
        <f ca="1">CHOOSE('Bidder Instructions'!$H$27,ADDRESS(MATCH($AB113,'1.1b Lead &amp; Parents NFP'!$C:$C,0)+$AF$15,MATCH(AV$17,'1.1b Lead &amp; Parents NFP'!$9:$9,0)+$AF$14,1,1),ADDRESS(MATCH($AA113,'1.1a Lead &amp; Parents'!$C:$C,0)+$AF$13,MATCH(AV$17,'1.1a Lead &amp; Parents'!$9:$9,0)+$AF$12,1,1))</f>
        <v>#N/A</v>
      </c>
      <c r="AW113" s="749"/>
      <c r="AX113" s="749"/>
      <c r="AY113" s="749"/>
    </row>
    <row r="114" spans="1:51" x14ac:dyDescent="0.25">
      <c r="A114" s="1042"/>
      <c r="B114" s="1034"/>
      <c r="C114" s="871"/>
      <c r="D114" s="1035"/>
      <c r="E114" s="1035"/>
      <c r="F114" s="1036"/>
      <c r="G114" s="1036"/>
      <c r="H114" s="1036"/>
      <c r="I114" s="936"/>
      <c r="J114" s="936"/>
      <c r="K114" s="936"/>
      <c r="M114" s="1037"/>
      <c r="N114" s="1037"/>
      <c r="O114" s="1037"/>
      <c r="P114" s="874"/>
      <c r="Q114" s="874"/>
      <c r="R114" s="874"/>
      <c r="T114" s="1037"/>
      <c r="U114" s="1037"/>
      <c r="V114" s="1037"/>
      <c r="W114" s="874"/>
      <c r="X114" s="874"/>
      <c r="Y114" s="874"/>
      <c r="AC114" s="875"/>
      <c r="AD114" s="1038"/>
      <c r="AE114" s="1038"/>
      <c r="AF114" s="747"/>
      <c r="AG114" s="747"/>
      <c r="AH114" s="832"/>
      <c r="AI114" s="748"/>
      <c r="AJ114" s="748"/>
      <c r="AK114" s="748"/>
      <c r="AL114" s="748"/>
      <c r="AM114" s="833"/>
      <c r="AN114" s="747"/>
      <c r="AO114" s="832"/>
      <c r="AP114" s="748"/>
      <c r="AQ114" s="748"/>
      <c r="AR114" s="748"/>
      <c r="AS114" s="748"/>
      <c r="AT114" s="833"/>
      <c r="AU114" s="747"/>
      <c r="AV114" s="832"/>
      <c r="AW114" s="749"/>
      <c r="AX114" s="749"/>
      <c r="AY114" s="749"/>
    </row>
    <row r="115" spans="1:51" x14ac:dyDescent="0.25"/>
    <row r="116" spans="1:51" s="1046" customFormat="1" x14ac:dyDescent="0.25">
      <c r="A116" s="1043" t="s">
        <v>111</v>
      </c>
      <c r="B116" s="1043"/>
      <c r="C116" s="1043"/>
      <c r="D116" s="1044"/>
      <c r="E116" s="1043"/>
      <c r="F116" s="1045"/>
      <c r="G116" s="1045"/>
      <c r="H116" s="1045"/>
      <c r="I116" s="1045"/>
      <c r="J116" s="1045"/>
      <c r="K116" s="1045"/>
      <c r="L116" s="1043"/>
      <c r="M116" s="1045"/>
      <c r="N116" s="1045"/>
      <c r="O116" s="1045"/>
      <c r="P116" s="1045"/>
      <c r="Q116" s="1045"/>
      <c r="R116" s="1045"/>
      <c r="S116" s="1043"/>
      <c r="T116" s="1045"/>
      <c r="U116" s="1045"/>
      <c r="V116" s="1045"/>
      <c r="W116" s="1045"/>
      <c r="X116" s="1045"/>
      <c r="Y116" s="1045"/>
      <c r="AA116" s="343"/>
      <c r="AB116" s="343"/>
      <c r="AC116" s="343"/>
      <c r="AD116" s="343"/>
      <c r="AE116" s="343"/>
      <c r="AF116" s="343"/>
      <c r="AG116" s="343"/>
      <c r="AH116" s="343"/>
      <c r="AI116" s="343"/>
      <c r="AJ116" s="343"/>
      <c r="AK116" s="343"/>
      <c r="AL116" s="343"/>
      <c r="AM116" s="343"/>
      <c r="AN116" s="343"/>
      <c r="AO116" s="343"/>
      <c r="AP116" s="343"/>
      <c r="AQ116" s="343"/>
      <c r="AR116" s="343"/>
      <c r="AS116" s="343"/>
      <c r="AT116" s="343"/>
      <c r="AU116" s="343"/>
      <c r="AV116" s="343"/>
    </row>
    <row r="117" spans="1:51" x14ac:dyDescent="0.25"/>
    <row r="118" spans="1:51" x14ac:dyDescent="0.25"/>
    <row r="119" spans="1:51" x14ac:dyDescent="0.25"/>
    <row r="120" spans="1:51" x14ac:dyDescent="0.25"/>
  </sheetData>
  <sheetProtection algorithmName="SHA-512" hashValue="Fd+c3Lu1ZGuNQb0BU8rroEkAdRbYJ3mQmYdN0VfEDxJhx+YlhssgSlDiZwhTl822XlFPncp2xgyGkenHhRhVkA==" saltValue="cNLg4alM1HD1xmRfbKQKIg==" spinCount="100000" sheet="1" objects="1" scenarios="1"/>
  <mergeCells count="24">
    <mergeCell ref="I15:K15"/>
    <mergeCell ref="P15:R15"/>
    <mergeCell ref="W15:Y15"/>
    <mergeCell ref="C15:H15"/>
    <mergeCell ref="C13:H13"/>
    <mergeCell ref="C14:H14"/>
    <mergeCell ref="I13:K13"/>
    <mergeCell ref="I14:K14"/>
    <mergeCell ref="I10:K10"/>
    <mergeCell ref="I11:K11"/>
    <mergeCell ref="I12:K12"/>
    <mergeCell ref="C10:H10"/>
    <mergeCell ref="C11:H11"/>
    <mergeCell ref="C12:H12"/>
    <mergeCell ref="P10:R10"/>
    <mergeCell ref="P11:R11"/>
    <mergeCell ref="P12:R12"/>
    <mergeCell ref="P13:R13"/>
    <mergeCell ref="P14:R14"/>
    <mergeCell ref="W10:Y10"/>
    <mergeCell ref="W11:Y11"/>
    <mergeCell ref="W12:Y12"/>
    <mergeCell ref="W13:Y13"/>
    <mergeCell ref="W14:Y14"/>
  </mergeCells>
  <phoneticPr fontId="4" type="noConversion"/>
  <conditionalFormatting sqref="C5">
    <cfRule type="expression" dxfId="156" priority="520">
      <formula>IF(AND(sysChk=0,sysWarn=0),1,0)</formula>
    </cfRule>
    <cfRule type="expression" dxfId="155" priority="521">
      <formula>IF(AND(sysChk=0,sysWarn&lt;&gt;0),1,0)</formula>
    </cfRule>
    <cfRule type="expression" dxfId="154" priority="522">
      <formula>IF(sysChk&lt;&gt;0,1,0)</formula>
    </cfRule>
  </conditionalFormatting>
  <conditionalFormatting sqref="I25:K25">
    <cfRule type="expression" dxfId="153" priority="99" stopIfTrue="1">
      <formula>I25="R"</formula>
    </cfRule>
    <cfRule type="expression" dxfId="152" priority="100" stopIfTrue="1">
      <formula>I25="A"</formula>
    </cfRule>
    <cfRule type="expression" dxfId="151" priority="101" stopIfTrue="1">
      <formula>I25="G"</formula>
    </cfRule>
  </conditionalFormatting>
  <conditionalFormatting sqref="I59:K59">
    <cfRule type="containsText" dxfId="150" priority="70" operator="containsText" text="Net Cash">
      <formula>NOT(ISERROR(SEARCH("Net Cash",I59)))</formula>
    </cfRule>
    <cfRule type="containsText" dxfId="149" priority="71" operator="containsText" text="Negative EBITDA">
      <formula>NOT(ISERROR(SEARCH("Negative EBITDA",I59)))</formula>
    </cfRule>
  </conditionalFormatting>
  <conditionalFormatting sqref="I65:K65">
    <cfRule type="containsText" dxfId="148" priority="62" operator="containsText" text="Operating Loss">
      <formula>NOT(ISERROR(SEARCH("Operating Loss",I65)))</formula>
    </cfRule>
  </conditionalFormatting>
  <conditionalFormatting sqref="P25:R25">
    <cfRule type="expression" dxfId="147" priority="115" stopIfTrue="1">
      <formula>P25="R"</formula>
    </cfRule>
    <cfRule type="expression" dxfId="146" priority="116" stopIfTrue="1">
      <formula>P25="A"</formula>
    </cfRule>
    <cfRule type="expression" dxfId="145" priority="117" stopIfTrue="1">
      <formula>P25="G"</formula>
    </cfRule>
  </conditionalFormatting>
  <conditionalFormatting sqref="P65:R65">
    <cfRule type="containsText" dxfId="144" priority="60" operator="containsText" text="Operating Loss">
      <formula>NOT(ISERROR(SEARCH("Operating Loss",P65)))</formula>
    </cfRule>
  </conditionalFormatting>
  <conditionalFormatting sqref="W25:Y25">
    <cfRule type="expression" dxfId="143" priority="131" stopIfTrue="1">
      <formula>W25="R"</formula>
    </cfRule>
    <cfRule type="expression" dxfId="142" priority="132" stopIfTrue="1">
      <formula>W25="A"</formula>
    </cfRule>
    <cfRule type="expression" dxfId="141" priority="133" stopIfTrue="1">
      <formula>W25="G"</formula>
    </cfRule>
  </conditionalFormatting>
  <conditionalFormatting sqref="W65:Y65">
    <cfRule type="containsText" dxfId="140" priority="58" operator="containsText" text="Operating Loss">
      <formula>NOT(ISERROR(SEARCH("Operating Loss",W65)))</formula>
    </cfRule>
  </conditionalFormatting>
  <conditionalFormatting sqref="AI19:AK19">
    <cfRule type="expression" dxfId="139" priority="367" stopIfTrue="1">
      <formula>AI19="R"</formula>
    </cfRule>
    <cfRule type="expression" dxfId="138" priority="368" stopIfTrue="1">
      <formula>AI19="A"</formula>
    </cfRule>
    <cfRule type="expression" dxfId="137" priority="369" stopIfTrue="1">
      <formula>AI19="G"</formula>
    </cfRule>
  </conditionalFormatting>
  <conditionalFormatting sqref="AP19:AR19">
    <cfRule type="expression" dxfId="136" priority="319" stopIfTrue="1">
      <formula>AP19="R"</formula>
    </cfRule>
    <cfRule type="expression" dxfId="135" priority="320" stopIfTrue="1">
      <formula>AP19="A"</formula>
    </cfRule>
    <cfRule type="expression" dxfId="134" priority="321" stopIfTrue="1">
      <formula>AP19="G"</formula>
    </cfRule>
  </conditionalFormatting>
  <conditionalFormatting sqref="AW19:AY19">
    <cfRule type="expression" dxfId="133" priority="316" stopIfTrue="1">
      <formula>AW19="R"</formula>
    </cfRule>
    <cfRule type="expression" dxfId="132" priority="317" stopIfTrue="1">
      <formula>AW19="A"</formula>
    </cfRule>
    <cfRule type="expression" dxfId="131" priority="318" stopIfTrue="1">
      <formula>AW19="G"</formula>
    </cfRule>
  </conditionalFormatting>
  <conditionalFormatting sqref="I52:K52">
    <cfRule type="containsText" dxfId="130" priority="25" operator="containsText" text="Net Cash">
      <formula>NOT(ISERROR(SEARCH("Net Cash",I52)))</formula>
    </cfRule>
    <cfRule type="containsText" dxfId="129" priority="26" operator="containsText" text="Negative EBITDA">
      <formula>NOT(ISERROR(SEARCH("Negative EBITDA",I52)))</formula>
    </cfRule>
  </conditionalFormatting>
  <conditionalFormatting sqref="P52:R52">
    <cfRule type="containsText" dxfId="128" priority="13" operator="containsText" text="Net Cash">
      <formula>NOT(ISERROR(SEARCH("Net Cash",P52)))</formula>
    </cfRule>
    <cfRule type="containsText" dxfId="127" priority="14" operator="containsText" text="Negative EBITDA">
      <formula>NOT(ISERROR(SEARCH("Negative EBITDA",P52)))</formula>
    </cfRule>
  </conditionalFormatting>
  <conditionalFormatting sqref="W52:Y52">
    <cfRule type="containsText" dxfId="126" priority="10" operator="containsText" text="Net Cash">
      <formula>NOT(ISERROR(SEARCH("Net Cash",W52)))</formula>
    </cfRule>
    <cfRule type="containsText" dxfId="125" priority="11" operator="containsText" text="Negative EBITDA">
      <formula>NOT(ISERROR(SEARCH("Negative EBITDA",W52)))</formula>
    </cfRule>
  </conditionalFormatting>
  <conditionalFormatting sqref="P59:R59">
    <cfRule type="containsText" dxfId="124" priority="7" operator="containsText" text="Net Cash">
      <formula>NOT(ISERROR(SEARCH("Net Cash",P59)))</formula>
    </cfRule>
    <cfRule type="containsText" dxfId="123" priority="8" operator="containsText" text="Negative EBITDA">
      <formula>NOT(ISERROR(SEARCH("Negative EBITDA",P59)))</formula>
    </cfRule>
  </conditionalFormatting>
  <conditionalFormatting sqref="W59:Y59">
    <cfRule type="containsText" dxfId="122" priority="4" operator="containsText" text="Net Cash">
      <formula>NOT(ISERROR(SEARCH("Net Cash",W59)))</formula>
    </cfRule>
    <cfRule type="containsText" dxfId="121" priority="5" operator="containsText" text="Negative EBITDA">
      <formula>NOT(ISERROR(SEARCH("Negative EBITDA",W59)))</formula>
    </cfRule>
  </conditionalFormatting>
  <pageMargins left="0.74803149606299213" right="0.74803149606299213" top="0.98425196850393704" bottom="0.98425196850393704" header="0.51181102362204722" footer="0.51181102362204722"/>
  <pageSetup paperSize="9" scale="34" orientation="portrait" r:id="rId1"/>
  <headerFooter alignWithMargins="0"/>
  <colBreaks count="1" manualBreakCount="1">
    <brk id="11" max="1048575" man="1"/>
  </colBreaks>
  <ignoredErrors>
    <ignoredError sqref="F47:H47 T47:V47 M47:O47" formula="1"/>
  </ignoredErrors>
  <extLst>
    <ext xmlns:x14="http://schemas.microsoft.com/office/spreadsheetml/2009/9/main" uri="{78C0D931-6437-407d-A8EE-F0AAD7539E65}">
      <x14:conditionalFormattings>
        <x14:conditionalFormatting xmlns:xm="http://schemas.microsoft.com/office/excel/2006/main">
          <x14:cfRule type="colorScale" priority="107" id="{456957B4-7CA0-4867-803C-A6171095BA61}">
            <x14:colorScale>
              <x14:cfvo type="num">
                <xm:f>'Authority Input'!$L$24</xm:f>
              </x14:cfvo>
              <x14:cfvo type="formula">
                <xm:f>MEDIAN('Authority Input'!$L$24:$V$24)</xm:f>
              </x14:cfvo>
              <x14:cfvo type="num">
                <xm:f>'Authority Input'!$V$24</xm:f>
              </x14:cfvo>
              <x14:color rgb="FFFF0000"/>
              <x14:color rgb="FFFFC000"/>
              <x14:color rgb="FF00B050"/>
            </x14:colorScale>
          </x14:cfRule>
          <xm:sqref>I19:K19</xm:sqref>
        </x14:conditionalFormatting>
        <x14:conditionalFormatting xmlns:xm="http://schemas.microsoft.com/office/excel/2006/main">
          <x14:cfRule type="colorScale" priority="109" id="{A68868B0-BDE6-41AF-B833-EC111A7841AC}">
            <x14:colorScale>
              <x14:cfvo type="num">
                <xm:f>'Authority Input'!$L$26</xm:f>
              </x14:cfvo>
              <x14:cfvo type="formula">
                <xm:f>MEDIAN('Authority Input'!$L$26:$V$26)</xm:f>
              </x14:cfvo>
              <x14:cfvo type="num">
                <xm:f>'Authority Input'!$V$26</xm:f>
              </x14:cfvo>
              <x14:color rgb="FFFF0000"/>
              <x14:color rgb="FFFFC000"/>
              <x14:color rgb="FF00B050"/>
            </x14:colorScale>
          </x14:cfRule>
          <xm:sqref>I27:K27</xm:sqref>
        </x14:conditionalFormatting>
        <x14:conditionalFormatting xmlns:xm="http://schemas.microsoft.com/office/excel/2006/main">
          <x14:cfRule type="colorScale" priority="72" id="{418915B0-FCA0-4C5F-AE0E-46ACB08A78CF}">
            <x14:colorScale>
              <x14:cfvo type="num">
                <xm:f>'Authority Input'!$V$28</xm:f>
              </x14:cfvo>
              <x14:cfvo type="formula">
                <xm:f>MEDIAN('Authority Input'!$L$28:$V$28)</xm:f>
              </x14:cfvo>
              <x14:cfvo type="num">
                <xm:f>'Authority Input'!$L$28</xm:f>
              </x14:cfvo>
              <x14:color rgb="FF00B050"/>
              <x14:color rgb="FFFFC000"/>
              <x14:color rgb="FFFF0000"/>
            </x14:colorScale>
          </x14:cfRule>
          <xm:sqref>I59:K59</xm:sqref>
        </x14:conditionalFormatting>
        <x14:conditionalFormatting xmlns:xm="http://schemas.microsoft.com/office/excel/2006/main">
          <x14:cfRule type="colorScale" priority="63" id="{F17C8D0E-6E6B-4C87-8AC1-63B242A93A4E}">
            <x14:colorScale>
              <x14:cfvo type="num">
                <xm:f>'Authority Input'!$L$29</xm:f>
              </x14:cfvo>
              <x14:cfvo type="formula">
                <xm:f>MEDIAN('Authority Input'!$L$29:$V$29)</xm:f>
              </x14:cfvo>
              <x14:cfvo type="num">
                <xm:f>'Authority Input'!$V$29</xm:f>
              </x14:cfvo>
              <x14:color rgb="FFFF0000"/>
              <x14:color rgb="FFFFC000"/>
              <x14:color rgb="FF00B050"/>
            </x14:colorScale>
          </x14:cfRule>
          <xm:sqref>I65:K65</xm:sqref>
        </x14:conditionalFormatting>
        <x14:conditionalFormatting xmlns:xm="http://schemas.microsoft.com/office/excel/2006/main">
          <x14:cfRule type="colorScale" priority="104" id="{0B4CFFC8-2536-41C7-8B95-6276A9B0DC91}">
            <x14:colorScale>
              <x14:cfvo type="num">
                <xm:f>'Authority Input'!$L$30</xm:f>
              </x14:cfvo>
              <x14:cfvo type="formula">
                <xm:f>MEDIAN('Authority Input'!$L$30:$V$30)</xm:f>
              </x14:cfvo>
              <x14:cfvo type="num">
                <xm:f>'Authority Input'!$V$30</xm:f>
              </x14:cfvo>
              <x14:color rgb="FFFF0000"/>
              <x14:color rgb="FFFFC000"/>
              <x14:color rgb="FF00B050"/>
            </x14:colorScale>
          </x14:cfRule>
          <xm:sqref>I74:K74</xm:sqref>
        </x14:conditionalFormatting>
        <x14:conditionalFormatting xmlns:xm="http://schemas.microsoft.com/office/excel/2006/main">
          <x14:cfRule type="colorScale" priority="57" id="{D80A4A88-D775-436E-96D8-ACC0FFD68307}">
            <x14:colorScale>
              <x14:cfvo type="num">
                <xm:f>'Authority Input'!$L$31</xm:f>
              </x14:cfvo>
              <x14:cfvo type="formula">
                <xm:f>MEDIAN('Authority Input'!$L$31:$V$31)</xm:f>
              </x14:cfvo>
              <x14:cfvo type="num">
                <xm:f>'Authority Input'!$V$31</xm:f>
              </x14:cfvo>
              <x14:color rgb="FFFF0000"/>
              <x14:color rgb="FFFFC000"/>
              <x14:color rgb="FF00B050"/>
            </x14:colorScale>
          </x14:cfRule>
          <xm:sqref>I79:K79</xm:sqref>
        </x14:conditionalFormatting>
        <x14:conditionalFormatting xmlns:xm="http://schemas.microsoft.com/office/excel/2006/main">
          <x14:cfRule type="colorScale" priority="103" id="{B54263FD-8373-44C9-8AF7-4482D87F3D2A}">
            <x14:colorScale>
              <x14:cfvo type="num">
                <xm:f>'Authority Input'!$V$32</xm:f>
              </x14:cfvo>
              <x14:cfvo type="formula">
                <xm:f>MEDIAN('Authority Input'!$L$32:$V$32)</xm:f>
              </x14:cfvo>
              <x14:cfvo type="num">
                <xm:f>'Authority Input'!$L$32</xm:f>
              </x14:cfvo>
              <x14:color rgb="FF00B050"/>
              <x14:color rgb="FFFFC000"/>
              <x14:color rgb="FFFF0000"/>
            </x14:colorScale>
          </x14:cfRule>
          <xm:sqref>I81:K81</xm:sqref>
        </x14:conditionalFormatting>
        <x14:conditionalFormatting xmlns:xm="http://schemas.microsoft.com/office/excel/2006/main">
          <x14:cfRule type="colorScale" priority="97" id="{FD0ECF6E-4CA2-4D44-9113-B2AA14252073}">
            <x14:colorScale>
              <x14:cfvo type="num">
                <xm:f>'Authority Input'!$V$33</xm:f>
              </x14:cfvo>
              <x14:cfvo type="formula">
                <xm:f>MEDIAN('Authority Input'!$L$33:$V$33)</xm:f>
              </x14:cfvo>
              <x14:cfvo type="num">
                <xm:f>'Authority Input'!$L$33</xm:f>
              </x14:cfvo>
              <x14:color rgb="FF00B050"/>
              <x14:color rgb="FFFFC000"/>
              <x14:color rgb="FFFF0000"/>
            </x14:colorScale>
          </x14:cfRule>
          <xm:sqref>I99:K99</xm:sqref>
        </x14:conditionalFormatting>
        <x14:conditionalFormatting xmlns:xm="http://schemas.microsoft.com/office/excel/2006/main">
          <x14:cfRule type="colorScale" priority="96" id="{582EB9C9-5F29-4438-A8CF-82A4630E507D}">
            <x14:colorScale>
              <x14:cfvo type="num">
                <xm:f>'Authority Input'!$V$34</xm:f>
              </x14:cfvo>
              <x14:cfvo type="formula">
                <xm:f>MEDIAN('Authority Input'!$L$34:$V$34)</xm:f>
              </x14:cfvo>
              <x14:cfvo type="num">
                <xm:f>'Authority Input'!$L$34</xm:f>
              </x14:cfvo>
              <x14:color rgb="FF00B050"/>
              <x14:color rgb="FFFFC000"/>
              <x14:color rgb="FFFF0000"/>
            </x14:colorScale>
          </x14:cfRule>
          <xm:sqref>I103:K103</xm:sqref>
        </x14:conditionalFormatting>
        <x14:conditionalFormatting xmlns:xm="http://schemas.microsoft.com/office/excel/2006/main">
          <x14:cfRule type="colorScale" priority="95" id="{220690CD-8A61-4263-9147-4E1290B46DFD}">
            <x14:colorScale>
              <x14:cfvo type="num">
                <xm:f>'Authority Input'!$V$35</xm:f>
              </x14:cfvo>
              <x14:cfvo type="formula">
                <xm:f>MEDIAN('Authority Input'!$L$35:$V$35)</xm:f>
              </x14:cfvo>
              <x14:cfvo type="num">
                <xm:f>'Authority Input'!$L$35</xm:f>
              </x14:cfvo>
              <x14:color rgb="FF00B050"/>
              <x14:color rgb="FFFFC000"/>
              <x14:color rgb="FFFF0000"/>
            </x14:colorScale>
          </x14:cfRule>
          <xm:sqref>I107:K107</xm:sqref>
        </x14:conditionalFormatting>
        <x14:conditionalFormatting xmlns:xm="http://schemas.microsoft.com/office/excel/2006/main">
          <x14:cfRule type="colorScale" priority="94" id="{4427CC04-37DB-473B-9993-96F296969D92}">
            <x14:colorScale>
              <x14:cfvo type="num">
                <xm:f>'Authority Input'!$V$36</xm:f>
              </x14:cfvo>
              <x14:cfvo type="formula">
                <xm:f>MEDIAN('Authority Input'!$L$32:$V$36)</xm:f>
              </x14:cfvo>
              <x14:cfvo type="num">
                <xm:f>'Authority Input'!$L$36</xm:f>
              </x14:cfvo>
              <x14:color rgb="FF00B050"/>
              <x14:color rgb="FFFFC000"/>
              <x14:color rgb="FFFF0000"/>
            </x14:colorScale>
          </x14:cfRule>
          <xm:sqref>I111:K111</xm:sqref>
        </x14:conditionalFormatting>
        <x14:conditionalFormatting xmlns:xm="http://schemas.microsoft.com/office/excel/2006/main">
          <x14:cfRule type="colorScale" priority="123" id="{BF850502-C53E-4848-867F-2B9C68DF24F3}">
            <x14:colorScale>
              <x14:cfvo type="num">
                <xm:f>'Authority Input'!$L$24</xm:f>
              </x14:cfvo>
              <x14:cfvo type="formula">
                <xm:f>MEDIAN('Authority Input'!$L$24:$V$24)</xm:f>
              </x14:cfvo>
              <x14:cfvo type="num">
                <xm:f>'Authority Input'!$V$24</xm:f>
              </x14:cfvo>
              <x14:color rgb="FFFF0000"/>
              <x14:color rgb="FFFFC000"/>
              <x14:color rgb="FF00B050"/>
            </x14:colorScale>
          </x14:cfRule>
          <xm:sqref>P19:R19</xm:sqref>
        </x14:conditionalFormatting>
        <x14:conditionalFormatting xmlns:xm="http://schemas.microsoft.com/office/excel/2006/main">
          <x14:cfRule type="colorScale" priority="125" id="{469EB544-F580-40F0-8285-9A9814674FE4}">
            <x14:colorScale>
              <x14:cfvo type="num">
                <xm:f>'Authority Input'!$L$26</xm:f>
              </x14:cfvo>
              <x14:cfvo type="formula">
                <xm:f>MEDIAN('Authority Input'!$L$26:$V$26)</xm:f>
              </x14:cfvo>
              <x14:cfvo type="num">
                <xm:f>'Authority Input'!$V$26</xm:f>
              </x14:cfvo>
              <x14:color rgb="FFFF0000"/>
              <x14:color rgb="FFFFC000"/>
              <x14:color rgb="FF00B050"/>
            </x14:colorScale>
          </x14:cfRule>
          <xm:sqref>P27:R27</xm:sqref>
        </x14:conditionalFormatting>
        <x14:conditionalFormatting xmlns:xm="http://schemas.microsoft.com/office/excel/2006/main">
          <x14:cfRule type="colorScale" priority="61" id="{F7995582-5E69-413E-9607-368A1B2F00AA}">
            <x14:colorScale>
              <x14:cfvo type="num">
                <xm:f>'Authority Input'!$L$29</xm:f>
              </x14:cfvo>
              <x14:cfvo type="formula">
                <xm:f>MEDIAN('Authority Input'!$L$29:$V$29)</xm:f>
              </x14:cfvo>
              <x14:cfvo type="num">
                <xm:f>'Authority Input'!$V$29</xm:f>
              </x14:cfvo>
              <x14:color rgb="FFFF0000"/>
              <x14:color rgb="FFFFC000"/>
              <x14:color rgb="FF00B050"/>
            </x14:colorScale>
          </x14:cfRule>
          <xm:sqref>P65:R65</xm:sqref>
        </x14:conditionalFormatting>
        <x14:conditionalFormatting xmlns:xm="http://schemas.microsoft.com/office/excel/2006/main">
          <x14:cfRule type="colorScale" priority="120" id="{F99766C4-7951-4474-B3B4-2D40E7B582DD}">
            <x14:colorScale>
              <x14:cfvo type="num">
                <xm:f>'Authority Input'!$L$30</xm:f>
              </x14:cfvo>
              <x14:cfvo type="formula">
                <xm:f>MEDIAN('Authority Input'!$L$30:$V$30)</xm:f>
              </x14:cfvo>
              <x14:cfvo type="num">
                <xm:f>'Authority Input'!$V$30</xm:f>
              </x14:cfvo>
              <x14:color rgb="FFFF0000"/>
              <x14:color rgb="FFFFC000"/>
              <x14:color rgb="FF00B050"/>
            </x14:colorScale>
          </x14:cfRule>
          <xm:sqref>P74:R74</xm:sqref>
        </x14:conditionalFormatting>
        <x14:conditionalFormatting xmlns:xm="http://schemas.microsoft.com/office/excel/2006/main">
          <x14:cfRule type="colorScale" priority="56" id="{DECF5DBC-E0EA-4449-AE9D-3B03BB1C26C9}">
            <x14:colorScale>
              <x14:cfvo type="num">
                <xm:f>'Authority Input'!$L$31</xm:f>
              </x14:cfvo>
              <x14:cfvo type="formula">
                <xm:f>MEDIAN('Authority Input'!$L$31:$V$31)</xm:f>
              </x14:cfvo>
              <x14:cfvo type="num">
                <xm:f>'Authority Input'!$V$31</xm:f>
              </x14:cfvo>
              <x14:color rgb="FFFF0000"/>
              <x14:color rgb="FFFFC000"/>
              <x14:color rgb="FF00B050"/>
            </x14:colorScale>
          </x14:cfRule>
          <xm:sqref>P79:R79</xm:sqref>
        </x14:conditionalFormatting>
        <x14:conditionalFormatting xmlns:xm="http://schemas.microsoft.com/office/excel/2006/main">
          <x14:cfRule type="colorScale" priority="119" id="{3FE690B6-491E-4977-9238-C449700D6D8C}">
            <x14:colorScale>
              <x14:cfvo type="num">
                <xm:f>'Authority Input'!$V$32</xm:f>
              </x14:cfvo>
              <x14:cfvo type="formula">
                <xm:f>MEDIAN('Authority Input'!$L$32:$V$32)</xm:f>
              </x14:cfvo>
              <x14:cfvo type="num">
                <xm:f>'Authority Input'!$L$32</xm:f>
              </x14:cfvo>
              <x14:color rgb="FF00B050"/>
              <x14:color rgb="FFFFC000"/>
              <x14:color rgb="FFFF0000"/>
            </x14:colorScale>
          </x14:cfRule>
          <xm:sqref>P81:R81</xm:sqref>
        </x14:conditionalFormatting>
        <x14:conditionalFormatting xmlns:xm="http://schemas.microsoft.com/office/excel/2006/main">
          <x14:cfRule type="colorScale" priority="113" id="{38D92FD0-D0B8-4047-BD3B-374C61181926}">
            <x14:colorScale>
              <x14:cfvo type="num">
                <xm:f>'Authority Input'!$V$33</xm:f>
              </x14:cfvo>
              <x14:cfvo type="formula">
                <xm:f>MEDIAN('Authority Input'!$L$33:$V$33)</xm:f>
              </x14:cfvo>
              <x14:cfvo type="num">
                <xm:f>'Authority Input'!$L$33</xm:f>
              </x14:cfvo>
              <x14:color rgb="FF00B050"/>
              <x14:color rgb="FFFFC000"/>
              <x14:color rgb="FFFF0000"/>
            </x14:colorScale>
          </x14:cfRule>
          <xm:sqref>P99:R99</xm:sqref>
        </x14:conditionalFormatting>
        <x14:conditionalFormatting xmlns:xm="http://schemas.microsoft.com/office/excel/2006/main">
          <x14:cfRule type="colorScale" priority="112" id="{B678265B-4386-42CC-AD17-20F072DE0297}">
            <x14:colorScale>
              <x14:cfvo type="num">
                <xm:f>'Authority Input'!$V$34</xm:f>
              </x14:cfvo>
              <x14:cfvo type="formula">
                <xm:f>MEDIAN('Authority Input'!$L$34:$V$34)</xm:f>
              </x14:cfvo>
              <x14:cfvo type="num">
                <xm:f>'Authority Input'!$L$34</xm:f>
              </x14:cfvo>
              <x14:color rgb="FF00B050"/>
              <x14:color rgb="FFFFC000"/>
              <x14:color rgb="FFFF0000"/>
            </x14:colorScale>
          </x14:cfRule>
          <xm:sqref>P103:R103</xm:sqref>
        </x14:conditionalFormatting>
        <x14:conditionalFormatting xmlns:xm="http://schemas.microsoft.com/office/excel/2006/main">
          <x14:cfRule type="colorScale" priority="111" id="{EE7B9290-A3CD-43C9-AE20-4A3A2D1A2A03}">
            <x14:colorScale>
              <x14:cfvo type="num">
                <xm:f>'Authority Input'!$V$35</xm:f>
              </x14:cfvo>
              <x14:cfvo type="formula">
                <xm:f>MEDIAN('Authority Input'!$L$35:$V$35)</xm:f>
              </x14:cfvo>
              <x14:cfvo type="num">
                <xm:f>'Authority Input'!$L$35</xm:f>
              </x14:cfvo>
              <x14:color rgb="FF00B050"/>
              <x14:color rgb="FFFFC000"/>
              <x14:color rgb="FFFF0000"/>
            </x14:colorScale>
          </x14:cfRule>
          <xm:sqref>P107:R107</xm:sqref>
        </x14:conditionalFormatting>
        <x14:conditionalFormatting xmlns:xm="http://schemas.microsoft.com/office/excel/2006/main">
          <x14:cfRule type="colorScale" priority="110" id="{39E4491F-AEC8-4374-8204-DF85DFA01888}">
            <x14:colorScale>
              <x14:cfvo type="num">
                <xm:f>'Authority Input'!$V$36</xm:f>
              </x14:cfvo>
              <x14:cfvo type="formula">
                <xm:f>MEDIAN('Authority Input'!$L$32:$V$36)</xm:f>
              </x14:cfvo>
              <x14:cfvo type="num">
                <xm:f>'Authority Input'!$L$36</xm:f>
              </x14:cfvo>
              <x14:color rgb="FF00B050"/>
              <x14:color rgb="FFFFC000"/>
              <x14:color rgb="FFFF0000"/>
            </x14:colorScale>
          </x14:cfRule>
          <xm:sqref>P111:R111</xm:sqref>
        </x14:conditionalFormatting>
        <x14:conditionalFormatting xmlns:xm="http://schemas.microsoft.com/office/excel/2006/main">
          <x14:cfRule type="colorScale" priority="391" id="{00000000-000E-0000-1300-000094000000}">
            <x14:colorScale>
              <x14:cfvo type="num">
                <xm:f>'Authority Input'!$L$24</xm:f>
              </x14:cfvo>
              <x14:cfvo type="formula">
                <xm:f>MEDIAN('Authority Input'!$L$24:$V$24)</xm:f>
              </x14:cfvo>
              <x14:cfvo type="num">
                <xm:f>'Authority Input'!$V$24</xm:f>
              </x14:cfvo>
              <x14:color rgb="FFFF0000"/>
              <x14:color rgb="FFFFC000"/>
              <x14:color rgb="FF00B050"/>
            </x14:colorScale>
          </x14:cfRule>
          <xm:sqref>W19:Y19</xm:sqref>
        </x14:conditionalFormatting>
        <x14:conditionalFormatting xmlns:xm="http://schemas.microsoft.com/office/excel/2006/main">
          <x14:cfRule type="colorScale" priority="393" id="{00000000-000E-0000-1300-000096000000}">
            <x14:colorScale>
              <x14:cfvo type="num">
                <xm:f>'Authority Input'!$L$26</xm:f>
              </x14:cfvo>
              <x14:cfvo type="formula">
                <xm:f>MEDIAN('Authority Input'!$L$26:$V$26)</xm:f>
              </x14:cfvo>
              <x14:cfvo type="num">
                <xm:f>'Authority Input'!$V$26</xm:f>
              </x14:cfvo>
              <x14:color rgb="FFFF0000"/>
              <x14:color rgb="FFFFC000"/>
              <x14:color rgb="FF00B050"/>
            </x14:colorScale>
          </x14:cfRule>
          <xm:sqref>W27:Y27</xm:sqref>
        </x14:conditionalFormatting>
        <x14:conditionalFormatting xmlns:xm="http://schemas.microsoft.com/office/excel/2006/main">
          <x14:cfRule type="colorScale" priority="59" id="{02CD88E0-BCCB-437C-8FD1-02190EB9E11E}">
            <x14:colorScale>
              <x14:cfvo type="num">
                <xm:f>'Authority Input'!$L$29</xm:f>
              </x14:cfvo>
              <x14:cfvo type="formula">
                <xm:f>MEDIAN('Authority Input'!$L$29:$V$29)</xm:f>
              </x14:cfvo>
              <x14:cfvo type="num">
                <xm:f>'Authority Input'!$V$29</xm:f>
              </x14:cfvo>
              <x14:color rgb="FFFF0000"/>
              <x14:color rgb="FFFFC000"/>
              <x14:color rgb="FF00B050"/>
            </x14:colorScale>
          </x14:cfRule>
          <xm:sqref>W65:Y65</xm:sqref>
        </x14:conditionalFormatting>
        <x14:conditionalFormatting xmlns:xm="http://schemas.microsoft.com/office/excel/2006/main">
          <x14:cfRule type="colorScale" priority="240" id="{96CCD0F3-A47C-B540-94FC-D331E7758C22}">
            <x14:colorScale>
              <x14:cfvo type="num">
                <xm:f>'Authority Input'!$L$30</xm:f>
              </x14:cfvo>
              <x14:cfvo type="formula">
                <xm:f>MEDIAN('Authority Input'!$L$30:$V$30)</xm:f>
              </x14:cfvo>
              <x14:cfvo type="num">
                <xm:f>'Authority Input'!$V$30</xm:f>
              </x14:cfvo>
              <x14:color rgb="FFFF0000"/>
              <x14:color rgb="FFFFC000"/>
              <x14:color rgb="FF00B050"/>
            </x14:colorScale>
          </x14:cfRule>
          <xm:sqref>W74:Y74</xm:sqref>
        </x14:conditionalFormatting>
        <x14:conditionalFormatting xmlns:xm="http://schemas.microsoft.com/office/excel/2006/main">
          <x14:cfRule type="colorScale" priority="55" id="{18E35288-14AF-4EFA-BCDD-55EBA022527F}">
            <x14:colorScale>
              <x14:cfvo type="num">
                <xm:f>'Authority Input'!$L$31</xm:f>
              </x14:cfvo>
              <x14:cfvo type="formula">
                <xm:f>MEDIAN('Authority Input'!$L$31:$V$31)</xm:f>
              </x14:cfvo>
              <x14:cfvo type="num">
                <xm:f>'Authority Input'!$V$31</xm:f>
              </x14:cfvo>
              <x14:color rgb="FFFF0000"/>
              <x14:color rgb="FFFFC000"/>
              <x14:color rgb="FF00B050"/>
            </x14:colorScale>
          </x14:cfRule>
          <xm:sqref>W79:Y79</xm:sqref>
        </x14:conditionalFormatting>
        <x14:conditionalFormatting xmlns:xm="http://schemas.microsoft.com/office/excel/2006/main">
          <x14:cfRule type="colorScale" priority="238" id="{9E5EAEF7-DDBF-7248-8232-303A45B374BC}">
            <x14:colorScale>
              <x14:cfvo type="num">
                <xm:f>'Authority Input'!$V$32</xm:f>
              </x14:cfvo>
              <x14:cfvo type="formula">
                <xm:f>MEDIAN('Authority Input'!$L$32:$V$32)</xm:f>
              </x14:cfvo>
              <x14:cfvo type="num">
                <xm:f>'Authority Input'!$L$32</xm:f>
              </x14:cfvo>
              <x14:color rgb="FF00B050"/>
              <x14:color rgb="FFFFC000"/>
              <x14:color rgb="FFFF0000"/>
            </x14:colorScale>
          </x14:cfRule>
          <xm:sqref>W81:Y81</xm:sqref>
        </x14:conditionalFormatting>
        <x14:conditionalFormatting xmlns:xm="http://schemas.microsoft.com/office/excel/2006/main">
          <x14:cfRule type="colorScale" priority="129" id="{F806F76D-17C3-436B-BD6C-E1D36BA6DA6A}">
            <x14:colorScale>
              <x14:cfvo type="num">
                <xm:f>'Authority Input'!$V$33</xm:f>
              </x14:cfvo>
              <x14:cfvo type="formula">
                <xm:f>MEDIAN('Authority Input'!$L$33:$V$33)</xm:f>
              </x14:cfvo>
              <x14:cfvo type="num">
                <xm:f>'Authority Input'!$L$33</xm:f>
              </x14:cfvo>
              <x14:color rgb="FF00B050"/>
              <x14:color rgb="FFFFC000"/>
              <x14:color rgb="FFFF0000"/>
            </x14:colorScale>
          </x14:cfRule>
          <xm:sqref>W99:Y99</xm:sqref>
        </x14:conditionalFormatting>
        <x14:conditionalFormatting xmlns:xm="http://schemas.microsoft.com/office/excel/2006/main">
          <x14:cfRule type="colorScale" priority="128" id="{77BCDEED-481E-426F-8C40-AE92BB19D2D2}">
            <x14:colorScale>
              <x14:cfvo type="num">
                <xm:f>'Authority Input'!$V$34</xm:f>
              </x14:cfvo>
              <x14:cfvo type="formula">
                <xm:f>MEDIAN('Authority Input'!$L$34:$V$34)</xm:f>
              </x14:cfvo>
              <x14:cfvo type="num">
                <xm:f>'Authority Input'!$L$34</xm:f>
              </x14:cfvo>
              <x14:color rgb="FF00B050"/>
              <x14:color rgb="FFFFC000"/>
              <x14:color rgb="FFFF0000"/>
            </x14:colorScale>
          </x14:cfRule>
          <xm:sqref>W103:Y103</xm:sqref>
        </x14:conditionalFormatting>
        <x14:conditionalFormatting xmlns:xm="http://schemas.microsoft.com/office/excel/2006/main">
          <x14:cfRule type="colorScale" priority="127" id="{69E30D3F-4A10-4BB5-855A-D98D5294A14F}">
            <x14:colorScale>
              <x14:cfvo type="num">
                <xm:f>'Authority Input'!$V$35</xm:f>
              </x14:cfvo>
              <x14:cfvo type="formula">
                <xm:f>MEDIAN('Authority Input'!$L$35:$V$35)</xm:f>
              </x14:cfvo>
              <x14:cfvo type="num">
                <xm:f>'Authority Input'!$L$35</xm:f>
              </x14:cfvo>
              <x14:color rgb="FF00B050"/>
              <x14:color rgb="FFFFC000"/>
              <x14:color rgb="FFFF0000"/>
            </x14:colorScale>
          </x14:cfRule>
          <xm:sqref>W107:Y107</xm:sqref>
        </x14:conditionalFormatting>
        <x14:conditionalFormatting xmlns:xm="http://schemas.microsoft.com/office/excel/2006/main">
          <x14:cfRule type="colorScale" priority="126" id="{BEB28D32-702F-455E-BB9D-E9D6C5DAA22A}">
            <x14:colorScale>
              <x14:cfvo type="num">
                <xm:f>'Authority Input'!$V$36</xm:f>
              </x14:cfvo>
              <x14:cfvo type="formula">
                <xm:f>MEDIAN('Authority Input'!$L$32:$V$36)</xm:f>
              </x14:cfvo>
              <x14:cfvo type="num">
                <xm:f>'Authority Input'!$L$36</xm:f>
              </x14:cfvo>
              <x14:color rgb="FF00B050"/>
              <x14:color rgb="FFFFC000"/>
              <x14:color rgb="FFFF0000"/>
            </x14:colorScale>
          </x14:cfRule>
          <xm:sqref>W111:Y111</xm:sqref>
        </x14:conditionalFormatting>
        <x14:conditionalFormatting xmlns:xm="http://schemas.microsoft.com/office/excel/2006/main">
          <x14:cfRule type="colorScale" priority="27" id="{C00EF0AE-4F38-9447-8ABB-F2AFBB21E4EF}">
            <x14:colorScale>
              <x14:cfvo type="num">
                <xm:f>'Authority Input'!$V$27</xm:f>
              </x14:cfvo>
              <x14:cfvo type="formula">
                <xm:f>MEDIAN('Authority Input'!$L$27:$V$27)</xm:f>
              </x14:cfvo>
              <x14:cfvo type="num">
                <xm:f>'Authority Input'!$L$27</xm:f>
              </x14:cfvo>
              <x14:color rgb="FF00B050"/>
              <x14:color rgb="FFFFC000"/>
              <x14:color rgb="FFFF0000"/>
            </x14:colorScale>
          </x14:cfRule>
          <xm:sqref>I52:K52</xm:sqref>
        </x14:conditionalFormatting>
        <x14:conditionalFormatting xmlns:xm="http://schemas.microsoft.com/office/excel/2006/main">
          <x14:cfRule type="colorScale" priority="15" id="{466B3FE4-0C7E-1945-93FB-2D52841F65B5}">
            <x14:colorScale>
              <x14:cfvo type="num">
                <xm:f>'Authority Input'!$V$27</xm:f>
              </x14:cfvo>
              <x14:cfvo type="formula">
                <xm:f>MEDIAN('Authority Input'!$L$27:$V$27)</xm:f>
              </x14:cfvo>
              <x14:cfvo type="num">
                <xm:f>'Authority Input'!$L$27</xm:f>
              </x14:cfvo>
              <x14:color rgb="FF00B050"/>
              <x14:color rgb="FFFFC000"/>
              <x14:color rgb="FFFF0000"/>
            </x14:colorScale>
          </x14:cfRule>
          <xm:sqref>P52:R52</xm:sqref>
        </x14:conditionalFormatting>
        <x14:conditionalFormatting xmlns:xm="http://schemas.microsoft.com/office/excel/2006/main">
          <x14:cfRule type="colorScale" priority="12" id="{3A5471A9-8879-2C47-B060-51211C56FB1A}">
            <x14:colorScale>
              <x14:cfvo type="num">
                <xm:f>'Authority Input'!$V$27</xm:f>
              </x14:cfvo>
              <x14:cfvo type="formula">
                <xm:f>MEDIAN('Authority Input'!$L$27:$V$27)</xm:f>
              </x14:cfvo>
              <x14:cfvo type="num">
                <xm:f>'Authority Input'!$L$27</xm:f>
              </x14:cfvo>
              <x14:color rgb="FF00B050"/>
              <x14:color rgb="FFFFC000"/>
              <x14:color rgb="FFFF0000"/>
            </x14:colorScale>
          </x14:cfRule>
          <xm:sqref>W52:Y52</xm:sqref>
        </x14:conditionalFormatting>
        <x14:conditionalFormatting xmlns:xm="http://schemas.microsoft.com/office/excel/2006/main">
          <x14:cfRule type="colorScale" priority="9" id="{8A3A1F52-8206-8B44-BECD-8E21D9744B0A}">
            <x14:colorScale>
              <x14:cfvo type="num">
                <xm:f>'Authority Input'!$V$28</xm:f>
              </x14:cfvo>
              <x14:cfvo type="formula">
                <xm:f>MEDIAN('Authority Input'!$L$28:$V$28)</xm:f>
              </x14:cfvo>
              <x14:cfvo type="num">
                <xm:f>'Authority Input'!$L$28</xm:f>
              </x14:cfvo>
              <x14:color rgb="FF00B050"/>
              <x14:color rgb="FFFFC000"/>
              <x14:color rgb="FFFF0000"/>
            </x14:colorScale>
          </x14:cfRule>
          <xm:sqref>P59:R59</xm:sqref>
        </x14:conditionalFormatting>
        <x14:conditionalFormatting xmlns:xm="http://schemas.microsoft.com/office/excel/2006/main">
          <x14:cfRule type="colorScale" priority="6" id="{A2790B30-426A-EB4B-989F-5381E8E44B71}">
            <x14:colorScale>
              <x14:cfvo type="num">
                <xm:f>'Authority Input'!$V$28</xm:f>
              </x14:cfvo>
              <x14:cfvo type="formula">
                <xm:f>MEDIAN('Authority Input'!$L$28:$V$28)</xm:f>
              </x14:cfvo>
              <x14:cfvo type="num">
                <xm:f>'Authority Input'!$L$28</xm:f>
              </x14:cfvo>
              <x14:color rgb="FF00B050"/>
              <x14:color rgb="FFFFC000"/>
              <x14:color rgb="FFFF0000"/>
            </x14:colorScale>
          </x14:cfRule>
          <xm:sqref>W59:Y59</xm:sqref>
        </x14:conditionalFormatting>
        <x14:conditionalFormatting xmlns:xm="http://schemas.microsoft.com/office/excel/2006/main">
          <x14:cfRule type="colorScale" priority="3" id="{30CD88B6-F622-5347-A339-456CA81C49A4}">
            <x14:colorScale>
              <x14:cfvo type="num">
                <xm:f>'Authority Input'!$L$25</xm:f>
              </x14:cfvo>
              <x14:cfvo type="formula">
                <xm:f>MEDIAN('Authority Input'!$L$25:$V$25)</xm:f>
              </x14:cfvo>
              <x14:cfvo type="num">
                <xm:f>'Authority Input'!$V$25</xm:f>
              </x14:cfvo>
              <x14:color rgb="FFFF0000"/>
              <x14:color rgb="FFFFC000"/>
              <x14:color rgb="FF00B050"/>
            </x14:colorScale>
          </x14:cfRule>
          <xm:sqref>I22:K22</xm:sqref>
        </x14:conditionalFormatting>
        <x14:conditionalFormatting xmlns:xm="http://schemas.microsoft.com/office/excel/2006/main">
          <x14:cfRule type="colorScale" priority="2" id="{3D5481B4-3A6E-4141-9B08-2545DADBD615}">
            <x14:colorScale>
              <x14:cfvo type="num">
                <xm:f>'Authority Input'!$L$25</xm:f>
              </x14:cfvo>
              <x14:cfvo type="formula">
                <xm:f>MEDIAN('Authority Input'!$L$25:$V$25)</xm:f>
              </x14:cfvo>
              <x14:cfvo type="num">
                <xm:f>'Authority Input'!$V$25</xm:f>
              </x14:cfvo>
              <x14:color rgb="FFFF0000"/>
              <x14:color rgb="FFFFC000"/>
              <x14:color rgb="FF00B050"/>
            </x14:colorScale>
          </x14:cfRule>
          <xm:sqref>P22:R22</xm:sqref>
        </x14:conditionalFormatting>
        <x14:conditionalFormatting xmlns:xm="http://schemas.microsoft.com/office/excel/2006/main">
          <x14:cfRule type="colorScale" priority="1" id="{DA350698-DAF1-8749-BBD0-F8F7C5650246}">
            <x14:colorScale>
              <x14:cfvo type="num">
                <xm:f>'Authority Input'!$L$25</xm:f>
              </x14:cfvo>
              <x14:cfvo type="formula">
                <xm:f>MEDIAN('Authority Input'!$L$25:$V$25)</xm:f>
              </x14:cfvo>
              <x14:cfvo type="num">
                <xm:f>'Authority Input'!$V$25</xm:f>
              </x14:cfvo>
              <x14:color rgb="FFFF0000"/>
              <x14:color rgb="FFFFC000"/>
              <x14:color rgb="FF00B050"/>
            </x14:colorScale>
          </x14:cfRule>
          <xm:sqref>W22:Y22</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2">
    <tabColor theme="1"/>
    <pageSetUpPr autoPageBreaks="0" fitToPage="1"/>
  </sheetPr>
  <dimension ref="A1:AY120"/>
  <sheetViews>
    <sheetView showGridLines="0" topLeftCell="A8" zoomScale="75" zoomScaleNormal="75" workbookViewId="0">
      <selection activeCell="A12" sqref="A12"/>
    </sheetView>
  </sheetViews>
  <sheetFormatPr defaultColWidth="0" defaultRowHeight="14" zeroHeight="1" outlineLevelRow="1" outlineLevelCol="1" x14ac:dyDescent="0.25"/>
  <cols>
    <col min="1" max="1" width="10.3984375" style="336" customWidth="1"/>
    <col min="2" max="2" width="6.19921875" style="336" bestFit="1" customWidth="1"/>
    <col min="3" max="3" width="13" style="336" customWidth="1"/>
    <col min="4" max="4" width="43.59765625" style="872" customWidth="1"/>
    <col min="5" max="5" width="5.3984375" style="336" customWidth="1"/>
    <col min="6" max="6" width="13" style="385" bestFit="1" customWidth="1" outlineLevel="1"/>
    <col min="7" max="7" width="13.796875" style="385" bestFit="1" customWidth="1" outlineLevel="1"/>
    <col min="8" max="8" width="13" style="385" bestFit="1" customWidth="1" outlineLevel="1"/>
    <col min="9" max="11" width="21" style="385" customWidth="1"/>
    <col min="12" max="12" width="2.796875" style="336" customWidth="1"/>
    <col min="13" max="15" width="11.3984375" style="385" customWidth="1" outlineLevel="1"/>
    <col min="16" max="18" width="21" style="385" customWidth="1"/>
    <col min="19" max="19" width="2.796875" style="336" customWidth="1"/>
    <col min="20" max="22" width="11.3984375" style="385" customWidth="1" outlineLevel="1"/>
    <col min="23" max="25" width="21" style="385" customWidth="1"/>
    <col min="26" max="26" width="4.3984375" style="336" customWidth="1"/>
    <col min="27" max="28" width="9" style="343" hidden="1" customWidth="1" outlineLevel="1"/>
    <col min="29" max="29" width="9.3984375" style="343" hidden="1" customWidth="1" outlineLevel="1"/>
    <col min="30" max="30" width="48.3984375" style="343" hidden="1" customWidth="1" outlineLevel="1"/>
    <col min="31" max="31" width="9" style="343" hidden="1" customWidth="1" outlineLevel="1"/>
    <col min="32" max="32" width="11.59765625" style="343" hidden="1" customWidth="1" outlineLevel="1"/>
    <col min="33" max="34" width="11.3984375" style="343" hidden="1" customWidth="1" outlineLevel="1"/>
    <col min="35" max="38" width="9" style="343" hidden="1" customWidth="1" outlineLevel="1"/>
    <col min="39" max="41" width="11.3984375" style="343" hidden="1" customWidth="1" outlineLevel="1"/>
    <col min="42" max="45" width="9" style="343" hidden="1" customWidth="1" outlineLevel="1"/>
    <col min="46" max="48" width="11.3984375" style="343" hidden="1" customWidth="1" outlineLevel="1"/>
    <col min="49" max="49" width="8.59765625" style="336" customWidth="1" collapsed="1"/>
    <col min="50" max="51" width="8.59765625" style="336" customWidth="1"/>
    <col min="52" max="16384" width="9" style="336" hidden="1"/>
  </cols>
  <sheetData>
    <row r="1" spans="1:51" ht="15.75" customHeight="1" x14ac:dyDescent="0.25">
      <c r="A1" s="682"/>
      <c r="B1" s="682"/>
      <c r="C1" s="683"/>
      <c r="D1" s="684"/>
      <c r="E1" s="682"/>
      <c r="F1" s="685"/>
      <c r="G1" s="685"/>
      <c r="H1" s="685"/>
      <c r="I1" s="685"/>
      <c r="J1" s="685"/>
      <c r="K1" s="685"/>
      <c r="L1" s="682"/>
      <c r="M1" s="685"/>
      <c r="N1" s="685"/>
      <c r="O1" s="685"/>
      <c r="P1" s="685"/>
      <c r="Q1" s="685"/>
      <c r="R1" s="685"/>
      <c r="S1" s="682"/>
      <c r="T1" s="685"/>
      <c r="U1" s="685"/>
      <c r="V1" s="685"/>
      <c r="W1" s="685"/>
      <c r="X1" s="685"/>
      <c r="Y1" s="685"/>
    </row>
    <row r="2" spans="1:51" ht="15.75" customHeight="1" x14ac:dyDescent="0.25">
      <c r="A2" s="682"/>
      <c r="B2" s="682"/>
      <c r="C2" s="686" t="str">
        <f>cstProjectName</f>
        <v>[Financial Viability Risk Assessment Template]</v>
      </c>
      <c r="D2" s="684"/>
      <c r="E2" s="682"/>
      <c r="F2" s="685"/>
      <c r="G2" s="685"/>
      <c r="H2" s="685"/>
      <c r="I2" s="685"/>
      <c r="J2" s="685"/>
      <c r="K2" s="685"/>
      <c r="L2" s="682"/>
      <c r="M2" s="685"/>
      <c r="N2" s="685"/>
      <c r="O2" s="685"/>
      <c r="P2" s="685"/>
      <c r="Q2" s="685"/>
      <c r="R2" s="685"/>
      <c r="S2" s="682"/>
      <c r="T2" s="685"/>
      <c r="U2" s="685"/>
      <c r="V2" s="685"/>
      <c r="W2" s="685"/>
      <c r="X2" s="685"/>
      <c r="Y2" s="685"/>
    </row>
    <row r="3" spans="1:51" ht="15.75" customHeight="1" x14ac:dyDescent="0.25">
      <c r="A3" s="682"/>
      <c r="B3" s="682"/>
      <c r="C3" s="687" t="str">
        <f ca="1">MID(CELL("filename",A1),FIND("]",CELL("filename",A1))+1,256)</f>
        <v>3.2 Other</v>
      </c>
      <c r="D3" s="684"/>
      <c r="E3" s="682"/>
      <c r="F3" s="685"/>
      <c r="G3" s="685"/>
      <c r="H3" s="685"/>
      <c r="I3" s="685"/>
      <c r="J3" s="685"/>
      <c r="K3" s="685"/>
      <c r="L3" s="682"/>
      <c r="M3" s="685"/>
      <c r="N3" s="685"/>
      <c r="O3" s="685"/>
      <c r="P3" s="685"/>
      <c r="Q3" s="685"/>
      <c r="R3" s="685"/>
      <c r="S3" s="682"/>
      <c r="T3" s="685"/>
      <c r="U3" s="685"/>
      <c r="V3" s="685"/>
      <c r="W3" s="685"/>
      <c r="X3" s="685"/>
      <c r="Y3" s="685"/>
    </row>
    <row r="4" spans="1:51" ht="15.75" customHeight="1" x14ac:dyDescent="0.25">
      <c r="A4" s="682"/>
      <c r="B4" s="682"/>
      <c r="C4" s="683" t="str">
        <f>IF(ISBLANK(cstProtectiveMarking),"",cstProtectiveMarking)</f>
        <v>[OFFICIAL]</v>
      </c>
      <c r="D4" s="684"/>
      <c r="E4" s="682"/>
      <c r="F4" s="685"/>
      <c r="G4" s="685"/>
      <c r="H4" s="685"/>
      <c r="I4" s="685"/>
      <c r="J4" s="685"/>
      <c r="K4" s="685"/>
      <c r="L4" s="682"/>
      <c r="M4" s="685"/>
      <c r="N4" s="685"/>
      <c r="O4" s="685"/>
      <c r="P4" s="685"/>
      <c r="Q4" s="685"/>
      <c r="R4" s="685"/>
      <c r="S4" s="682"/>
      <c r="T4" s="685"/>
      <c r="U4" s="685"/>
      <c r="V4" s="685"/>
      <c r="W4" s="685"/>
      <c r="X4" s="685"/>
      <c r="Y4" s="685"/>
    </row>
    <row r="5" spans="1:51" ht="15.75" customHeight="1" x14ac:dyDescent="0.25">
      <c r="A5" s="682"/>
      <c r="B5" s="682"/>
      <c r="C5" s="688" t="str">
        <f>HYPERLINK("#'Contents'!A1",sysChkWord)</f>
        <v>All Checks OK</v>
      </c>
      <c r="D5" s="684"/>
      <c r="E5" s="682"/>
      <c r="F5" s="685"/>
      <c r="G5" s="685"/>
      <c r="H5" s="685"/>
      <c r="I5" s="685"/>
      <c r="J5" s="685"/>
      <c r="K5" s="685"/>
      <c r="L5" s="682"/>
      <c r="M5" s="685"/>
      <c r="N5" s="685"/>
      <c r="O5" s="685"/>
      <c r="P5" s="685"/>
      <c r="Q5" s="685"/>
      <c r="R5" s="685"/>
      <c r="S5" s="682"/>
      <c r="T5" s="685"/>
      <c r="U5" s="685"/>
      <c r="V5" s="685"/>
      <c r="W5" s="685"/>
      <c r="X5" s="685"/>
      <c r="Y5" s="685"/>
    </row>
    <row r="6" spans="1:51" ht="15.75" customHeight="1" x14ac:dyDescent="0.25">
      <c r="A6" s="682"/>
      <c r="B6" s="689"/>
      <c r="C6" s="690" t="str">
        <f>HYPERLINK("#'Contents'!A1","Contents")</f>
        <v>Contents</v>
      </c>
      <c r="D6" s="691"/>
      <c r="E6" s="692"/>
      <c r="F6" s="693"/>
      <c r="G6" s="693"/>
      <c r="H6" s="693"/>
      <c r="I6" s="693"/>
      <c r="J6" s="693"/>
      <c r="K6" s="693"/>
      <c r="L6" s="688"/>
      <c r="M6" s="693"/>
      <c r="N6" s="693"/>
      <c r="O6" s="693"/>
      <c r="P6" s="693"/>
      <c r="Q6" s="693"/>
      <c r="R6" s="693"/>
      <c r="S6" s="688"/>
      <c r="T6" s="693"/>
      <c r="U6" s="693"/>
      <c r="V6" s="693"/>
      <c r="W6" s="693"/>
      <c r="X6" s="693"/>
      <c r="Y6" s="693"/>
    </row>
    <row r="7" spans="1:51" ht="15.75" customHeight="1" x14ac:dyDescent="0.25">
      <c r="A7" s="682"/>
      <c r="B7" s="682"/>
      <c r="C7" s="682"/>
      <c r="D7" s="684"/>
      <c r="E7" s="682"/>
      <c r="F7" s="685"/>
      <c r="G7" s="685"/>
      <c r="H7" s="685"/>
      <c r="I7" s="685"/>
      <c r="J7" s="685"/>
      <c r="K7" s="685"/>
      <c r="L7" s="682"/>
      <c r="M7" s="685"/>
      <c r="N7" s="685"/>
      <c r="O7" s="685"/>
      <c r="P7" s="685"/>
      <c r="Q7" s="685"/>
      <c r="R7" s="685"/>
      <c r="S7" s="682"/>
      <c r="T7" s="685"/>
      <c r="U7" s="685"/>
      <c r="V7" s="685"/>
      <c r="W7" s="685"/>
      <c r="X7" s="685"/>
      <c r="Y7" s="685"/>
    </row>
    <row r="8" spans="1:51" ht="15.75" customHeight="1" x14ac:dyDescent="0.25">
      <c r="A8" s="694">
        <f>SUM(A9:A117)</f>
        <v>0</v>
      </c>
      <c r="B8" s="694">
        <f>SUM(B9:B117)</f>
        <v>0</v>
      </c>
      <c r="C8" s="695"/>
      <c r="D8" s="696"/>
      <c r="E8" s="695"/>
      <c r="F8" s="697"/>
      <c r="G8" s="697"/>
      <c r="H8" s="697"/>
      <c r="I8" s="697"/>
      <c r="J8" s="697"/>
      <c r="K8" s="697"/>
      <c r="L8" s="695"/>
      <c r="M8" s="697"/>
      <c r="N8" s="697"/>
      <c r="O8" s="697"/>
      <c r="P8" s="697"/>
      <c r="Q8" s="697"/>
      <c r="R8" s="697"/>
      <c r="S8" s="695"/>
      <c r="T8" s="697"/>
      <c r="U8" s="697"/>
      <c r="V8" s="697"/>
      <c r="W8" s="697"/>
      <c r="X8" s="697"/>
      <c r="Y8" s="697"/>
    </row>
    <row r="9" spans="1:51" ht="15.75" customHeight="1" x14ac:dyDescent="0.25">
      <c r="A9" s="698"/>
      <c r="B9" s="698"/>
      <c r="C9" s="698"/>
      <c r="D9" s="699"/>
      <c r="E9" s="698"/>
      <c r="F9" s="700"/>
      <c r="G9" s="700"/>
      <c r="H9" s="700"/>
      <c r="I9" s="700"/>
      <c r="J9" s="700"/>
      <c r="K9" s="700"/>
      <c r="M9" s="700"/>
      <c r="N9" s="700"/>
      <c r="O9" s="700"/>
      <c r="P9" s="700"/>
      <c r="Q9" s="700"/>
      <c r="R9" s="700"/>
      <c r="T9" s="700"/>
      <c r="U9" s="700"/>
      <c r="V9" s="700"/>
      <c r="W9" s="700"/>
      <c r="X9" s="700"/>
      <c r="Y9" s="700"/>
    </row>
    <row r="10" spans="1:51" s="343" customFormat="1" x14ac:dyDescent="0.25">
      <c r="A10" s="336"/>
      <c r="B10" s="336"/>
      <c r="C10" s="1251" t="s">
        <v>1</v>
      </c>
      <c r="D10" s="1251"/>
      <c r="E10" s="1251"/>
      <c r="F10" s="1251"/>
      <c r="G10" s="1251"/>
      <c r="H10" s="1252"/>
      <c r="I10" s="1245" t="str">
        <f>Entity1</f>
        <v>Subcontractor/Guarantor/Entity #1</v>
      </c>
      <c r="J10" s="1246"/>
      <c r="K10" s="1247"/>
      <c r="L10" s="336"/>
      <c r="M10" s="336"/>
      <c r="N10" s="336"/>
      <c r="O10" s="336"/>
      <c r="P10" s="1245" t="str">
        <f>Entity2</f>
        <v>Subcontractor/Guarantor/Entity #2</v>
      </c>
      <c r="Q10" s="1246"/>
      <c r="R10" s="1247"/>
      <c r="S10" s="336"/>
      <c r="T10" s="336"/>
      <c r="U10" s="336"/>
      <c r="V10" s="336"/>
      <c r="W10" s="1245" t="str">
        <f>Entity3</f>
        <v>Subcontractor/Guarantor/Entity #3</v>
      </c>
      <c r="X10" s="1246"/>
      <c r="Y10" s="1247"/>
      <c r="Z10" s="336"/>
      <c r="AW10" s="336"/>
      <c r="AX10" s="336"/>
      <c r="AY10" s="336"/>
    </row>
    <row r="11" spans="1:51" s="343" customFormat="1" x14ac:dyDescent="0.25">
      <c r="A11" s="336"/>
      <c r="B11" s="336"/>
      <c r="C11" s="1251" t="s">
        <v>0</v>
      </c>
      <c r="D11" s="1251"/>
      <c r="E11" s="1251"/>
      <c r="F11" s="1251"/>
      <c r="G11" s="1251"/>
      <c r="H11" s="1252"/>
      <c r="I11" s="1245" t="str">
        <f>'2.2 Other'!D12</f>
        <v>[x]</v>
      </c>
      <c r="J11" s="1246"/>
      <c r="K11" s="1247"/>
      <c r="L11" s="336"/>
      <c r="M11" s="336"/>
      <c r="N11" s="336"/>
      <c r="O11" s="336"/>
      <c r="P11" s="1245" t="str">
        <f>'2.2 Other'!D32</f>
        <v>[x]</v>
      </c>
      <c r="Q11" s="1246"/>
      <c r="R11" s="1247"/>
      <c r="S11" s="336"/>
      <c r="T11" s="336"/>
      <c r="U11" s="336"/>
      <c r="V11" s="336"/>
      <c r="W11" s="1245" t="str">
        <f>'2.2 Other'!D52</f>
        <v>[x]</v>
      </c>
      <c r="X11" s="1246"/>
      <c r="Y11" s="1247"/>
      <c r="Z11" s="336"/>
      <c r="AW11" s="336"/>
      <c r="AX11" s="336"/>
      <c r="AY11" s="336"/>
    </row>
    <row r="12" spans="1:51" s="343" customFormat="1" x14ac:dyDescent="0.25">
      <c r="A12" s="336"/>
      <c r="B12" s="336"/>
      <c r="C12" s="1251" t="s">
        <v>40</v>
      </c>
      <c r="D12" s="1251"/>
      <c r="E12" s="1251"/>
      <c r="F12" s="1251"/>
      <c r="G12" s="1251"/>
      <c r="H12" s="1252"/>
      <c r="I12" s="1245" t="str">
        <f>'2.2 Other'!D13</f>
        <v>[x]</v>
      </c>
      <c r="J12" s="1246"/>
      <c r="K12" s="1247"/>
      <c r="L12" s="336"/>
      <c r="M12" s="336"/>
      <c r="N12" s="336"/>
      <c r="O12" s="336"/>
      <c r="P12" s="1245" t="str">
        <f>'2.2 Other'!D33</f>
        <v>[x]</v>
      </c>
      <c r="Q12" s="1246"/>
      <c r="R12" s="1247"/>
      <c r="S12" s="336"/>
      <c r="T12" s="336"/>
      <c r="U12" s="336"/>
      <c r="V12" s="336"/>
      <c r="W12" s="1245" t="str">
        <f>'2.2 Other'!D53</f>
        <v>[x]</v>
      </c>
      <c r="X12" s="1246"/>
      <c r="Y12" s="1247"/>
      <c r="Z12" s="336"/>
      <c r="AE12" s="343" t="s">
        <v>557</v>
      </c>
      <c r="AF12" s="343">
        <v>0</v>
      </c>
      <c r="AW12" s="336"/>
      <c r="AX12" s="336"/>
      <c r="AY12" s="336"/>
    </row>
    <row r="13" spans="1:51" s="343" customFormat="1" x14ac:dyDescent="0.25">
      <c r="A13" s="336"/>
      <c r="B13" s="336"/>
      <c r="C13" s="1251" t="s">
        <v>41</v>
      </c>
      <c r="D13" s="1251"/>
      <c r="E13" s="1251"/>
      <c r="F13" s="1251"/>
      <c r="G13" s="1251"/>
      <c r="H13" s="1252"/>
      <c r="I13" s="1245" t="str">
        <f>'2.2 Other'!D14</f>
        <v>[x]</v>
      </c>
      <c r="J13" s="1246"/>
      <c r="K13" s="1247"/>
      <c r="L13" s="336"/>
      <c r="M13" s="336"/>
      <c r="N13" s="336"/>
      <c r="O13" s="336"/>
      <c r="P13" s="1245" t="str">
        <f>'2.2 Other'!D34</f>
        <v>[x]</v>
      </c>
      <c r="Q13" s="1246"/>
      <c r="R13" s="1247"/>
      <c r="S13" s="336"/>
      <c r="T13" s="336"/>
      <c r="U13" s="336"/>
      <c r="V13" s="336"/>
      <c r="W13" s="1245" t="str">
        <f>'2.2 Other'!D54</f>
        <v>[x]</v>
      </c>
      <c r="X13" s="1246"/>
      <c r="Y13" s="1247"/>
      <c r="Z13" s="336"/>
      <c r="AE13" s="343" t="s">
        <v>558</v>
      </c>
      <c r="AF13" s="343">
        <v>0</v>
      </c>
      <c r="AW13" s="336"/>
      <c r="AX13" s="336"/>
      <c r="AY13" s="336"/>
    </row>
    <row r="14" spans="1:51" s="343" customFormat="1" x14ac:dyDescent="0.25">
      <c r="A14" s="336"/>
      <c r="B14" s="336"/>
      <c r="C14" s="1251" t="s">
        <v>46</v>
      </c>
      <c r="D14" s="1251"/>
      <c r="E14" s="1251"/>
      <c r="F14" s="1251"/>
      <c r="G14" s="1251"/>
      <c r="H14" s="1252"/>
      <c r="I14" s="1248" t="str">
        <f>CHOOSE('Bidder Instructions'!$H$28,'1.2b Other NFP'!H$17,'1.2a Other'!F$17)</f>
        <v>31/XX/20XX</v>
      </c>
      <c r="J14" s="1249"/>
      <c r="K14" s="1250"/>
      <c r="L14" s="336"/>
      <c r="M14" s="336"/>
      <c r="N14" s="336"/>
      <c r="O14" s="336"/>
      <c r="P14" s="1248" t="str">
        <f>CHOOSE('Bidder Instructions'!$H$28,'1.2b Other NFP'!R$17,'1.2a Other'!N$17)</f>
        <v>31/XX/20XX</v>
      </c>
      <c r="Q14" s="1249"/>
      <c r="R14" s="1250"/>
      <c r="S14" s="336"/>
      <c r="T14" s="336"/>
      <c r="U14" s="336"/>
      <c r="V14" s="336"/>
      <c r="W14" s="1248" t="str">
        <f>CHOOSE('Bidder Instructions'!$H$28,'1.2b Other NFP'!AF$17,'1.2a Other'!V$17)</f>
        <v>31/XX/20XX</v>
      </c>
      <c r="X14" s="1249"/>
      <c r="Y14" s="1250"/>
      <c r="Z14" s="336"/>
      <c r="AE14" s="343" t="s">
        <v>559</v>
      </c>
      <c r="AF14" s="343">
        <v>0</v>
      </c>
      <c r="AW14" s="336"/>
      <c r="AX14" s="336"/>
      <c r="AY14" s="336"/>
    </row>
    <row r="15" spans="1:51" x14ac:dyDescent="0.25">
      <c r="C15" s="1251" t="s">
        <v>834</v>
      </c>
      <c r="D15" s="1251"/>
      <c r="E15" s="1251"/>
      <c r="F15" s="1251"/>
      <c r="G15" s="1251"/>
      <c r="H15" s="1252"/>
      <c r="I15" s="1253" t="str">
        <f>'Bidder Instructions'!$G$28</f>
        <v>Private/Public Company or LLP</v>
      </c>
      <c r="J15" s="1254"/>
      <c r="K15" s="1255"/>
      <c r="M15" s="709"/>
      <c r="N15" s="709"/>
      <c r="O15" s="709"/>
      <c r="P15" s="1253" t="str">
        <f>'Bidder Instructions'!$G$28</f>
        <v>Private/Public Company or LLP</v>
      </c>
      <c r="Q15" s="1254"/>
      <c r="R15" s="1255"/>
      <c r="T15" s="709"/>
      <c r="U15" s="709"/>
      <c r="V15" s="709"/>
      <c r="W15" s="1253" t="str">
        <f>'Bidder Instructions'!$G$28</f>
        <v>Private/Public Company or LLP</v>
      </c>
      <c r="X15" s="1254"/>
      <c r="Y15" s="1255"/>
      <c r="AE15" s="343" t="s">
        <v>560</v>
      </c>
      <c r="AF15" s="343">
        <v>0</v>
      </c>
    </row>
    <row r="16" spans="1:51" ht="15.75" hidden="1" customHeight="1" x14ac:dyDescent="0.25">
      <c r="C16" s="710"/>
      <c r="D16" s="711"/>
      <c r="E16" s="712"/>
      <c r="F16" s="709"/>
      <c r="G16" s="709"/>
      <c r="H16" s="709"/>
      <c r="I16" s="709"/>
      <c r="J16" s="709"/>
      <c r="K16" s="709"/>
      <c r="M16" s="709"/>
      <c r="N16" s="709"/>
      <c r="O16" s="709"/>
      <c r="P16" s="709"/>
      <c r="Q16" s="709"/>
      <c r="R16" s="709"/>
      <c r="T16" s="709"/>
      <c r="U16" s="709"/>
      <c r="V16" s="709"/>
      <c r="W16" s="709"/>
      <c r="X16" s="709"/>
      <c r="Y16" s="709"/>
    </row>
    <row r="17" spans="1:51" s="713" customFormat="1" ht="15.75" customHeight="1" x14ac:dyDescent="0.25">
      <c r="C17" s="714"/>
      <c r="D17" s="715"/>
      <c r="F17" s="716" t="s">
        <v>546</v>
      </c>
      <c r="G17" s="716" t="s">
        <v>547</v>
      </c>
      <c r="H17" s="716" t="s">
        <v>548</v>
      </c>
      <c r="I17" s="716"/>
      <c r="J17" s="716"/>
      <c r="K17" s="716"/>
      <c r="M17" s="716" t="s">
        <v>549</v>
      </c>
      <c r="N17" s="716" t="s">
        <v>550</v>
      </c>
      <c r="O17" s="716" t="s">
        <v>551</v>
      </c>
      <c r="P17" s="716"/>
      <c r="Q17" s="716"/>
      <c r="R17" s="716"/>
      <c r="T17" s="716" t="s">
        <v>552</v>
      </c>
      <c r="U17" s="716" t="s">
        <v>553</v>
      </c>
      <c r="V17" s="716" t="s">
        <v>554</v>
      </c>
      <c r="W17" s="716"/>
      <c r="X17" s="716"/>
      <c r="Y17" s="716"/>
      <c r="AC17" s="714"/>
      <c r="AD17" s="715"/>
      <c r="AF17" s="717" t="s">
        <v>546</v>
      </c>
      <c r="AG17" s="717" t="s">
        <v>547</v>
      </c>
      <c r="AH17" s="717" t="s">
        <v>548</v>
      </c>
      <c r="AI17" s="717"/>
      <c r="AJ17" s="717"/>
      <c r="AK17" s="717"/>
      <c r="AM17" s="716" t="s">
        <v>549</v>
      </c>
      <c r="AN17" s="716" t="s">
        <v>550</v>
      </c>
      <c r="AO17" s="716" t="s">
        <v>551</v>
      </c>
      <c r="AP17" s="717"/>
      <c r="AQ17" s="717"/>
      <c r="AR17" s="717"/>
      <c r="AT17" s="716" t="s">
        <v>552</v>
      </c>
      <c r="AU17" s="716" t="s">
        <v>553</v>
      </c>
      <c r="AV17" s="716" t="s">
        <v>554</v>
      </c>
      <c r="AW17" s="717"/>
      <c r="AX17" s="717"/>
      <c r="AY17" s="717"/>
    </row>
    <row r="18" spans="1:51" x14ac:dyDescent="0.25">
      <c r="A18" s="337" t="s">
        <v>555</v>
      </c>
      <c r="B18" s="337" t="s">
        <v>556</v>
      </c>
      <c r="C18" s="350" t="s">
        <v>281</v>
      </c>
      <c r="D18" s="351" t="s">
        <v>45</v>
      </c>
      <c r="E18" s="352"/>
      <c r="F18" s="386" t="str">
        <f ca="1">_xlfn.IFNA(HYPERLINK(CHOOSE('Bidder Instructions'!$H$28,"#'1.2b Other NFP'!"&amp;AF18,"#'1.2a Other'!"&amp;AF18),INDIRECT("'"&amp;CHOOSE('Bidder Instructions'!$H$28,"1.2b Other NFP","1.2a Other")&amp;"'!"&amp;AF18)),"")</f>
        <v>31/XX/20XX</v>
      </c>
      <c r="G18" s="386" t="str">
        <f ca="1">_xlfn.IFNA(HYPERLINK(CHOOSE('Bidder Instructions'!$H$28,"#'1.2b Other NFP'!"&amp;AG18,"#'1.2a Other'!"&amp;AG18),INDIRECT("'"&amp;CHOOSE('Bidder Instructions'!$H$28,"1.2b Other NFP","1.2a Other")&amp;"'!"&amp;AG18)),"")</f>
        <v>31/XX/20XX</v>
      </c>
      <c r="H18" s="386" t="str">
        <f ca="1">_xlfn.IFNA(HYPERLINK(CHOOSE('Bidder Instructions'!$H$28,"#'1.2b Other NFP'!"&amp;AH18,"#'1.2a Other'!"&amp;AH18),INDIRECT("'"&amp;CHOOSE('Bidder Instructions'!$H$28,"1.2b Other NFP","1.2a Other")&amp;"'!"&amp;AH18)),"")</f>
        <v>31/XX/20XX</v>
      </c>
      <c r="I18" s="353" t="s">
        <v>679</v>
      </c>
      <c r="J18" s="353"/>
      <c r="K18" s="353" t="s">
        <v>680</v>
      </c>
      <c r="L18" s="385"/>
      <c r="M18" s="386" t="str">
        <f ca="1">_xlfn.IFNA(HYPERLINK(CHOOSE('Bidder Instructions'!$H$28,"#'1.2b Other NFP'!"&amp;AM18,"#'1.2a Other'!"&amp;AM18),INDIRECT("'"&amp;CHOOSE('Bidder Instructions'!$H$28,"1.2b Other NFP","1.2a Other")&amp;"'!"&amp;AM18)),"")</f>
        <v>31/XX/20XX</v>
      </c>
      <c r="N18" s="386" t="str">
        <f ca="1">_xlfn.IFNA(HYPERLINK(CHOOSE('Bidder Instructions'!$H$28,"#'1.2b Other NFP'!"&amp;AN18,"#'1.2a Other'!"&amp;AN18),INDIRECT("'"&amp;CHOOSE('Bidder Instructions'!$H$28,"1.2b Other NFP","1.2a Other")&amp;"'!"&amp;AN18)),"")</f>
        <v>31/XX/20XX</v>
      </c>
      <c r="O18" s="386" t="str">
        <f ca="1">_xlfn.IFNA(HYPERLINK(CHOOSE('Bidder Instructions'!$H$28,"#'1.2b Other NFP'!"&amp;AO18,"#'1.2a Other'!"&amp;AO18),INDIRECT("'"&amp;CHOOSE('Bidder Instructions'!$H$28,"1.2b Other NFP","1.2a Other")&amp;"'!"&amp;AO18)),"")</f>
        <v>31/XX/20XX</v>
      </c>
      <c r="P18" s="353" t="s">
        <v>679</v>
      </c>
      <c r="Q18" s="353"/>
      <c r="R18" s="353" t="s">
        <v>680</v>
      </c>
      <c r="S18" s="385"/>
      <c r="T18" s="386" t="str">
        <f ca="1">_xlfn.IFNA(HYPERLINK(CHOOSE('Bidder Instructions'!$H$28,"#'1.2b Other NFP'!"&amp;AT18,"#'1.2a Other'!"&amp;AT18),INDIRECT("'"&amp;CHOOSE('Bidder Instructions'!$H$28,"1.2b Other NFP","1.2a Other")&amp;"'!"&amp;AT18)),"")</f>
        <v>31/XX/20XX</v>
      </c>
      <c r="U18" s="386" t="str">
        <f ca="1">_xlfn.IFNA(HYPERLINK(CHOOSE('Bidder Instructions'!$H$28,"#'1.2b Other NFP'!"&amp;AU18,"#'1.2a Other'!"&amp;AU18),INDIRECT("'"&amp;CHOOSE('Bidder Instructions'!$H$28,"1.2b Other NFP","1.2a Other")&amp;"'!"&amp;AU18)),"")</f>
        <v>31/XX/20XX</v>
      </c>
      <c r="V18" s="386" t="str">
        <f ca="1">_xlfn.IFNA(HYPERLINK(CHOOSE('Bidder Instructions'!$H$28,"#'1.2b Other NFP'!"&amp;AV18,"#'1.2a Other'!"&amp;AV18),INDIRECT("'"&amp;CHOOSE('Bidder Instructions'!$H$28,"1.2b Other NFP","1.2a Other")&amp;"'!"&amp;AV18)),"")</f>
        <v>31/XX/20XX</v>
      </c>
      <c r="W18" s="353" t="s">
        <v>679</v>
      </c>
      <c r="X18" s="353"/>
      <c r="Y18" s="353" t="s">
        <v>680</v>
      </c>
      <c r="AA18" s="337" t="s">
        <v>555</v>
      </c>
      <c r="AB18" s="337" t="s">
        <v>556</v>
      </c>
      <c r="AC18" s="338" t="s">
        <v>281</v>
      </c>
      <c r="AD18" s="339" t="s">
        <v>45</v>
      </c>
      <c r="AE18" s="340"/>
      <c r="AF18" s="341" t="str">
        <f ca="1">CHOOSE('Bidder Instructions'!$H$28,ADDRESS(MATCH($AC18,'1.2b Other NFP'!$C:$C,0)+$AF$15,MATCH(AF$17,'1.2b Other NFP'!$9:$9,0)+$AF$14,1,1),ADDRESS(MATCH($AC18,'1.2a Other'!$C:$C,0)+$AF$13,MATCH(AF$17,'1.2a Other'!$9:$9,0)+$AF$12,1,1))</f>
        <v>$F$17</v>
      </c>
      <c r="AG18" s="341" t="str">
        <f ca="1">CHOOSE('Bidder Instructions'!$H$28,ADDRESS(MATCH($AC18,'1.2b Other NFP'!$C:$C,0)+$AF$15,MATCH(AG$17,'1.2b Other NFP'!$9:$9,0)+$AF$14,1,1),ADDRESS(MATCH($AC18,'1.2a Other'!$C:$C,0)+$AF$13,MATCH(AG$17,'1.2a Other'!$9:$9,0)+$AF$12,1,1))</f>
        <v>$G$17</v>
      </c>
      <c r="AH18" s="341" t="str">
        <f ca="1">CHOOSE('Bidder Instructions'!$H$28,ADDRESS(MATCH($AC18,'1.2b Other NFP'!$C:$C,0)+$AF$15,MATCH(AH$17,'1.2b Other NFP'!$9:$9,0)+$AF$14,1,1),ADDRESS(MATCH($AC18,'1.2a Other'!$C:$C,0)+$AF$13,MATCH(AH$17,'1.2a Other'!$9:$9,0)+$AF$12,1,1))</f>
        <v>$H$17</v>
      </c>
      <c r="AI18" s="342"/>
      <c r="AJ18" s="342"/>
      <c r="AK18" s="342"/>
      <c r="AM18" s="341" t="str">
        <f ca="1">CHOOSE('Bidder Instructions'!$H$28,ADDRESS(MATCH($AC18,'1.2b Other NFP'!$C:$C,0)+$AF$15,MATCH(AM$17,'1.2b Other NFP'!$9:$9,0)+$AF$14,1,1),ADDRESS(MATCH($AC18,'1.2a Other'!$C:$C,0)+$AF$13,MATCH(AM$17,'1.2a Other'!$9:$9,0)+$AF$12,1,1))</f>
        <v>$N$17</v>
      </c>
      <c r="AN18" s="341" t="str">
        <f ca="1">CHOOSE('Bidder Instructions'!$H$28,ADDRESS(MATCH($AC18,'1.2b Other NFP'!$C:$C,0)+$AF$15,MATCH(AN$17,'1.2b Other NFP'!$9:$9,0)+$AF$14,1,1),ADDRESS(MATCH($AC18,'1.2a Other'!$C:$C,0)+$AF$13,MATCH(AN$17,'1.2a Other'!$9:$9,0)+$AF$12,1,1))</f>
        <v>$O$17</v>
      </c>
      <c r="AO18" s="341" t="str">
        <f ca="1">CHOOSE('Bidder Instructions'!$H$28,ADDRESS(MATCH($AC18,'1.2b Other NFP'!$C:$C,0)+$AF$15,MATCH(AO$17,'1.2b Other NFP'!$9:$9,0)+$AF$14,1,1),ADDRESS(MATCH($AC18,'1.2a Other'!$C:$C,0)+$AF$13,MATCH(AO$17,'1.2a Other'!$9:$9,0)+$AF$12,1,1))</f>
        <v>$P$17</v>
      </c>
      <c r="AP18" s="342"/>
      <c r="AQ18" s="342"/>
      <c r="AR18" s="342"/>
      <c r="AT18" s="341" t="str">
        <f ca="1">CHOOSE('Bidder Instructions'!$H$28,ADDRESS(MATCH($AC18,'1.2b Other NFP'!$C:$C,0)+$AF$15,MATCH(AT$17,'1.2b Other NFP'!$9:$9,0)+$AF$14,1,1),ADDRESS(MATCH($AC18,'1.2a Other'!$C:$C,0)+$AF$13,MATCH(AT$17,'1.2a Other'!$9:$9,0)+$AF$12,1,1))</f>
        <v>$V$17</v>
      </c>
      <c r="AU18" s="341" t="str">
        <f ca="1">CHOOSE('Bidder Instructions'!$H$28,ADDRESS(MATCH($AC18,'1.2b Other NFP'!$C:$C,0)+$AF$15,MATCH(AU$17,'1.2b Other NFP'!$9:$9,0)+$AF$14,1,1),ADDRESS(MATCH($AC18,'1.2a Other'!$C:$C,0)+$AF$13,MATCH(AU$17,'1.2a Other'!$9:$9,0)+$AF$12,1,1))</f>
        <v>$W$17</v>
      </c>
      <c r="AV18" s="341" t="str">
        <f ca="1">CHOOSE('Bidder Instructions'!$H$28,ADDRESS(MATCH($AC18,'1.2b Other NFP'!$C:$C,0)+$AF$15,MATCH(AV$17,'1.2b Other NFP'!$9:$9,0)+$AF$14,1,1),ADDRESS(MATCH($AC18,'1.2a Other'!$C:$C,0)+$AF$13,MATCH(AV$17,'1.2a Other'!$9:$9,0)+$AF$12,1,1))</f>
        <v>$X$17</v>
      </c>
      <c r="AW18" s="344"/>
      <c r="AX18" s="344"/>
      <c r="AY18" s="344"/>
    </row>
    <row r="19" spans="1:51" outlineLevel="1" x14ac:dyDescent="0.25">
      <c r="A19" s="719"/>
      <c r="B19" s="720"/>
      <c r="C19" s="721">
        <v>1</v>
      </c>
      <c r="D19" s="722" t="s">
        <v>113</v>
      </c>
      <c r="E19" s="723"/>
      <c r="F19" s="724" t="str">
        <f ca="1">IFERROR(F20/F21,"N/A")</f>
        <v>N/A</v>
      </c>
      <c r="G19" s="724" t="str">
        <f t="shared" ref="G19:H19" ca="1" si="0">IFERROR(G20/G21,"N/A")</f>
        <v>N/A</v>
      </c>
      <c r="H19" s="724" t="str">
        <f t="shared" ca="1" si="0"/>
        <v>N/A</v>
      </c>
      <c r="I19" s="473" t="str">
        <f ca="1">F19</f>
        <v>N/A</v>
      </c>
      <c r="J19" s="473" t="str">
        <f ca="1">G19</f>
        <v>N/A</v>
      </c>
      <c r="K19" s="473" t="str">
        <f ca="1">H19</f>
        <v>N/A</v>
      </c>
      <c r="M19" s="724" t="str">
        <f ca="1">IFERROR(M20/M21,"N/A")</f>
        <v>N/A</v>
      </c>
      <c r="N19" s="724" t="str">
        <f t="shared" ref="N19:O19" ca="1" si="1">IFERROR(N20/N21,"N/A")</f>
        <v>N/A</v>
      </c>
      <c r="O19" s="724" t="str">
        <f t="shared" ca="1" si="1"/>
        <v>N/A</v>
      </c>
      <c r="P19" s="473" t="str">
        <f ca="1">M19</f>
        <v>N/A</v>
      </c>
      <c r="Q19" s="473" t="str">
        <f t="shared" ref="Q19" ca="1" si="2">N19</f>
        <v>N/A</v>
      </c>
      <c r="R19" s="473" t="str">
        <f t="shared" ref="R19" ca="1" si="3">O19</f>
        <v>N/A</v>
      </c>
      <c r="T19" s="724" t="str">
        <f ca="1">IFERROR(T20/T21,"N/A")</f>
        <v>N/A</v>
      </c>
      <c r="U19" s="724" t="str">
        <f t="shared" ref="U19:V19" ca="1" si="4">IFERROR(U20/U21,"N/A")</f>
        <v>N/A</v>
      </c>
      <c r="V19" s="724" t="str">
        <f t="shared" ca="1" si="4"/>
        <v>N/A</v>
      </c>
      <c r="W19" s="473" t="str">
        <f ca="1">T19</f>
        <v>N/A</v>
      </c>
      <c r="X19" s="473" t="str">
        <f t="shared" ref="X19" ca="1" si="5">U19</f>
        <v>N/A</v>
      </c>
      <c r="Y19" s="473" t="str">
        <f t="shared" ref="Y19" ca="1" si="6">V19</f>
        <v>N/A</v>
      </c>
      <c r="AA19" s="725"/>
      <c r="AB19" s="726"/>
      <c r="AC19" s="727">
        <v>1</v>
      </c>
      <c r="AD19" s="728"/>
      <c r="AE19" s="729"/>
      <c r="AF19" s="730"/>
      <c r="AG19" s="730"/>
      <c r="AH19" s="731"/>
      <c r="AI19" s="732"/>
      <c r="AJ19" s="732"/>
      <c r="AK19" s="732"/>
      <c r="AM19" s="733"/>
      <c r="AN19" s="734"/>
      <c r="AO19" s="735"/>
      <c r="AP19" s="732"/>
      <c r="AQ19" s="732"/>
      <c r="AR19" s="732"/>
      <c r="AT19" s="733"/>
      <c r="AU19" s="734"/>
      <c r="AV19" s="735"/>
      <c r="AW19" s="736"/>
      <c r="AX19" s="736"/>
      <c r="AY19" s="736"/>
    </row>
    <row r="20" spans="1:51" s="737" customFormat="1" outlineLevel="1" x14ac:dyDescent="0.25">
      <c r="A20" s="737" t="s">
        <v>432</v>
      </c>
      <c r="B20" s="738" t="s">
        <v>458</v>
      </c>
      <c r="C20" s="739"/>
      <c r="D20" s="740" t="s">
        <v>214</v>
      </c>
      <c r="E20" s="741"/>
      <c r="F20" s="742">
        <f ca="1">_xlfn.IFNA(HYPERLINK(CHOOSE('Bidder Instructions'!$H$28,"#'1.2b Other NFP'!"&amp;AF20,"#'1.2a Other'!"&amp;AF20),INDIRECT("'"&amp;CHOOSE('Bidder Instructions'!$H$28,"1.2b Other NFP","1.2a Other")&amp;"'!"&amp;AF20)),"")</f>
        <v>0</v>
      </c>
      <c r="G20" s="742">
        <f ca="1">_xlfn.IFNA(HYPERLINK(CHOOSE('Bidder Instructions'!$H$28,"#'1.2b Other NFP'!"&amp;AG20,"#'1.2a Other'!"&amp;AG20),INDIRECT("'"&amp;CHOOSE('Bidder Instructions'!$H$28,"1.2b Other NFP","1.2a Other")&amp;"'!"&amp;AG20)),"")</f>
        <v>0</v>
      </c>
      <c r="H20" s="742">
        <f ca="1">_xlfn.IFNA(HYPERLINK(CHOOSE('Bidder Instructions'!$H$28,"#'1.2b Other NFP'!"&amp;AH20,"#'1.2a Other'!"&amp;AH20),INDIRECT("'"&amp;CHOOSE('Bidder Instructions'!$H$28,"1.2b Other NFP","1.2a Other")&amp;"'!"&amp;AH20)),"")</f>
        <v>0</v>
      </c>
      <c r="I20" s="743"/>
      <c r="J20" s="743"/>
      <c r="K20" s="743"/>
      <c r="M20" s="742">
        <f ca="1">_xlfn.IFNA(HYPERLINK(CHOOSE('Bidder Instructions'!$H$28,"#'1.2b Other NFP'!"&amp;AM20,"#'1.2a Other'!"&amp;AM20),INDIRECT("'"&amp;CHOOSE('Bidder Instructions'!$H$28,"1.2b Other NFP","1.2a Other")&amp;"'!"&amp;AM20)),"")</f>
        <v>0</v>
      </c>
      <c r="N20" s="742">
        <f ca="1">_xlfn.IFNA(HYPERLINK(CHOOSE('Bidder Instructions'!$H$28,"#'1.2b Other NFP'!"&amp;AN20,"#'1.2a Other'!"&amp;AN20),INDIRECT("'"&amp;CHOOSE('Bidder Instructions'!$H$28,"1.2b Other NFP","1.2a Other")&amp;"'!"&amp;AN20)),"")</f>
        <v>0</v>
      </c>
      <c r="O20" s="742">
        <f ca="1">_xlfn.IFNA(HYPERLINK(CHOOSE('Bidder Instructions'!$H$28,"#'1.2b Other NFP'!"&amp;AO20,"#'1.2a Other'!"&amp;AO20),INDIRECT("'"&amp;CHOOSE('Bidder Instructions'!$H$28,"1.2b Other NFP","1.2a Other")&amp;"'!"&amp;AO20)),"")</f>
        <v>0</v>
      </c>
      <c r="P20" s="743"/>
      <c r="Q20" s="743"/>
      <c r="R20" s="743"/>
      <c r="T20" s="742">
        <f ca="1">_xlfn.IFNA(HYPERLINK(CHOOSE('Bidder Instructions'!$H$28,"#'1.2b Other NFP'!"&amp;AT20,"#'1.2a Other'!"&amp;AT20),INDIRECT("'"&amp;CHOOSE('Bidder Instructions'!$H$28,"1.2b Other NFP","1.2a Other")&amp;"'!"&amp;AT20)),"")</f>
        <v>0</v>
      </c>
      <c r="U20" s="742">
        <f ca="1">_xlfn.IFNA(HYPERLINK(CHOOSE('Bidder Instructions'!$H$28,"#'1.2b Other NFP'!"&amp;AU20,"#'1.2a Other'!"&amp;AU20),INDIRECT("'"&amp;CHOOSE('Bidder Instructions'!$H$28,"1.2b Other NFP","1.2a Other")&amp;"'!"&amp;AU20)),"")</f>
        <v>0</v>
      </c>
      <c r="V20" s="742">
        <f ca="1">_xlfn.IFNA(HYPERLINK(CHOOSE('Bidder Instructions'!$H$28,"#'1.2b Other NFP'!"&amp;AV20,"#'1.2a Other'!"&amp;AV20),INDIRECT("'"&amp;CHOOSE('Bidder Instructions'!$H$28,"1.2b Other NFP","1.2a Other")&amp;"'!"&amp;AV20)),"")</f>
        <v>0</v>
      </c>
      <c r="W20" s="743"/>
      <c r="X20" s="743"/>
      <c r="Y20" s="743"/>
      <c r="AA20" s="343" t="str">
        <f>A20</f>
        <v>IS1</v>
      </c>
      <c r="AB20" s="343">
        <v>0</v>
      </c>
      <c r="AC20" s="744"/>
      <c r="AD20" s="745" t="s">
        <v>214</v>
      </c>
      <c r="AE20" s="746"/>
      <c r="AF20" s="747" t="str">
        <f ca="1">CHOOSE('Bidder Instructions'!$H$28,ADDRESS(MATCH($AB20,'1.2b Other NFP'!$C:$C,0)+$AF$15,MATCH(AF$17,'1.2b Other NFP'!$9:$9,0)+$AF$14,1,1),ADDRESS(MATCH($AA20,'1.2a Other'!$C:$C,0)+$AF$13,MATCH(AF$17,'1.2a Other'!$9:$9,0)+$AF$12,1,1))</f>
        <v>$F$22</v>
      </c>
      <c r="AG20" s="747" t="str">
        <f ca="1">CHOOSE('Bidder Instructions'!$H$28,ADDRESS(MATCH($AB20,'1.2b Other NFP'!$C:$C,0)+$AF$15,MATCH(AG$17,'1.2b Other NFP'!$9:$9,0)+$AF$14,1,1),ADDRESS(MATCH($AA20,'1.2a Other'!$C:$C,0)+$AF$13,MATCH(AG$17,'1.2a Other'!$9:$9,0)+$AF$12,1,1))</f>
        <v>$G$22</v>
      </c>
      <c r="AH20" s="747" t="str">
        <f ca="1">CHOOSE('Bidder Instructions'!$H$28,ADDRESS(MATCH($AB20,'1.2b Other NFP'!$C:$C,0)+$AF$15,MATCH(AH$17,'1.2b Other NFP'!$9:$9,0)+$AF$14,1,1),ADDRESS(MATCH($AA20,'1.2a Other'!$C:$C,0)+$AF$13,MATCH(AH$17,'1.2a Other'!$9:$9,0)+$AF$12,1,1))</f>
        <v>$H$22</v>
      </c>
      <c r="AI20" s="748"/>
      <c r="AJ20" s="748"/>
      <c r="AK20" s="748"/>
      <c r="AL20" s="748"/>
      <c r="AM20" s="747" t="str">
        <f ca="1">CHOOSE('Bidder Instructions'!$H$28,ADDRESS(MATCH($AB20,'1.2b Other NFP'!$C:$C,0)+$AF$15,MATCH(AM$17,'1.2b Other NFP'!$9:$9,0)+$AF$14,1,1),ADDRESS(MATCH($AA20,'1.2a Other'!$C:$C,0)+$AF$13,MATCH(AM$17,'1.2a Other'!$9:$9,0)+$AF$12,1,1))</f>
        <v>$N$22</v>
      </c>
      <c r="AN20" s="747" t="str">
        <f ca="1">CHOOSE('Bidder Instructions'!$H$28,ADDRESS(MATCH($AB20,'1.2b Other NFP'!$C:$C,0)+$AF$15,MATCH(AN$17,'1.2b Other NFP'!$9:$9,0)+$AF$14,1,1),ADDRESS(MATCH($AA20,'1.2a Other'!$C:$C,0)+$AF$13,MATCH(AN$17,'1.2a Other'!$9:$9,0)+$AF$12,1,1))</f>
        <v>$O$22</v>
      </c>
      <c r="AO20" s="747" t="str">
        <f ca="1">CHOOSE('Bidder Instructions'!$H$28,ADDRESS(MATCH($AB20,'1.2b Other NFP'!$C:$C,0)+$AF$15,MATCH(AO$17,'1.2b Other NFP'!$9:$9,0)+$AF$14,1,1),ADDRESS(MATCH($AA20,'1.2a Other'!$C:$C,0)+$AF$13,MATCH(AO$17,'1.2a Other'!$9:$9,0)+$AF$12,1,1))</f>
        <v>$P$22</v>
      </c>
      <c r="AP20" s="748"/>
      <c r="AQ20" s="748"/>
      <c r="AR20" s="748"/>
      <c r="AS20" s="748"/>
      <c r="AT20" s="747" t="str">
        <f ca="1">CHOOSE('Bidder Instructions'!$H$28,ADDRESS(MATCH($AB20,'1.2b Other NFP'!$C:$C,0)+$AF$15,MATCH(AT$17,'1.2b Other NFP'!$9:$9,0)+$AF$14,1,1),ADDRESS(MATCH($AA20,'1.2a Other'!$C:$C,0)+$AF$13,MATCH(AT$17,'1.2a Other'!$9:$9,0)+$AF$12,1,1))</f>
        <v>$V$22</v>
      </c>
      <c r="AU20" s="747" t="str">
        <f ca="1">CHOOSE('Bidder Instructions'!$H$28,ADDRESS(MATCH($AB20,'1.2b Other NFP'!$C:$C,0)+$AF$15,MATCH(AU$17,'1.2b Other NFP'!$9:$9,0)+$AF$14,1,1),ADDRESS(MATCH($AA20,'1.2a Other'!$C:$C,0)+$AF$13,MATCH(AU$17,'1.2a Other'!$9:$9,0)+$AF$12,1,1))</f>
        <v>$W$22</v>
      </c>
      <c r="AV20" s="747" t="str">
        <f ca="1">CHOOSE('Bidder Instructions'!$H$28,ADDRESS(MATCH($AB20,'1.2b Other NFP'!$C:$C,0)+$AF$15,MATCH(AV$17,'1.2b Other NFP'!$9:$9,0)+$AF$14,1,1),ADDRESS(MATCH($AA20,'1.2a Other'!$C:$C,0)+$AF$13,MATCH(AV$17,'1.2a Other'!$9:$9,0)+$AF$12,1,1))</f>
        <v>$X$22</v>
      </c>
      <c r="AW20" s="749"/>
      <c r="AX20" s="749"/>
      <c r="AY20" s="749"/>
    </row>
    <row r="21" spans="1:51" s="737" customFormat="1" outlineLevel="1" x14ac:dyDescent="0.25">
      <c r="A21" s="737" t="s">
        <v>543</v>
      </c>
      <c r="B21" s="737" t="s">
        <v>543</v>
      </c>
      <c r="C21" s="750"/>
      <c r="D21" s="751" t="s">
        <v>213</v>
      </c>
      <c r="E21" s="752"/>
      <c r="F21" s="742">
        <f ca="1">_xlfn.IFNA(HYPERLINK(CHOOSE('Bidder Instructions'!$H$28,"#'1.2b Other NFP'!"&amp;AF21,"#'1.2a Other'!"&amp;AF21),INDIRECT("'"&amp;CHOOSE('Bidder Instructions'!$H$28,"1.2b Other NFP","1.2a Other")&amp;"'!"&amp;AF21)),"")</f>
        <v>0</v>
      </c>
      <c r="G21" s="742">
        <f ca="1">_xlfn.IFNA(HYPERLINK(CHOOSE('Bidder Instructions'!$H$28,"#'1.2b Other NFP'!"&amp;AG21,"#'1.2a Other'!"&amp;AG21),INDIRECT("'"&amp;CHOOSE('Bidder Instructions'!$H$28,"1.2b Other NFP","1.2a Other")&amp;"'!"&amp;AG21)),"")</f>
        <v>0</v>
      </c>
      <c r="H21" s="742">
        <f ca="1">_xlfn.IFNA(HYPERLINK(CHOOSE('Bidder Instructions'!$H$28,"#'1.2b Other NFP'!"&amp;AH21,"#'1.2a Other'!"&amp;AH21),INDIRECT("'"&amp;CHOOSE('Bidder Instructions'!$H$28,"1.2b Other NFP","1.2a Other")&amp;"'!"&amp;AH21)),"")</f>
        <v>0</v>
      </c>
      <c r="I21" s="753"/>
      <c r="J21" s="753"/>
      <c r="K21" s="753"/>
      <c r="M21" s="742">
        <f ca="1">_xlfn.IFNA(HYPERLINK(CHOOSE('Bidder Instructions'!$H$28,"#'1.2b Other NFP'!"&amp;AM21,"#'1.2a Other'!"&amp;AM21),INDIRECT("'"&amp;CHOOSE('Bidder Instructions'!$H$28,"1.2b Other NFP","1.2a Other")&amp;"'!"&amp;AM21)),"")</f>
        <v>0</v>
      </c>
      <c r="N21" s="742">
        <f ca="1">_xlfn.IFNA(HYPERLINK(CHOOSE('Bidder Instructions'!$H$28,"#'1.2b Other NFP'!"&amp;AN21,"#'1.2a Other'!"&amp;AN21),INDIRECT("'"&amp;CHOOSE('Bidder Instructions'!$H$28,"1.2b Other NFP","1.2a Other")&amp;"'!"&amp;AN21)),"")</f>
        <v>0</v>
      </c>
      <c r="O21" s="742">
        <f ca="1">_xlfn.IFNA(HYPERLINK(CHOOSE('Bidder Instructions'!$H$28,"#'1.2b Other NFP'!"&amp;AO21,"#'1.2a Other'!"&amp;AO21),INDIRECT("'"&amp;CHOOSE('Bidder Instructions'!$H$28,"1.2b Other NFP","1.2a Other")&amp;"'!"&amp;AO21)),"")</f>
        <v>0</v>
      </c>
      <c r="P21" s="753"/>
      <c r="Q21" s="753"/>
      <c r="R21" s="753"/>
      <c r="T21" s="742">
        <f ca="1">_xlfn.IFNA(HYPERLINK(CHOOSE('Bidder Instructions'!$H$28,"#'1.2b Other NFP'!"&amp;AT21,"#'1.2a Other'!"&amp;AT21),INDIRECT("'"&amp;CHOOSE('Bidder Instructions'!$H$28,"1.2b Other NFP","1.2a Other")&amp;"'!"&amp;AT21)),"")</f>
        <v>0</v>
      </c>
      <c r="U21" s="742">
        <f ca="1">_xlfn.IFNA(HYPERLINK(CHOOSE('Bidder Instructions'!$H$28,"#'1.2b Other NFP'!"&amp;AU21,"#'1.2a Other'!"&amp;AU21),INDIRECT("'"&amp;CHOOSE('Bidder Instructions'!$H$28,"1.2b Other NFP","1.2a Other")&amp;"'!"&amp;AU21)),"")</f>
        <v>0</v>
      </c>
      <c r="V21" s="742">
        <f ca="1">_xlfn.IFNA(HYPERLINK(CHOOSE('Bidder Instructions'!$H$28,"#'1.2b Other NFP'!"&amp;AV21,"#'1.2a Other'!"&amp;AV21),INDIRECT("'"&amp;CHOOSE('Bidder Instructions'!$H$28,"1.2b Other NFP","1.2a Other")&amp;"'!"&amp;AV21)),"")</f>
        <v>0</v>
      </c>
      <c r="W21" s="753"/>
      <c r="X21" s="753"/>
      <c r="Y21" s="753"/>
      <c r="AA21" s="343" t="str">
        <f t="shared" ref="AA21:AB83" si="7">A21</f>
        <v>CV1</v>
      </c>
      <c r="AB21" s="343">
        <v>0</v>
      </c>
      <c r="AC21" s="754"/>
      <c r="AD21" s="755" t="s">
        <v>213</v>
      </c>
      <c r="AE21" s="756"/>
      <c r="AF21" s="747" t="str">
        <f ca="1">CHOOSE('Bidder Instructions'!$H$28,ADDRESS(MATCH($AB21,'1.2b Other NFP'!$C:$C,0)+$AF$15,MATCH(AF$17,'1.2b Other NFP'!$9:$9,0)+$AF$14,1,1),ADDRESS(MATCH($AA21,'1.2a Other'!$C:$C,0)+$AF$13,MATCH(AF$17,'1.2a Other'!$9:$9,0)+$AF$12,1,1))</f>
        <v>$F$149</v>
      </c>
      <c r="AG21" s="747" t="str">
        <f ca="1">CHOOSE('Bidder Instructions'!$H$28,ADDRESS(MATCH($AB21,'1.2b Other NFP'!$C:$C,0)+$AF$15,MATCH(AG$17,'1.2b Other NFP'!$9:$9,0)+$AF$14,1,1),ADDRESS(MATCH($AA21,'1.2a Other'!$C:$C,0)+$AF$13,MATCH(AG$17,'1.2a Other'!$9:$9,0)+$AF$12,1,1))</f>
        <v>$G$149</v>
      </c>
      <c r="AH21" s="747" t="str">
        <f ca="1">CHOOSE('Bidder Instructions'!$H$28,ADDRESS(MATCH($AB21,'1.2b Other NFP'!$C:$C,0)+$AF$15,MATCH(AH$17,'1.2b Other NFP'!$9:$9,0)+$AF$14,1,1),ADDRESS(MATCH($AA21,'1.2a Other'!$C:$C,0)+$AF$13,MATCH(AH$17,'1.2a Other'!$9:$9,0)+$AF$12,1,1))</f>
        <v>$H$149</v>
      </c>
      <c r="AI21" s="748"/>
      <c r="AJ21" s="748"/>
      <c r="AK21" s="748"/>
      <c r="AL21" s="748"/>
      <c r="AM21" s="747" t="str">
        <f ca="1">CHOOSE('Bidder Instructions'!$H$28,ADDRESS(MATCH($AB21,'1.2b Other NFP'!$C:$C,0)+$AF$15,MATCH(AM$17,'1.2b Other NFP'!$9:$9,0)+$AF$14,1,1),ADDRESS(MATCH($AA21,'1.2a Other'!$C:$C,0)+$AF$13,MATCH(AM$17,'1.2a Other'!$9:$9,0)+$AF$12,1,1))</f>
        <v>$N$149</v>
      </c>
      <c r="AN21" s="747" t="str">
        <f ca="1">CHOOSE('Bidder Instructions'!$H$28,ADDRESS(MATCH($AB21,'1.2b Other NFP'!$C:$C,0)+$AF$15,MATCH(AN$17,'1.2b Other NFP'!$9:$9,0)+$AF$14,1,1),ADDRESS(MATCH($AA21,'1.2a Other'!$C:$C,0)+$AF$13,MATCH(AN$17,'1.2a Other'!$9:$9,0)+$AF$12,1,1))</f>
        <v>$O$149</v>
      </c>
      <c r="AO21" s="747" t="str">
        <f ca="1">CHOOSE('Bidder Instructions'!$H$28,ADDRESS(MATCH($AB21,'1.2b Other NFP'!$C:$C,0)+$AF$15,MATCH(AO$17,'1.2b Other NFP'!$9:$9,0)+$AF$14,1,1),ADDRESS(MATCH($AA21,'1.2a Other'!$C:$C,0)+$AF$13,MATCH(AO$17,'1.2a Other'!$9:$9,0)+$AF$12,1,1))</f>
        <v>$P$149</v>
      </c>
      <c r="AP21" s="748"/>
      <c r="AQ21" s="748"/>
      <c r="AR21" s="748"/>
      <c r="AS21" s="748"/>
      <c r="AT21" s="747" t="str">
        <f ca="1">CHOOSE('Bidder Instructions'!$H$28,ADDRESS(MATCH($AB21,'1.2b Other NFP'!$C:$C,0)+$AF$15,MATCH(AT$17,'1.2b Other NFP'!$9:$9,0)+$AF$14,1,1),ADDRESS(MATCH($AA21,'1.2a Other'!$C:$C,0)+$AF$13,MATCH(AT$17,'1.2a Other'!$9:$9,0)+$AF$12,1,1))</f>
        <v>$V$149</v>
      </c>
      <c r="AU21" s="747" t="str">
        <f ca="1">CHOOSE('Bidder Instructions'!$H$28,ADDRESS(MATCH($AB21,'1.2b Other NFP'!$C:$C,0)+$AF$15,MATCH(AU$17,'1.2b Other NFP'!$9:$9,0)+$AF$14,1,1),ADDRESS(MATCH($AA21,'1.2a Other'!$C:$C,0)+$AF$13,MATCH(AU$17,'1.2a Other'!$9:$9,0)+$AF$12,1,1))</f>
        <v>$W$149</v>
      </c>
      <c r="AV21" s="747" t="str">
        <f ca="1">CHOOSE('Bidder Instructions'!$H$28,ADDRESS(MATCH($AB21,'1.2b Other NFP'!$C:$C,0)+$AF$15,MATCH(AV$17,'1.2b Other NFP'!$9:$9,0)+$AF$14,1,1),ADDRESS(MATCH($AA21,'1.2a Other'!$C:$C,0)+$AF$13,MATCH(AV$17,'1.2a Other'!$9:$9,0)+$AF$12,1,1))</f>
        <v>$X$149</v>
      </c>
      <c r="AW21" s="749"/>
      <c r="AX21" s="749"/>
      <c r="AY21" s="749"/>
    </row>
    <row r="22" spans="1:51" outlineLevel="1" x14ac:dyDescent="0.25">
      <c r="A22" s="737" t="s">
        <v>574</v>
      </c>
      <c r="B22" s="737" t="s">
        <v>574</v>
      </c>
      <c r="C22" s="973"/>
      <c r="D22" s="751" t="s">
        <v>389</v>
      </c>
      <c r="E22" s="934"/>
      <c r="F22" s="742">
        <f ca="1">_xlfn.IFNA(HYPERLINK(CHOOSE('Bidder Instructions'!$H$28,"#'1.2b Other NFP'!"&amp;AF22,"#'1.2a Other'!"&amp;AF22),INDIRECT("'"&amp;CHOOSE('Bidder Instructions'!$H$28,"1.2b Other NFP","1.2a Other")&amp;"'!"&amp;AF22)),"")</f>
        <v>1</v>
      </c>
      <c r="G22" s="742">
        <f ca="1">_xlfn.IFNA(HYPERLINK(CHOOSE('Bidder Instructions'!$H$28,"#'1.2b Other NFP'!"&amp;AG22,"#'1.2a Other'!"&amp;AG22),INDIRECT("'"&amp;CHOOSE('Bidder Instructions'!$H$28,"1.2b Other NFP","1.2a Other")&amp;"'!"&amp;AG22)),"")</f>
        <v>1</v>
      </c>
      <c r="H22" s="742">
        <f ca="1">_xlfn.IFNA(HYPERLINK(CHOOSE('Bidder Instructions'!$H$28,"#'1.2b Other NFP'!"&amp;AH22,"#'1.2a Other'!"&amp;AH22),INDIRECT("'"&amp;CHOOSE('Bidder Instructions'!$H$28,"1.2b Other NFP","1.2a Other")&amp;"'!"&amp;AH22)),"")</f>
        <v>1</v>
      </c>
      <c r="I22" s="1048"/>
      <c r="J22" s="1049"/>
      <c r="K22" s="1049"/>
      <c r="L22" s="1050"/>
      <c r="M22" s="1047">
        <f ca="1">_xlfn.IFNA(HYPERLINK(CHOOSE('Bidder Instructions'!$H$28,"#'1.2b Other NFP'!"&amp;AM22,"#'1.2a Other'!"&amp;AM22),INDIRECT("'"&amp;CHOOSE('Bidder Instructions'!$H$28,"1.2b Other NFP","1.2a Other")&amp;"'!"&amp;AM22)),"")</f>
        <v>1</v>
      </c>
      <c r="N22" s="1047">
        <f ca="1">_xlfn.IFNA(HYPERLINK(CHOOSE('Bidder Instructions'!$H$28,"#'1.2b Other NFP'!"&amp;AN22,"#'1.2a Other'!"&amp;AN22),INDIRECT("'"&amp;CHOOSE('Bidder Instructions'!$H$28,"1.2b Other NFP","1.2a Other")&amp;"'!"&amp;AN22)),"")</f>
        <v>1</v>
      </c>
      <c r="O22" s="1047">
        <f ca="1">_xlfn.IFNA(HYPERLINK(CHOOSE('Bidder Instructions'!$H$28,"#'1.2b Other NFP'!"&amp;AO22,"#'1.2a Other'!"&amp;AO22),INDIRECT("'"&amp;CHOOSE('Bidder Instructions'!$H$28,"1.2b Other NFP","1.2a Other")&amp;"'!"&amp;AO22)),"")</f>
        <v>1</v>
      </c>
      <c r="P22" s="1048"/>
      <c r="Q22" s="1049"/>
      <c r="R22" s="1049"/>
      <c r="S22" s="1050"/>
      <c r="T22" s="1047">
        <f ca="1">_xlfn.IFNA(HYPERLINK(CHOOSE('Bidder Instructions'!$H$28,"#'1.2b Other NFP'!"&amp;AT22,"#'1.2a Other'!"&amp;AT22),INDIRECT("'"&amp;CHOOSE('Bidder Instructions'!$H$28,"1.2b Other NFP","1.2a Other")&amp;"'!"&amp;AT22)),"")</f>
        <v>1</v>
      </c>
      <c r="U22" s="1047">
        <f ca="1">_xlfn.IFNA(HYPERLINK(CHOOSE('Bidder Instructions'!$H$28,"#'1.2b Other NFP'!"&amp;AU22,"#'1.2a Other'!"&amp;AU22),INDIRECT("'"&amp;CHOOSE('Bidder Instructions'!$H$28,"1.2b Other NFP","1.2a Other")&amp;"'!"&amp;AU22)),"")</f>
        <v>1</v>
      </c>
      <c r="V22" s="1047">
        <f ca="1">_xlfn.IFNA(HYPERLINK(CHOOSE('Bidder Instructions'!$H$28,"#'1.2b Other NFP'!"&amp;AV22,"#'1.2a Other'!"&amp;AV22),INDIRECT("'"&amp;CHOOSE('Bidder Instructions'!$H$28,"1.2b Other NFP","1.2a Other")&amp;"'!"&amp;AV22)),"")</f>
        <v>1</v>
      </c>
      <c r="W22" s="1048"/>
      <c r="X22" s="1049"/>
      <c r="Y22" s="1049"/>
      <c r="AA22" s="343" t="str">
        <f t="shared" si="7"/>
        <v>Share</v>
      </c>
      <c r="AB22" s="343">
        <v>0</v>
      </c>
      <c r="AD22" s="937"/>
      <c r="AE22" s="937"/>
      <c r="AF22" s="747" t="str">
        <f ca="1">CHOOSE('Bidder Instructions'!$H$28,ADDRESS(MATCH($AB22,'1.2b Other NFP'!$C:$C,0)+$AF$15,MATCH(AF$17,'1.2b Other NFP'!$9:$9,0)+$AF$14,1,1),ADDRESS(MATCH($AA22,'1.2a Other'!$C:$C,0)+$AF$13,MATCH(AF$17,'1.2a Other'!$9:$9,0)+$AF$12,1,1))</f>
        <v>$F$15</v>
      </c>
      <c r="AG22" s="747" t="str">
        <f ca="1">CHOOSE('Bidder Instructions'!$H$28,ADDRESS(MATCH($AB22,'1.2b Other NFP'!$C:$C,0)+$AF$15,MATCH(AG$17,'1.2b Other NFP'!$9:$9,0)+$AF$14,1,1),ADDRESS(MATCH($AA22,'1.2a Other'!$C:$C,0)+$AF$13,MATCH(AG$17,'1.2a Other'!$9:$9,0)+$AF$12,1,1))</f>
        <v>$G$15</v>
      </c>
      <c r="AH22" s="747" t="str">
        <f ca="1">CHOOSE('Bidder Instructions'!$H$28,ADDRESS(MATCH($AB22,'1.2b Other NFP'!$C:$C,0)+$AF$15,MATCH(AH$17,'1.2b Other NFP'!$9:$9,0)+$AF$14,1,1),ADDRESS(MATCH($AA22,'1.2a Other'!$C:$C,0)+$AF$13,MATCH(AH$17,'1.2a Other'!$9:$9,0)+$AF$12,1,1))</f>
        <v>$H$15</v>
      </c>
      <c r="AI22" s="748"/>
      <c r="AJ22" s="748"/>
      <c r="AK22" s="748"/>
      <c r="AL22" s="748"/>
      <c r="AM22" s="747" t="str">
        <f ca="1">CHOOSE('Bidder Instructions'!$H$28,ADDRESS(MATCH($AB22,'1.2b Other NFP'!$C:$C,0)+$AF$15,MATCH(AM$17,'1.2b Other NFP'!$9:$9,0)+$AF$14,1,1),ADDRESS(MATCH($AA22,'1.2a Other'!$C:$C,0)+$AF$13,MATCH(AM$17,'1.2a Other'!$9:$9,0)+$AF$12,1,1))</f>
        <v>$N$15</v>
      </c>
      <c r="AN22" s="747" t="str">
        <f ca="1">CHOOSE('Bidder Instructions'!$H$28,ADDRESS(MATCH($AB22,'1.2b Other NFP'!$C:$C,0)+$AF$15,MATCH(AN$17,'1.2b Other NFP'!$9:$9,0)+$AF$14,1,1),ADDRESS(MATCH($AA22,'1.2a Other'!$C:$C,0)+$AF$13,MATCH(AN$17,'1.2a Other'!$9:$9,0)+$AF$12,1,1))</f>
        <v>$O$15</v>
      </c>
      <c r="AO22" s="747" t="str">
        <f ca="1">CHOOSE('Bidder Instructions'!$H$28,ADDRESS(MATCH($AB22,'1.2b Other NFP'!$C:$C,0)+$AF$15,MATCH(AO$17,'1.2b Other NFP'!$9:$9,0)+$AF$14,1,1),ADDRESS(MATCH($AA22,'1.2a Other'!$C:$C,0)+$AF$13,MATCH(AO$17,'1.2a Other'!$9:$9,0)+$AF$12,1,1))</f>
        <v>$P$15</v>
      </c>
      <c r="AP22" s="748"/>
      <c r="AQ22" s="748"/>
      <c r="AR22" s="748"/>
      <c r="AS22" s="748"/>
      <c r="AT22" s="747" t="str">
        <f ca="1">CHOOSE('Bidder Instructions'!$H$28,ADDRESS(MATCH($AB22,'1.2b Other NFP'!$C:$C,0)+$AF$15,MATCH(AT$17,'1.2b Other NFP'!$9:$9,0)+$AF$14,1,1),ADDRESS(MATCH($AA22,'1.2a Other'!$C:$C,0)+$AF$13,MATCH(AT$17,'1.2a Other'!$9:$9,0)+$AF$12,1,1))</f>
        <v>$V$15</v>
      </c>
      <c r="AU22" s="747" t="str">
        <f ca="1">CHOOSE('Bidder Instructions'!$H$28,ADDRESS(MATCH($AB22,'1.2b Other NFP'!$C:$C,0)+$AF$15,MATCH(AU$17,'1.2b Other NFP'!$9:$9,0)+$AF$14,1,1),ADDRESS(MATCH($AA22,'1.2a Other'!$C:$C,0)+$AF$13,MATCH(AU$17,'1.2a Other'!$9:$9,0)+$AF$12,1,1))</f>
        <v>$W$15</v>
      </c>
      <c r="AV22" s="747" t="str">
        <f ca="1">CHOOSE('Bidder Instructions'!$H$28,ADDRESS(MATCH($AB22,'1.2b Other NFP'!$C:$C,0)+$AF$15,MATCH(AV$17,'1.2b Other NFP'!$9:$9,0)+$AF$14,1,1),ADDRESS(MATCH($AA22,'1.2a Other'!$C:$C,0)+$AF$13,MATCH(AV$17,'1.2a Other'!$9:$9,0)+$AF$12,1,1))</f>
        <v>$X$15</v>
      </c>
      <c r="AW22" s="749"/>
      <c r="AX22" s="749"/>
      <c r="AY22" s="749"/>
    </row>
    <row r="23" spans="1:51" s="774" customFormat="1" ht="72" outlineLevel="1" x14ac:dyDescent="0.25">
      <c r="A23" s="757"/>
      <c r="B23" s="758"/>
      <c r="C23" s="759">
        <v>2</v>
      </c>
      <c r="D23" s="760" t="s">
        <v>835</v>
      </c>
      <c r="E23" s="761"/>
      <c r="F23" s="1157">
        <f ca="1">IFERROR(IF(F24=0,0,(CHOOSE('Bidder Instructions'!$H$27,F25/F24,IF(F26&lt;0,(F25+F26)/F24,F25/F24)))),"N/A")</f>
        <v>0</v>
      </c>
      <c r="G23" s="1157">
        <f ca="1">IFERROR(IF(G24=0,0,(CHOOSE('Bidder Instructions'!$H$27,G25/G24,IF(G26&lt;0,(G25+G26)/G24,G25/G24)))),"N/A")</f>
        <v>0</v>
      </c>
      <c r="H23" s="1157">
        <f ca="1">IFERROR(IF(H24=0,0,(CHOOSE('Bidder Instructions'!$H$27,H25/H24,IF(H26&lt;0,(H25+H26)/H24,H25/H24)))),"N/A")</f>
        <v>0</v>
      </c>
      <c r="I23" s="1158">
        <f ca="1">F23</f>
        <v>0</v>
      </c>
      <c r="J23" s="1158">
        <f t="shared" ref="J23:K23" ca="1" si="8">G23</f>
        <v>0</v>
      </c>
      <c r="K23" s="1158">
        <f t="shared" ca="1" si="8"/>
        <v>0</v>
      </c>
      <c r="L23" s="1159"/>
      <c r="M23" s="1157">
        <f ca="1">IFERROR(IF(M24=0,0,(CHOOSE('Bidder Instructions'!$H$27,M25/M24,IF(M26&lt;0,(M25+M26)/M24,M25/M24)))),"N/A")</f>
        <v>0</v>
      </c>
      <c r="N23" s="1157">
        <f ca="1">IFERROR(IF(N24=0,0,(CHOOSE('Bidder Instructions'!$H$27,N25/N24,IF(N26&lt;0,(N25+N26)/N24,N25/N24)))),"N/A")</f>
        <v>0</v>
      </c>
      <c r="O23" s="1157">
        <f ca="1">IFERROR(IF(O24=0,0,(CHOOSE('Bidder Instructions'!$H$27,O25/O24,IF(O26&lt;0,(O25+O26)/O24,O25/O24)))),"N/A")</f>
        <v>0</v>
      </c>
      <c r="P23" s="1158">
        <f ca="1">M23</f>
        <v>0</v>
      </c>
      <c r="Q23" s="1158">
        <f t="shared" ref="Q23" ca="1" si="9">N23</f>
        <v>0</v>
      </c>
      <c r="R23" s="1158">
        <f t="shared" ref="R23" ca="1" si="10">O23</f>
        <v>0</v>
      </c>
      <c r="S23" s="1159"/>
      <c r="T23" s="1157">
        <f ca="1">IFERROR(IF(T24=0,0,(CHOOSE('Bidder Instructions'!$H$27,T25/T24,IF(T26&lt;0,(T25+T26)/T24,T25/T24)))),"N/A")</f>
        <v>0</v>
      </c>
      <c r="U23" s="1157">
        <f ca="1">IFERROR(IF(U24=0,0,(CHOOSE('Bidder Instructions'!$H$27,U25/U24,IF(U26&lt;0,(U25+U26)/U24,U25/U24)))),"N/A")</f>
        <v>0</v>
      </c>
      <c r="V23" s="1157">
        <f ca="1">IFERROR(IF(V24=0,0,(CHOOSE('Bidder Instructions'!$H$27,V25/V24,IF(V26&lt;0,(V25+V26)/V24,V25/V24)))),"N/A")</f>
        <v>0</v>
      </c>
      <c r="W23" s="1158">
        <f ca="1">T23</f>
        <v>0</v>
      </c>
      <c r="X23" s="1158">
        <f t="shared" ref="X23" ca="1" si="11">U23</f>
        <v>0</v>
      </c>
      <c r="Y23" s="1158">
        <f t="shared" ref="Y23" ca="1" si="12">V23</f>
        <v>0</v>
      </c>
      <c r="Z23" s="764"/>
      <c r="AA23" s="765">
        <f t="shared" si="7"/>
        <v>0</v>
      </c>
      <c r="AB23" s="765">
        <f t="shared" si="7"/>
        <v>0</v>
      </c>
      <c r="AC23" s="766">
        <v>2</v>
      </c>
      <c r="AD23" s="1051"/>
      <c r="AE23" s="768"/>
      <c r="AF23" s="769"/>
      <c r="AG23" s="769"/>
      <c r="AH23" s="770"/>
      <c r="AI23" s="771"/>
      <c r="AJ23" s="771"/>
      <c r="AK23" s="771"/>
      <c r="AL23" s="771"/>
      <c r="AM23" s="772"/>
      <c r="AN23" s="769"/>
      <c r="AO23" s="770"/>
      <c r="AP23" s="771"/>
      <c r="AQ23" s="788"/>
      <c r="AR23" s="788"/>
      <c r="AS23" s="788"/>
      <c r="AT23" s="809"/>
      <c r="AU23" s="787"/>
      <c r="AV23" s="808"/>
      <c r="AW23" s="789"/>
      <c r="AX23" s="789"/>
      <c r="AY23" s="789"/>
    </row>
    <row r="24" spans="1:51" s="775" customFormat="1" outlineLevel="1" x14ac:dyDescent="0.25">
      <c r="A24" s="775" t="s">
        <v>432</v>
      </c>
      <c r="B24" s="776" t="s">
        <v>458</v>
      </c>
      <c r="C24" s="777"/>
      <c r="D24" s="778" t="s">
        <v>214</v>
      </c>
      <c r="E24" s="779"/>
      <c r="F24" s="780">
        <f ca="1">_xlfn.IFNA(HYPERLINK(CHOOSE('Bidder Instructions'!$H$28,"#'1.2b Other NFP'!"&amp;AF24,"#'1.2a Other'!"&amp;AF24),INDIRECT("'"&amp;CHOOSE('Bidder Instructions'!$H$28,"1.2b Other NFP","1.2a Other")&amp;"'!"&amp;AF24)),"")</f>
        <v>0</v>
      </c>
      <c r="G24" s="780">
        <f ca="1">_xlfn.IFNA(HYPERLINK(CHOOSE('Bidder Instructions'!$H$28,"#'1.2b Other NFP'!"&amp;AG24,"#'1.2a Other'!"&amp;AG24),INDIRECT("'"&amp;CHOOSE('Bidder Instructions'!$H$28,"1.2b Other NFP","1.2a Other")&amp;"'!"&amp;AG24)),"")</f>
        <v>0</v>
      </c>
      <c r="H24" s="780">
        <f ca="1">_xlfn.IFNA(HYPERLINK(CHOOSE('Bidder Instructions'!$H$28,"#'1.2b Other NFP'!"&amp;AH24,"#'1.2a Other'!"&amp;AH24),INDIRECT("'"&amp;CHOOSE('Bidder Instructions'!$H$28,"1.2b Other NFP","1.2a Other")&amp;"'!"&amp;AH24)),"")</f>
        <v>0</v>
      </c>
      <c r="I24" s="781"/>
      <c r="J24" s="782"/>
      <c r="K24" s="782"/>
      <c r="M24" s="780">
        <f ca="1">_xlfn.IFNA(HYPERLINK(CHOOSE('Bidder Instructions'!$H$28,"#'1.2b Other NFP'!"&amp;AM24,"#'1.2a Other'!"&amp;AM24),INDIRECT("'"&amp;CHOOSE('Bidder Instructions'!$H$28,"1.2b Other NFP","1.2a Other")&amp;"'!"&amp;AM24)),"")</f>
        <v>0</v>
      </c>
      <c r="N24" s="780">
        <f ca="1">_xlfn.IFNA(HYPERLINK(CHOOSE('Bidder Instructions'!$H$28,"#'1.2b Other NFP'!"&amp;AN24,"#'1.2a Other'!"&amp;AN24),INDIRECT("'"&amp;CHOOSE('Bidder Instructions'!$H$28,"1.2b Other NFP","1.2a Other")&amp;"'!"&amp;AN24)),"")</f>
        <v>0</v>
      </c>
      <c r="O24" s="780">
        <f ca="1">_xlfn.IFNA(HYPERLINK(CHOOSE('Bidder Instructions'!$H$28,"#'1.2b Other NFP'!"&amp;AO24,"#'1.2a Other'!"&amp;AO24),INDIRECT("'"&amp;CHOOSE('Bidder Instructions'!$H$28,"1.2b Other NFP","1.2a Other")&amp;"'!"&amp;AO24)),"")</f>
        <v>0</v>
      </c>
      <c r="P24" s="781"/>
      <c r="Q24" s="782"/>
      <c r="R24" s="782"/>
      <c r="T24" s="780">
        <f ca="1">_xlfn.IFNA(HYPERLINK(CHOOSE('Bidder Instructions'!$H$28,"#'1.2b Other NFP'!"&amp;AT24,"#'1.2a Other'!"&amp;AT24),INDIRECT("'"&amp;CHOOSE('Bidder Instructions'!$H$28,"1.2b Other NFP","1.2a Other")&amp;"'!"&amp;AT24)),"")</f>
        <v>0</v>
      </c>
      <c r="U24" s="780">
        <f ca="1">_xlfn.IFNA(HYPERLINK(CHOOSE('Bidder Instructions'!$H$28,"#'1.2b Other NFP'!"&amp;AU24,"#'1.2a Other'!"&amp;AU24),INDIRECT("'"&amp;CHOOSE('Bidder Instructions'!$H$28,"1.2b Other NFP","1.2a Other")&amp;"'!"&amp;AU24)),"")</f>
        <v>0</v>
      </c>
      <c r="V24" s="780">
        <f ca="1">_xlfn.IFNA(HYPERLINK(CHOOSE('Bidder Instructions'!$H$28,"#'1.2b Other NFP'!"&amp;AV24,"#'1.2a Other'!"&amp;AV24),INDIRECT("'"&amp;CHOOSE('Bidder Instructions'!$H$28,"1.2b Other NFP","1.2a Other")&amp;"'!"&amp;AV24)),"")</f>
        <v>0</v>
      </c>
      <c r="W24" s="781"/>
      <c r="X24" s="782"/>
      <c r="Y24" s="782"/>
      <c r="AA24" s="783" t="str">
        <f t="shared" si="7"/>
        <v>IS1</v>
      </c>
      <c r="AB24" s="783">
        <v>0</v>
      </c>
      <c r="AC24" s="784"/>
      <c r="AD24" s="785" t="s">
        <v>214</v>
      </c>
      <c r="AE24" s="786"/>
      <c r="AF24" s="787" t="str">
        <f ca="1">CHOOSE('Bidder Instructions'!$H$28,ADDRESS(MATCH($AB24,'1.2b Other NFP'!$C:$C,0)+$AF$15,MATCH(AF$17,'1.2b Other NFP'!$9:$9,0)+$AF$14,1,1),ADDRESS(MATCH($AA24,'1.2a Other'!$C:$C,0)+$AF$13,MATCH(AF$17,'1.2a Other'!$9:$9,0)+$AF$12,1,1))</f>
        <v>$F$22</v>
      </c>
      <c r="AG24" s="787" t="str">
        <f ca="1">CHOOSE('Bidder Instructions'!$H$28,ADDRESS(MATCH($AB24,'1.2b Other NFP'!$C:$C,0)+$AF$15,MATCH(AG$17,'1.2b Other NFP'!$9:$9,0)+$AF$14,1,1),ADDRESS(MATCH($AA24,'1.2a Other'!$C:$C,0)+$AF$13,MATCH(AG$17,'1.2a Other'!$9:$9,0)+$AF$12,1,1))</f>
        <v>$G$22</v>
      </c>
      <c r="AH24" s="787" t="str">
        <f ca="1">CHOOSE('Bidder Instructions'!$H$28,ADDRESS(MATCH($AB24,'1.2b Other NFP'!$C:$C,0)+$AF$15,MATCH(AH$17,'1.2b Other NFP'!$9:$9,0)+$AF$14,1,1),ADDRESS(MATCH($AA24,'1.2a Other'!$C:$C,0)+$AF$13,MATCH(AH$17,'1.2a Other'!$9:$9,0)+$AF$12,1,1))</f>
        <v>$H$22</v>
      </c>
      <c r="AI24" s="788"/>
      <c r="AJ24" s="788"/>
      <c r="AK24" s="788"/>
      <c r="AL24" s="788"/>
      <c r="AM24" s="787" t="str">
        <f ca="1">CHOOSE('Bidder Instructions'!$H$28,ADDRESS(MATCH($AB24,'1.2b Other NFP'!$C:$C,0)+$AF$15,MATCH(AM$17,'1.2b Other NFP'!$9:$9,0)+$AF$14,1,1),ADDRESS(MATCH($AA24,'1.2a Other'!$C:$C,0)+$AF$13,MATCH(AM$17,'1.2a Other'!$9:$9,0)+$AF$12,1,1))</f>
        <v>$N$22</v>
      </c>
      <c r="AN24" s="787" t="str">
        <f ca="1">CHOOSE('Bidder Instructions'!$H$28,ADDRESS(MATCH($AB24,'1.2b Other NFP'!$C:$C,0)+$AF$15,MATCH(AN$17,'1.2b Other NFP'!$9:$9,0)+$AF$14,1,1),ADDRESS(MATCH($AA24,'1.2a Other'!$C:$C,0)+$AF$13,MATCH(AN$17,'1.2a Other'!$9:$9,0)+$AF$12,1,1))</f>
        <v>$O$22</v>
      </c>
      <c r="AO24" s="787" t="str">
        <f ca="1">CHOOSE('Bidder Instructions'!$H$28,ADDRESS(MATCH($AB24,'1.2b Other NFP'!$C:$C,0)+$AF$15,MATCH(AO$17,'1.2b Other NFP'!$9:$9,0)+$AF$14,1,1),ADDRESS(MATCH($AA24,'1.2a Other'!$C:$C,0)+$AF$13,MATCH(AO$17,'1.2a Other'!$9:$9,0)+$AF$12,1,1))</f>
        <v>$P$22</v>
      </c>
      <c r="AP24" s="788"/>
      <c r="AQ24" s="788"/>
      <c r="AR24" s="788"/>
      <c r="AS24" s="788"/>
      <c r="AT24" s="787" t="str">
        <f ca="1">CHOOSE('Bidder Instructions'!$H$28,ADDRESS(MATCH($AB24,'1.2b Other NFP'!$C:$C,0)+$AF$15,MATCH(AT$17,'1.2b Other NFP'!$9:$9,0)+$AF$14,1,1),ADDRESS(MATCH($AA24,'1.2a Other'!$C:$C,0)+$AF$13,MATCH(AT$17,'1.2a Other'!$9:$9,0)+$AF$12,1,1))</f>
        <v>$V$22</v>
      </c>
      <c r="AU24" s="787" t="str">
        <f ca="1">CHOOSE('Bidder Instructions'!$H$28,ADDRESS(MATCH($AB24,'1.2b Other NFP'!$C:$C,0)+$AF$15,MATCH(AU$17,'1.2b Other NFP'!$9:$9,0)+$AF$14,1,1),ADDRESS(MATCH($AA24,'1.2a Other'!$C:$C,0)+$AF$13,MATCH(AU$17,'1.2a Other'!$9:$9,0)+$AF$12,1,1))</f>
        <v>$W$22</v>
      </c>
      <c r="AV24" s="787" t="str">
        <f ca="1">CHOOSE('Bidder Instructions'!$H$28,ADDRESS(MATCH($AB24,'1.2b Other NFP'!$C:$C,0)+$AF$15,MATCH(AV$17,'1.2b Other NFP'!$9:$9,0)+$AF$14,1,1),ADDRESS(MATCH($AA24,'1.2a Other'!$C:$C,0)+$AF$13,MATCH(AV$17,'1.2a Other'!$9:$9,0)+$AF$12,1,1))</f>
        <v>$X$22</v>
      </c>
      <c r="AW24" s="789"/>
      <c r="AX24" s="789"/>
      <c r="AY24" s="789"/>
    </row>
    <row r="25" spans="1:51" s="775" customFormat="1" ht="28" outlineLevel="1" x14ac:dyDescent="0.25">
      <c r="A25" s="775" t="s">
        <v>476</v>
      </c>
      <c r="B25" s="775" t="s">
        <v>480</v>
      </c>
      <c r="C25" s="790"/>
      <c r="D25" s="791" t="s">
        <v>215</v>
      </c>
      <c r="E25" s="792"/>
      <c r="F25" s="780">
        <f ca="1">_xlfn.IFNA(HYPERLINK(CHOOSE('Bidder Instructions'!$H$28,"#'1.2b Other NFP'!"&amp;AF25,"#'1.2a Other'!"&amp;AF25),INDIRECT("'"&amp;CHOOSE('Bidder Instructions'!$H$28,"1.2b Other NFP","1.2a Other")&amp;"'!"&amp;AF25)),"")</f>
        <v>0</v>
      </c>
      <c r="G25" s="780">
        <f ca="1">_xlfn.IFNA(HYPERLINK(CHOOSE('Bidder Instructions'!$H$28,"#'1.2b Other NFP'!"&amp;AG25,"#'1.2a Other'!"&amp;AG25),INDIRECT("'"&amp;CHOOSE('Bidder Instructions'!$H$28,"1.2b Other NFP","1.2a Other")&amp;"'!"&amp;AG25)),"")</f>
        <v>0</v>
      </c>
      <c r="H25" s="780">
        <f ca="1">_xlfn.IFNA(HYPERLINK(CHOOSE('Bidder Instructions'!$H$28,"#'1.2b Other NFP'!"&amp;AH25,"#'1.2a Other'!"&amp;AH25),INDIRECT("'"&amp;CHOOSE('Bidder Instructions'!$H$28,"1.2b Other NFP","1.2a Other")&amp;"'!"&amp;AH25)),"")</f>
        <v>0</v>
      </c>
      <c r="I25" s="781"/>
      <c r="J25" s="782"/>
      <c r="K25" s="782"/>
      <c r="M25" s="780">
        <f ca="1">_xlfn.IFNA(HYPERLINK(CHOOSE('Bidder Instructions'!$H$28,"#'1.2b Other NFP'!"&amp;AM25,"#'1.2a Other'!"&amp;AM25),INDIRECT("'"&amp;CHOOSE('Bidder Instructions'!$H$28,"1.2b Other NFP","1.2a Other")&amp;"'!"&amp;AM25)),"")</f>
        <v>0</v>
      </c>
      <c r="N25" s="780">
        <f ca="1">_xlfn.IFNA(HYPERLINK(CHOOSE('Bidder Instructions'!$H$28,"#'1.2b Other NFP'!"&amp;AN25,"#'1.2a Other'!"&amp;AN25),INDIRECT("'"&amp;CHOOSE('Bidder Instructions'!$H$28,"1.2b Other NFP","1.2a Other")&amp;"'!"&amp;AN25)),"")</f>
        <v>0</v>
      </c>
      <c r="O25" s="780">
        <f ca="1">_xlfn.IFNA(HYPERLINK(CHOOSE('Bidder Instructions'!$H$28,"#'1.2b Other NFP'!"&amp;AO25,"#'1.2a Other'!"&amp;AO25),INDIRECT("'"&amp;CHOOSE('Bidder Instructions'!$H$28,"1.2b Other NFP","1.2a Other")&amp;"'!"&amp;AO25)),"")</f>
        <v>0</v>
      </c>
      <c r="P25" s="781"/>
      <c r="Q25" s="782"/>
      <c r="R25" s="782"/>
      <c r="T25" s="780">
        <f ca="1">_xlfn.IFNA(HYPERLINK(CHOOSE('Bidder Instructions'!$H$28,"#'1.2b Other NFP'!"&amp;AT25,"#'1.2a Other'!"&amp;AT25),INDIRECT("'"&amp;CHOOSE('Bidder Instructions'!$H$28,"1.2b Other NFP","1.2a Other")&amp;"'!"&amp;AT25)),"")</f>
        <v>0</v>
      </c>
      <c r="U25" s="780">
        <f ca="1">_xlfn.IFNA(HYPERLINK(CHOOSE('Bidder Instructions'!$H$28,"#'1.2b Other NFP'!"&amp;AU25,"#'1.2a Other'!"&amp;AU25),INDIRECT("'"&amp;CHOOSE('Bidder Instructions'!$H$28,"1.2b Other NFP","1.2a Other")&amp;"'!"&amp;AU25)),"")</f>
        <v>0</v>
      </c>
      <c r="V25" s="780">
        <f ca="1">_xlfn.IFNA(HYPERLINK(CHOOSE('Bidder Instructions'!$H$28,"#'1.2b Other NFP'!"&amp;AV25,"#'1.2a Other'!"&amp;AV25),INDIRECT("'"&amp;CHOOSE('Bidder Instructions'!$H$28,"1.2b Other NFP","1.2a Other")&amp;"'!"&amp;AV25)),"")</f>
        <v>0</v>
      </c>
      <c r="W25" s="781"/>
      <c r="X25" s="782"/>
      <c r="Y25" s="782"/>
      <c r="AA25" s="783" t="str">
        <f t="shared" si="7"/>
        <v>IS9</v>
      </c>
      <c r="AB25" s="783">
        <v>0</v>
      </c>
      <c r="AC25" s="793"/>
      <c r="AD25" s="794" t="s">
        <v>215</v>
      </c>
      <c r="AE25" s="795"/>
      <c r="AF25" s="787" t="str">
        <f ca="1">CHOOSE('Bidder Instructions'!$H$28,ADDRESS(MATCH($AB25,'1.2b Other NFP'!$C:$C,0)+$AF$15,MATCH(AF$17,'1.2b Other NFP'!$9:$9,0)+$AF$14,1,1),ADDRESS(MATCH($AA25,'1.2a Other'!$C:$C,0)+$AF$13,MATCH(AF$17,'1.2a Other'!$9:$9,0)+$AF$12,1,1))</f>
        <v>$F$30</v>
      </c>
      <c r="AG25" s="787" t="str">
        <f ca="1">CHOOSE('Bidder Instructions'!$H$28,ADDRESS(MATCH($AB25,'1.2b Other NFP'!$C:$C,0)+$AF$15,MATCH(AG$17,'1.2b Other NFP'!$9:$9,0)+$AF$14,1,1),ADDRESS(MATCH($AA25,'1.2a Other'!$C:$C,0)+$AF$13,MATCH(AG$17,'1.2a Other'!$9:$9,0)+$AF$12,1,1))</f>
        <v>$G$30</v>
      </c>
      <c r="AH25" s="787" t="str">
        <f ca="1">CHOOSE('Bidder Instructions'!$H$28,ADDRESS(MATCH($AB25,'1.2b Other NFP'!$C:$C,0)+$AF$15,MATCH(AH$17,'1.2b Other NFP'!$9:$9,0)+$AF$14,1,1),ADDRESS(MATCH($AA25,'1.2a Other'!$C:$C,0)+$AF$13,MATCH(AH$17,'1.2a Other'!$9:$9,0)+$AF$12,1,1))</f>
        <v>$H$30</v>
      </c>
      <c r="AI25" s="788"/>
      <c r="AJ25" s="788"/>
      <c r="AK25" s="788"/>
      <c r="AL25" s="788"/>
      <c r="AM25" s="787" t="str">
        <f ca="1">CHOOSE('Bidder Instructions'!$H$28,ADDRESS(MATCH($AB25,'1.2b Other NFP'!$C:$C,0)+$AF$15,MATCH(AM$17,'1.2b Other NFP'!$9:$9,0)+$AF$14,1,1),ADDRESS(MATCH($AA25,'1.2a Other'!$C:$C,0)+$AF$13,MATCH(AM$17,'1.2a Other'!$9:$9,0)+$AF$12,1,1))</f>
        <v>$N$30</v>
      </c>
      <c r="AN25" s="787" t="str">
        <f ca="1">CHOOSE('Bidder Instructions'!$H$28,ADDRESS(MATCH($AB25,'1.2b Other NFP'!$C:$C,0)+$AF$15,MATCH(AN$17,'1.2b Other NFP'!$9:$9,0)+$AF$14,1,1),ADDRESS(MATCH($AA25,'1.2a Other'!$C:$C,0)+$AF$13,MATCH(AN$17,'1.2a Other'!$9:$9,0)+$AF$12,1,1))</f>
        <v>$O$30</v>
      </c>
      <c r="AO25" s="787" t="str">
        <f ca="1">CHOOSE('Bidder Instructions'!$H$28,ADDRESS(MATCH($AB25,'1.2b Other NFP'!$C:$C,0)+$AF$15,MATCH(AO$17,'1.2b Other NFP'!$9:$9,0)+$AF$14,1,1),ADDRESS(MATCH($AA25,'1.2a Other'!$C:$C,0)+$AF$13,MATCH(AO$17,'1.2a Other'!$9:$9,0)+$AF$12,1,1))</f>
        <v>$P$30</v>
      </c>
      <c r="AP25" s="788"/>
      <c r="AQ25" s="788"/>
      <c r="AR25" s="788"/>
      <c r="AS25" s="788"/>
      <c r="AT25" s="787" t="str">
        <f ca="1">CHOOSE('Bidder Instructions'!$H$28,ADDRESS(MATCH($AB25,'1.2b Other NFP'!$C:$C,0)+$AF$15,MATCH(AT$17,'1.2b Other NFP'!$9:$9,0)+$AF$14,1,1),ADDRESS(MATCH($AA25,'1.2a Other'!$C:$C,0)+$AF$13,MATCH(AT$17,'1.2a Other'!$9:$9,0)+$AF$12,1,1))</f>
        <v>$V$30</v>
      </c>
      <c r="AU25" s="787" t="str">
        <f ca="1">CHOOSE('Bidder Instructions'!$H$28,ADDRESS(MATCH($AB25,'1.2b Other NFP'!$C:$C,0)+$AF$15,MATCH(AU$17,'1.2b Other NFP'!$9:$9,0)+$AF$14,1,1),ADDRESS(MATCH($AA25,'1.2a Other'!$C:$C,0)+$AF$13,MATCH(AU$17,'1.2a Other'!$9:$9,0)+$AF$12,1,1))</f>
        <v>$W$30</v>
      </c>
      <c r="AV25" s="787" t="str">
        <f ca="1">CHOOSE('Bidder Instructions'!$H$28,ADDRESS(MATCH($AB25,'1.2b Other NFP'!$C:$C,0)+$AF$15,MATCH(AV$17,'1.2b Other NFP'!$9:$9,0)+$AF$14,1,1),ADDRESS(MATCH($AA25,'1.2a Other'!$C:$C,0)+$AF$13,MATCH(AV$17,'1.2a Other'!$9:$9,0)+$AF$12,1,1))</f>
        <v>$X$30</v>
      </c>
      <c r="AW25" s="789"/>
      <c r="AX25" s="789"/>
      <c r="AY25" s="789"/>
    </row>
    <row r="26" spans="1:51" s="775" customFormat="1" outlineLevel="1" x14ac:dyDescent="0.25">
      <c r="A26" s="775" t="s">
        <v>478</v>
      </c>
      <c r="B26" s="775" t="s">
        <v>42</v>
      </c>
      <c r="C26" s="790"/>
      <c r="D26" s="796" t="str">
        <f>IF('Bidder Instructions'!$H$27=1,"","Exceptional and non-underlying items")</f>
        <v>Exceptional and non-underlying items</v>
      </c>
      <c r="E26" s="1052"/>
      <c r="F26" s="780">
        <f ca="1">_xlfn.IFNA(HYPERLINK(CHOOSE('Bidder Instructions'!$H$28,"#'1.2b Other NFP'!"&amp;AF26,"#'1.2a Other'!"&amp;AF26),INDIRECT("'"&amp;CHOOSE('Bidder Instructions'!$H$28,"1.2b Other NFP","1.2a Other")&amp;"'!"&amp;AF26)),"")</f>
        <v>0</v>
      </c>
      <c r="G26" s="780">
        <f ca="1">_xlfn.IFNA(HYPERLINK(CHOOSE('Bidder Instructions'!$H$28,"#'1.2b Other NFP'!"&amp;AG26,"#'1.2a Other'!"&amp;AG26),INDIRECT("'"&amp;CHOOSE('Bidder Instructions'!$H$28,"1.2b Other NFP","1.2a Other")&amp;"'!"&amp;AG26)),"")</f>
        <v>0</v>
      </c>
      <c r="H26" s="780">
        <f ca="1">_xlfn.IFNA(HYPERLINK(CHOOSE('Bidder Instructions'!$H$28,"#'1.2b Other NFP'!"&amp;AH26,"#'1.2a Other'!"&amp;AH26),INDIRECT("'"&amp;CHOOSE('Bidder Instructions'!$H$28,"1.2b Other NFP","1.2a Other")&amp;"'!"&amp;AH26)),"")</f>
        <v>0</v>
      </c>
      <c r="I26" s="781"/>
      <c r="J26" s="782"/>
      <c r="K26" s="782"/>
      <c r="M26" s="780">
        <f ca="1">_xlfn.IFNA(HYPERLINK(CHOOSE('Bidder Instructions'!$H$28,"#'1.2b Other NFP'!"&amp;AM26,"#'1.2a Other'!"&amp;AM26),INDIRECT("'"&amp;CHOOSE('Bidder Instructions'!$H$28,"1.2b Other NFP","1.2a Other")&amp;"'!"&amp;AM26)),"")</f>
        <v>0</v>
      </c>
      <c r="N26" s="780">
        <f ca="1">_xlfn.IFNA(HYPERLINK(CHOOSE('Bidder Instructions'!$H$28,"#'1.2b Other NFP'!"&amp;AN26,"#'1.2a Other'!"&amp;AN26),INDIRECT("'"&amp;CHOOSE('Bidder Instructions'!$H$28,"1.2b Other NFP","1.2a Other")&amp;"'!"&amp;AN26)),"")</f>
        <v>0</v>
      </c>
      <c r="O26" s="780">
        <f ca="1">_xlfn.IFNA(HYPERLINK(CHOOSE('Bidder Instructions'!$H$28,"#'1.2b Other NFP'!"&amp;AO26,"#'1.2a Other'!"&amp;AO26),INDIRECT("'"&amp;CHOOSE('Bidder Instructions'!$H$28,"1.2b Other NFP","1.2a Other")&amp;"'!"&amp;AO26)),"")</f>
        <v>0</v>
      </c>
      <c r="P26" s="781"/>
      <c r="Q26" s="782"/>
      <c r="R26" s="782"/>
      <c r="T26" s="780">
        <f ca="1">_xlfn.IFNA(HYPERLINK(CHOOSE('Bidder Instructions'!$H$28,"#'1.2b Other NFP'!"&amp;AT26,"#'1.2a Other'!"&amp;AT26),INDIRECT("'"&amp;CHOOSE('Bidder Instructions'!$H$28,"1.2b Other NFP","1.2a Other")&amp;"'!"&amp;AT26)),"")</f>
        <v>0</v>
      </c>
      <c r="U26" s="780">
        <f ca="1">_xlfn.IFNA(HYPERLINK(CHOOSE('Bidder Instructions'!$H$28,"#'1.2b Other NFP'!"&amp;AU26,"#'1.2a Other'!"&amp;AU26),INDIRECT("'"&amp;CHOOSE('Bidder Instructions'!$H$28,"1.2b Other NFP","1.2a Other")&amp;"'!"&amp;AU26)),"")</f>
        <v>0</v>
      </c>
      <c r="V26" s="780">
        <f ca="1">_xlfn.IFNA(HYPERLINK(CHOOSE('Bidder Instructions'!$H$28,"#'1.2b Other NFP'!"&amp;AV26,"#'1.2a Other'!"&amp;AV26),INDIRECT("'"&amp;CHOOSE('Bidder Instructions'!$H$28,"1.2b Other NFP","1.2a Other")&amp;"'!"&amp;AV26)),"")</f>
        <v>0</v>
      </c>
      <c r="W26" s="781"/>
      <c r="X26" s="782"/>
      <c r="Y26" s="782"/>
      <c r="AA26" s="783" t="str">
        <f t="shared" si="7"/>
        <v>IS11</v>
      </c>
      <c r="AB26" s="783">
        <v>0</v>
      </c>
      <c r="AC26" s="793"/>
      <c r="AD26" s="798" t="str">
        <f>IF('Bidder Instructions'!$H$27=1,"","Exceptional and non-underlying items")</f>
        <v>Exceptional and non-underlying items</v>
      </c>
      <c r="AE26" s="1053"/>
      <c r="AF26" s="787" t="str">
        <f ca="1">CHOOSE('Bidder Instructions'!$H$28,ADDRESS(MATCH($AB26,'1.2b Other NFP'!$C:$C,0)+$AF$15,MATCH(AF$17,'1.2b Other NFP'!$9:$9,0)+$AF$14,1,1),ADDRESS(MATCH($AA26,'1.2a Other'!$C:$C,0)+$AF$13,MATCH(AF$17,'1.2a Other'!$9:$9,0)+$AF$12,1,1))</f>
        <v>$F$32</v>
      </c>
      <c r="AG26" s="787" t="str">
        <f ca="1">CHOOSE('Bidder Instructions'!$H$28,ADDRESS(MATCH($AB26,'1.2b Other NFP'!$C:$C,0)+$AF$15,MATCH(AG$17,'1.2b Other NFP'!$9:$9,0)+$AF$14,1,1),ADDRESS(MATCH($AA26,'1.2a Other'!$C:$C,0)+$AF$13,MATCH(AG$17,'1.2a Other'!$9:$9,0)+$AF$12,1,1))</f>
        <v>$G$32</v>
      </c>
      <c r="AH26" s="787" t="str">
        <f ca="1">CHOOSE('Bidder Instructions'!$H$28,ADDRESS(MATCH($AB26,'1.2b Other NFP'!$C:$C,0)+$AF$15,MATCH(AH$17,'1.2b Other NFP'!$9:$9,0)+$AF$14,1,1),ADDRESS(MATCH($AA26,'1.2a Other'!$C:$C,0)+$AF$13,MATCH(AH$17,'1.2a Other'!$9:$9,0)+$AF$12,1,1))</f>
        <v>$H$32</v>
      </c>
      <c r="AI26" s="788"/>
      <c r="AJ26" s="788"/>
      <c r="AK26" s="788"/>
      <c r="AL26" s="788"/>
      <c r="AM26" s="787" t="str">
        <f ca="1">CHOOSE('Bidder Instructions'!$H$28,ADDRESS(MATCH($AB26,'1.2b Other NFP'!$C:$C,0)+$AF$15,MATCH(AM$17,'1.2b Other NFP'!$9:$9,0)+$AF$14,1,1),ADDRESS(MATCH($AA26,'1.2a Other'!$C:$C,0)+$AF$13,MATCH(AM$17,'1.2a Other'!$9:$9,0)+$AF$12,1,1))</f>
        <v>$N$32</v>
      </c>
      <c r="AN26" s="787" t="str">
        <f ca="1">CHOOSE('Bidder Instructions'!$H$28,ADDRESS(MATCH($AB26,'1.2b Other NFP'!$C:$C,0)+$AF$15,MATCH(AN$17,'1.2b Other NFP'!$9:$9,0)+$AF$14,1,1),ADDRESS(MATCH($AA26,'1.2a Other'!$C:$C,0)+$AF$13,MATCH(AN$17,'1.2a Other'!$9:$9,0)+$AF$12,1,1))</f>
        <v>$O$32</v>
      </c>
      <c r="AO26" s="787" t="str">
        <f ca="1">CHOOSE('Bidder Instructions'!$H$28,ADDRESS(MATCH($AB26,'1.2b Other NFP'!$C:$C,0)+$AF$15,MATCH(AO$17,'1.2b Other NFP'!$9:$9,0)+$AF$14,1,1),ADDRESS(MATCH($AA26,'1.2a Other'!$C:$C,0)+$AF$13,MATCH(AO$17,'1.2a Other'!$9:$9,0)+$AF$12,1,1))</f>
        <v>$P$32</v>
      </c>
      <c r="AP26" s="788"/>
      <c r="AQ26" s="788"/>
      <c r="AR26" s="788"/>
      <c r="AS26" s="788"/>
      <c r="AT26" s="787" t="str">
        <f ca="1">CHOOSE('Bidder Instructions'!$H$28,ADDRESS(MATCH($AB26,'1.2b Other NFP'!$C:$C,0)+$AF$15,MATCH(AT$17,'1.2b Other NFP'!$9:$9,0)+$AF$14,1,1),ADDRESS(MATCH($AA26,'1.2a Other'!$C:$C,0)+$AF$13,MATCH(AT$17,'1.2a Other'!$9:$9,0)+$AF$12,1,1))</f>
        <v>$V$32</v>
      </c>
      <c r="AU26" s="787" t="str">
        <f ca="1">CHOOSE('Bidder Instructions'!$H$28,ADDRESS(MATCH($AB26,'1.2b Other NFP'!$C:$C,0)+$AF$15,MATCH(AU$17,'1.2b Other NFP'!$9:$9,0)+$AF$14,1,1),ADDRESS(MATCH($AA26,'1.2a Other'!$C:$C,0)+$AF$13,MATCH(AU$17,'1.2a Other'!$9:$9,0)+$AF$12,1,1))</f>
        <v>$W$32</v>
      </c>
      <c r="AV26" s="787" t="str">
        <f ca="1">CHOOSE('Bidder Instructions'!$H$28,ADDRESS(MATCH($AB26,'1.2b Other NFP'!$C:$C,0)+$AF$15,MATCH(AV$17,'1.2b Other NFP'!$9:$9,0)+$AF$14,1,1),ADDRESS(MATCH($AA26,'1.2a Other'!$C:$C,0)+$AF$13,MATCH(AV$17,'1.2a Other'!$9:$9,0)+$AF$12,1,1))</f>
        <v>$X$32</v>
      </c>
      <c r="AW26" s="789"/>
      <c r="AX26" s="789"/>
      <c r="AY26" s="789"/>
    </row>
    <row r="27" spans="1:51" s="774" customFormat="1" outlineLevel="1" x14ac:dyDescent="0.25">
      <c r="B27" s="800"/>
      <c r="C27" s="801"/>
      <c r="D27" s="802"/>
      <c r="E27" s="802"/>
      <c r="F27" s="803"/>
      <c r="G27" s="803"/>
      <c r="H27" s="803"/>
      <c r="I27" s="966"/>
      <c r="J27" s="966"/>
      <c r="K27" s="966"/>
      <c r="M27" s="805"/>
      <c r="N27" s="805"/>
      <c r="O27" s="805"/>
      <c r="P27" s="966"/>
      <c r="Q27" s="966"/>
      <c r="R27" s="966"/>
      <c r="T27" s="805"/>
      <c r="U27" s="805"/>
      <c r="V27" s="805"/>
      <c r="W27" s="966"/>
      <c r="X27" s="966"/>
      <c r="Y27" s="966"/>
      <c r="AA27" s="783"/>
      <c r="AB27" s="783"/>
      <c r="AC27" s="806"/>
      <c r="AD27" s="807"/>
      <c r="AE27" s="807"/>
      <c r="AF27" s="787"/>
      <c r="AG27" s="787"/>
      <c r="AH27" s="808"/>
      <c r="AI27" s="788"/>
      <c r="AJ27" s="788"/>
      <c r="AK27" s="788"/>
      <c r="AL27" s="788"/>
      <c r="AM27" s="809"/>
      <c r="AN27" s="787"/>
      <c r="AO27" s="808"/>
      <c r="AP27" s="788"/>
      <c r="AQ27" s="788"/>
      <c r="AR27" s="788"/>
      <c r="AS27" s="788"/>
      <c r="AT27" s="809"/>
      <c r="AU27" s="787"/>
      <c r="AV27" s="808"/>
      <c r="AW27" s="789"/>
      <c r="AX27" s="789"/>
      <c r="AY27" s="789"/>
    </row>
    <row r="28" spans="1:51" ht="100.5" outlineLevel="1" x14ac:dyDescent="0.25">
      <c r="A28" s="719"/>
      <c r="B28" s="720"/>
      <c r="C28" s="721" t="s">
        <v>49</v>
      </c>
      <c r="D28" s="1054" t="s">
        <v>845</v>
      </c>
      <c r="E28" s="1054"/>
      <c r="F28" s="814" t="str">
        <f ca="1">IFERROR(IF(OR(F51=0,F48=0),"N/A",IF(F51/F48&lt;0,0,F51/F48)),"N/A")</f>
        <v>N/A</v>
      </c>
      <c r="G28" s="814" t="str">
        <f t="shared" ref="G28:H28" ca="1" si="13">IFERROR(IF(OR(G51=0,G48=0),"N/A",IF(G51/G48&lt;0,0,G51/G48)),"N/A")</f>
        <v>N/A</v>
      </c>
      <c r="H28" s="814" t="str">
        <f t="shared" ca="1" si="13"/>
        <v>N/A</v>
      </c>
      <c r="I28" s="815" t="str">
        <f ca="1">IF(AND(F51=0,F48=0),"N/A",IF(F48&lt;0,"Net Cash",IF(F51&lt;0,"Negative Cash Flow",F28)))</f>
        <v>N/A</v>
      </c>
      <c r="J28" s="815" t="str">
        <f t="shared" ref="J28:K28" ca="1" si="14">IF(AND(G51=0,G48=0),"N/A",IF(G48&lt;0,"Net Cash",IF(G51&lt;0,"Negative Cash Flow",G28)))</f>
        <v>N/A</v>
      </c>
      <c r="K28" s="815" t="str">
        <f t="shared" ca="1" si="14"/>
        <v>N/A</v>
      </c>
      <c r="M28" s="814" t="str">
        <f ca="1">IFERROR(IF(OR(M51=0,M48=0),"N/A",IF(M51/M48&lt;0,0,M51/M48)),"N/A")</f>
        <v>N/A</v>
      </c>
      <c r="N28" s="814" t="str">
        <f t="shared" ref="N28:O28" ca="1" si="15">IFERROR(IF(OR(N51=0,N48=0),"N/A",IF(N51/N48&lt;0,0,N51/N48)),"N/A")</f>
        <v>N/A</v>
      </c>
      <c r="O28" s="814" t="str">
        <f t="shared" ca="1" si="15"/>
        <v>N/A</v>
      </c>
      <c r="P28" s="1055" t="str">
        <f ca="1">IF(AND(M51=0,M48=0),"N/A",IF(M48&lt;=0,"Net Cash",IF(M51&lt;=0,"Negative Cash Flow",M28)))</f>
        <v>N/A</v>
      </c>
      <c r="Q28" s="1055" t="str">
        <f t="shared" ref="Q28" ca="1" si="16">IF(AND(N51=0,N48=0),"N/A",IF(N48&lt;=0,"Net Cash",IF(N51&lt;=0,"Negative Cash Flow",N28)))</f>
        <v>N/A</v>
      </c>
      <c r="R28" s="1055" t="str">
        <f t="shared" ref="R28" ca="1" si="17">IF(AND(O51=0,O48=0),"N/A",IF(O48&lt;=0,"Net Cash",IF(O51&lt;=0,"Negative Cash Flow",O28)))</f>
        <v>N/A</v>
      </c>
      <c r="T28" s="814" t="str">
        <f ca="1">IFERROR(IF(OR(T51=0,T48=0),"N/A",IF(T51/T48&lt;0,0,T51/T48)),"N/A")</f>
        <v>N/A</v>
      </c>
      <c r="U28" s="814" t="str">
        <f t="shared" ref="U28:V28" ca="1" si="18">IFERROR(IF(OR(U51=0,U48=0),"N/A",IF(U51/U48&lt;0,0,U51/U48)),"N/A")</f>
        <v>N/A</v>
      </c>
      <c r="V28" s="814" t="str">
        <f t="shared" ca="1" si="18"/>
        <v>N/A</v>
      </c>
      <c r="W28" s="1055" t="str">
        <f ca="1">IF(AND(T51=0,T48=0),"N/A",IF(T48&lt;=0,"Net Cash",IF(T51&lt;=0,"Negative Cash Flow",T28)))</f>
        <v>N/A</v>
      </c>
      <c r="X28" s="1055" t="str">
        <f t="shared" ref="X28" ca="1" si="19">IF(AND(U51=0,U48=0),"N/A",IF(U48&lt;=0,"Net Cash",IF(U51&lt;=0,"Negative Cash Flow",U28)))</f>
        <v>N/A</v>
      </c>
      <c r="Y28" s="1055" t="str">
        <f t="shared" ref="Y28" ca="1" si="20">IF(AND(V51=0,V48=0),"N/A",IF(V48&lt;=0,"Net Cash",IF(V51&lt;=0,"Negative Cash Flow",V28)))</f>
        <v>N/A</v>
      </c>
      <c r="AC28" s="727" t="s">
        <v>49</v>
      </c>
      <c r="AD28" s="729"/>
      <c r="AE28" s="729"/>
      <c r="AF28" s="747"/>
      <c r="AG28" s="747"/>
      <c r="AH28" s="832"/>
      <c r="AI28" s="748"/>
      <c r="AJ28" s="748"/>
      <c r="AK28" s="748"/>
      <c r="AL28" s="748"/>
      <c r="AM28" s="833"/>
      <c r="AN28" s="747"/>
      <c r="AO28" s="832"/>
      <c r="AP28" s="748"/>
      <c r="AQ28" s="748"/>
      <c r="AR28" s="748"/>
      <c r="AS28" s="748"/>
      <c r="AT28" s="833"/>
      <c r="AU28" s="747"/>
      <c r="AV28" s="832"/>
      <c r="AW28" s="749"/>
      <c r="AX28" s="749"/>
      <c r="AY28" s="749"/>
    </row>
    <row r="29" spans="1:51" s="737" customFormat="1" outlineLevel="1" x14ac:dyDescent="0.25">
      <c r="C29" s="739"/>
      <c r="D29" s="1056" t="s">
        <v>30</v>
      </c>
      <c r="E29" s="827"/>
      <c r="F29" s="828"/>
      <c r="G29" s="828"/>
      <c r="H29" s="828"/>
      <c r="I29" s="829"/>
      <c r="J29" s="743"/>
      <c r="K29" s="743"/>
      <c r="M29" s="828"/>
      <c r="N29" s="828"/>
      <c r="O29" s="828"/>
      <c r="P29" s="829"/>
      <c r="Q29" s="743"/>
      <c r="R29" s="743"/>
      <c r="T29" s="828"/>
      <c r="U29" s="828"/>
      <c r="V29" s="828"/>
      <c r="W29" s="829"/>
      <c r="X29" s="743"/>
      <c r="Y29" s="743"/>
      <c r="AA29" s="343"/>
      <c r="AB29" s="343"/>
      <c r="AC29" s="744"/>
      <c r="AD29" s="830" t="s">
        <v>30</v>
      </c>
      <c r="AE29" s="831"/>
      <c r="AF29" s="747"/>
      <c r="AG29" s="747"/>
      <c r="AH29" s="832"/>
      <c r="AI29" s="748"/>
      <c r="AJ29" s="748"/>
      <c r="AK29" s="748"/>
      <c r="AL29" s="748"/>
      <c r="AM29" s="833"/>
      <c r="AN29" s="747"/>
      <c r="AO29" s="832"/>
      <c r="AP29" s="748"/>
      <c r="AQ29" s="748"/>
      <c r="AR29" s="748"/>
      <c r="AS29" s="748"/>
      <c r="AT29" s="833"/>
      <c r="AU29" s="747"/>
      <c r="AV29" s="832"/>
      <c r="AW29" s="749"/>
      <c r="AX29" s="749"/>
      <c r="AY29" s="749"/>
    </row>
    <row r="30" spans="1:51" s="737" customFormat="1" ht="28" outlineLevel="1" x14ac:dyDescent="0.25">
      <c r="A30" s="737" t="s">
        <v>501</v>
      </c>
      <c r="B30" s="737" t="s">
        <v>468</v>
      </c>
      <c r="C30" s="750"/>
      <c r="D30" s="834" t="s">
        <v>223</v>
      </c>
      <c r="E30" s="835" t="s">
        <v>217</v>
      </c>
      <c r="F30" s="742">
        <f ca="1">_xlfn.IFNA(HYPERLINK(CHOOSE('Bidder Instructions'!$H$28,"#'1.2b Other NFP'!"&amp;AF30,"#'1.2a Other'!"&amp;AF30),INDIRECT("'"&amp;CHOOSE('Bidder Instructions'!$H$28,"1.2b Other NFP","1.2a Other")&amp;"'!"&amp;AF30)),"")</f>
        <v>0</v>
      </c>
      <c r="G30" s="742">
        <f ca="1">_xlfn.IFNA(HYPERLINK(CHOOSE('Bidder Instructions'!$H$28,"#'1.2b Other NFP'!"&amp;AG30,"#'1.2a Other'!"&amp;AG30),INDIRECT("'"&amp;CHOOSE('Bidder Instructions'!$H$28,"1.2b Other NFP","1.2a Other")&amp;"'!"&amp;AG30)),"")</f>
        <v>0</v>
      </c>
      <c r="H30" s="742">
        <f ca="1">_xlfn.IFNA(HYPERLINK(CHOOSE('Bidder Instructions'!$H$28,"#'1.2b Other NFP'!"&amp;AH30,"#'1.2a Other'!"&amp;AH30),INDIRECT("'"&amp;CHOOSE('Bidder Instructions'!$H$28,"1.2b Other NFP","1.2a Other")&amp;"'!"&amp;AH30)),"")</f>
        <v>0</v>
      </c>
      <c r="I30" s="836"/>
      <c r="J30" s="753"/>
      <c r="K30" s="753"/>
      <c r="M30" s="742">
        <f ca="1">_xlfn.IFNA(HYPERLINK(CHOOSE('Bidder Instructions'!$H$28,"#'1.2b Other NFP'!"&amp;AM30,"#'1.2a Other'!"&amp;AM30),INDIRECT("'"&amp;CHOOSE('Bidder Instructions'!$H$28,"1.2b Other NFP","1.2a Other")&amp;"'!"&amp;AM30)),"")</f>
        <v>0</v>
      </c>
      <c r="N30" s="742">
        <f ca="1">_xlfn.IFNA(HYPERLINK(CHOOSE('Bidder Instructions'!$H$28,"#'1.2b Other NFP'!"&amp;AN30,"#'1.2a Other'!"&amp;AN30),INDIRECT("'"&amp;CHOOSE('Bidder Instructions'!$H$28,"1.2b Other NFP","1.2a Other")&amp;"'!"&amp;AN30)),"")</f>
        <v>0</v>
      </c>
      <c r="O30" s="742">
        <f ca="1">_xlfn.IFNA(HYPERLINK(CHOOSE('Bidder Instructions'!$H$28,"#'1.2b Other NFP'!"&amp;AO30,"#'1.2a Other'!"&amp;AO30),INDIRECT("'"&amp;CHOOSE('Bidder Instructions'!$H$28,"1.2b Other NFP","1.2a Other")&amp;"'!"&amp;AO30)),"")</f>
        <v>0</v>
      </c>
      <c r="P30" s="836"/>
      <c r="Q30" s="753"/>
      <c r="R30" s="753"/>
      <c r="T30" s="742">
        <f ca="1">_xlfn.IFNA(HYPERLINK(CHOOSE('Bidder Instructions'!$H$28,"#'1.2b Other NFP'!"&amp;AT30,"#'1.2a Other'!"&amp;AT30),INDIRECT("'"&amp;CHOOSE('Bidder Instructions'!$H$28,"1.2b Other NFP","1.2a Other")&amp;"'!"&amp;AT30)),"")</f>
        <v>0</v>
      </c>
      <c r="U30" s="742">
        <f ca="1">_xlfn.IFNA(HYPERLINK(CHOOSE('Bidder Instructions'!$H$28,"#'1.2b Other NFP'!"&amp;AU30,"#'1.2a Other'!"&amp;AU30),INDIRECT("'"&amp;CHOOSE('Bidder Instructions'!$H$28,"1.2b Other NFP","1.2a Other")&amp;"'!"&amp;AU30)),"")</f>
        <v>0</v>
      </c>
      <c r="V30" s="742">
        <f ca="1">_xlfn.IFNA(HYPERLINK(CHOOSE('Bidder Instructions'!$H$28,"#'1.2b Other NFP'!"&amp;AV30,"#'1.2a Other'!"&amp;AV30),INDIRECT("'"&amp;CHOOSE('Bidder Instructions'!$H$28,"1.2b Other NFP","1.2a Other")&amp;"'!"&amp;AV30)),"")</f>
        <v>0</v>
      </c>
      <c r="W30" s="836"/>
      <c r="X30" s="753"/>
      <c r="Y30" s="753"/>
      <c r="AA30" s="343" t="str">
        <f t="shared" si="7"/>
        <v>BS39</v>
      </c>
      <c r="AB30" s="343">
        <v>0</v>
      </c>
      <c r="AC30" s="754"/>
      <c r="AD30" s="837" t="s">
        <v>223</v>
      </c>
      <c r="AE30" s="838" t="s">
        <v>217</v>
      </c>
      <c r="AF30" s="747" t="str">
        <f ca="1">CHOOSE('Bidder Instructions'!$H$28,ADDRESS(MATCH($AB30,'1.2b Other NFP'!$C:$C,0)+$AF$15,MATCH(AF$17,'1.2b Other NFP'!$9:$9,0)+$AF$14,1,1),ADDRESS(MATCH($AA30,'1.2a Other'!$C:$C,0)+$AF$13,MATCH(AF$17,'1.2a Other'!$9:$9,0)+$AF$12,1,1))</f>
        <v>$F$90</v>
      </c>
      <c r="AG30" s="747" t="str">
        <f ca="1">CHOOSE('Bidder Instructions'!$H$28,ADDRESS(MATCH($AB30,'1.2b Other NFP'!$C:$C,0)+$AF$15,MATCH(AG$17,'1.2b Other NFP'!$9:$9,0)+$AF$14,1,1),ADDRESS(MATCH($AA30,'1.2a Other'!$C:$C,0)+$AF$13,MATCH(AG$17,'1.2a Other'!$9:$9,0)+$AF$12,1,1))</f>
        <v>$G$90</v>
      </c>
      <c r="AH30" s="747" t="str">
        <f ca="1">CHOOSE('Bidder Instructions'!$H$28,ADDRESS(MATCH($AB30,'1.2b Other NFP'!$C:$C,0)+$AF$15,MATCH(AH$17,'1.2b Other NFP'!$9:$9,0)+$AF$14,1,1),ADDRESS(MATCH($AA30,'1.2a Other'!$C:$C,0)+$AF$13,MATCH(AH$17,'1.2a Other'!$9:$9,0)+$AF$12,1,1))</f>
        <v>$H$90</v>
      </c>
      <c r="AI30" s="748"/>
      <c r="AJ30" s="748"/>
      <c r="AK30" s="748"/>
      <c r="AL30" s="748"/>
      <c r="AM30" s="747" t="str">
        <f ca="1">CHOOSE('Bidder Instructions'!$H$28,ADDRESS(MATCH($AB30,'1.2b Other NFP'!$C:$C,0)+$AF$15,MATCH(AM$17,'1.2b Other NFP'!$9:$9,0)+$AF$14,1,1),ADDRESS(MATCH($AA30,'1.2a Other'!$C:$C,0)+$AF$13,MATCH(AM$17,'1.2a Other'!$9:$9,0)+$AF$12,1,1))</f>
        <v>$N$90</v>
      </c>
      <c r="AN30" s="747" t="str">
        <f ca="1">CHOOSE('Bidder Instructions'!$H$28,ADDRESS(MATCH($AB30,'1.2b Other NFP'!$C:$C,0)+$AF$15,MATCH(AN$17,'1.2b Other NFP'!$9:$9,0)+$AF$14,1,1),ADDRESS(MATCH($AA30,'1.2a Other'!$C:$C,0)+$AF$13,MATCH(AN$17,'1.2a Other'!$9:$9,0)+$AF$12,1,1))</f>
        <v>$O$90</v>
      </c>
      <c r="AO30" s="747" t="str">
        <f ca="1">CHOOSE('Bidder Instructions'!$H$28,ADDRESS(MATCH($AB30,'1.2b Other NFP'!$C:$C,0)+$AF$15,MATCH(AO$17,'1.2b Other NFP'!$9:$9,0)+$AF$14,1,1),ADDRESS(MATCH($AA30,'1.2a Other'!$C:$C,0)+$AF$13,MATCH(AO$17,'1.2a Other'!$9:$9,0)+$AF$12,1,1))</f>
        <v>$P$90</v>
      </c>
      <c r="AP30" s="748"/>
      <c r="AQ30" s="748"/>
      <c r="AR30" s="748"/>
      <c r="AS30" s="748"/>
      <c r="AT30" s="747" t="str">
        <f ca="1">CHOOSE('Bidder Instructions'!$H$28,ADDRESS(MATCH($AB30,'1.2b Other NFP'!$C:$C,0)+$AF$15,MATCH(AT$17,'1.2b Other NFP'!$9:$9,0)+$AF$14,1,1),ADDRESS(MATCH($AA30,'1.2a Other'!$C:$C,0)+$AF$13,MATCH(AT$17,'1.2a Other'!$9:$9,0)+$AF$12,1,1))</f>
        <v>$V$90</v>
      </c>
      <c r="AU30" s="747" t="str">
        <f ca="1">CHOOSE('Bidder Instructions'!$H$28,ADDRESS(MATCH($AB30,'1.2b Other NFP'!$C:$C,0)+$AF$15,MATCH(AU$17,'1.2b Other NFP'!$9:$9,0)+$AF$14,1,1),ADDRESS(MATCH($AA30,'1.2a Other'!$C:$C,0)+$AF$13,MATCH(AU$17,'1.2a Other'!$9:$9,0)+$AF$12,1,1))</f>
        <v>$W$90</v>
      </c>
      <c r="AV30" s="747" t="str">
        <f ca="1">CHOOSE('Bidder Instructions'!$H$28,ADDRESS(MATCH($AB30,'1.2b Other NFP'!$C:$C,0)+$AF$15,MATCH(AV$17,'1.2b Other NFP'!$9:$9,0)+$AF$14,1,1),ADDRESS(MATCH($AA30,'1.2a Other'!$C:$C,0)+$AF$13,MATCH(AV$17,'1.2a Other'!$9:$9,0)+$AF$12,1,1))</f>
        <v>$X$90</v>
      </c>
      <c r="AW30" s="749"/>
      <c r="AX30" s="749"/>
      <c r="AY30" s="749"/>
    </row>
    <row r="31" spans="1:51" s="737" customFormat="1" outlineLevel="1" x14ac:dyDescent="0.25">
      <c r="A31" s="737" t="s">
        <v>503</v>
      </c>
      <c r="B31" s="839" t="s">
        <v>472</v>
      </c>
      <c r="C31" s="750"/>
      <c r="D31" s="840" t="s">
        <v>124</v>
      </c>
      <c r="E31" s="841" t="s">
        <v>217</v>
      </c>
      <c r="F31" s="742">
        <f ca="1">_xlfn.IFNA(HYPERLINK(CHOOSE('Bidder Instructions'!$H$28,"#'1.2b Other NFP'!"&amp;AF31,"#'1.2a Other'!"&amp;AF31),INDIRECT("'"&amp;CHOOSE('Bidder Instructions'!$H$28,"1.2b Other NFP","1.2a Other")&amp;"'!"&amp;AF31)),"")</f>
        <v>0</v>
      </c>
      <c r="G31" s="742">
        <f ca="1">_xlfn.IFNA(HYPERLINK(CHOOSE('Bidder Instructions'!$H$28,"#'1.2b Other NFP'!"&amp;AG31,"#'1.2a Other'!"&amp;AG31),INDIRECT("'"&amp;CHOOSE('Bidder Instructions'!$H$28,"1.2b Other NFP","1.2a Other")&amp;"'!"&amp;AG31)),"")</f>
        <v>0</v>
      </c>
      <c r="H31" s="742">
        <f ca="1">_xlfn.IFNA(HYPERLINK(CHOOSE('Bidder Instructions'!$H$28,"#'1.2b Other NFP'!"&amp;AH31,"#'1.2a Other'!"&amp;AH31),INDIRECT("'"&amp;CHOOSE('Bidder Instructions'!$H$28,"1.2b Other NFP","1.2a Other")&amp;"'!"&amp;AH31)),"")</f>
        <v>0</v>
      </c>
      <c r="I31" s="836"/>
      <c r="J31" s="753"/>
      <c r="K31" s="753"/>
      <c r="M31" s="742">
        <f ca="1">_xlfn.IFNA(HYPERLINK(CHOOSE('Bidder Instructions'!$H$28,"#'1.2b Other NFP'!"&amp;AM31,"#'1.2a Other'!"&amp;AM31),INDIRECT("'"&amp;CHOOSE('Bidder Instructions'!$H$28,"1.2b Other NFP","1.2a Other")&amp;"'!"&amp;AM31)),"")</f>
        <v>0</v>
      </c>
      <c r="N31" s="742">
        <f ca="1">_xlfn.IFNA(HYPERLINK(CHOOSE('Bidder Instructions'!$H$28,"#'1.2b Other NFP'!"&amp;AN31,"#'1.2a Other'!"&amp;AN31),INDIRECT("'"&amp;CHOOSE('Bidder Instructions'!$H$28,"1.2b Other NFP","1.2a Other")&amp;"'!"&amp;AN31)),"")</f>
        <v>0</v>
      </c>
      <c r="O31" s="742">
        <f ca="1">_xlfn.IFNA(HYPERLINK(CHOOSE('Bidder Instructions'!$H$28,"#'1.2b Other NFP'!"&amp;AO31,"#'1.2a Other'!"&amp;AO31),INDIRECT("'"&amp;CHOOSE('Bidder Instructions'!$H$28,"1.2b Other NFP","1.2a Other")&amp;"'!"&amp;AO31)),"")</f>
        <v>0</v>
      </c>
      <c r="P31" s="836"/>
      <c r="Q31" s="753"/>
      <c r="R31" s="753"/>
      <c r="T31" s="742">
        <f ca="1">_xlfn.IFNA(HYPERLINK(CHOOSE('Bidder Instructions'!$H$28,"#'1.2b Other NFP'!"&amp;AT31,"#'1.2a Other'!"&amp;AT31),INDIRECT("'"&amp;CHOOSE('Bidder Instructions'!$H$28,"1.2b Other NFP","1.2a Other")&amp;"'!"&amp;AT31)),"")</f>
        <v>0</v>
      </c>
      <c r="U31" s="742">
        <f ca="1">_xlfn.IFNA(HYPERLINK(CHOOSE('Bidder Instructions'!$H$28,"#'1.2b Other NFP'!"&amp;AU31,"#'1.2a Other'!"&amp;AU31),INDIRECT("'"&amp;CHOOSE('Bidder Instructions'!$H$28,"1.2b Other NFP","1.2a Other")&amp;"'!"&amp;AU31)),"")</f>
        <v>0</v>
      </c>
      <c r="V31" s="742">
        <f ca="1">_xlfn.IFNA(HYPERLINK(CHOOSE('Bidder Instructions'!$H$28,"#'1.2b Other NFP'!"&amp;AV31,"#'1.2a Other'!"&amp;AV31),INDIRECT("'"&amp;CHOOSE('Bidder Instructions'!$H$28,"1.2b Other NFP","1.2a Other")&amp;"'!"&amp;AV31)),"")</f>
        <v>0</v>
      </c>
      <c r="W31" s="836"/>
      <c r="X31" s="753"/>
      <c r="Y31" s="753"/>
      <c r="AA31" s="343" t="str">
        <f t="shared" si="7"/>
        <v>BS41</v>
      </c>
      <c r="AB31" s="343">
        <v>0</v>
      </c>
      <c r="AC31" s="754"/>
      <c r="AD31" s="842" t="s">
        <v>124</v>
      </c>
      <c r="AE31" s="843" t="s">
        <v>217</v>
      </c>
      <c r="AF31" s="747" t="str">
        <f ca="1">CHOOSE('Bidder Instructions'!$H$28,ADDRESS(MATCH($AB31,'1.2b Other NFP'!$C:$C,0)+$AF$15,MATCH(AF$17,'1.2b Other NFP'!$9:$9,0)+$AF$14,1,1),ADDRESS(MATCH($AA31,'1.2a Other'!$C:$C,0)+$AF$13,MATCH(AF$17,'1.2a Other'!$9:$9,0)+$AF$12,1,1))</f>
        <v>$F$92</v>
      </c>
      <c r="AG31" s="747" t="str">
        <f ca="1">CHOOSE('Bidder Instructions'!$H$28,ADDRESS(MATCH($AB31,'1.2b Other NFP'!$C:$C,0)+$AF$15,MATCH(AG$17,'1.2b Other NFP'!$9:$9,0)+$AF$14,1,1),ADDRESS(MATCH($AA31,'1.2a Other'!$C:$C,0)+$AF$13,MATCH(AG$17,'1.2a Other'!$9:$9,0)+$AF$12,1,1))</f>
        <v>$G$92</v>
      </c>
      <c r="AH31" s="747" t="str">
        <f ca="1">CHOOSE('Bidder Instructions'!$H$28,ADDRESS(MATCH($AB31,'1.2b Other NFP'!$C:$C,0)+$AF$15,MATCH(AH$17,'1.2b Other NFP'!$9:$9,0)+$AF$14,1,1),ADDRESS(MATCH($AA31,'1.2a Other'!$C:$C,0)+$AF$13,MATCH(AH$17,'1.2a Other'!$9:$9,0)+$AF$12,1,1))</f>
        <v>$H$92</v>
      </c>
      <c r="AI31" s="748"/>
      <c r="AJ31" s="748"/>
      <c r="AK31" s="748"/>
      <c r="AL31" s="748"/>
      <c r="AM31" s="747" t="str">
        <f ca="1">CHOOSE('Bidder Instructions'!$H$28,ADDRESS(MATCH($AB31,'1.2b Other NFP'!$C:$C,0)+$AF$15,MATCH(AM$17,'1.2b Other NFP'!$9:$9,0)+$AF$14,1,1),ADDRESS(MATCH($AA31,'1.2a Other'!$C:$C,0)+$AF$13,MATCH(AM$17,'1.2a Other'!$9:$9,0)+$AF$12,1,1))</f>
        <v>$N$92</v>
      </c>
      <c r="AN31" s="747" t="str">
        <f ca="1">CHOOSE('Bidder Instructions'!$H$28,ADDRESS(MATCH($AB31,'1.2b Other NFP'!$C:$C,0)+$AF$15,MATCH(AN$17,'1.2b Other NFP'!$9:$9,0)+$AF$14,1,1),ADDRESS(MATCH($AA31,'1.2a Other'!$C:$C,0)+$AF$13,MATCH(AN$17,'1.2a Other'!$9:$9,0)+$AF$12,1,1))</f>
        <v>$O$92</v>
      </c>
      <c r="AO31" s="747" t="str">
        <f ca="1">CHOOSE('Bidder Instructions'!$H$28,ADDRESS(MATCH($AB31,'1.2b Other NFP'!$C:$C,0)+$AF$15,MATCH(AO$17,'1.2b Other NFP'!$9:$9,0)+$AF$14,1,1),ADDRESS(MATCH($AA31,'1.2a Other'!$C:$C,0)+$AF$13,MATCH(AO$17,'1.2a Other'!$9:$9,0)+$AF$12,1,1))</f>
        <v>$P$92</v>
      </c>
      <c r="AP31" s="748"/>
      <c r="AQ31" s="748"/>
      <c r="AR31" s="748"/>
      <c r="AS31" s="748"/>
      <c r="AT31" s="747" t="str">
        <f ca="1">CHOOSE('Bidder Instructions'!$H$28,ADDRESS(MATCH($AB31,'1.2b Other NFP'!$C:$C,0)+$AF$15,MATCH(AT$17,'1.2b Other NFP'!$9:$9,0)+$AF$14,1,1),ADDRESS(MATCH($AA31,'1.2a Other'!$C:$C,0)+$AF$13,MATCH(AT$17,'1.2a Other'!$9:$9,0)+$AF$12,1,1))</f>
        <v>$V$92</v>
      </c>
      <c r="AU31" s="747" t="str">
        <f ca="1">CHOOSE('Bidder Instructions'!$H$28,ADDRESS(MATCH($AB31,'1.2b Other NFP'!$C:$C,0)+$AF$15,MATCH(AU$17,'1.2b Other NFP'!$9:$9,0)+$AF$14,1,1),ADDRESS(MATCH($AA31,'1.2a Other'!$C:$C,0)+$AF$13,MATCH(AU$17,'1.2a Other'!$9:$9,0)+$AF$12,1,1))</f>
        <v>$W$92</v>
      </c>
      <c r="AV31" s="747" t="str">
        <f ca="1">CHOOSE('Bidder Instructions'!$H$28,ADDRESS(MATCH($AB31,'1.2b Other NFP'!$C:$C,0)+$AF$15,MATCH(AV$17,'1.2b Other NFP'!$9:$9,0)+$AF$14,1,1),ADDRESS(MATCH($AA31,'1.2a Other'!$C:$C,0)+$AF$13,MATCH(AV$17,'1.2a Other'!$9:$9,0)+$AF$12,1,1))</f>
        <v>$X$92</v>
      </c>
      <c r="AW31" s="749"/>
      <c r="AX31" s="749"/>
      <c r="AY31" s="749"/>
    </row>
    <row r="32" spans="1:51" s="737" customFormat="1" ht="28" outlineLevel="1" x14ac:dyDescent="0.25">
      <c r="A32" s="737" t="s">
        <v>504</v>
      </c>
      <c r="B32" s="839" t="s">
        <v>42</v>
      </c>
      <c r="C32" s="750"/>
      <c r="D32" s="844" t="s">
        <v>224</v>
      </c>
      <c r="E32" s="841" t="s">
        <v>217</v>
      </c>
      <c r="F32" s="742">
        <f ca="1">_xlfn.IFNA(HYPERLINK(CHOOSE('Bidder Instructions'!$H$28,"#'1.2b Other NFP'!"&amp;AF32,"#'1.2a Other'!"&amp;AF32),INDIRECT("'"&amp;CHOOSE('Bidder Instructions'!$H$28,"1.2b Other NFP","1.2a Other")&amp;"'!"&amp;AF32)),"")</f>
        <v>0</v>
      </c>
      <c r="G32" s="742">
        <f ca="1">_xlfn.IFNA(HYPERLINK(CHOOSE('Bidder Instructions'!$H$28,"#'1.2b Other NFP'!"&amp;AG32,"#'1.2a Other'!"&amp;AG32),INDIRECT("'"&amp;CHOOSE('Bidder Instructions'!$H$28,"1.2b Other NFP","1.2a Other")&amp;"'!"&amp;AG32)),"")</f>
        <v>0</v>
      </c>
      <c r="H32" s="742">
        <f ca="1">_xlfn.IFNA(HYPERLINK(CHOOSE('Bidder Instructions'!$H$28,"#'1.2b Other NFP'!"&amp;AH32,"#'1.2a Other'!"&amp;AH32),INDIRECT("'"&amp;CHOOSE('Bidder Instructions'!$H$28,"1.2b Other NFP","1.2a Other")&amp;"'!"&amp;AH32)),"")</f>
        <v>0</v>
      </c>
      <c r="I32" s="836"/>
      <c r="J32" s="753"/>
      <c r="K32" s="753"/>
      <c r="M32" s="742">
        <f ca="1">_xlfn.IFNA(HYPERLINK(CHOOSE('Bidder Instructions'!$H$28,"#'1.2b Other NFP'!"&amp;AM32,"#'1.2a Other'!"&amp;AM32),INDIRECT("'"&amp;CHOOSE('Bidder Instructions'!$H$28,"1.2b Other NFP","1.2a Other")&amp;"'!"&amp;AM32)),"")</f>
        <v>0</v>
      </c>
      <c r="N32" s="742">
        <f ca="1">_xlfn.IFNA(HYPERLINK(CHOOSE('Bidder Instructions'!$H$28,"#'1.2b Other NFP'!"&amp;AN32,"#'1.2a Other'!"&amp;AN32),INDIRECT("'"&amp;CHOOSE('Bidder Instructions'!$H$28,"1.2b Other NFP","1.2a Other")&amp;"'!"&amp;AN32)),"")</f>
        <v>0</v>
      </c>
      <c r="O32" s="742">
        <f ca="1">_xlfn.IFNA(HYPERLINK(CHOOSE('Bidder Instructions'!$H$28,"#'1.2b Other NFP'!"&amp;AO32,"#'1.2a Other'!"&amp;AO32),INDIRECT("'"&amp;CHOOSE('Bidder Instructions'!$H$28,"1.2b Other NFP","1.2a Other")&amp;"'!"&amp;AO32)),"")</f>
        <v>0</v>
      </c>
      <c r="P32" s="836"/>
      <c r="Q32" s="753"/>
      <c r="R32" s="753"/>
      <c r="T32" s="742">
        <f ca="1">_xlfn.IFNA(HYPERLINK(CHOOSE('Bidder Instructions'!$H$28,"#'1.2b Other NFP'!"&amp;AT32,"#'1.2a Other'!"&amp;AT32),INDIRECT("'"&amp;CHOOSE('Bidder Instructions'!$H$28,"1.2b Other NFP","1.2a Other")&amp;"'!"&amp;AT32)),"")</f>
        <v>0</v>
      </c>
      <c r="U32" s="742">
        <f ca="1">_xlfn.IFNA(HYPERLINK(CHOOSE('Bidder Instructions'!$H$28,"#'1.2b Other NFP'!"&amp;AU32,"#'1.2a Other'!"&amp;AU32),INDIRECT("'"&amp;CHOOSE('Bidder Instructions'!$H$28,"1.2b Other NFP","1.2a Other")&amp;"'!"&amp;AU32)),"")</f>
        <v>0</v>
      </c>
      <c r="V32" s="742">
        <f ca="1">_xlfn.IFNA(HYPERLINK(CHOOSE('Bidder Instructions'!$H$28,"#'1.2b Other NFP'!"&amp;AV32,"#'1.2a Other'!"&amp;AV32),INDIRECT("'"&amp;CHOOSE('Bidder Instructions'!$H$28,"1.2b Other NFP","1.2a Other")&amp;"'!"&amp;AV32)),"")</f>
        <v>0</v>
      </c>
      <c r="W32" s="836"/>
      <c r="X32" s="753"/>
      <c r="Y32" s="753"/>
      <c r="AA32" s="343" t="str">
        <f t="shared" si="7"/>
        <v>BS42</v>
      </c>
      <c r="AB32" s="343">
        <v>0</v>
      </c>
      <c r="AC32" s="754"/>
      <c r="AD32" s="845" t="s">
        <v>224</v>
      </c>
      <c r="AE32" s="843" t="s">
        <v>217</v>
      </c>
      <c r="AF32" s="747" t="str">
        <f ca="1">CHOOSE('Bidder Instructions'!$H$28,ADDRESS(MATCH($AB32,'1.2b Other NFP'!$C:$C,0)+$AF$15,MATCH(AF$17,'1.2b Other NFP'!$9:$9,0)+$AF$14,1,1),ADDRESS(MATCH($AA32,'1.2a Other'!$C:$C,0)+$AF$13,MATCH(AF$17,'1.2a Other'!$9:$9,0)+$AF$12,1,1))</f>
        <v>$F$93</v>
      </c>
      <c r="AG32" s="747" t="str">
        <f ca="1">CHOOSE('Bidder Instructions'!$H$28,ADDRESS(MATCH($AB32,'1.2b Other NFP'!$C:$C,0)+$AF$15,MATCH(AG$17,'1.2b Other NFP'!$9:$9,0)+$AF$14,1,1),ADDRESS(MATCH($AA32,'1.2a Other'!$C:$C,0)+$AF$13,MATCH(AG$17,'1.2a Other'!$9:$9,0)+$AF$12,1,1))</f>
        <v>$G$93</v>
      </c>
      <c r="AH32" s="747" t="str">
        <f ca="1">CHOOSE('Bidder Instructions'!$H$28,ADDRESS(MATCH($AB32,'1.2b Other NFP'!$C:$C,0)+$AF$15,MATCH(AH$17,'1.2b Other NFP'!$9:$9,0)+$AF$14,1,1),ADDRESS(MATCH($AA32,'1.2a Other'!$C:$C,0)+$AF$13,MATCH(AH$17,'1.2a Other'!$9:$9,0)+$AF$12,1,1))</f>
        <v>$H$93</v>
      </c>
      <c r="AI32" s="748"/>
      <c r="AJ32" s="748"/>
      <c r="AK32" s="748"/>
      <c r="AL32" s="748"/>
      <c r="AM32" s="747" t="str">
        <f ca="1">CHOOSE('Bidder Instructions'!$H$28,ADDRESS(MATCH($AB32,'1.2b Other NFP'!$C:$C,0)+$AF$15,MATCH(AM$17,'1.2b Other NFP'!$9:$9,0)+$AF$14,1,1),ADDRESS(MATCH($AA32,'1.2a Other'!$C:$C,0)+$AF$13,MATCH(AM$17,'1.2a Other'!$9:$9,0)+$AF$12,1,1))</f>
        <v>$N$93</v>
      </c>
      <c r="AN32" s="747" t="str">
        <f ca="1">CHOOSE('Bidder Instructions'!$H$28,ADDRESS(MATCH($AB32,'1.2b Other NFP'!$C:$C,0)+$AF$15,MATCH(AN$17,'1.2b Other NFP'!$9:$9,0)+$AF$14,1,1),ADDRESS(MATCH($AA32,'1.2a Other'!$C:$C,0)+$AF$13,MATCH(AN$17,'1.2a Other'!$9:$9,0)+$AF$12,1,1))</f>
        <v>$O$93</v>
      </c>
      <c r="AO32" s="747" t="str">
        <f ca="1">CHOOSE('Bidder Instructions'!$H$28,ADDRESS(MATCH($AB32,'1.2b Other NFP'!$C:$C,0)+$AF$15,MATCH(AO$17,'1.2b Other NFP'!$9:$9,0)+$AF$14,1,1),ADDRESS(MATCH($AA32,'1.2a Other'!$C:$C,0)+$AF$13,MATCH(AO$17,'1.2a Other'!$9:$9,0)+$AF$12,1,1))</f>
        <v>$P$93</v>
      </c>
      <c r="AP32" s="748"/>
      <c r="AQ32" s="748"/>
      <c r="AR32" s="748"/>
      <c r="AS32" s="748"/>
      <c r="AT32" s="747" t="str">
        <f ca="1">CHOOSE('Bidder Instructions'!$H$28,ADDRESS(MATCH($AB32,'1.2b Other NFP'!$C:$C,0)+$AF$15,MATCH(AT$17,'1.2b Other NFP'!$9:$9,0)+$AF$14,1,1),ADDRESS(MATCH($AA32,'1.2a Other'!$C:$C,0)+$AF$13,MATCH(AT$17,'1.2a Other'!$9:$9,0)+$AF$12,1,1))</f>
        <v>$V$93</v>
      </c>
      <c r="AU32" s="747" t="str">
        <f ca="1">CHOOSE('Bidder Instructions'!$H$28,ADDRESS(MATCH($AB32,'1.2b Other NFP'!$C:$C,0)+$AF$15,MATCH(AU$17,'1.2b Other NFP'!$9:$9,0)+$AF$14,1,1),ADDRESS(MATCH($AA32,'1.2a Other'!$C:$C,0)+$AF$13,MATCH(AU$17,'1.2a Other'!$9:$9,0)+$AF$12,1,1))</f>
        <v>$W$93</v>
      </c>
      <c r="AV32" s="747" t="str">
        <f ca="1">CHOOSE('Bidder Instructions'!$H$28,ADDRESS(MATCH($AB32,'1.2b Other NFP'!$C:$C,0)+$AF$15,MATCH(AV$17,'1.2b Other NFP'!$9:$9,0)+$AF$14,1,1),ADDRESS(MATCH($AA32,'1.2a Other'!$C:$C,0)+$AF$13,MATCH(AV$17,'1.2a Other'!$9:$9,0)+$AF$12,1,1))</f>
        <v>$X$93</v>
      </c>
      <c r="AW32" s="749"/>
      <c r="AX32" s="749"/>
      <c r="AY32" s="749"/>
    </row>
    <row r="33" spans="1:51" s="737" customFormat="1" outlineLevel="1" x14ac:dyDescent="0.25">
      <c r="A33" s="737" t="s">
        <v>508</v>
      </c>
      <c r="B33" s="737" t="s">
        <v>464</v>
      </c>
      <c r="C33" s="750"/>
      <c r="D33" s="844" t="s">
        <v>105</v>
      </c>
      <c r="E33" s="841" t="s">
        <v>217</v>
      </c>
      <c r="F33" s="742">
        <f ca="1">_xlfn.IFNA(HYPERLINK(CHOOSE('Bidder Instructions'!$H$28,"#'1.2b Other NFP'!"&amp;AF33,"#'1.2a Other'!"&amp;AF33),INDIRECT("'"&amp;CHOOSE('Bidder Instructions'!$H$28,"1.2b Other NFP","1.2a Other")&amp;"'!"&amp;AF33)),"")</f>
        <v>0</v>
      </c>
      <c r="G33" s="742">
        <f ca="1">_xlfn.IFNA(HYPERLINK(CHOOSE('Bidder Instructions'!$H$28,"#'1.2b Other NFP'!"&amp;AG33,"#'1.2a Other'!"&amp;AG33),INDIRECT("'"&amp;CHOOSE('Bidder Instructions'!$H$28,"1.2b Other NFP","1.2a Other")&amp;"'!"&amp;AG33)),"")</f>
        <v>0</v>
      </c>
      <c r="H33" s="742">
        <f ca="1">_xlfn.IFNA(HYPERLINK(CHOOSE('Bidder Instructions'!$H$28,"#'1.2b Other NFP'!"&amp;AH33,"#'1.2a Other'!"&amp;AH33),INDIRECT("'"&amp;CHOOSE('Bidder Instructions'!$H$28,"1.2b Other NFP","1.2a Other")&amp;"'!"&amp;AH33)),"")</f>
        <v>0</v>
      </c>
      <c r="I33" s="836"/>
      <c r="J33" s="753"/>
      <c r="K33" s="753"/>
      <c r="M33" s="742">
        <f ca="1">_xlfn.IFNA(HYPERLINK(CHOOSE('Bidder Instructions'!$H$28,"#'1.2b Other NFP'!"&amp;AM33,"#'1.2a Other'!"&amp;AM33),INDIRECT("'"&amp;CHOOSE('Bidder Instructions'!$H$28,"1.2b Other NFP","1.2a Other")&amp;"'!"&amp;AM33)),"")</f>
        <v>0</v>
      </c>
      <c r="N33" s="742">
        <f ca="1">_xlfn.IFNA(HYPERLINK(CHOOSE('Bidder Instructions'!$H$28,"#'1.2b Other NFP'!"&amp;AN33,"#'1.2a Other'!"&amp;AN33),INDIRECT("'"&amp;CHOOSE('Bidder Instructions'!$H$28,"1.2b Other NFP","1.2a Other")&amp;"'!"&amp;AN33)),"")</f>
        <v>0</v>
      </c>
      <c r="O33" s="742">
        <f ca="1">_xlfn.IFNA(HYPERLINK(CHOOSE('Bidder Instructions'!$H$28,"#'1.2b Other NFP'!"&amp;AO33,"#'1.2a Other'!"&amp;AO33),INDIRECT("'"&amp;CHOOSE('Bidder Instructions'!$H$28,"1.2b Other NFP","1.2a Other")&amp;"'!"&amp;AO33)),"")</f>
        <v>0</v>
      </c>
      <c r="P33" s="836"/>
      <c r="Q33" s="753"/>
      <c r="R33" s="753"/>
      <c r="T33" s="742">
        <f ca="1">_xlfn.IFNA(HYPERLINK(CHOOSE('Bidder Instructions'!$H$28,"#'1.2b Other NFP'!"&amp;AT33,"#'1.2a Other'!"&amp;AT33),INDIRECT("'"&amp;CHOOSE('Bidder Instructions'!$H$28,"1.2b Other NFP","1.2a Other")&amp;"'!"&amp;AT33)),"")</f>
        <v>0</v>
      </c>
      <c r="U33" s="742">
        <f ca="1">_xlfn.IFNA(HYPERLINK(CHOOSE('Bidder Instructions'!$H$28,"#'1.2b Other NFP'!"&amp;AU33,"#'1.2a Other'!"&amp;AU33),INDIRECT("'"&amp;CHOOSE('Bidder Instructions'!$H$28,"1.2b Other NFP","1.2a Other")&amp;"'!"&amp;AU33)),"")</f>
        <v>0</v>
      </c>
      <c r="V33" s="742">
        <f ca="1">_xlfn.IFNA(HYPERLINK(CHOOSE('Bidder Instructions'!$H$28,"#'1.2b Other NFP'!"&amp;AV33,"#'1.2a Other'!"&amp;AV33),INDIRECT("'"&amp;CHOOSE('Bidder Instructions'!$H$28,"1.2b Other NFP","1.2a Other")&amp;"'!"&amp;AV33)),"")</f>
        <v>0</v>
      </c>
      <c r="W33" s="836"/>
      <c r="X33" s="753"/>
      <c r="Y33" s="753"/>
      <c r="AA33" s="343" t="str">
        <f t="shared" si="7"/>
        <v>BS46</v>
      </c>
      <c r="AB33" s="343">
        <v>0</v>
      </c>
      <c r="AC33" s="754"/>
      <c r="AD33" s="845" t="s">
        <v>105</v>
      </c>
      <c r="AE33" s="843" t="s">
        <v>217</v>
      </c>
      <c r="AF33" s="747" t="str">
        <f ca="1">CHOOSE('Bidder Instructions'!$H$28,ADDRESS(MATCH($AB33,'1.2b Other NFP'!$C:$C,0)+$AF$15,MATCH(AF$17,'1.2b Other NFP'!$9:$9,0)+$AF$14,1,1),ADDRESS(MATCH($AA33,'1.2a Other'!$C:$C,0)+$AF$13,MATCH(AF$17,'1.2a Other'!$9:$9,0)+$AF$12,1,1))</f>
        <v>$F$97</v>
      </c>
      <c r="AG33" s="747" t="str">
        <f ca="1">CHOOSE('Bidder Instructions'!$H$28,ADDRESS(MATCH($AB33,'1.2b Other NFP'!$C:$C,0)+$AF$15,MATCH(AG$17,'1.2b Other NFP'!$9:$9,0)+$AF$14,1,1),ADDRESS(MATCH($AA33,'1.2a Other'!$C:$C,0)+$AF$13,MATCH(AG$17,'1.2a Other'!$9:$9,0)+$AF$12,1,1))</f>
        <v>$G$97</v>
      </c>
      <c r="AH33" s="747" t="str">
        <f ca="1">CHOOSE('Bidder Instructions'!$H$28,ADDRESS(MATCH($AB33,'1.2b Other NFP'!$C:$C,0)+$AF$15,MATCH(AH$17,'1.2b Other NFP'!$9:$9,0)+$AF$14,1,1),ADDRESS(MATCH($AA33,'1.2a Other'!$C:$C,0)+$AF$13,MATCH(AH$17,'1.2a Other'!$9:$9,0)+$AF$12,1,1))</f>
        <v>$H$97</v>
      </c>
      <c r="AI33" s="748"/>
      <c r="AJ33" s="748"/>
      <c r="AK33" s="748"/>
      <c r="AL33" s="748"/>
      <c r="AM33" s="747" t="str">
        <f ca="1">CHOOSE('Bidder Instructions'!$H$28,ADDRESS(MATCH($AB33,'1.2b Other NFP'!$C:$C,0)+$AF$15,MATCH(AM$17,'1.2b Other NFP'!$9:$9,0)+$AF$14,1,1),ADDRESS(MATCH($AA33,'1.2a Other'!$C:$C,0)+$AF$13,MATCH(AM$17,'1.2a Other'!$9:$9,0)+$AF$12,1,1))</f>
        <v>$N$97</v>
      </c>
      <c r="AN33" s="747" t="str">
        <f ca="1">CHOOSE('Bidder Instructions'!$H$28,ADDRESS(MATCH($AB33,'1.2b Other NFP'!$C:$C,0)+$AF$15,MATCH(AN$17,'1.2b Other NFP'!$9:$9,0)+$AF$14,1,1),ADDRESS(MATCH($AA33,'1.2a Other'!$C:$C,0)+$AF$13,MATCH(AN$17,'1.2a Other'!$9:$9,0)+$AF$12,1,1))</f>
        <v>$O$97</v>
      </c>
      <c r="AO33" s="747" t="str">
        <f ca="1">CHOOSE('Bidder Instructions'!$H$28,ADDRESS(MATCH($AB33,'1.2b Other NFP'!$C:$C,0)+$AF$15,MATCH(AO$17,'1.2b Other NFP'!$9:$9,0)+$AF$14,1,1),ADDRESS(MATCH($AA33,'1.2a Other'!$C:$C,0)+$AF$13,MATCH(AO$17,'1.2a Other'!$9:$9,0)+$AF$12,1,1))</f>
        <v>$P$97</v>
      </c>
      <c r="AP33" s="748"/>
      <c r="AQ33" s="748"/>
      <c r="AR33" s="748"/>
      <c r="AS33" s="748"/>
      <c r="AT33" s="747" t="str">
        <f ca="1">CHOOSE('Bidder Instructions'!$H$28,ADDRESS(MATCH($AB33,'1.2b Other NFP'!$C:$C,0)+$AF$15,MATCH(AT$17,'1.2b Other NFP'!$9:$9,0)+$AF$14,1,1),ADDRESS(MATCH($AA33,'1.2a Other'!$C:$C,0)+$AF$13,MATCH(AT$17,'1.2a Other'!$9:$9,0)+$AF$12,1,1))</f>
        <v>$V$97</v>
      </c>
      <c r="AU33" s="747" t="str">
        <f ca="1">CHOOSE('Bidder Instructions'!$H$28,ADDRESS(MATCH($AB33,'1.2b Other NFP'!$C:$C,0)+$AF$15,MATCH(AU$17,'1.2b Other NFP'!$9:$9,0)+$AF$14,1,1),ADDRESS(MATCH($AA33,'1.2a Other'!$C:$C,0)+$AF$13,MATCH(AU$17,'1.2a Other'!$9:$9,0)+$AF$12,1,1))</f>
        <v>$W$97</v>
      </c>
      <c r="AV33" s="747" t="str">
        <f ca="1">CHOOSE('Bidder Instructions'!$H$28,ADDRESS(MATCH($AB33,'1.2b Other NFP'!$C:$C,0)+$AF$15,MATCH(AV$17,'1.2b Other NFP'!$9:$9,0)+$AF$14,1,1),ADDRESS(MATCH($AA33,'1.2a Other'!$C:$C,0)+$AF$13,MATCH(AV$17,'1.2a Other'!$9:$9,0)+$AF$12,1,1))</f>
        <v>$X$97</v>
      </c>
      <c r="AW33" s="749"/>
      <c r="AX33" s="749"/>
      <c r="AY33" s="749"/>
    </row>
    <row r="34" spans="1:51" s="737" customFormat="1" ht="28" outlineLevel="1" x14ac:dyDescent="0.25">
      <c r="A34" s="737" t="s">
        <v>509</v>
      </c>
      <c r="B34" s="737" t="s">
        <v>42</v>
      </c>
      <c r="C34" s="750"/>
      <c r="D34" s="846" t="str">
        <f>IF('Bidder Instructions'!$H$27=1,"","Amounts owed to joint ventures and associates")</f>
        <v>Amounts owed to joint ventures and associates</v>
      </c>
      <c r="E34" s="841" t="str">
        <f>IF(D34="","","add")</f>
        <v>add</v>
      </c>
      <c r="F34" s="742">
        <f ca="1">_xlfn.IFNA(HYPERLINK(CHOOSE('Bidder Instructions'!$H$28,"#'1.2b Other NFP'!"&amp;AF34,"#'1.2a Other'!"&amp;AF34),INDIRECT("'"&amp;CHOOSE('Bidder Instructions'!$H$28,"1.2b Other NFP","1.2a Other")&amp;"'!"&amp;AF34)),"")</f>
        <v>0</v>
      </c>
      <c r="G34" s="742">
        <f ca="1">_xlfn.IFNA(HYPERLINK(CHOOSE('Bidder Instructions'!$H$28,"#'1.2b Other NFP'!"&amp;AG34,"#'1.2a Other'!"&amp;AG34),INDIRECT("'"&amp;CHOOSE('Bidder Instructions'!$H$28,"1.2b Other NFP","1.2a Other")&amp;"'!"&amp;AG34)),"")</f>
        <v>0</v>
      </c>
      <c r="H34" s="742">
        <f ca="1">_xlfn.IFNA(HYPERLINK(CHOOSE('Bidder Instructions'!$H$28,"#'1.2b Other NFP'!"&amp;AH34,"#'1.2a Other'!"&amp;AH34),INDIRECT("'"&amp;CHOOSE('Bidder Instructions'!$H$28,"1.2b Other NFP","1.2a Other")&amp;"'!"&amp;AH34)),"")</f>
        <v>0</v>
      </c>
      <c r="I34" s="836"/>
      <c r="J34" s="753"/>
      <c r="K34" s="753"/>
      <c r="M34" s="742">
        <f ca="1">_xlfn.IFNA(HYPERLINK(CHOOSE('Bidder Instructions'!$H$28,"#'1.2b Other NFP'!"&amp;AM34,"#'1.2a Other'!"&amp;AM34),INDIRECT("'"&amp;CHOOSE('Bidder Instructions'!$H$28,"1.2b Other NFP","1.2a Other")&amp;"'!"&amp;AM34)),"")</f>
        <v>0</v>
      </c>
      <c r="N34" s="742">
        <f ca="1">_xlfn.IFNA(HYPERLINK(CHOOSE('Bidder Instructions'!$H$28,"#'1.2b Other NFP'!"&amp;AN34,"#'1.2a Other'!"&amp;AN34),INDIRECT("'"&amp;CHOOSE('Bidder Instructions'!$H$28,"1.2b Other NFP","1.2a Other")&amp;"'!"&amp;AN34)),"")</f>
        <v>0</v>
      </c>
      <c r="O34" s="742">
        <f ca="1">_xlfn.IFNA(HYPERLINK(CHOOSE('Bidder Instructions'!$H$28,"#'1.2b Other NFP'!"&amp;AO34,"#'1.2a Other'!"&amp;AO34),INDIRECT("'"&amp;CHOOSE('Bidder Instructions'!$H$28,"1.2b Other NFP","1.2a Other")&amp;"'!"&amp;AO34)),"")</f>
        <v>0</v>
      </c>
      <c r="P34" s="836"/>
      <c r="Q34" s="753"/>
      <c r="R34" s="753"/>
      <c r="T34" s="742">
        <f ca="1">_xlfn.IFNA(HYPERLINK(CHOOSE('Bidder Instructions'!$H$28,"#'1.2b Other NFP'!"&amp;AT34,"#'1.2a Other'!"&amp;AT34),INDIRECT("'"&amp;CHOOSE('Bidder Instructions'!$H$28,"1.2b Other NFP","1.2a Other")&amp;"'!"&amp;AT34)),"")</f>
        <v>0</v>
      </c>
      <c r="U34" s="742">
        <f ca="1">_xlfn.IFNA(HYPERLINK(CHOOSE('Bidder Instructions'!$H$28,"#'1.2b Other NFP'!"&amp;AU34,"#'1.2a Other'!"&amp;AU34),INDIRECT("'"&amp;CHOOSE('Bidder Instructions'!$H$28,"1.2b Other NFP","1.2a Other")&amp;"'!"&amp;AU34)),"")</f>
        <v>0</v>
      </c>
      <c r="V34" s="742">
        <f ca="1">_xlfn.IFNA(HYPERLINK(CHOOSE('Bidder Instructions'!$H$28,"#'1.2b Other NFP'!"&amp;AV34,"#'1.2a Other'!"&amp;AV34),INDIRECT("'"&amp;CHOOSE('Bidder Instructions'!$H$28,"1.2b Other NFP","1.2a Other")&amp;"'!"&amp;AV34)),"")</f>
        <v>0</v>
      </c>
      <c r="W34" s="836"/>
      <c r="X34" s="753"/>
      <c r="Y34" s="753"/>
      <c r="AA34" s="343" t="str">
        <f t="shared" si="7"/>
        <v>BS47</v>
      </c>
      <c r="AB34" s="343">
        <v>0</v>
      </c>
      <c r="AC34" s="754"/>
      <c r="AD34" s="847" t="str">
        <f>IF('Bidder Instructions'!$H$27=1,"","Amounts owed to joint ventures and associates")</f>
        <v>Amounts owed to joint ventures and associates</v>
      </c>
      <c r="AE34" s="843" t="str">
        <f>IF(AD34="","","add")</f>
        <v>add</v>
      </c>
      <c r="AF34" s="747" t="str">
        <f ca="1">CHOOSE('Bidder Instructions'!$H$28,ADDRESS(MATCH($AB34,'1.2b Other NFP'!$C:$C,0)+$AF$15,MATCH(AF$17,'1.2b Other NFP'!$9:$9,0)+$AF$14,1,1),ADDRESS(MATCH($AA34,'1.2a Other'!$C:$C,0)+$AF$13,MATCH(AF$17,'1.2a Other'!$9:$9,0)+$AF$12,1,1))</f>
        <v>$F$98</v>
      </c>
      <c r="AG34" s="747" t="str">
        <f ca="1">CHOOSE('Bidder Instructions'!$H$28,ADDRESS(MATCH($AB34,'1.2b Other NFP'!$C:$C,0)+$AF$15,MATCH(AG$17,'1.2b Other NFP'!$9:$9,0)+$AF$14,1,1),ADDRESS(MATCH($AA34,'1.2a Other'!$C:$C,0)+$AF$13,MATCH(AG$17,'1.2a Other'!$9:$9,0)+$AF$12,1,1))</f>
        <v>$G$98</v>
      </c>
      <c r="AH34" s="747" t="str">
        <f ca="1">CHOOSE('Bidder Instructions'!$H$28,ADDRESS(MATCH($AB34,'1.2b Other NFP'!$C:$C,0)+$AF$15,MATCH(AH$17,'1.2b Other NFP'!$9:$9,0)+$AF$14,1,1),ADDRESS(MATCH($AA34,'1.2a Other'!$C:$C,0)+$AF$13,MATCH(AH$17,'1.2a Other'!$9:$9,0)+$AF$12,1,1))</f>
        <v>$H$98</v>
      </c>
      <c r="AI34" s="748"/>
      <c r="AJ34" s="748"/>
      <c r="AK34" s="748"/>
      <c r="AL34" s="748"/>
      <c r="AM34" s="747" t="str">
        <f ca="1">CHOOSE('Bidder Instructions'!$H$28,ADDRESS(MATCH($AB34,'1.2b Other NFP'!$C:$C,0)+$AF$15,MATCH(AM$17,'1.2b Other NFP'!$9:$9,0)+$AF$14,1,1),ADDRESS(MATCH($AA34,'1.2a Other'!$C:$C,0)+$AF$13,MATCH(AM$17,'1.2a Other'!$9:$9,0)+$AF$12,1,1))</f>
        <v>$N$98</v>
      </c>
      <c r="AN34" s="747" t="str">
        <f ca="1">CHOOSE('Bidder Instructions'!$H$28,ADDRESS(MATCH($AB34,'1.2b Other NFP'!$C:$C,0)+$AF$15,MATCH(AN$17,'1.2b Other NFP'!$9:$9,0)+$AF$14,1,1),ADDRESS(MATCH($AA34,'1.2a Other'!$C:$C,0)+$AF$13,MATCH(AN$17,'1.2a Other'!$9:$9,0)+$AF$12,1,1))</f>
        <v>$O$98</v>
      </c>
      <c r="AO34" s="747" t="str">
        <f ca="1">CHOOSE('Bidder Instructions'!$H$28,ADDRESS(MATCH($AB34,'1.2b Other NFP'!$C:$C,0)+$AF$15,MATCH(AO$17,'1.2b Other NFP'!$9:$9,0)+$AF$14,1,1),ADDRESS(MATCH($AA34,'1.2a Other'!$C:$C,0)+$AF$13,MATCH(AO$17,'1.2a Other'!$9:$9,0)+$AF$12,1,1))</f>
        <v>$P$98</v>
      </c>
      <c r="AP34" s="748"/>
      <c r="AQ34" s="748"/>
      <c r="AR34" s="748"/>
      <c r="AS34" s="748"/>
      <c r="AT34" s="747" t="str">
        <f ca="1">CHOOSE('Bidder Instructions'!$H$28,ADDRESS(MATCH($AB34,'1.2b Other NFP'!$C:$C,0)+$AF$15,MATCH(AT$17,'1.2b Other NFP'!$9:$9,0)+$AF$14,1,1),ADDRESS(MATCH($AA34,'1.2a Other'!$C:$C,0)+$AF$13,MATCH(AT$17,'1.2a Other'!$9:$9,0)+$AF$12,1,1))</f>
        <v>$V$98</v>
      </c>
      <c r="AU34" s="747" t="str">
        <f ca="1">CHOOSE('Bidder Instructions'!$H$28,ADDRESS(MATCH($AB34,'1.2b Other NFP'!$C:$C,0)+$AF$15,MATCH(AU$17,'1.2b Other NFP'!$9:$9,0)+$AF$14,1,1),ADDRESS(MATCH($AA34,'1.2a Other'!$C:$C,0)+$AF$13,MATCH(AU$17,'1.2a Other'!$9:$9,0)+$AF$12,1,1))</f>
        <v>$W$98</v>
      </c>
      <c r="AV34" s="747" t="str">
        <f ca="1">CHOOSE('Bidder Instructions'!$H$28,ADDRESS(MATCH($AB34,'1.2b Other NFP'!$C:$C,0)+$AF$15,MATCH(AV$17,'1.2b Other NFP'!$9:$9,0)+$AF$14,1,1),ADDRESS(MATCH($AA34,'1.2a Other'!$C:$C,0)+$AF$13,MATCH(AV$17,'1.2a Other'!$9:$9,0)+$AF$12,1,1))</f>
        <v>$X$98</v>
      </c>
      <c r="AW34" s="749"/>
      <c r="AX34" s="749"/>
      <c r="AY34" s="749"/>
    </row>
    <row r="35" spans="1:51" s="737" customFormat="1" outlineLevel="1" x14ac:dyDescent="0.25">
      <c r="A35" s="737" t="s">
        <v>510</v>
      </c>
      <c r="B35" s="737" t="s">
        <v>42</v>
      </c>
      <c r="C35" s="750"/>
      <c r="D35" s="840" t="str">
        <f>IF('Bidder Instructions'!$H$27=1,"","Derivative financial instruments")</f>
        <v>Derivative financial instruments</v>
      </c>
      <c r="E35" s="841" t="str">
        <f>IF(D35="","","add")</f>
        <v>add</v>
      </c>
      <c r="F35" s="742">
        <f ca="1">_xlfn.IFNA(HYPERLINK(CHOOSE('Bidder Instructions'!$H$28,"#'1.2b Other NFP'!"&amp;AF35,"#'1.2a Other'!"&amp;AF35),INDIRECT("'"&amp;CHOOSE('Bidder Instructions'!$H$28,"1.2b Other NFP","1.2a Other")&amp;"'!"&amp;AF35)),"")</f>
        <v>0</v>
      </c>
      <c r="G35" s="742">
        <f ca="1">_xlfn.IFNA(HYPERLINK(CHOOSE('Bidder Instructions'!$H$28,"#'1.2b Other NFP'!"&amp;AG35,"#'1.2a Other'!"&amp;AG35),INDIRECT("'"&amp;CHOOSE('Bidder Instructions'!$H$28,"1.2b Other NFP","1.2a Other")&amp;"'!"&amp;AG35)),"")</f>
        <v>0</v>
      </c>
      <c r="H35" s="742">
        <f ca="1">_xlfn.IFNA(HYPERLINK(CHOOSE('Bidder Instructions'!$H$28,"#'1.2b Other NFP'!"&amp;AH35,"#'1.2a Other'!"&amp;AH35),INDIRECT("'"&amp;CHOOSE('Bidder Instructions'!$H$28,"1.2b Other NFP","1.2a Other")&amp;"'!"&amp;AH35)),"")</f>
        <v>0</v>
      </c>
      <c r="I35" s="836"/>
      <c r="J35" s="753"/>
      <c r="K35" s="753"/>
      <c r="M35" s="742">
        <f ca="1">_xlfn.IFNA(HYPERLINK(CHOOSE('Bidder Instructions'!$H$28,"#'1.2b Other NFP'!"&amp;AM35,"#'1.2a Other'!"&amp;AM35),INDIRECT("'"&amp;CHOOSE('Bidder Instructions'!$H$28,"1.2b Other NFP","1.2a Other")&amp;"'!"&amp;AM35)),"")</f>
        <v>0</v>
      </c>
      <c r="N35" s="742">
        <f ca="1">_xlfn.IFNA(HYPERLINK(CHOOSE('Bidder Instructions'!$H$28,"#'1.2b Other NFP'!"&amp;AN35,"#'1.2a Other'!"&amp;AN35),INDIRECT("'"&amp;CHOOSE('Bidder Instructions'!$H$28,"1.2b Other NFP","1.2a Other")&amp;"'!"&amp;AN35)),"")</f>
        <v>0</v>
      </c>
      <c r="O35" s="742">
        <f ca="1">_xlfn.IFNA(HYPERLINK(CHOOSE('Bidder Instructions'!$H$28,"#'1.2b Other NFP'!"&amp;AO35,"#'1.2a Other'!"&amp;AO35),INDIRECT("'"&amp;CHOOSE('Bidder Instructions'!$H$28,"1.2b Other NFP","1.2a Other")&amp;"'!"&amp;AO35)),"")</f>
        <v>0</v>
      </c>
      <c r="P35" s="836"/>
      <c r="Q35" s="753"/>
      <c r="R35" s="753"/>
      <c r="T35" s="742">
        <f ca="1">_xlfn.IFNA(HYPERLINK(CHOOSE('Bidder Instructions'!$H$28,"#'1.2b Other NFP'!"&amp;AT35,"#'1.2a Other'!"&amp;AT35),INDIRECT("'"&amp;CHOOSE('Bidder Instructions'!$H$28,"1.2b Other NFP","1.2a Other")&amp;"'!"&amp;AT35)),"")</f>
        <v>0</v>
      </c>
      <c r="U35" s="742">
        <f ca="1">_xlfn.IFNA(HYPERLINK(CHOOSE('Bidder Instructions'!$H$28,"#'1.2b Other NFP'!"&amp;AU35,"#'1.2a Other'!"&amp;AU35),INDIRECT("'"&amp;CHOOSE('Bidder Instructions'!$H$28,"1.2b Other NFP","1.2a Other")&amp;"'!"&amp;AU35)),"")</f>
        <v>0</v>
      </c>
      <c r="V35" s="742">
        <f ca="1">_xlfn.IFNA(HYPERLINK(CHOOSE('Bidder Instructions'!$H$28,"#'1.2b Other NFP'!"&amp;AV35,"#'1.2a Other'!"&amp;AV35),INDIRECT("'"&amp;CHOOSE('Bidder Instructions'!$H$28,"1.2b Other NFP","1.2a Other")&amp;"'!"&amp;AV35)),"")</f>
        <v>0</v>
      </c>
      <c r="W35" s="836"/>
      <c r="X35" s="753"/>
      <c r="Y35" s="753"/>
      <c r="AA35" s="343" t="str">
        <f t="shared" si="7"/>
        <v>BS48</v>
      </c>
      <c r="AB35" s="343">
        <v>0</v>
      </c>
      <c r="AC35" s="754"/>
      <c r="AD35" s="842" t="str">
        <f>IF('Bidder Instructions'!$H$27=1,"","Derivative financial instruments")</f>
        <v>Derivative financial instruments</v>
      </c>
      <c r="AE35" s="843" t="str">
        <f>IF(AD35="","","add")</f>
        <v>add</v>
      </c>
      <c r="AF35" s="747" t="str">
        <f ca="1">CHOOSE('Bidder Instructions'!$H$28,ADDRESS(MATCH($AB35,'1.2b Other NFP'!$C:$C,0)+$AF$15,MATCH(AF$17,'1.2b Other NFP'!$9:$9,0)+$AF$14,1,1),ADDRESS(MATCH($AA35,'1.2a Other'!$C:$C,0)+$AF$13,MATCH(AF$17,'1.2a Other'!$9:$9,0)+$AF$12,1,1))</f>
        <v>$F$99</v>
      </c>
      <c r="AG35" s="747" t="str">
        <f ca="1">CHOOSE('Bidder Instructions'!$H$28,ADDRESS(MATCH($AB35,'1.2b Other NFP'!$C:$C,0)+$AF$15,MATCH(AG$17,'1.2b Other NFP'!$9:$9,0)+$AF$14,1,1),ADDRESS(MATCH($AA35,'1.2a Other'!$C:$C,0)+$AF$13,MATCH(AG$17,'1.2a Other'!$9:$9,0)+$AF$12,1,1))</f>
        <v>$G$99</v>
      </c>
      <c r="AH35" s="747" t="str">
        <f ca="1">CHOOSE('Bidder Instructions'!$H$28,ADDRESS(MATCH($AB35,'1.2b Other NFP'!$C:$C,0)+$AF$15,MATCH(AH$17,'1.2b Other NFP'!$9:$9,0)+$AF$14,1,1),ADDRESS(MATCH($AA35,'1.2a Other'!$C:$C,0)+$AF$13,MATCH(AH$17,'1.2a Other'!$9:$9,0)+$AF$12,1,1))</f>
        <v>$H$99</v>
      </c>
      <c r="AI35" s="748"/>
      <c r="AJ35" s="748"/>
      <c r="AK35" s="748"/>
      <c r="AL35" s="748"/>
      <c r="AM35" s="747" t="str">
        <f ca="1">CHOOSE('Bidder Instructions'!$H$28,ADDRESS(MATCH($AB35,'1.2b Other NFP'!$C:$C,0)+$AF$15,MATCH(AM$17,'1.2b Other NFP'!$9:$9,0)+$AF$14,1,1),ADDRESS(MATCH($AA35,'1.2a Other'!$C:$C,0)+$AF$13,MATCH(AM$17,'1.2a Other'!$9:$9,0)+$AF$12,1,1))</f>
        <v>$N$99</v>
      </c>
      <c r="AN35" s="747" t="str">
        <f ca="1">CHOOSE('Bidder Instructions'!$H$28,ADDRESS(MATCH($AB35,'1.2b Other NFP'!$C:$C,0)+$AF$15,MATCH(AN$17,'1.2b Other NFP'!$9:$9,0)+$AF$14,1,1),ADDRESS(MATCH($AA35,'1.2a Other'!$C:$C,0)+$AF$13,MATCH(AN$17,'1.2a Other'!$9:$9,0)+$AF$12,1,1))</f>
        <v>$O$99</v>
      </c>
      <c r="AO35" s="747" t="str">
        <f ca="1">CHOOSE('Bidder Instructions'!$H$28,ADDRESS(MATCH($AB35,'1.2b Other NFP'!$C:$C,0)+$AF$15,MATCH(AO$17,'1.2b Other NFP'!$9:$9,0)+$AF$14,1,1),ADDRESS(MATCH($AA35,'1.2a Other'!$C:$C,0)+$AF$13,MATCH(AO$17,'1.2a Other'!$9:$9,0)+$AF$12,1,1))</f>
        <v>$P$99</v>
      </c>
      <c r="AP35" s="748"/>
      <c r="AQ35" s="748"/>
      <c r="AR35" s="748"/>
      <c r="AS35" s="748"/>
      <c r="AT35" s="747" t="str">
        <f ca="1">CHOOSE('Bidder Instructions'!$H$28,ADDRESS(MATCH($AB35,'1.2b Other NFP'!$C:$C,0)+$AF$15,MATCH(AT$17,'1.2b Other NFP'!$9:$9,0)+$AF$14,1,1),ADDRESS(MATCH($AA35,'1.2a Other'!$C:$C,0)+$AF$13,MATCH(AT$17,'1.2a Other'!$9:$9,0)+$AF$12,1,1))</f>
        <v>$V$99</v>
      </c>
      <c r="AU35" s="747" t="str">
        <f ca="1">CHOOSE('Bidder Instructions'!$H$28,ADDRESS(MATCH($AB35,'1.2b Other NFP'!$C:$C,0)+$AF$15,MATCH(AU$17,'1.2b Other NFP'!$9:$9,0)+$AF$14,1,1),ADDRESS(MATCH($AA35,'1.2a Other'!$C:$C,0)+$AF$13,MATCH(AU$17,'1.2a Other'!$9:$9,0)+$AF$12,1,1))</f>
        <v>$W$99</v>
      </c>
      <c r="AV35" s="747" t="str">
        <f ca="1">CHOOSE('Bidder Instructions'!$H$28,ADDRESS(MATCH($AB35,'1.2b Other NFP'!$C:$C,0)+$AF$15,MATCH(AV$17,'1.2b Other NFP'!$9:$9,0)+$AF$14,1,1),ADDRESS(MATCH($AA35,'1.2a Other'!$C:$C,0)+$AF$13,MATCH(AV$17,'1.2a Other'!$9:$9,0)+$AF$12,1,1))</f>
        <v>$X$99</v>
      </c>
      <c r="AW35" s="749"/>
      <c r="AX35" s="749"/>
      <c r="AY35" s="749"/>
    </row>
    <row r="36" spans="1:51" s="737" customFormat="1" outlineLevel="1" x14ac:dyDescent="0.25">
      <c r="C36" s="750"/>
      <c r="D36" s="848" t="s">
        <v>187</v>
      </c>
      <c r="E36" s="849"/>
      <c r="F36" s="742"/>
      <c r="G36" s="742"/>
      <c r="H36" s="742"/>
      <c r="I36" s="836"/>
      <c r="J36" s="753"/>
      <c r="K36" s="753"/>
      <c r="M36" s="742"/>
      <c r="N36" s="742"/>
      <c r="O36" s="742"/>
      <c r="P36" s="836"/>
      <c r="Q36" s="753"/>
      <c r="R36" s="753"/>
      <c r="T36" s="742"/>
      <c r="U36" s="742"/>
      <c r="V36" s="742"/>
      <c r="W36" s="836"/>
      <c r="X36" s="753"/>
      <c r="Y36" s="753"/>
      <c r="AA36" s="343"/>
      <c r="AB36" s="343"/>
      <c r="AC36" s="754"/>
      <c r="AD36" s="850" t="s">
        <v>187</v>
      </c>
      <c r="AE36" s="851"/>
      <c r="AF36" s="747"/>
      <c r="AG36" s="747"/>
      <c r="AH36" s="832"/>
      <c r="AI36" s="748"/>
      <c r="AJ36" s="748"/>
      <c r="AK36" s="748"/>
      <c r="AL36" s="748"/>
      <c r="AM36" s="833"/>
      <c r="AN36" s="747"/>
      <c r="AO36" s="832"/>
      <c r="AP36" s="748"/>
      <c r="AQ36" s="748"/>
      <c r="AR36" s="748"/>
      <c r="AS36" s="748"/>
      <c r="AT36" s="833"/>
      <c r="AU36" s="747"/>
      <c r="AV36" s="832"/>
      <c r="AW36" s="749"/>
      <c r="AX36" s="749"/>
      <c r="AY36" s="749"/>
    </row>
    <row r="37" spans="1:51" s="737" customFormat="1" ht="28" outlineLevel="1" x14ac:dyDescent="0.25">
      <c r="A37" s="737" t="s">
        <v>523</v>
      </c>
      <c r="B37" s="737" t="s">
        <v>497</v>
      </c>
      <c r="C37" s="750"/>
      <c r="D37" s="840" t="s">
        <v>225</v>
      </c>
      <c r="E37" s="841" t="s">
        <v>217</v>
      </c>
      <c r="F37" s="742">
        <f ca="1">_xlfn.IFNA(HYPERLINK(CHOOSE('Bidder Instructions'!$H$28,"#'1.2b Other NFP'!"&amp;AF37,"#'1.2a Other'!"&amp;AF37),INDIRECT("'"&amp;CHOOSE('Bidder Instructions'!$H$28,"1.2b Other NFP","1.2a Other")&amp;"'!"&amp;AF37)),"")</f>
        <v>0</v>
      </c>
      <c r="G37" s="742">
        <f ca="1">_xlfn.IFNA(HYPERLINK(CHOOSE('Bidder Instructions'!$H$28,"#'1.2b Other NFP'!"&amp;AG37,"#'1.2a Other'!"&amp;AG37),INDIRECT("'"&amp;CHOOSE('Bidder Instructions'!$H$28,"1.2b Other NFP","1.2a Other")&amp;"'!"&amp;AG37)),"")</f>
        <v>0</v>
      </c>
      <c r="H37" s="742">
        <f ca="1">_xlfn.IFNA(HYPERLINK(CHOOSE('Bidder Instructions'!$H$28,"#'1.2b Other NFP'!"&amp;AH37,"#'1.2a Other'!"&amp;AH37),INDIRECT("'"&amp;CHOOSE('Bidder Instructions'!$H$28,"1.2b Other NFP","1.2a Other")&amp;"'!"&amp;AH37)),"")</f>
        <v>0</v>
      </c>
      <c r="I37" s="836"/>
      <c r="J37" s="753"/>
      <c r="K37" s="753"/>
      <c r="M37" s="742">
        <f ca="1">_xlfn.IFNA(HYPERLINK(CHOOSE('Bidder Instructions'!$H$28,"#'1.2b Other NFP'!"&amp;AM37,"#'1.2a Other'!"&amp;AM37),INDIRECT("'"&amp;CHOOSE('Bidder Instructions'!$H$28,"1.2b Other NFP","1.2a Other")&amp;"'!"&amp;AM37)),"")</f>
        <v>0</v>
      </c>
      <c r="N37" s="742">
        <f ca="1">_xlfn.IFNA(HYPERLINK(CHOOSE('Bidder Instructions'!$H$28,"#'1.2b Other NFP'!"&amp;AN37,"#'1.2a Other'!"&amp;AN37),INDIRECT("'"&amp;CHOOSE('Bidder Instructions'!$H$28,"1.2b Other NFP","1.2a Other")&amp;"'!"&amp;AN37)),"")</f>
        <v>0</v>
      </c>
      <c r="O37" s="742">
        <f ca="1">_xlfn.IFNA(HYPERLINK(CHOOSE('Bidder Instructions'!$H$28,"#'1.2b Other NFP'!"&amp;AO37,"#'1.2a Other'!"&amp;AO37),INDIRECT("'"&amp;CHOOSE('Bidder Instructions'!$H$28,"1.2b Other NFP","1.2a Other")&amp;"'!"&amp;AO37)),"")</f>
        <v>0</v>
      </c>
      <c r="P37" s="836"/>
      <c r="Q37" s="753"/>
      <c r="R37" s="753"/>
      <c r="T37" s="742">
        <f ca="1">_xlfn.IFNA(HYPERLINK(CHOOSE('Bidder Instructions'!$H$28,"#'1.2b Other NFP'!"&amp;AT37,"#'1.2a Other'!"&amp;AT37),INDIRECT("'"&amp;CHOOSE('Bidder Instructions'!$H$28,"1.2b Other NFP","1.2a Other")&amp;"'!"&amp;AT37)),"")</f>
        <v>0</v>
      </c>
      <c r="U37" s="742">
        <f ca="1">_xlfn.IFNA(HYPERLINK(CHOOSE('Bidder Instructions'!$H$28,"#'1.2b Other NFP'!"&amp;AU37,"#'1.2a Other'!"&amp;AU37),INDIRECT("'"&amp;CHOOSE('Bidder Instructions'!$H$28,"1.2b Other NFP","1.2a Other")&amp;"'!"&amp;AU37)),"")</f>
        <v>0</v>
      </c>
      <c r="V37" s="742">
        <f ca="1">_xlfn.IFNA(HYPERLINK(CHOOSE('Bidder Instructions'!$H$28,"#'1.2b Other NFP'!"&amp;AV37,"#'1.2a Other'!"&amp;AV37),INDIRECT("'"&amp;CHOOSE('Bidder Instructions'!$H$28,"1.2b Other NFP","1.2a Other")&amp;"'!"&amp;AV37)),"")</f>
        <v>0</v>
      </c>
      <c r="W37" s="836"/>
      <c r="X37" s="753"/>
      <c r="Y37" s="753"/>
      <c r="AA37" s="343" t="str">
        <f t="shared" si="7"/>
        <v>BS61</v>
      </c>
      <c r="AB37" s="343">
        <v>0</v>
      </c>
      <c r="AC37" s="754"/>
      <c r="AD37" s="842" t="s">
        <v>225</v>
      </c>
      <c r="AE37" s="843" t="s">
        <v>217</v>
      </c>
      <c r="AF37" s="747" t="str">
        <f ca="1">CHOOSE('Bidder Instructions'!$H$28,ADDRESS(MATCH($AB37,'1.2b Other NFP'!$C:$C,0)+$AF$15,MATCH(AF$17,'1.2b Other NFP'!$9:$9,0)+$AF$14,1,1),ADDRESS(MATCH($AA37,'1.2a Other'!$C:$C,0)+$AF$13,MATCH(AF$17,'1.2a Other'!$9:$9,0)+$AF$12,1,1))</f>
        <v>$F$112</v>
      </c>
      <c r="AG37" s="747" t="str">
        <f ca="1">CHOOSE('Bidder Instructions'!$H$28,ADDRESS(MATCH($AB37,'1.2b Other NFP'!$C:$C,0)+$AF$15,MATCH(AG$17,'1.2b Other NFP'!$9:$9,0)+$AF$14,1,1),ADDRESS(MATCH($AA37,'1.2a Other'!$C:$C,0)+$AF$13,MATCH(AG$17,'1.2a Other'!$9:$9,0)+$AF$12,1,1))</f>
        <v>$G$112</v>
      </c>
      <c r="AH37" s="747" t="str">
        <f ca="1">CHOOSE('Bidder Instructions'!$H$28,ADDRESS(MATCH($AB37,'1.2b Other NFP'!$C:$C,0)+$AF$15,MATCH(AH$17,'1.2b Other NFP'!$9:$9,0)+$AF$14,1,1),ADDRESS(MATCH($AA37,'1.2a Other'!$C:$C,0)+$AF$13,MATCH(AH$17,'1.2a Other'!$9:$9,0)+$AF$12,1,1))</f>
        <v>$H$112</v>
      </c>
      <c r="AI37" s="748"/>
      <c r="AJ37" s="748"/>
      <c r="AK37" s="748"/>
      <c r="AL37" s="748"/>
      <c r="AM37" s="747" t="str">
        <f ca="1">CHOOSE('Bidder Instructions'!$H$28,ADDRESS(MATCH($AB37,'1.2b Other NFP'!$C:$C,0)+$AF$15,MATCH(AM$17,'1.2b Other NFP'!$9:$9,0)+$AF$14,1,1),ADDRESS(MATCH($AA37,'1.2a Other'!$C:$C,0)+$AF$13,MATCH(AM$17,'1.2a Other'!$9:$9,0)+$AF$12,1,1))</f>
        <v>$N$112</v>
      </c>
      <c r="AN37" s="747" t="str">
        <f ca="1">CHOOSE('Bidder Instructions'!$H$28,ADDRESS(MATCH($AB37,'1.2b Other NFP'!$C:$C,0)+$AF$15,MATCH(AN$17,'1.2b Other NFP'!$9:$9,0)+$AF$14,1,1),ADDRESS(MATCH($AA37,'1.2a Other'!$C:$C,0)+$AF$13,MATCH(AN$17,'1.2a Other'!$9:$9,0)+$AF$12,1,1))</f>
        <v>$O$112</v>
      </c>
      <c r="AO37" s="747" t="str">
        <f ca="1">CHOOSE('Bidder Instructions'!$H$28,ADDRESS(MATCH($AB37,'1.2b Other NFP'!$C:$C,0)+$AF$15,MATCH(AO$17,'1.2b Other NFP'!$9:$9,0)+$AF$14,1,1),ADDRESS(MATCH($AA37,'1.2a Other'!$C:$C,0)+$AF$13,MATCH(AO$17,'1.2a Other'!$9:$9,0)+$AF$12,1,1))</f>
        <v>$P$112</v>
      </c>
      <c r="AP37" s="748"/>
      <c r="AQ37" s="748"/>
      <c r="AR37" s="748"/>
      <c r="AS37" s="748"/>
      <c r="AT37" s="747" t="str">
        <f ca="1">CHOOSE('Bidder Instructions'!$H$28,ADDRESS(MATCH($AB37,'1.2b Other NFP'!$C:$C,0)+$AF$15,MATCH(AT$17,'1.2b Other NFP'!$9:$9,0)+$AF$14,1,1),ADDRESS(MATCH($AA37,'1.2a Other'!$C:$C,0)+$AF$13,MATCH(AT$17,'1.2a Other'!$9:$9,0)+$AF$12,1,1))</f>
        <v>$V$112</v>
      </c>
      <c r="AU37" s="747" t="str">
        <f ca="1">CHOOSE('Bidder Instructions'!$H$28,ADDRESS(MATCH($AB37,'1.2b Other NFP'!$C:$C,0)+$AF$15,MATCH(AU$17,'1.2b Other NFP'!$9:$9,0)+$AF$14,1,1),ADDRESS(MATCH($AA37,'1.2a Other'!$C:$C,0)+$AF$13,MATCH(AU$17,'1.2a Other'!$9:$9,0)+$AF$12,1,1))</f>
        <v>$W$112</v>
      </c>
      <c r="AV37" s="747" t="str">
        <f ca="1">CHOOSE('Bidder Instructions'!$H$28,ADDRESS(MATCH($AB37,'1.2b Other NFP'!$C:$C,0)+$AF$15,MATCH(AV$17,'1.2b Other NFP'!$9:$9,0)+$AF$14,1,1),ADDRESS(MATCH($AA37,'1.2a Other'!$C:$C,0)+$AF$13,MATCH(AV$17,'1.2a Other'!$9:$9,0)+$AF$12,1,1))</f>
        <v>$X$112</v>
      </c>
      <c r="AW37" s="749"/>
      <c r="AX37" s="749"/>
      <c r="AY37" s="749"/>
    </row>
    <row r="38" spans="1:51" s="737" customFormat="1" outlineLevel="1" x14ac:dyDescent="0.25">
      <c r="A38" s="737" t="s">
        <v>530</v>
      </c>
      <c r="B38" s="737" t="s">
        <v>503</v>
      </c>
      <c r="C38" s="750"/>
      <c r="D38" s="840" t="s">
        <v>124</v>
      </c>
      <c r="E38" s="841" t="s">
        <v>217</v>
      </c>
      <c r="F38" s="742">
        <f ca="1">_xlfn.IFNA(HYPERLINK(CHOOSE('Bidder Instructions'!$H$28,"#'1.2b Other NFP'!"&amp;AF38,"#'1.2a Other'!"&amp;AF38),INDIRECT("'"&amp;CHOOSE('Bidder Instructions'!$H$28,"1.2b Other NFP","1.2a Other")&amp;"'!"&amp;AF38)),"")</f>
        <v>0</v>
      </c>
      <c r="G38" s="742">
        <f ca="1">_xlfn.IFNA(HYPERLINK(CHOOSE('Bidder Instructions'!$H$28,"#'1.2b Other NFP'!"&amp;AG38,"#'1.2a Other'!"&amp;AG38),INDIRECT("'"&amp;CHOOSE('Bidder Instructions'!$H$28,"1.2b Other NFP","1.2a Other")&amp;"'!"&amp;AG38)),"")</f>
        <v>0</v>
      </c>
      <c r="H38" s="742">
        <f ca="1">_xlfn.IFNA(HYPERLINK(CHOOSE('Bidder Instructions'!$H$28,"#'1.2b Other NFP'!"&amp;AH38,"#'1.2a Other'!"&amp;AH38),INDIRECT("'"&amp;CHOOSE('Bidder Instructions'!$H$28,"1.2b Other NFP","1.2a Other")&amp;"'!"&amp;AH38)),"")</f>
        <v>0</v>
      </c>
      <c r="I38" s="836"/>
      <c r="J38" s="753"/>
      <c r="K38" s="753"/>
      <c r="M38" s="742">
        <f ca="1">_xlfn.IFNA(HYPERLINK(CHOOSE('Bidder Instructions'!$H$28,"#'1.2b Other NFP'!"&amp;AM38,"#'1.2a Other'!"&amp;AM38),INDIRECT("'"&amp;CHOOSE('Bidder Instructions'!$H$28,"1.2b Other NFP","1.2a Other")&amp;"'!"&amp;AM38)),"")</f>
        <v>0</v>
      </c>
      <c r="N38" s="742">
        <f ca="1">_xlfn.IFNA(HYPERLINK(CHOOSE('Bidder Instructions'!$H$28,"#'1.2b Other NFP'!"&amp;AN38,"#'1.2a Other'!"&amp;AN38),INDIRECT("'"&amp;CHOOSE('Bidder Instructions'!$H$28,"1.2b Other NFP","1.2a Other")&amp;"'!"&amp;AN38)),"")</f>
        <v>0</v>
      </c>
      <c r="O38" s="742">
        <f ca="1">_xlfn.IFNA(HYPERLINK(CHOOSE('Bidder Instructions'!$H$28,"#'1.2b Other NFP'!"&amp;AO38,"#'1.2a Other'!"&amp;AO38),INDIRECT("'"&amp;CHOOSE('Bidder Instructions'!$H$28,"1.2b Other NFP","1.2a Other")&amp;"'!"&amp;AO38)),"")</f>
        <v>0</v>
      </c>
      <c r="P38" s="836"/>
      <c r="Q38" s="753"/>
      <c r="R38" s="753"/>
      <c r="T38" s="742">
        <f ca="1">_xlfn.IFNA(HYPERLINK(CHOOSE('Bidder Instructions'!$H$28,"#'1.2b Other NFP'!"&amp;AT38,"#'1.2a Other'!"&amp;AT38),INDIRECT("'"&amp;CHOOSE('Bidder Instructions'!$H$28,"1.2b Other NFP","1.2a Other")&amp;"'!"&amp;AT38)),"")</f>
        <v>0</v>
      </c>
      <c r="U38" s="742">
        <f ca="1">_xlfn.IFNA(HYPERLINK(CHOOSE('Bidder Instructions'!$H$28,"#'1.2b Other NFP'!"&amp;AU38,"#'1.2a Other'!"&amp;AU38),INDIRECT("'"&amp;CHOOSE('Bidder Instructions'!$H$28,"1.2b Other NFP","1.2a Other")&amp;"'!"&amp;AU38)),"")</f>
        <v>0</v>
      </c>
      <c r="V38" s="742">
        <f ca="1">_xlfn.IFNA(HYPERLINK(CHOOSE('Bidder Instructions'!$H$28,"#'1.2b Other NFP'!"&amp;AV38,"#'1.2a Other'!"&amp;AV38),INDIRECT("'"&amp;CHOOSE('Bidder Instructions'!$H$28,"1.2b Other NFP","1.2a Other")&amp;"'!"&amp;AV38)),"")</f>
        <v>0</v>
      </c>
      <c r="W38" s="836"/>
      <c r="X38" s="753"/>
      <c r="Y38" s="753"/>
      <c r="AA38" s="343" t="str">
        <f t="shared" si="7"/>
        <v>BS68</v>
      </c>
      <c r="AB38" s="343">
        <v>0</v>
      </c>
      <c r="AC38" s="754"/>
      <c r="AD38" s="842" t="s">
        <v>124</v>
      </c>
      <c r="AE38" s="843" t="s">
        <v>217</v>
      </c>
      <c r="AF38" s="747" t="str">
        <f ca="1">CHOOSE('Bidder Instructions'!$H$28,ADDRESS(MATCH($AB38,'1.2b Other NFP'!$C:$C,0)+$AF$15,MATCH(AF$17,'1.2b Other NFP'!$9:$9,0)+$AF$14,1,1),ADDRESS(MATCH($AA38,'1.2a Other'!$C:$C,0)+$AF$13,MATCH(AF$17,'1.2a Other'!$9:$9,0)+$AF$12,1,1))</f>
        <v>$F$119</v>
      </c>
      <c r="AG38" s="747" t="str">
        <f ca="1">CHOOSE('Bidder Instructions'!$H$28,ADDRESS(MATCH($AB38,'1.2b Other NFP'!$C:$C,0)+$AF$15,MATCH(AG$17,'1.2b Other NFP'!$9:$9,0)+$AF$14,1,1),ADDRESS(MATCH($AA38,'1.2a Other'!$C:$C,0)+$AF$13,MATCH(AG$17,'1.2a Other'!$9:$9,0)+$AF$12,1,1))</f>
        <v>$G$119</v>
      </c>
      <c r="AH38" s="747" t="str">
        <f ca="1">CHOOSE('Bidder Instructions'!$H$28,ADDRESS(MATCH($AB38,'1.2b Other NFP'!$C:$C,0)+$AF$15,MATCH(AH$17,'1.2b Other NFP'!$9:$9,0)+$AF$14,1,1),ADDRESS(MATCH($AA38,'1.2a Other'!$C:$C,0)+$AF$13,MATCH(AH$17,'1.2a Other'!$9:$9,0)+$AF$12,1,1))</f>
        <v>$H$119</v>
      </c>
      <c r="AI38" s="748"/>
      <c r="AJ38" s="748"/>
      <c r="AK38" s="748"/>
      <c r="AL38" s="748"/>
      <c r="AM38" s="747" t="str">
        <f ca="1">CHOOSE('Bidder Instructions'!$H$28,ADDRESS(MATCH($AB38,'1.2b Other NFP'!$C:$C,0)+$AF$15,MATCH(AM$17,'1.2b Other NFP'!$9:$9,0)+$AF$14,1,1),ADDRESS(MATCH($AA38,'1.2a Other'!$C:$C,0)+$AF$13,MATCH(AM$17,'1.2a Other'!$9:$9,0)+$AF$12,1,1))</f>
        <v>$N$119</v>
      </c>
      <c r="AN38" s="747" t="str">
        <f ca="1">CHOOSE('Bidder Instructions'!$H$28,ADDRESS(MATCH($AB38,'1.2b Other NFP'!$C:$C,0)+$AF$15,MATCH(AN$17,'1.2b Other NFP'!$9:$9,0)+$AF$14,1,1),ADDRESS(MATCH($AA38,'1.2a Other'!$C:$C,0)+$AF$13,MATCH(AN$17,'1.2a Other'!$9:$9,0)+$AF$12,1,1))</f>
        <v>$O$119</v>
      </c>
      <c r="AO38" s="747" t="str">
        <f ca="1">CHOOSE('Bidder Instructions'!$H$28,ADDRESS(MATCH($AB38,'1.2b Other NFP'!$C:$C,0)+$AF$15,MATCH(AO$17,'1.2b Other NFP'!$9:$9,0)+$AF$14,1,1),ADDRESS(MATCH($AA38,'1.2a Other'!$C:$C,0)+$AF$13,MATCH(AO$17,'1.2a Other'!$9:$9,0)+$AF$12,1,1))</f>
        <v>$P$119</v>
      </c>
      <c r="AP38" s="748"/>
      <c r="AQ38" s="748"/>
      <c r="AR38" s="748"/>
      <c r="AS38" s="748"/>
      <c r="AT38" s="747" t="str">
        <f ca="1">CHOOSE('Bidder Instructions'!$H$28,ADDRESS(MATCH($AB38,'1.2b Other NFP'!$C:$C,0)+$AF$15,MATCH(AT$17,'1.2b Other NFP'!$9:$9,0)+$AF$14,1,1),ADDRESS(MATCH($AA38,'1.2a Other'!$C:$C,0)+$AF$13,MATCH(AT$17,'1.2a Other'!$9:$9,0)+$AF$12,1,1))</f>
        <v>$V$119</v>
      </c>
      <c r="AU38" s="747" t="str">
        <f ca="1">CHOOSE('Bidder Instructions'!$H$28,ADDRESS(MATCH($AB38,'1.2b Other NFP'!$C:$C,0)+$AF$15,MATCH(AU$17,'1.2b Other NFP'!$9:$9,0)+$AF$14,1,1),ADDRESS(MATCH($AA38,'1.2a Other'!$C:$C,0)+$AF$13,MATCH(AU$17,'1.2a Other'!$9:$9,0)+$AF$12,1,1))</f>
        <v>$W$119</v>
      </c>
      <c r="AV38" s="747" t="str">
        <f ca="1">CHOOSE('Bidder Instructions'!$H$28,ADDRESS(MATCH($AB38,'1.2b Other NFP'!$C:$C,0)+$AF$15,MATCH(AV$17,'1.2b Other NFP'!$9:$9,0)+$AF$14,1,1),ADDRESS(MATCH($AA38,'1.2a Other'!$C:$C,0)+$AF$13,MATCH(AV$17,'1.2a Other'!$9:$9,0)+$AF$12,1,1))</f>
        <v>$X$119</v>
      </c>
      <c r="AW38" s="749"/>
      <c r="AX38" s="749"/>
      <c r="AY38" s="749"/>
    </row>
    <row r="39" spans="1:51" s="737" customFormat="1" ht="28" outlineLevel="1" x14ac:dyDescent="0.25">
      <c r="A39" s="737" t="s">
        <v>522</v>
      </c>
      <c r="B39" s="839" t="s">
        <v>507</v>
      </c>
      <c r="C39" s="750"/>
      <c r="D39" s="840" t="s">
        <v>224</v>
      </c>
      <c r="E39" s="841" t="s">
        <v>217</v>
      </c>
      <c r="F39" s="742">
        <f ca="1">_xlfn.IFNA(HYPERLINK(CHOOSE('Bidder Instructions'!$H$28,"#'1.2b Other NFP'!"&amp;AF39,"#'1.2a Other'!"&amp;AF39),INDIRECT("'"&amp;CHOOSE('Bidder Instructions'!$H$28,"1.2b Other NFP","1.2a Other")&amp;"'!"&amp;AF39)),"")</f>
        <v>0</v>
      </c>
      <c r="G39" s="742">
        <f ca="1">_xlfn.IFNA(HYPERLINK(CHOOSE('Bidder Instructions'!$H$28,"#'1.2b Other NFP'!"&amp;AG39,"#'1.2a Other'!"&amp;AG39),INDIRECT("'"&amp;CHOOSE('Bidder Instructions'!$H$28,"1.2b Other NFP","1.2a Other")&amp;"'!"&amp;AG39)),"")</f>
        <v>0</v>
      </c>
      <c r="H39" s="742">
        <f ca="1">_xlfn.IFNA(HYPERLINK(CHOOSE('Bidder Instructions'!$H$28,"#'1.2b Other NFP'!"&amp;AH39,"#'1.2a Other'!"&amp;AH39),INDIRECT("'"&amp;CHOOSE('Bidder Instructions'!$H$28,"1.2b Other NFP","1.2a Other")&amp;"'!"&amp;AH39)),"")</f>
        <v>0</v>
      </c>
      <c r="I39" s="836"/>
      <c r="J39" s="753"/>
      <c r="K39" s="753"/>
      <c r="M39" s="742">
        <f ca="1">_xlfn.IFNA(HYPERLINK(CHOOSE('Bidder Instructions'!$H$28,"#'1.2b Other NFP'!"&amp;AM39,"#'1.2a Other'!"&amp;AM39),INDIRECT("'"&amp;CHOOSE('Bidder Instructions'!$H$28,"1.2b Other NFP","1.2a Other")&amp;"'!"&amp;AM39)),"")</f>
        <v>0</v>
      </c>
      <c r="N39" s="742">
        <f ca="1">_xlfn.IFNA(HYPERLINK(CHOOSE('Bidder Instructions'!$H$28,"#'1.2b Other NFP'!"&amp;AN39,"#'1.2a Other'!"&amp;AN39),INDIRECT("'"&amp;CHOOSE('Bidder Instructions'!$H$28,"1.2b Other NFP","1.2a Other")&amp;"'!"&amp;AN39)),"")</f>
        <v>0</v>
      </c>
      <c r="O39" s="742">
        <f ca="1">_xlfn.IFNA(HYPERLINK(CHOOSE('Bidder Instructions'!$H$28,"#'1.2b Other NFP'!"&amp;AO39,"#'1.2a Other'!"&amp;AO39),INDIRECT("'"&amp;CHOOSE('Bidder Instructions'!$H$28,"1.2b Other NFP","1.2a Other")&amp;"'!"&amp;AO39)),"")</f>
        <v>0</v>
      </c>
      <c r="P39" s="836"/>
      <c r="Q39" s="753"/>
      <c r="R39" s="753"/>
      <c r="T39" s="742">
        <f ca="1">_xlfn.IFNA(HYPERLINK(CHOOSE('Bidder Instructions'!$H$28,"#'1.2b Other NFP'!"&amp;AT39,"#'1.2a Other'!"&amp;AT39),INDIRECT("'"&amp;CHOOSE('Bidder Instructions'!$H$28,"1.2b Other NFP","1.2a Other")&amp;"'!"&amp;AT39)),"")</f>
        <v>0</v>
      </c>
      <c r="U39" s="742">
        <f ca="1">_xlfn.IFNA(HYPERLINK(CHOOSE('Bidder Instructions'!$H$28,"#'1.2b Other NFP'!"&amp;AU39,"#'1.2a Other'!"&amp;AU39),INDIRECT("'"&amp;CHOOSE('Bidder Instructions'!$H$28,"1.2b Other NFP","1.2a Other")&amp;"'!"&amp;AU39)),"")</f>
        <v>0</v>
      </c>
      <c r="V39" s="742">
        <f ca="1">_xlfn.IFNA(HYPERLINK(CHOOSE('Bidder Instructions'!$H$28,"#'1.2b Other NFP'!"&amp;AV39,"#'1.2a Other'!"&amp;AV39),INDIRECT("'"&amp;CHOOSE('Bidder Instructions'!$H$28,"1.2b Other NFP","1.2a Other")&amp;"'!"&amp;AV39)),"")</f>
        <v>0</v>
      </c>
      <c r="W39" s="836"/>
      <c r="X39" s="753"/>
      <c r="Y39" s="753"/>
      <c r="AA39" s="343" t="str">
        <f t="shared" si="7"/>
        <v>BS60</v>
      </c>
      <c r="AB39" s="343">
        <v>0</v>
      </c>
      <c r="AC39" s="754"/>
      <c r="AD39" s="842" t="s">
        <v>224</v>
      </c>
      <c r="AE39" s="843" t="s">
        <v>217</v>
      </c>
      <c r="AF39" s="747" t="str">
        <f ca="1">CHOOSE('Bidder Instructions'!$H$28,ADDRESS(MATCH($AB39,'1.2b Other NFP'!$C:$C,0)+$AF$15,MATCH(AF$17,'1.2b Other NFP'!$9:$9,0)+$AF$14,1,1),ADDRESS(MATCH($AA39,'1.2a Other'!$C:$C,0)+$AF$13,MATCH(AF$17,'1.2a Other'!$9:$9,0)+$AF$12,1,1))</f>
        <v>$F$111</v>
      </c>
      <c r="AG39" s="747" t="str">
        <f ca="1">CHOOSE('Bidder Instructions'!$H$28,ADDRESS(MATCH($AB39,'1.2b Other NFP'!$C:$C,0)+$AF$15,MATCH(AG$17,'1.2b Other NFP'!$9:$9,0)+$AF$14,1,1),ADDRESS(MATCH($AA39,'1.2a Other'!$C:$C,0)+$AF$13,MATCH(AG$17,'1.2a Other'!$9:$9,0)+$AF$12,1,1))</f>
        <v>$G$111</v>
      </c>
      <c r="AH39" s="747" t="str">
        <f ca="1">CHOOSE('Bidder Instructions'!$H$28,ADDRESS(MATCH($AB39,'1.2b Other NFP'!$C:$C,0)+$AF$15,MATCH(AH$17,'1.2b Other NFP'!$9:$9,0)+$AF$14,1,1),ADDRESS(MATCH($AA39,'1.2a Other'!$C:$C,0)+$AF$13,MATCH(AH$17,'1.2a Other'!$9:$9,0)+$AF$12,1,1))</f>
        <v>$H$111</v>
      </c>
      <c r="AI39" s="748"/>
      <c r="AJ39" s="748"/>
      <c r="AK39" s="748"/>
      <c r="AL39" s="748"/>
      <c r="AM39" s="747" t="str">
        <f ca="1">CHOOSE('Bidder Instructions'!$H$28,ADDRESS(MATCH($AB39,'1.2b Other NFP'!$C:$C,0)+$AF$15,MATCH(AM$17,'1.2b Other NFP'!$9:$9,0)+$AF$14,1,1),ADDRESS(MATCH($AA39,'1.2a Other'!$C:$C,0)+$AF$13,MATCH(AM$17,'1.2a Other'!$9:$9,0)+$AF$12,1,1))</f>
        <v>$N$111</v>
      </c>
      <c r="AN39" s="747" t="str">
        <f ca="1">CHOOSE('Bidder Instructions'!$H$28,ADDRESS(MATCH($AB39,'1.2b Other NFP'!$C:$C,0)+$AF$15,MATCH(AN$17,'1.2b Other NFP'!$9:$9,0)+$AF$14,1,1),ADDRESS(MATCH($AA39,'1.2a Other'!$C:$C,0)+$AF$13,MATCH(AN$17,'1.2a Other'!$9:$9,0)+$AF$12,1,1))</f>
        <v>$O$111</v>
      </c>
      <c r="AO39" s="747" t="str">
        <f ca="1">CHOOSE('Bidder Instructions'!$H$28,ADDRESS(MATCH($AB39,'1.2b Other NFP'!$C:$C,0)+$AF$15,MATCH(AO$17,'1.2b Other NFP'!$9:$9,0)+$AF$14,1,1),ADDRESS(MATCH($AA39,'1.2a Other'!$C:$C,0)+$AF$13,MATCH(AO$17,'1.2a Other'!$9:$9,0)+$AF$12,1,1))</f>
        <v>$P$111</v>
      </c>
      <c r="AP39" s="748"/>
      <c r="AQ39" s="748"/>
      <c r="AR39" s="748"/>
      <c r="AS39" s="748"/>
      <c r="AT39" s="747" t="str">
        <f ca="1">CHOOSE('Bidder Instructions'!$H$28,ADDRESS(MATCH($AB39,'1.2b Other NFP'!$C:$C,0)+$AF$15,MATCH(AT$17,'1.2b Other NFP'!$9:$9,0)+$AF$14,1,1),ADDRESS(MATCH($AA39,'1.2a Other'!$C:$C,0)+$AF$13,MATCH(AT$17,'1.2a Other'!$9:$9,0)+$AF$12,1,1))</f>
        <v>$V$111</v>
      </c>
      <c r="AU39" s="747" t="str">
        <f ca="1">CHOOSE('Bidder Instructions'!$H$28,ADDRESS(MATCH($AB39,'1.2b Other NFP'!$C:$C,0)+$AF$15,MATCH(AU$17,'1.2b Other NFP'!$9:$9,0)+$AF$14,1,1),ADDRESS(MATCH($AA39,'1.2a Other'!$C:$C,0)+$AF$13,MATCH(AU$17,'1.2a Other'!$9:$9,0)+$AF$12,1,1))</f>
        <v>$W$111</v>
      </c>
      <c r="AV39" s="747" t="str">
        <f ca="1">CHOOSE('Bidder Instructions'!$H$28,ADDRESS(MATCH($AB39,'1.2b Other NFP'!$C:$C,0)+$AF$15,MATCH(AV$17,'1.2b Other NFP'!$9:$9,0)+$AF$14,1,1),ADDRESS(MATCH($AA39,'1.2a Other'!$C:$C,0)+$AF$13,MATCH(AV$17,'1.2a Other'!$9:$9,0)+$AF$12,1,1))</f>
        <v>$X$111</v>
      </c>
      <c r="AW39" s="749"/>
      <c r="AX39" s="749"/>
      <c r="AY39" s="749"/>
    </row>
    <row r="40" spans="1:51" s="737" customFormat="1" outlineLevel="1" x14ac:dyDescent="0.25">
      <c r="A40" s="737" t="s">
        <v>524</v>
      </c>
      <c r="B40" s="737" t="s">
        <v>498</v>
      </c>
      <c r="C40" s="750"/>
      <c r="D40" s="844" t="s">
        <v>105</v>
      </c>
      <c r="E40" s="841" t="s">
        <v>217</v>
      </c>
      <c r="F40" s="742">
        <f ca="1">_xlfn.IFNA(HYPERLINK(CHOOSE('Bidder Instructions'!$H$28,"#'1.2b Other NFP'!"&amp;AF40,"#'1.2a Other'!"&amp;AF40),INDIRECT("'"&amp;CHOOSE('Bidder Instructions'!$H$28,"1.2b Other NFP","1.2a Other")&amp;"'!"&amp;AF40)),"")</f>
        <v>0</v>
      </c>
      <c r="G40" s="742">
        <f ca="1">_xlfn.IFNA(HYPERLINK(CHOOSE('Bidder Instructions'!$H$28,"#'1.2b Other NFP'!"&amp;AG40,"#'1.2a Other'!"&amp;AG40),INDIRECT("'"&amp;CHOOSE('Bidder Instructions'!$H$28,"1.2b Other NFP","1.2a Other")&amp;"'!"&amp;AG40)),"")</f>
        <v>0</v>
      </c>
      <c r="H40" s="742">
        <f ca="1">_xlfn.IFNA(HYPERLINK(CHOOSE('Bidder Instructions'!$H$28,"#'1.2b Other NFP'!"&amp;AH40,"#'1.2a Other'!"&amp;AH40),INDIRECT("'"&amp;CHOOSE('Bidder Instructions'!$H$28,"1.2b Other NFP","1.2a Other")&amp;"'!"&amp;AH40)),"")</f>
        <v>0</v>
      </c>
      <c r="I40" s="836"/>
      <c r="J40" s="753"/>
      <c r="K40" s="753"/>
      <c r="M40" s="742">
        <f ca="1">_xlfn.IFNA(HYPERLINK(CHOOSE('Bidder Instructions'!$H$28,"#'1.2b Other NFP'!"&amp;AM40,"#'1.2a Other'!"&amp;AM40),INDIRECT("'"&amp;CHOOSE('Bidder Instructions'!$H$28,"1.2b Other NFP","1.2a Other")&amp;"'!"&amp;AM40)),"")</f>
        <v>0</v>
      </c>
      <c r="N40" s="742">
        <f ca="1">_xlfn.IFNA(HYPERLINK(CHOOSE('Bidder Instructions'!$H$28,"#'1.2b Other NFP'!"&amp;AN40,"#'1.2a Other'!"&amp;AN40),INDIRECT("'"&amp;CHOOSE('Bidder Instructions'!$H$28,"1.2b Other NFP","1.2a Other")&amp;"'!"&amp;AN40)),"")</f>
        <v>0</v>
      </c>
      <c r="O40" s="742">
        <f ca="1">_xlfn.IFNA(HYPERLINK(CHOOSE('Bidder Instructions'!$H$28,"#'1.2b Other NFP'!"&amp;AO40,"#'1.2a Other'!"&amp;AO40),INDIRECT("'"&amp;CHOOSE('Bidder Instructions'!$H$28,"1.2b Other NFP","1.2a Other")&amp;"'!"&amp;AO40)),"")</f>
        <v>0</v>
      </c>
      <c r="P40" s="836"/>
      <c r="Q40" s="753"/>
      <c r="R40" s="753"/>
      <c r="T40" s="742">
        <f ca="1">_xlfn.IFNA(HYPERLINK(CHOOSE('Bidder Instructions'!$H$28,"#'1.2b Other NFP'!"&amp;AT40,"#'1.2a Other'!"&amp;AT40),INDIRECT("'"&amp;CHOOSE('Bidder Instructions'!$H$28,"1.2b Other NFP","1.2a Other")&amp;"'!"&amp;AT40)),"")</f>
        <v>0</v>
      </c>
      <c r="U40" s="742">
        <f ca="1">_xlfn.IFNA(HYPERLINK(CHOOSE('Bidder Instructions'!$H$28,"#'1.2b Other NFP'!"&amp;AU40,"#'1.2a Other'!"&amp;AU40),INDIRECT("'"&amp;CHOOSE('Bidder Instructions'!$H$28,"1.2b Other NFP","1.2a Other")&amp;"'!"&amp;AU40)),"")</f>
        <v>0</v>
      </c>
      <c r="V40" s="742">
        <f ca="1">_xlfn.IFNA(HYPERLINK(CHOOSE('Bidder Instructions'!$H$28,"#'1.2b Other NFP'!"&amp;AV40,"#'1.2a Other'!"&amp;AV40),INDIRECT("'"&amp;CHOOSE('Bidder Instructions'!$H$28,"1.2b Other NFP","1.2a Other")&amp;"'!"&amp;AV40)),"")</f>
        <v>0</v>
      </c>
      <c r="W40" s="836"/>
      <c r="X40" s="753"/>
      <c r="Y40" s="753"/>
      <c r="AA40" s="343" t="str">
        <f t="shared" si="7"/>
        <v>BS62</v>
      </c>
      <c r="AB40" s="343">
        <v>0</v>
      </c>
      <c r="AC40" s="754"/>
      <c r="AD40" s="845" t="s">
        <v>105</v>
      </c>
      <c r="AE40" s="843" t="s">
        <v>217</v>
      </c>
      <c r="AF40" s="747" t="str">
        <f ca="1">CHOOSE('Bidder Instructions'!$H$28,ADDRESS(MATCH($AB40,'1.2b Other NFP'!$C:$C,0)+$AF$15,MATCH(AF$17,'1.2b Other NFP'!$9:$9,0)+$AF$14,1,1),ADDRESS(MATCH($AA40,'1.2a Other'!$C:$C,0)+$AF$13,MATCH(AF$17,'1.2a Other'!$9:$9,0)+$AF$12,1,1))</f>
        <v>$F$113</v>
      </c>
      <c r="AG40" s="747" t="str">
        <f ca="1">CHOOSE('Bidder Instructions'!$H$28,ADDRESS(MATCH($AB40,'1.2b Other NFP'!$C:$C,0)+$AF$15,MATCH(AG$17,'1.2b Other NFP'!$9:$9,0)+$AF$14,1,1),ADDRESS(MATCH($AA40,'1.2a Other'!$C:$C,0)+$AF$13,MATCH(AG$17,'1.2a Other'!$9:$9,0)+$AF$12,1,1))</f>
        <v>$G$113</v>
      </c>
      <c r="AH40" s="747" t="str">
        <f ca="1">CHOOSE('Bidder Instructions'!$H$28,ADDRESS(MATCH($AB40,'1.2b Other NFP'!$C:$C,0)+$AF$15,MATCH(AH$17,'1.2b Other NFP'!$9:$9,0)+$AF$14,1,1),ADDRESS(MATCH($AA40,'1.2a Other'!$C:$C,0)+$AF$13,MATCH(AH$17,'1.2a Other'!$9:$9,0)+$AF$12,1,1))</f>
        <v>$H$113</v>
      </c>
      <c r="AI40" s="748"/>
      <c r="AJ40" s="748"/>
      <c r="AK40" s="748"/>
      <c r="AL40" s="748"/>
      <c r="AM40" s="747" t="str">
        <f ca="1">CHOOSE('Bidder Instructions'!$H$28,ADDRESS(MATCH($AB40,'1.2b Other NFP'!$C:$C,0)+$AF$15,MATCH(AM$17,'1.2b Other NFP'!$9:$9,0)+$AF$14,1,1),ADDRESS(MATCH($AA40,'1.2a Other'!$C:$C,0)+$AF$13,MATCH(AM$17,'1.2a Other'!$9:$9,0)+$AF$12,1,1))</f>
        <v>$N$113</v>
      </c>
      <c r="AN40" s="747" t="str">
        <f ca="1">CHOOSE('Bidder Instructions'!$H$28,ADDRESS(MATCH($AB40,'1.2b Other NFP'!$C:$C,0)+$AF$15,MATCH(AN$17,'1.2b Other NFP'!$9:$9,0)+$AF$14,1,1),ADDRESS(MATCH($AA40,'1.2a Other'!$C:$C,0)+$AF$13,MATCH(AN$17,'1.2a Other'!$9:$9,0)+$AF$12,1,1))</f>
        <v>$O$113</v>
      </c>
      <c r="AO40" s="747" t="str">
        <f ca="1">CHOOSE('Bidder Instructions'!$H$28,ADDRESS(MATCH($AB40,'1.2b Other NFP'!$C:$C,0)+$AF$15,MATCH(AO$17,'1.2b Other NFP'!$9:$9,0)+$AF$14,1,1),ADDRESS(MATCH($AA40,'1.2a Other'!$C:$C,0)+$AF$13,MATCH(AO$17,'1.2a Other'!$9:$9,0)+$AF$12,1,1))</f>
        <v>$P$113</v>
      </c>
      <c r="AP40" s="748"/>
      <c r="AQ40" s="748"/>
      <c r="AR40" s="748"/>
      <c r="AS40" s="748"/>
      <c r="AT40" s="747" t="str">
        <f ca="1">CHOOSE('Bidder Instructions'!$H$28,ADDRESS(MATCH($AB40,'1.2b Other NFP'!$C:$C,0)+$AF$15,MATCH(AT$17,'1.2b Other NFP'!$9:$9,0)+$AF$14,1,1),ADDRESS(MATCH($AA40,'1.2a Other'!$C:$C,0)+$AF$13,MATCH(AT$17,'1.2a Other'!$9:$9,0)+$AF$12,1,1))</f>
        <v>$V$113</v>
      </c>
      <c r="AU40" s="747" t="str">
        <f ca="1">CHOOSE('Bidder Instructions'!$H$28,ADDRESS(MATCH($AB40,'1.2b Other NFP'!$C:$C,0)+$AF$15,MATCH(AU$17,'1.2b Other NFP'!$9:$9,0)+$AF$14,1,1),ADDRESS(MATCH($AA40,'1.2a Other'!$C:$C,0)+$AF$13,MATCH(AU$17,'1.2a Other'!$9:$9,0)+$AF$12,1,1))</f>
        <v>$W$113</v>
      </c>
      <c r="AV40" s="747" t="str">
        <f ca="1">CHOOSE('Bidder Instructions'!$H$28,ADDRESS(MATCH($AB40,'1.2b Other NFP'!$C:$C,0)+$AF$15,MATCH(AV$17,'1.2b Other NFP'!$9:$9,0)+$AF$14,1,1),ADDRESS(MATCH($AA40,'1.2a Other'!$C:$C,0)+$AF$13,MATCH(AV$17,'1.2a Other'!$9:$9,0)+$AF$12,1,1))</f>
        <v>$X$113</v>
      </c>
      <c r="AW40" s="749"/>
      <c r="AX40" s="749"/>
      <c r="AY40" s="749"/>
    </row>
    <row r="41" spans="1:51" s="737" customFormat="1" ht="28" outlineLevel="1" x14ac:dyDescent="0.25">
      <c r="A41" s="737" t="s">
        <v>525</v>
      </c>
      <c r="B41" s="737" t="s">
        <v>42</v>
      </c>
      <c r="C41" s="750"/>
      <c r="D41" s="840" t="str">
        <f>IF('Bidder Instructions'!$H$27=1,"","Amounts owed to joint ventures and associates")</f>
        <v>Amounts owed to joint ventures and associates</v>
      </c>
      <c r="E41" s="841" t="str">
        <f>IF(D41="","","add")</f>
        <v>add</v>
      </c>
      <c r="F41" s="742">
        <f ca="1">_xlfn.IFNA(HYPERLINK(CHOOSE('Bidder Instructions'!$H$28,"#'1.2b Other NFP'!"&amp;AF41,"#'1.2a Other'!"&amp;AF41),INDIRECT("'"&amp;CHOOSE('Bidder Instructions'!$H$28,"1.2b Other NFP","1.2a Other")&amp;"'!"&amp;AF41)),"")</f>
        <v>0</v>
      </c>
      <c r="G41" s="742">
        <f ca="1">_xlfn.IFNA(HYPERLINK(CHOOSE('Bidder Instructions'!$H$28,"#'1.2b Other NFP'!"&amp;AG41,"#'1.2a Other'!"&amp;AG41),INDIRECT("'"&amp;CHOOSE('Bidder Instructions'!$H$28,"1.2b Other NFP","1.2a Other")&amp;"'!"&amp;AG41)),"")</f>
        <v>0</v>
      </c>
      <c r="H41" s="742">
        <f ca="1">_xlfn.IFNA(HYPERLINK(CHOOSE('Bidder Instructions'!$H$28,"#'1.2b Other NFP'!"&amp;AH41,"#'1.2a Other'!"&amp;AH41),INDIRECT("'"&amp;CHOOSE('Bidder Instructions'!$H$28,"1.2b Other NFP","1.2a Other")&amp;"'!"&amp;AH41)),"")</f>
        <v>0</v>
      </c>
      <c r="I41" s="836"/>
      <c r="J41" s="753"/>
      <c r="K41" s="753"/>
      <c r="M41" s="742">
        <f ca="1">_xlfn.IFNA(HYPERLINK(CHOOSE('Bidder Instructions'!$H$28,"#'1.2b Other NFP'!"&amp;AM41,"#'1.2a Other'!"&amp;AM41),INDIRECT("'"&amp;CHOOSE('Bidder Instructions'!$H$28,"1.2b Other NFP","1.2a Other")&amp;"'!"&amp;AM41)),"")</f>
        <v>0</v>
      </c>
      <c r="N41" s="742">
        <f ca="1">_xlfn.IFNA(HYPERLINK(CHOOSE('Bidder Instructions'!$H$28,"#'1.2b Other NFP'!"&amp;AN41,"#'1.2a Other'!"&amp;AN41),INDIRECT("'"&amp;CHOOSE('Bidder Instructions'!$H$28,"1.2b Other NFP","1.2a Other")&amp;"'!"&amp;AN41)),"")</f>
        <v>0</v>
      </c>
      <c r="O41" s="742">
        <f ca="1">_xlfn.IFNA(HYPERLINK(CHOOSE('Bidder Instructions'!$H$28,"#'1.2b Other NFP'!"&amp;AO41,"#'1.2a Other'!"&amp;AO41),INDIRECT("'"&amp;CHOOSE('Bidder Instructions'!$H$28,"1.2b Other NFP","1.2a Other")&amp;"'!"&amp;AO41)),"")</f>
        <v>0</v>
      </c>
      <c r="P41" s="836"/>
      <c r="Q41" s="753"/>
      <c r="R41" s="753"/>
      <c r="T41" s="742">
        <f ca="1">_xlfn.IFNA(HYPERLINK(CHOOSE('Bidder Instructions'!$H$28,"#'1.2b Other NFP'!"&amp;AT41,"#'1.2a Other'!"&amp;AT41),INDIRECT("'"&amp;CHOOSE('Bidder Instructions'!$H$28,"1.2b Other NFP","1.2a Other")&amp;"'!"&amp;AT41)),"")</f>
        <v>0</v>
      </c>
      <c r="U41" s="742">
        <f ca="1">_xlfn.IFNA(HYPERLINK(CHOOSE('Bidder Instructions'!$H$28,"#'1.2b Other NFP'!"&amp;AU41,"#'1.2a Other'!"&amp;AU41),INDIRECT("'"&amp;CHOOSE('Bidder Instructions'!$H$28,"1.2b Other NFP","1.2a Other")&amp;"'!"&amp;AU41)),"")</f>
        <v>0</v>
      </c>
      <c r="V41" s="742">
        <f ca="1">_xlfn.IFNA(HYPERLINK(CHOOSE('Bidder Instructions'!$H$28,"#'1.2b Other NFP'!"&amp;AV41,"#'1.2a Other'!"&amp;AV41),INDIRECT("'"&amp;CHOOSE('Bidder Instructions'!$H$28,"1.2b Other NFP","1.2a Other")&amp;"'!"&amp;AV41)),"")</f>
        <v>0</v>
      </c>
      <c r="W41" s="836"/>
      <c r="X41" s="753"/>
      <c r="Y41" s="753"/>
      <c r="AA41" s="343" t="str">
        <f t="shared" si="7"/>
        <v>BS63</v>
      </c>
      <c r="AB41" s="343">
        <v>0</v>
      </c>
      <c r="AC41" s="754"/>
      <c r="AD41" s="842" t="str">
        <f>IF('Bidder Instructions'!$H$27=1,"","Amounts owed to joint ventures and associates")</f>
        <v>Amounts owed to joint ventures and associates</v>
      </c>
      <c r="AE41" s="843" t="str">
        <f>IF(AD41="","","add")</f>
        <v>add</v>
      </c>
      <c r="AF41" s="747" t="str">
        <f ca="1">CHOOSE('Bidder Instructions'!$H$28,ADDRESS(MATCH($AB41,'1.2b Other NFP'!$C:$C,0)+$AF$15,MATCH(AF$17,'1.2b Other NFP'!$9:$9,0)+$AF$14,1,1),ADDRESS(MATCH($AA41,'1.2a Other'!$C:$C,0)+$AF$13,MATCH(AF$17,'1.2a Other'!$9:$9,0)+$AF$12,1,1))</f>
        <v>$F$114</v>
      </c>
      <c r="AG41" s="747" t="str">
        <f ca="1">CHOOSE('Bidder Instructions'!$H$28,ADDRESS(MATCH($AB41,'1.2b Other NFP'!$C:$C,0)+$AF$15,MATCH(AG$17,'1.2b Other NFP'!$9:$9,0)+$AF$14,1,1),ADDRESS(MATCH($AA41,'1.2a Other'!$C:$C,0)+$AF$13,MATCH(AG$17,'1.2a Other'!$9:$9,0)+$AF$12,1,1))</f>
        <v>$G$114</v>
      </c>
      <c r="AH41" s="747" t="str">
        <f ca="1">CHOOSE('Bidder Instructions'!$H$28,ADDRESS(MATCH($AB41,'1.2b Other NFP'!$C:$C,0)+$AF$15,MATCH(AH$17,'1.2b Other NFP'!$9:$9,0)+$AF$14,1,1),ADDRESS(MATCH($AA41,'1.2a Other'!$C:$C,0)+$AF$13,MATCH(AH$17,'1.2a Other'!$9:$9,0)+$AF$12,1,1))</f>
        <v>$H$114</v>
      </c>
      <c r="AI41" s="748"/>
      <c r="AJ41" s="748"/>
      <c r="AK41" s="748"/>
      <c r="AL41" s="748"/>
      <c r="AM41" s="747" t="str">
        <f ca="1">CHOOSE('Bidder Instructions'!$H$28,ADDRESS(MATCH($AB41,'1.2b Other NFP'!$C:$C,0)+$AF$15,MATCH(AM$17,'1.2b Other NFP'!$9:$9,0)+$AF$14,1,1),ADDRESS(MATCH($AA41,'1.2a Other'!$C:$C,0)+$AF$13,MATCH(AM$17,'1.2a Other'!$9:$9,0)+$AF$12,1,1))</f>
        <v>$N$114</v>
      </c>
      <c r="AN41" s="747" t="str">
        <f ca="1">CHOOSE('Bidder Instructions'!$H$28,ADDRESS(MATCH($AB41,'1.2b Other NFP'!$C:$C,0)+$AF$15,MATCH(AN$17,'1.2b Other NFP'!$9:$9,0)+$AF$14,1,1),ADDRESS(MATCH($AA41,'1.2a Other'!$C:$C,0)+$AF$13,MATCH(AN$17,'1.2a Other'!$9:$9,0)+$AF$12,1,1))</f>
        <v>$O$114</v>
      </c>
      <c r="AO41" s="747" t="str">
        <f ca="1">CHOOSE('Bidder Instructions'!$H$28,ADDRESS(MATCH($AB41,'1.2b Other NFP'!$C:$C,0)+$AF$15,MATCH(AO$17,'1.2b Other NFP'!$9:$9,0)+$AF$14,1,1),ADDRESS(MATCH($AA41,'1.2a Other'!$C:$C,0)+$AF$13,MATCH(AO$17,'1.2a Other'!$9:$9,0)+$AF$12,1,1))</f>
        <v>$P$114</v>
      </c>
      <c r="AP41" s="748"/>
      <c r="AQ41" s="748"/>
      <c r="AR41" s="748"/>
      <c r="AS41" s="748"/>
      <c r="AT41" s="747" t="str">
        <f ca="1">CHOOSE('Bidder Instructions'!$H$28,ADDRESS(MATCH($AB41,'1.2b Other NFP'!$C:$C,0)+$AF$15,MATCH(AT$17,'1.2b Other NFP'!$9:$9,0)+$AF$14,1,1),ADDRESS(MATCH($AA41,'1.2a Other'!$C:$C,0)+$AF$13,MATCH(AT$17,'1.2a Other'!$9:$9,0)+$AF$12,1,1))</f>
        <v>$V$114</v>
      </c>
      <c r="AU41" s="747" t="str">
        <f ca="1">CHOOSE('Bidder Instructions'!$H$28,ADDRESS(MATCH($AB41,'1.2b Other NFP'!$C:$C,0)+$AF$15,MATCH(AU$17,'1.2b Other NFP'!$9:$9,0)+$AF$14,1,1),ADDRESS(MATCH($AA41,'1.2a Other'!$C:$C,0)+$AF$13,MATCH(AU$17,'1.2a Other'!$9:$9,0)+$AF$12,1,1))</f>
        <v>$W$114</v>
      </c>
      <c r="AV41" s="747" t="str">
        <f ca="1">CHOOSE('Bidder Instructions'!$H$28,ADDRESS(MATCH($AB41,'1.2b Other NFP'!$C:$C,0)+$AF$15,MATCH(AV$17,'1.2b Other NFP'!$9:$9,0)+$AF$14,1,1),ADDRESS(MATCH($AA41,'1.2a Other'!$C:$C,0)+$AF$13,MATCH(AV$17,'1.2a Other'!$9:$9,0)+$AF$12,1,1))</f>
        <v>$X$114</v>
      </c>
      <c r="AW41" s="749"/>
      <c r="AX41" s="749"/>
      <c r="AY41" s="749"/>
    </row>
    <row r="42" spans="1:51" s="737" customFormat="1" outlineLevel="1" x14ac:dyDescent="0.25">
      <c r="A42" s="737" t="s">
        <v>533</v>
      </c>
      <c r="B42" s="737" t="s">
        <v>42</v>
      </c>
      <c r="C42" s="750"/>
      <c r="D42" s="840" t="str">
        <f>IF('Bidder Instructions'!$H$27=1,"","Derivative financial instruments")</f>
        <v>Derivative financial instruments</v>
      </c>
      <c r="E42" s="841" t="str">
        <f>IF(D42="","","add")</f>
        <v>add</v>
      </c>
      <c r="F42" s="742">
        <f ca="1">_xlfn.IFNA(HYPERLINK(CHOOSE('Bidder Instructions'!$H$28,"#'1.2b Other NFP'!"&amp;AF42,"#'1.2a Other'!"&amp;AF42),INDIRECT("'"&amp;CHOOSE('Bidder Instructions'!$H$28,"1.2b Other NFP","1.2a Other")&amp;"'!"&amp;AF42)),"")</f>
        <v>0</v>
      </c>
      <c r="G42" s="742">
        <f ca="1">_xlfn.IFNA(HYPERLINK(CHOOSE('Bidder Instructions'!$H$28,"#'1.2b Other NFP'!"&amp;AG42,"#'1.2a Other'!"&amp;AG42),INDIRECT("'"&amp;CHOOSE('Bidder Instructions'!$H$28,"1.2b Other NFP","1.2a Other")&amp;"'!"&amp;AG42)),"")</f>
        <v>0</v>
      </c>
      <c r="H42" s="742">
        <f ca="1">_xlfn.IFNA(HYPERLINK(CHOOSE('Bidder Instructions'!$H$28,"#'1.2b Other NFP'!"&amp;AH42,"#'1.2a Other'!"&amp;AH42),INDIRECT("'"&amp;CHOOSE('Bidder Instructions'!$H$28,"1.2b Other NFP","1.2a Other")&amp;"'!"&amp;AH42)),"")</f>
        <v>0</v>
      </c>
      <c r="I42" s="836"/>
      <c r="J42" s="753"/>
      <c r="K42" s="753"/>
      <c r="M42" s="742">
        <f ca="1">_xlfn.IFNA(HYPERLINK(CHOOSE('Bidder Instructions'!$H$28,"#'1.2b Other NFP'!"&amp;AM42,"#'1.2a Other'!"&amp;AM42),INDIRECT("'"&amp;CHOOSE('Bidder Instructions'!$H$28,"1.2b Other NFP","1.2a Other")&amp;"'!"&amp;AM42)),"")</f>
        <v>0</v>
      </c>
      <c r="N42" s="742">
        <f ca="1">_xlfn.IFNA(HYPERLINK(CHOOSE('Bidder Instructions'!$H$28,"#'1.2b Other NFP'!"&amp;AN42,"#'1.2a Other'!"&amp;AN42),INDIRECT("'"&amp;CHOOSE('Bidder Instructions'!$H$28,"1.2b Other NFP","1.2a Other")&amp;"'!"&amp;AN42)),"")</f>
        <v>0</v>
      </c>
      <c r="O42" s="742">
        <f ca="1">_xlfn.IFNA(HYPERLINK(CHOOSE('Bidder Instructions'!$H$28,"#'1.2b Other NFP'!"&amp;AO42,"#'1.2a Other'!"&amp;AO42),INDIRECT("'"&amp;CHOOSE('Bidder Instructions'!$H$28,"1.2b Other NFP","1.2a Other")&amp;"'!"&amp;AO42)),"")</f>
        <v>0</v>
      </c>
      <c r="P42" s="836"/>
      <c r="Q42" s="753"/>
      <c r="R42" s="753"/>
      <c r="T42" s="742">
        <f ca="1">_xlfn.IFNA(HYPERLINK(CHOOSE('Bidder Instructions'!$H$28,"#'1.2b Other NFP'!"&amp;AT42,"#'1.2a Other'!"&amp;AT42),INDIRECT("'"&amp;CHOOSE('Bidder Instructions'!$H$28,"1.2b Other NFP","1.2a Other")&amp;"'!"&amp;AT42)),"")</f>
        <v>0</v>
      </c>
      <c r="U42" s="742">
        <f ca="1">_xlfn.IFNA(HYPERLINK(CHOOSE('Bidder Instructions'!$H$28,"#'1.2b Other NFP'!"&amp;AU42,"#'1.2a Other'!"&amp;AU42),INDIRECT("'"&amp;CHOOSE('Bidder Instructions'!$H$28,"1.2b Other NFP","1.2a Other")&amp;"'!"&amp;AU42)),"")</f>
        <v>0</v>
      </c>
      <c r="V42" s="742">
        <f ca="1">_xlfn.IFNA(HYPERLINK(CHOOSE('Bidder Instructions'!$H$28,"#'1.2b Other NFP'!"&amp;AV42,"#'1.2a Other'!"&amp;AV42),INDIRECT("'"&amp;CHOOSE('Bidder Instructions'!$H$28,"1.2b Other NFP","1.2a Other")&amp;"'!"&amp;AV42)),"")</f>
        <v>0</v>
      </c>
      <c r="W42" s="836"/>
      <c r="X42" s="753"/>
      <c r="Y42" s="753"/>
      <c r="AA42" s="343" t="str">
        <f t="shared" si="7"/>
        <v>BS71</v>
      </c>
      <c r="AB42" s="343">
        <v>0</v>
      </c>
      <c r="AC42" s="754"/>
      <c r="AD42" s="842" t="str">
        <f>IF('Bidder Instructions'!$H$27=1,"","Derivative financial instruments")</f>
        <v>Derivative financial instruments</v>
      </c>
      <c r="AE42" s="843" t="str">
        <f>IF(AD42="","","add")</f>
        <v>add</v>
      </c>
      <c r="AF42" s="747" t="str">
        <f ca="1">CHOOSE('Bidder Instructions'!$H$28,ADDRESS(MATCH($AB42,'1.2b Other NFP'!$C:$C,0)+$AF$15,MATCH(AF$17,'1.2b Other NFP'!$9:$9,0)+$AF$14,1,1),ADDRESS(MATCH($AA42,'1.2a Other'!$C:$C,0)+$AF$13,MATCH(AF$17,'1.2a Other'!$9:$9,0)+$AF$12,1,1))</f>
        <v>$F$122</v>
      </c>
      <c r="AG42" s="747" t="str">
        <f ca="1">CHOOSE('Bidder Instructions'!$H$28,ADDRESS(MATCH($AB42,'1.2b Other NFP'!$C:$C,0)+$AF$15,MATCH(AG$17,'1.2b Other NFP'!$9:$9,0)+$AF$14,1,1),ADDRESS(MATCH($AA42,'1.2a Other'!$C:$C,0)+$AF$13,MATCH(AG$17,'1.2a Other'!$9:$9,0)+$AF$12,1,1))</f>
        <v>$G$122</v>
      </c>
      <c r="AH42" s="747" t="str">
        <f ca="1">CHOOSE('Bidder Instructions'!$H$28,ADDRESS(MATCH($AB42,'1.2b Other NFP'!$C:$C,0)+$AF$15,MATCH(AH$17,'1.2b Other NFP'!$9:$9,0)+$AF$14,1,1),ADDRESS(MATCH($AA42,'1.2a Other'!$C:$C,0)+$AF$13,MATCH(AH$17,'1.2a Other'!$9:$9,0)+$AF$12,1,1))</f>
        <v>$H$122</v>
      </c>
      <c r="AI42" s="748"/>
      <c r="AJ42" s="748"/>
      <c r="AK42" s="748"/>
      <c r="AL42" s="748"/>
      <c r="AM42" s="747" t="str">
        <f ca="1">CHOOSE('Bidder Instructions'!$H$28,ADDRESS(MATCH($AB42,'1.2b Other NFP'!$C:$C,0)+$AF$15,MATCH(AM$17,'1.2b Other NFP'!$9:$9,0)+$AF$14,1,1),ADDRESS(MATCH($AA42,'1.2a Other'!$C:$C,0)+$AF$13,MATCH(AM$17,'1.2a Other'!$9:$9,0)+$AF$12,1,1))</f>
        <v>$N$122</v>
      </c>
      <c r="AN42" s="747" t="str">
        <f ca="1">CHOOSE('Bidder Instructions'!$H$28,ADDRESS(MATCH($AB42,'1.2b Other NFP'!$C:$C,0)+$AF$15,MATCH(AN$17,'1.2b Other NFP'!$9:$9,0)+$AF$14,1,1),ADDRESS(MATCH($AA42,'1.2a Other'!$C:$C,0)+$AF$13,MATCH(AN$17,'1.2a Other'!$9:$9,0)+$AF$12,1,1))</f>
        <v>$O$122</v>
      </c>
      <c r="AO42" s="747" t="str">
        <f ca="1">CHOOSE('Bidder Instructions'!$H$28,ADDRESS(MATCH($AB42,'1.2b Other NFP'!$C:$C,0)+$AF$15,MATCH(AO$17,'1.2b Other NFP'!$9:$9,0)+$AF$14,1,1),ADDRESS(MATCH($AA42,'1.2a Other'!$C:$C,0)+$AF$13,MATCH(AO$17,'1.2a Other'!$9:$9,0)+$AF$12,1,1))</f>
        <v>$P$122</v>
      </c>
      <c r="AP42" s="748"/>
      <c r="AQ42" s="748"/>
      <c r="AR42" s="748"/>
      <c r="AS42" s="748"/>
      <c r="AT42" s="747" t="str">
        <f ca="1">CHOOSE('Bidder Instructions'!$H$28,ADDRESS(MATCH($AB42,'1.2b Other NFP'!$C:$C,0)+$AF$15,MATCH(AT$17,'1.2b Other NFP'!$9:$9,0)+$AF$14,1,1),ADDRESS(MATCH($AA42,'1.2a Other'!$C:$C,0)+$AF$13,MATCH(AT$17,'1.2a Other'!$9:$9,0)+$AF$12,1,1))</f>
        <v>$V$122</v>
      </c>
      <c r="AU42" s="747" t="str">
        <f ca="1">CHOOSE('Bidder Instructions'!$H$28,ADDRESS(MATCH($AB42,'1.2b Other NFP'!$C:$C,0)+$AF$15,MATCH(AU$17,'1.2b Other NFP'!$9:$9,0)+$AF$14,1,1),ADDRESS(MATCH($AA42,'1.2a Other'!$C:$C,0)+$AF$13,MATCH(AU$17,'1.2a Other'!$9:$9,0)+$AF$12,1,1))</f>
        <v>$W$122</v>
      </c>
      <c r="AV42" s="747" t="str">
        <f ca="1">CHOOSE('Bidder Instructions'!$H$28,ADDRESS(MATCH($AB42,'1.2b Other NFP'!$C:$C,0)+$AF$15,MATCH(AV$17,'1.2b Other NFP'!$9:$9,0)+$AF$14,1,1),ADDRESS(MATCH($AA42,'1.2a Other'!$C:$C,0)+$AF$13,MATCH(AV$17,'1.2a Other'!$9:$9,0)+$AF$12,1,1))</f>
        <v>$X$122</v>
      </c>
      <c r="AW42" s="749"/>
      <c r="AX42" s="749"/>
      <c r="AY42" s="749"/>
    </row>
    <row r="43" spans="1:51" s="737" customFormat="1" outlineLevel="1" x14ac:dyDescent="0.25">
      <c r="C43" s="750"/>
      <c r="D43" s="848" t="s">
        <v>25</v>
      </c>
      <c r="E43" s="849"/>
      <c r="F43" s="742"/>
      <c r="G43" s="742"/>
      <c r="H43" s="742"/>
      <c r="I43" s="836"/>
      <c r="J43" s="753"/>
      <c r="K43" s="753"/>
      <c r="M43" s="742"/>
      <c r="N43" s="742"/>
      <c r="O43" s="742"/>
      <c r="P43" s="836"/>
      <c r="Q43" s="753"/>
      <c r="R43" s="753"/>
      <c r="T43" s="742"/>
      <c r="U43" s="742"/>
      <c r="V43" s="742"/>
      <c r="W43" s="836"/>
      <c r="X43" s="753"/>
      <c r="Y43" s="753"/>
      <c r="AA43" s="343"/>
      <c r="AB43" s="343"/>
      <c r="AC43" s="754"/>
      <c r="AD43" s="850" t="s">
        <v>25</v>
      </c>
      <c r="AE43" s="851"/>
      <c r="AF43" s="747"/>
      <c r="AG43" s="747"/>
      <c r="AH43" s="832"/>
      <c r="AI43" s="748"/>
      <c r="AJ43" s="748"/>
      <c r="AK43" s="748"/>
      <c r="AL43" s="748"/>
      <c r="AM43" s="833"/>
      <c r="AN43" s="747"/>
      <c r="AO43" s="832"/>
      <c r="AP43" s="748"/>
      <c r="AQ43" s="748"/>
      <c r="AR43" s="748"/>
      <c r="AS43" s="748"/>
      <c r="AT43" s="833"/>
      <c r="AU43" s="747"/>
      <c r="AV43" s="832"/>
      <c r="AW43" s="749"/>
      <c r="AX43" s="749"/>
      <c r="AY43" s="749"/>
    </row>
    <row r="44" spans="1:51" s="737" customFormat="1" outlineLevel="1" x14ac:dyDescent="0.25">
      <c r="A44" s="737" t="s">
        <v>472</v>
      </c>
      <c r="B44" s="737" t="s">
        <v>42</v>
      </c>
      <c r="C44" s="750"/>
      <c r="D44" s="840" t="str">
        <f>IF('Bidder Instructions'!$H$27=1,"","Investments")</f>
        <v>Investments</v>
      </c>
      <c r="E44" s="841" t="str">
        <f>IF(D44="","","less")</f>
        <v>less</v>
      </c>
      <c r="F44" s="742">
        <f ca="1">_xlfn.IFNA(HYPERLINK(CHOOSE('Bidder Instructions'!$H$28,"#'1.2b Other NFP'!"&amp;AF44,"#'1.2a Other'!"&amp;AF44),INDIRECT("'"&amp;CHOOSE('Bidder Instructions'!$H$28,"1.2b Other NFP","1.2a Other")&amp;"'!"&amp;AF44)),"")</f>
        <v>0</v>
      </c>
      <c r="G44" s="742">
        <f ca="1">_xlfn.IFNA(HYPERLINK(CHOOSE('Bidder Instructions'!$H$28,"#'1.2b Other NFP'!"&amp;AG44,"#'1.2a Other'!"&amp;AG44),INDIRECT("'"&amp;CHOOSE('Bidder Instructions'!$H$28,"1.2b Other NFP","1.2a Other")&amp;"'!"&amp;AG44)),"")</f>
        <v>0</v>
      </c>
      <c r="H44" s="742">
        <f ca="1">_xlfn.IFNA(HYPERLINK(CHOOSE('Bidder Instructions'!$H$28,"#'1.2b Other NFP'!"&amp;AH44,"#'1.2a Other'!"&amp;AH44),INDIRECT("'"&amp;CHOOSE('Bidder Instructions'!$H$28,"1.2b Other NFP","1.2a Other")&amp;"'!"&amp;AH44)),"")</f>
        <v>0</v>
      </c>
      <c r="I44" s="836"/>
      <c r="J44" s="753"/>
      <c r="K44" s="753"/>
      <c r="M44" s="742">
        <f ca="1">_xlfn.IFNA(HYPERLINK(CHOOSE('Bidder Instructions'!$H$28,"#'1.2b Other NFP'!"&amp;AM44,"#'1.2a Other'!"&amp;AM44),INDIRECT("'"&amp;CHOOSE('Bidder Instructions'!$H$28,"1.2b Other NFP","1.2a Other")&amp;"'!"&amp;AM44)),"")</f>
        <v>0</v>
      </c>
      <c r="N44" s="742">
        <f ca="1">_xlfn.IFNA(HYPERLINK(CHOOSE('Bidder Instructions'!$H$28,"#'1.2b Other NFP'!"&amp;AN44,"#'1.2a Other'!"&amp;AN44),INDIRECT("'"&amp;CHOOSE('Bidder Instructions'!$H$28,"1.2b Other NFP","1.2a Other")&amp;"'!"&amp;AN44)),"")</f>
        <v>0</v>
      </c>
      <c r="O44" s="742">
        <f ca="1">_xlfn.IFNA(HYPERLINK(CHOOSE('Bidder Instructions'!$H$28,"#'1.2b Other NFP'!"&amp;AO44,"#'1.2a Other'!"&amp;AO44),INDIRECT("'"&amp;CHOOSE('Bidder Instructions'!$H$28,"1.2b Other NFP","1.2a Other")&amp;"'!"&amp;AO44)),"")</f>
        <v>0</v>
      </c>
      <c r="P44" s="836"/>
      <c r="Q44" s="753"/>
      <c r="R44" s="753"/>
      <c r="T44" s="742">
        <f ca="1">_xlfn.IFNA(HYPERLINK(CHOOSE('Bidder Instructions'!$H$28,"#'1.2b Other NFP'!"&amp;AT44,"#'1.2a Other'!"&amp;AT44),INDIRECT("'"&amp;CHOOSE('Bidder Instructions'!$H$28,"1.2b Other NFP","1.2a Other")&amp;"'!"&amp;AT44)),"")</f>
        <v>0</v>
      </c>
      <c r="U44" s="742">
        <f ca="1">_xlfn.IFNA(HYPERLINK(CHOOSE('Bidder Instructions'!$H$28,"#'1.2b Other NFP'!"&amp;AU44,"#'1.2a Other'!"&amp;AU44),INDIRECT("'"&amp;CHOOSE('Bidder Instructions'!$H$28,"1.2b Other NFP","1.2a Other")&amp;"'!"&amp;AU44)),"")</f>
        <v>0</v>
      </c>
      <c r="V44" s="742">
        <f ca="1">_xlfn.IFNA(HYPERLINK(CHOOSE('Bidder Instructions'!$H$28,"#'1.2b Other NFP'!"&amp;AV44,"#'1.2a Other'!"&amp;AV44),INDIRECT("'"&amp;CHOOSE('Bidder Instructions'!$H$28,"1.2b Other NFP","1.2a Other")&amp;"'!"&amp;AV44)),"")</f>
        <v>0</v>
      </c>
      <c r="W44" s="836"/>
      <c r="X44" s="753"/>
      <c r="Y44" s="753"/>
      <c r="AA44" s="343" t="str">
        <f t="shared" si="7"/>
        <v>BS30</v>
      </c>
      <c r="AB44" s="343">
        <v>0</v>
      </c>
      <c r="AC44" s="754"/>
      <c r="AD44" s="842" t="str">
        <f>IF('Bidder Instructions'!$H$27=1,"","Investments")</f>
        <v>Investments</v>
      </c>
      <c r="AE44" s="843" t="str">
        <f>IF(AD44="","","less")</f>
        <v>less</v>
      </c>
      <c r="AF44" s="747" t="str">
        <f ca="1">CHOOSE('Bidder Instructions'!$H$28,ADDRESS(MATCH($AB44,'1.2b Other NFP'!$C:$C,0)+$AF$15,MATCH(AF$17,'1.2b Other NFP'!$9:$9,0)+$AF$14,1,1),ADDRESS(MATCH($AA44,'1.2a Other'!$C:$C,0)+$AF$13,MATCH(AF$17,'1.2a Other'!$9:$9,0)+$AF$12,1,1))</f>
        <v>$F$81</v>
      </c>
      <c r="AG44" s="747" t="str">
        <f ca="1">CHOOSE('Bidder Instructions'!$H$28,ADDRESS(MATCH($AB44,'1.2b Other NFP'!$C:$C,0)+$AF$15,MATCH(AG$17,'1.2b Other NFP'!$9:$9,0)+$AF$14,1,1),ADDRESS(MATCH($AA44,'1.2a Other'!$C:$C,0)+$AF$13,MATCH(AG$17,'1.2a Other'!$9:$9,0)+$AF$12,1,1))</f>
        <v>$G$81</v>
      </c>
      <c r="AH44" s="747" t="str">
        <f ca="1">CHOOSE('Bidder Instructions'!$H$28,ADDRESS(MATCH($AB44,'1.2b Other NFP'!$C:$C,0)+$AF$15,MATCH(AH$17,'1.2b Other NFP'!$9:$9,0)+$AF$14,1,1),ADDRESS(MATCH($AA44,'1.2a Other'!$C:$C,0)+$AF$13,MATCH(AH$17,'1.2a Other'!$9:$9,0)+$AF$12,1,1))</f>
        <v>$H$81</v>
      </c>
      <c r="AI44" s="748"/>
      <c r="AJ44" s="748"/>
      <c r="AK44" s="748"/>
      <c r="AL44" s="748"/>
      <c r="AM44" s="747" t="str">
        <f ca="1">CHOOSE('Bidder Instructions'!$H$28,ADDRESS(MATCH($AB44,'1.2b Other NFP'!$C:$C,0)+$AF$15,MATCH(AM$17,'1.2b Other NFP'!$9:$9,0)+$AF$14,1,1),ADDRESS(MATCH($AA44,'1.2a Other'!$C:$C,0)+$AF$13,MATCH(AM$17,'1.2a Other'!$9:$9,0)+$AF$12,1,1))</f>
        <v>$N$81</v>
      </c>
      <c r="AN44" s="747" t="str">
        <f ca="1">CHOOSE('Bidder Instructions'!$H$28,ADDRESS(MATCH($AB44,'1.2b Other NFP'!$C:$C,0)+$AF$15,MATCH(AN$17,'1.2b Other NFP'!$9:$9,0)+$AF$14,1,1),ADDRESS(MATCH($AA44,'1.2a Other'!$C:$C,0)+$AF$13,MATCH(AN$17,'1.2a Other'!$9:$9,0)+$AF$12,1,1))</f>
        <v>$O$81</v>
      </c>
      <c r="AO44" s="747" t="str">
        <f ca="1">CHOOSE('Bidder Instructions'!$H$28,ADDRESS(MATCH($AB44,'1.2b Other NFP'!$C:$C,0)+$AF$15,MATCH(AO$17,'1.2b Other NFP'!$9:$9,0)+$AF$14,1,1),ADDRESS(MATCH($AA44,'1.2a Other'!$C:$C,0)+$AF$13,MATCH(AO$17,'1.2a Other'!$9:$9,0)+$AF$12,1,1))</f>
        <v>$P$81</v>
      </c>
      <c r="AP44" s="748"/>
      <c r="AQ44" s="748"/>
      <c r="AR44" s="748"/>
      <c r="AS44" s="748"/>
      <c r="AT44" s="747" t="str">
        <f ca="1">CHOOSE('Bidder Instructions'!$H$28,ADDRESS(MATCH($AB44,'1.2b Other NFP'!$C:$C,0)+$AF$15,MATCH(AT$17,'1.2b Other NFP'!$9:$9,0)+$AF$14,1,1),ADDRESS(MATCH($AA44,'1.2a Other'!$C:$C,0)+$AF$13,MATCH(AT$17,'1.2a Other'!$9:$9,0)+$AF$12,1,1))</f>
        <v>$V$81</v>
      </c>
      <c r="AU44" s="747" t="str">
        <f ca="1">CHOOSE('Bidder Instructions'!$H$28,ADDRESS(MATCH($AB44,'1.2b Other NFP'!$C:$C,0)+$AF$15,MATCH(AU$17,'1.2b Other NFP'!$9:$9,0)+$AF$14,1,1),ADDRESS(MATCH($AA44,'1.2a Other'!$C:$C,0)+$AF$13,MATCH(AU$17,'1.2a Other'!$9:$9,0)+$AF$12,1,1))</f>
        <v>$W$81</v>
      </c>
      <c r="AV44" s="747" t="str">
        <f ca="1">CHOOSE('Bidder Instructions'!$H$28,ADDRESS(MATCH($AB44,'1.2b Other NFP'!$C:$C,0)+$AF$15,MATCH(AV$17,'1.2b Other NFP'!$9:$9,0)+$AF$14,1,1),ADDRESS(MATCH($AA44,'1.2a Other'!$C:$C,0)+$AF$13,MATCH(AV$17,'1.2a Other'!$9:$9,0)+$AF$12,1,1))</f>
        <v>$X$81</v>
      </c>
      <c r="AW44" s="749"/>
      <c r="AX44" s="749"/>
      <c r="AY44" s="749"/>
    </row>
    <row r="45" spans="1:51" s="737" customFormat="1" outlineLevel="1" x14ac:dyDescent="0.25">
      <c r="A45" s="737" t="s">
        <v>474</v>
      </c>
      <c r="B45" s="737" t="s">
        <v>42</v>
      </c>
      <c r="C45" s="750"/>
      <c r="D45" s="840" t="str">
        <f>IF('Bidder Instructions'!$H$27=1,"","Derivative financial instruments")</f>
        <v>Derivative financial instruments</v>
      </c>
      <c r="E45" s="841" t="str">
        <f>IF(D45="","","less")</f>
        <v>less</v>
      </c>
      <c r="F45" s="742">
        <f ca="1">_xlfn.IFNA(HYPERLINK(CHOOSE('Bidder Instructions'!$H$28,"#'1.2b Other NFP'!"&amp;AF45,"#'1.2a Other'!"&amp;AF45),INDIRECT("'"&amp;CHOOSE('Bidder Instructions'!$H$28,"1.2b Other NFP","1.2a Other")&amp;"'!"&amp;AF45)),"")</f>
        <v>0</v>
      </c>
      <c r="G45" s="742">
        <f ca="1">_xlfn.IFNA(HYPERLINK(CHOOSE('Bidder Instructions'!$H$28,"#'1.2b Other NFP'!"&amp;AG45,"#'1.2a Other'!"&amp;AG45),INDIRECT("'"&amp;CHOOSE('Bidder Instructions'!$H$28,"1.2b Other NFP","1.2a Other")&amp;"'!"&amp;AG45)),"")</f>
        <v>0</v>
      </c>
      <c r="H45" s="742">
        <f ca="1">_xlfn.IFNA(HYPERLINK(CHOOSE('Bidder Instructions'!$H$28,"#'1.2b Other NFP'!"&amp;AH45,"#'1.2a Other'!"&amp;AH45),INDIRECT("'"&amp;CHOOSE('Bidder Instructions'!$H$28,"1.2b Other NFP","1.2a Other")&amp;"'!"&amp;AH45)),"")</f>
        <v>0</v>
      </c>
      <c r="I45" s="836"/>
      <c r="J45" s="753"/>
      <c r="K45" s="753"/>
      <c r="M45" s="742">
        <f ca="1">_xlfn.IFNA(HYPERLINK(CHOOSE('Bidder Instructions'!$H$28,"#'1.2b Other NFP'!"&amp;AM45,"#'1.2a Other'!"&amp;AM45),INDIRECT("'"&amp;CHOOSE('Bidder Instructions'!$H$28,"1.2b Other NFP","1.2a Other")&amp;"'!"&amp;AM45)),"")</f>
        <v>0</v>
      </c>
      <c r="N45" s="742">
        <f ca="1">_xlfn.IFNA(HYPERLINK(CHOOSE('Bidder Instructions'!$H$28,"#'1.2b Other NFP'!"&amp;AN45,"#'1.2a Other'!"&amp;AN45),INDIRECT("'"&amp;CHOOSE('Bidder Instructions'!$H$28,"1.2b Other NFP","1.2a Other")&amp;"'!"&amp;AN45)),"")</f>
        <v>0</v>
      </c>
      <c r="O45" s="742">
        <f ca="1">_xlfn.IFNA(HYPERLINK(CHOOSE('Bidder Instructions'!$H$28,"#'1.2b Other NFP'!"&amp;AO45,"#'1.2a Other'!"&amp;AO45),INDIRECT("'"&amp;CHOOSE('Bidder Instructions'!$H$28,"1.2b Other NFP","1.2a Other")&amp;"'!"&amp;AO45)),"")</f>
        <v>0</v>
      </c>
      <c r="P45" s="836"/>
      <c r="Q45" s="753"/>
      <c r="R45" s="753"/>
      <c r="T45" s="742">
        <f ca="1">_xlfn.IFNA(HYPERLINK(CHOOSE('Bidder Instructions'!$H$28,"#'1.2b Other NFP'!"&amp;AT45,"#'1.2a Other'!"&amp;AT45),INDIRECT("'"&amp;CHOOSE('Bidder Instructions'!$H$28,"1.2b Other NFP","1.2a Other")&amp;"'!"&amp;AT45)),"")</f>
        <v>0</v>
      </c>
      <c r="U45" s="742">
        <f ca="1">_xlfn.IFNA(HYPERLINK(CHOOSE('Bidder Instructions'!$H$28,"#'1.2b Other NFP'!"&amp;AU45,"#'1.2a Other'!"&amp;AU45),INDIRECT("'"&amp;CHOOSE('Bidder Instructions'!$H$28,"1.2b Other NFP","1.2a Other")&amp;"'!"&amp;AU45)),"")</f>
        <v>0</v>
      </c>
      <c r="V45" s="742">
        <f ca="1">_xlfn.IFNA(HYPERLINK(CHOOSE('Bidder Instructions'!$H$28,"#'1.2b Other NFP'!"&amp;AV45,"#'1.2a Other'!"&amp;AV45),INDIRECT("'"&amp;CHOOSE('Bidder Instructions'!$H$28,"1.2b Other NFP","1.2a Other")&amp;"'!"&amp;AV45)),"")</f>
        <v>0</v>
      </c>
      <c r="W45" s="836"/>
      <c r="X45" s="753"/>
      <c r="Y45" s="753"/>
      <c r="AA45" s="343" t="str">
        <f t="shared" si="7"/>
        <v>BS32</v>
      </c>
      <c r="AB45" s="343">
        <v>0</v>
      </c>
      <c r="AC45" s="754"/>
      <c r="AD45" s="842" t="str">
        <f>IF('Bidder Instructions'!$H$27=1,"","Derivative financial instruments")</f>
        <v>Derivative financial instruments</v>
      </c>
      <c r="AE45" s="843" t="str">
        <f>IF(AD45="","","less")</f>
        <v>less</v>
      </c>
      <c r="AF45" s="747" t="str">
        <f ca="1">CHOOSE('Bidder Instructions'!$H$28,ADDRESS(MATCH($AB45,'1.2b Other NFP'!$C:$C,0)+$AF$15,MATCH(AF$17,'1.2b Other NFP'!$9:$9,0)+$AF$14,1,1),ADDRESS(MATCH($AA45,'1.2a Other'!$C:$C,0)+$AF$13,MATCH(AF$17,'1.2a Other'!$9:$9,0)+$AF$12,1,1))</f>
        <v>$F$83</v>
      </c>
      <c r="AG45" s="747" t="str">
        <f ca="1">CHOOSE('Bidder Instructions'!$H$28,ADDRESS(MATCH($AB45,'1.2b Other NFP'!$C:$C,0)+$AF$15,MATCH(AG$17,'1.2b Other NFP'!$9:$9,0)+$AF$14,1,1),ADDRESS(MATCH($AA45,'1.2a Other'!$C:$C,0)+$AF$13,MATCH(AG$17,'1.2a Other'!$9:$9,0)+$AF$12,1,1))</f>
        <v>$G$83</v>
      </c>
      <c r="AH45" s="747" t="str">
        <f ca="1">CHOOSE('Bidder Instructions'!$H$28,ADDRESS(MATCH($AB45,'1.2b Other NFP'!$C:$C,0)+$AF$15,MATCH(AH$17,'1.2b Other NFP'!$9:$9,0)+$AF$14,1,1),ADDRESS(MATCH($AA45,'1.2a Other'!$C:$C,0)+$AF$13,MATCH(AH$17,'1.2a Other'!$9:$9,0)+$AF$12,1,1))</f>
        <v>$H$83</v>
      </c>
      <c r="AI45" s="748"/>
      <c r="AJ45" s="748"/>
      <c r="AK45" s="748"/>
      <c r="AL45" s="748"/>
      <c r="AM45" s="747" t="str">
        <f ca="1">CHOOSE('Bidder Instructions'!$H$28,ADDRESS(MATCH($AB45,'1.2b Other NFP'!$C:$C,0)+$AF$15,MATCH(AM$17,'1.2b Other NFP'!$9:$9,0)+$AF$14,1,1),ADDRESS(MATCH($AA45,'1.2a Other'!$C:$C,0)+$AF$13,MATCH(AM$17,'1.2a Other'!$9:$9,0)+$AF$12,1,1))</f>
        <v>$N$83</v>
      </c>
      <c r="AN45" s="747" t="str">
        <f ca="1">CHOOSE('Bidder Instructions'!$H$28,ADDRESS(MATCH($AB45,'1.2b Other NFP'!$C:$C,0)+$AF$15,MATCH(AN$17,'1.2b Other NFP'!$9:$9,0)+$AF$14,1,1),ADDRESS(MATCH($AA45,'1.2a Other'!$C:$C,0)+$AF$13,MATCH(AN$17,'1.2a Other'!$9:$9,0)+$AF$12,1,1))</f>
        <v>$O$83</v>
      </c>
      <c r="AO45" s="747" t="str">
        <f ca="1">CHOOSE('Bidder Instructions'!$H$28,ADDRESS(MATCH($AB45,'1.2b Other NFP'!$C:$C,0)+$AF$15,MATCH(AO$17,'1.2b Other NFP'!$9:$9,0)+$AF$14,1,1),ADDRESS(MATCH($AA45,'1.2a Other'!$C:$C,0)+$AF$13,MATCH(AO$17,'1.2a Other'!$9:$9,0)+$AF$12,1,1))</f>
        <v>$P$83</v>
      </c>
      <c r="AP45" s="748"/>
      <c r="AQ45" s="748"/>
      <c r="AR45" s="748"/>
      <c r="AS45" s="748"/>
      <c r="AT45" s="747" t="str">
        <f ca="1">CHOOSE('Bidder Instructions'!$H$28,ADDRESS(MATCH($AB45,'1.2b Other NFP'!$C:$C,0)+$AF$15,MATCH(AT$17,'1.2b Other NFP'!$9:$9,0)+$AF$14,1,1),ADDRESS(MATCH($AA45,'1.2a Other'!$C:$C,0)+$AF$13,MATCH(AT$17,'1.2a Other'!$9:$9,0)+$AF$12,1,1))</f>
        <v>$V$83</v>
      </c>
      <c r="AU45" s="747" t="str">
        <f ca="1">CHOOSE('Bidder Instructions'!$H$28,ADDRESS(MATCH($AB45,'1.2b Other NFP'!$C:$C,0)+$AF$15,MATCH(AU$17,'1.2b Other NFP'!$9:$9,0)+$AF$14,1,1),ADDRESS(MATCH($AA45,'1.2a Other'!$C:$C,0)+$AF$13,MATCH(AU$17,'1.2a Other'!$9:$9,0)+$AF$12,1,1))</f>
        <v>$W$83</v>
      </c>
      <c r="AV45" s="747" t="str">
        <f ca="1">CHOOSE('Bidder Instructions'!$H$28,ADDRESS(MATCH($AB45,'1.2b Other NFP'!$C:$C,0)+$AF$15,MATCH(AV$17,'1.2b Other NFP'!$9:$9,0)+$AF$14,1,1),ADDRESS(MATCH($AA45,'1.2a Other'!$C:$C,0)+$AF$13,MATCH(AV$17,'1.2a Other'!$9:$9,0)+$AF$12,1,1))</f>
        <v>$X$83</v>
      </c>
      <c r="AW45" s="749"/>
      <c r="AX45" s="749"/>
      <c r="AY45" s="749"/>
    </row>
    <row r="46" spans="1:51" s="737" customFormat="1" ht="28" outlineLevel="1" x14ac:dyDescent="0.25">
      <c r="A46" s="737" t="s">
        <v>475</v>
      </c>
      <c r="B46" s="737" t="s">
        <v>42</v>
      </c>
      <c r="C46" s="750"/>
      <c r="D46" s="840" t="str">
        <f>IF('Bidder Instructions'!$H$27=1,"","Other current financial assets (i.e. MMFs, secured loan notes)")</f>
        <v>Other current financial assets (i.e. MMFs, secured loan notes)</v>
      </c>
      <c r="E46" s="841" t="str">
        <f>IF(D46="","","less")</f>
        <v>less</v>
      </c>
      <c r="F46" s="742">
        <f ca="1">_xlfn.IFNA(HYPERLINK(CHOOSE('Bidder Instructions'!$H$28,"#'1.2b Other NFP'!"&amp;AF46,"#'1.2a Other'!"&amp;AF46),INDIRECT("'"&amp;CHOOSE('Bidder Instructions'!$H$28,"1.2b Other NFP","1.2a Other")&amp;"'!"&amp;AF46)),"")</f>
        <v>0</v>
      </c>
      <c r="G46" s="742">
        <f ca="1">_xlfn.IFNA(HYPERLINK(CHOOSE('Bidder Instructions'!$H$28,"#'1.2b Other NFP'!"&amp;AG46,"#'1.2a Other'!"&amp;AG46),INDIRECT("'"&amp;CHOOSE('Bidder Instructions'!$H$28,"1.2b Other NFP","1.2a Other")&amp;"'!"&amp;AG46)),"")</f>
        <v>0</v>
      </c>
      <c r="H46" s="742">
        <f ca="1">_xlfn.IFNA(HYPERLINK(CHOOSE('Bidder Instructions'!$H$28,"#'1.2b Other NFP'!"&amp;AH46,"#'1.2a Other'!"&amp;AH46),INDIRECT("'"&amp;CHOOSE('Bidder Instructions'!$H$28,"1.2b Other NFP","1.2a Other")&amp;"'!"&amp;AH46)),"")</f>
        <v>0</v>
      </c>
      <c r="I46" s="836"/>
      <c r="J46" s="753"/>
      <c r="K46" s="753"/>
      <c r="M46" s="742">
        <f ca="1">_xlfn.IFNA(HYPERLINK(CHOOSE('Bidder Instructions'!$H$28,"#'1.2b Other NFP'!"&amp;AM46,"#'1.2a Other'!"&amp;AM46),INDIRECT("'"&amp;CHOOSE('Bidder Instructions'!$H$28,"1.2b Other NFP","1.2a Other")&amp;"'!"&amp;AM46)),"")</f>
        <v>0</v>
      </c>
      <c r="N46" s="742">
        <f ca="1">_xlfn.IFNA(HYPERLINK(CHOOSE('Bidder Instructions'!$H$28,"#'1.2b Other NFP'!"&amp;AN46,"#'1.2a Other'!"&amp;AN46),INDIRECT("'"&amp;CHOOSE('Bidder Instructions'!$H$28,"1.2b Other NFP","1.2a Other")&amp;"'!"&amp;AN46)),"")</f>
        <v>0</v>
      </c>
      <c r="O46" s="742">
        <f ca="1">_xlfn.IFNA(HYPERLINK(CHOOSE('Bidder Instructions'!$H$28,"#'1.2b Other NFP'!"&amp;AO46,"#'1.2a Other'!"&amp;AO46),INDIRECT("'"&amp;CHOOSE('Bidder Instructions'!$H$28,"1.2b Other NFP","1.2a Other")&amp;"'!"&amp;AO46)),"")</f>
        <v>0</v>
      </c>
      <c r="P46" s="836"/>
      <c r="Q46" s="753"/>
      <c r="R46" s="753"/>
      <c r="T46" s="742">
        <f ca="1">_xlfn.IFNA(HYPERLINK(CHOOSE('Bidder Instructions'!$H$28,"#'1.2b Other NFP'!"&amp;AT46,"#'1.2a Other'!"&amp;AT46),INDIRECT("'"&amp;CHOOSE('Bidder Instructions'!$H$28,"1.2b Other NFP","1.2a Other")&amp;"'!"&amp;AT46)),"")</f>
        <v>0</v>
      </c>
      <c r="U46" s="742">
        <f ca="1">_xlfn.IFNA(HYPERLINK(CHOOSE('Bidder Instructions'!$H$28,"#'1.2b Other NFP'!"&amp;AU46,"#'1.2a Other'!"&amp;AU46),INDIRECT("'"&amp;CHOOSE('Bidder Instructions'!$H$28,"1.2b Other NFP","1.2a Other")&amp;"'!"&amp;AU46)),"")</f>
        <v>0</v>
      </c>
      <c r="V46" s="742">
        <f ca="1">_xlfn.IFNA(HYPERLINK(CHOOSE('Bidder Instructions'!$H$28,"#'1.2b Other NFP'!"&amp;AV46,"#'1.2a Other'!"&amp;AV46),INDIRECT("'"&amp;CHOOSE('Bidder Instructions'!$H$28,"1.2b Other NFP","1.2a Other")&amp;"'!"&amp;AV46)),"")</f>
        <v>0</v>
      </c>
      <c r="W46" s="836"/>
      <c r="X46" s="753"/>
      <c r="Y46" s="753"/>
      <c r="AA46" s="343" t="str">
        <f t="shared" si="7"/>
        <v>BS33</v>
      </c>
      <c r="AB46" s="343">
        <v>0</v>
      </c>
      <c r="AC46" s="754"/>
      <c r="AD46" s="842" t="str">
        <f>IF('Bidder Instructions'!$H$27=1,"","Other current financial assets (i.e. MMFs, secured loan notes)")</f>
        <v>Other current financial assets (i.e. MMFs, secured loan notes)</v>
      </c>
      <c r="AE46" s="843" t="str">
        <f>IF(AD46="","","less")</f>
        <v>less</v>
      </c>
      <c r="AF46" s="747" t="str">
        <f ca="1">CHOOSE('Bidder Instructions'!$H$28,ADDRESS(MATCH($AB46,'1.2b Other NFP'!$C:$C,0)+$AF$15,MATCH(AF$17,'1.2b Other NFP'!$9:$9,0)+$AF$14,1,1),ADDRESS(MATCH($AA46,'1.2a Other'!$C:$C,0)+$AF$13,MATCH(AF$17,'1.2a Other'!$9:$9,0)+$AF$12,1,1))</f>
        <v>$F$84</v>
      </c>
      <c r="AG46" s="747" t="str">
        <f ca="1">CHOOSE('Bidder Instructions'!$H$28,ADDRESS(MATCH($AB46,'1.2b Other NFP'!$C:$C,0)+$AF$15,MATCH(AG$17,'1.2b Other NFP'!$9:$9,0)+$AF$14,1,1),ADDRESS(MATCH($AA46,'1.2a Other'!$C:$C,0)+$AF$13,MATCH(AG$17,'1.2a Other'!$9:$9,0)+$AF$12,1,1))</f>
        <v>$G$84</v>
      </c>
      <c r="AH46" s="747" t="str">
        <f ca="1">CHOOSE('Bidder Instructions'!$H$28,ADDRESS(MATCH($AB46,'1.2b Other NFP'!$C:$C,0)+$AF$15,MATCH(AH$17,'1.2b Other NFP'!$9:$9,0)+$AF$14,1,1),ADDRESS(MATCH($AA46,'1.2a Other'!$C:$C,0)+$AF$13,MATCH(AH$17,'1.2a Other'!$9:$9,0)+$AF$12,1,1))</f>
        <v>$H$84</v>
      </c>
      <c r="AI46" s="748"/>
      <c r="AJ46" s="748"/>
      <c r="AK46" s="748"/>
      <c r="AL46" s="748"/>
      <c r="AM46" s="747" t="str">
        <f ca="1">CHOOSE('Bidder Instructions'!$H$28,ADDRESS(MATCH($AB46,'1.2b Other NFP'!$C:$C,0)+$AF$15,MATCH(AM$17,'1.2b Other NFP'!$9:$9,0)+$AF$14,1,1),ADDRESS(MATCH($AA46,'1.2a Other'!$C:$C,0)+$AF$13,MATCH(AM$17,'1.2a Other'!$9:$9,0)+$AF$12,1,1))</f>
        <v>$N$84</v>
      </c>
      <c r="AN46" s="747" t="str">
        <f ca="1">CHOOSE('Bidder Instructions'!$H$28,ADDRESS(MATCH($AB46,'1.2b Other NFP'!$C:$C,0)+$AF$15,MATCH(AN$17,'1.2b Other NFP'!$9:$9,0)+$AF$14,1,1),ADDRESS(MATCH($AA46,'1.2a Other'!$C:$C,0)+$AF$13,MATCH(AN$17,'1.2a Other'!$9:$9,0)+$AF$12,1,1))</f>
        <v>$O$84</v>
      </c>
      <c r="AO46" s="747" t="str">
        <f ca="1">CHOOSE('Bidder Instructions'!$H$28,ADDRESS(MATCH($AB46,'1.2b Other NFP'!$C:$C,0)+$AF$15,MATCH(AO$17,'1.2b Other NFP'!$9:$9,0)+$AF$14,1,1),ADDRESS(MATCH($AA46,'1.2a Other'!$C:$C,0)+$AF$13,MATCH(AO$17,'1.2a Other'!$9:$9,0)+$AF$12,1,1))</f>
        <v>$P$84</v>
      </c>
      <c r="AP46" s="748"/>
      <c r="AQ46" s="748"/>
      <c r="AR46" s="748"/>
      <c r="AS46" s="748"/>
      <c r="AT46" s="747" t="str">
        <f ca="1">CHOOSE('Bidder Instructions'!$H$28,ADDRESS(MATCH($AB46,'1.2b Other NFP'!$C:$C,0)+$AF$15,MATCH(AT$17,'1.2b Other NFP'!$9:$9,0)+$AF$14,1,1),ADDRESS(MATCH($AA46,'1.2a Other'!$C:$C,0)+$AF$13,MATCH(AT$17,'1.2a Other'!$9:$9,0)+$AF$12,1,1))</f>
        <v>$V$84</v>
      </c>
      <c r="AU46" s="747" t="str">
        <f ca="1">CHOOSE('Bidder Instructions'!$H$28,ADDRESS(MATCH($AB46,'1.2b Other NFP'!$C:$C,0)+$AF$15,MATCH(AU$17,'1.2b Other NFP'!$9:$9,0)+$AF$14,1,1),ADDRESS(MATCH($AA46,'1.2a Other'!$C:$C,0)+$AF$13,MATCH(AU$17,'1.2a Other'!$9:$9,0)+$AF$12,1,1))</f>
        <v>$W$84</v>
      </c>
      <c r="AV46" s="747" t="str">
        <f ca="1">CHOOSE('Bidder Instructions'!$H$28,ADDRESS(MATCH($AB46,'1.2b Other NFP'!$C:$C,0)+$AF$15,MATCH(AV$17,'1.2b Other NFP'!$9:$9,0)+$AF$14,1,1),ADDRESS(MATCH($AA46,'1.2a Other'!$C:$C,0)+$AF$13,MATCH(AV$17,'1.2a Other'!$9:$9,0)+$AF$12,1,1))</f>
        <v>$X$84</v>
      </c>
      <c r="AW46" s="749"/>
      <c r="AX46" s="749"/>
      <c r="AY46" s="749"/>
    </row>
    <row r="47" spans="1:51" s="737" customFormat="1" ht="42" outlineLevel="1" x14ac:dyDescent="0.25">
      <c r="A47" s="737" t="s">
        <v>496</v>
      </c>
      <c r="B47" s="737" t="s">
        <v>451</v>
      </c>
      <c r="C47" s="750"/>
      <c r="D47" s="852" t="s">
        <v>226</v>
      </c>
      <c r="E47" s="853" t="s">
        <v>216</v>
      </c>
      <c r="F47" s="742">
        <f ca="1">_xlfn.IFNA(HYPERLINK(CHOOSE('Bidder Instructions'!$H$28,"#'1.2b Other NFP'!"&amp;AF47,"#'1.2a Other'!"&amp;AF47),INDIRECT("'"&amp;CHOOSE('Bidder Instructions'!$H$28,"1.2b Other NFP","1.2a Other")&amp;"'!"&amp;AF47)),"")</f>
        <v>0</v>
      </c>
      <c r="G47" s="742">
        <f ca="1">_xlfn.IFNA(HYPERLINK(CHOOSE('Bidder Instructions'!$H$28,"#'1.2b Other NFP'!"&amp;AG47,"#'1.2a Other'!"&amp;AG47),INDIRECT("'"&amp;CHOOSE('Bidder Instructions'!$H$28,"1.2b Other NFP","1.2a Other")&amp;"'!"&amp;AG47)),"")</f>
        <v>0</v>
      </c>
      <c r="H47" s="742">
        <f ca="1">_xlfn.IFNA(HYPERLINK(CHOOSE('Bidder Instructions'!$H$28,"#'1.2b Other NFP'!"&amp;AH47,"#'1.2a Other'!"&amp;AH47),INDIRECT("'"&amp;CHOOSE('Bidder Instructions'!$H$28,"1.2b Other NFP","1.2a Other")&amp;"'!"&amp;AH47)),"")</f>
        <v>0</v>
      </c>
      <c r="I47" s="836"/>
      <c r="J47" s="753"/>
      <c r="K47" s="753"/>
      <c r="M47" s="742">
        <f ca="1">_xlfn.IFNA(HYPERLINK(CHOOSE('Bidder Instructions'!$H$28,"#'1.2b Other NFP'!"&amp;AM47,"#'1.2a Other'!"&amp;AM47),INDIRECT("'"&amp;CHOOSE('Bidder Instructions'!$H$28,"1.2b Other NFP","1.2a Other")&amp;"'!"&amp;AM47)),"")</f>
        <v>0</v>
      </c>
      <c r="N47" s="742">
        <f ca="1">_xlfn.IFNA(HYPERLINK(CHOOSE('Bidder Instructions'!$H$28,"#'1.2b Other NFP'!"&amp;AN47,"#'1.2a Other'!"&amp;AN47),INDIRECT("'"&amp;CHOOSE('Bidder Instructions'!$H$28,"1.2b Other NFP","1.2a Other")&amp;"'!"&amp;AN47)),"")</f>
        <v>0</v>
      </c>
      <c r="O47" s="742">
        <f ca="1">_xlfn.IFNA(HYPERLINK(CHOOSE('Bidder Instructions'!$H$28,"#'1.2b Other NFP'!"&amp;AO47,"#'1.2a Other'!"&amp;AO47),INDIRECT("'"&amp;CHOOSE('Bidder Instructions'!$H$28,"1.2b Other NFP","1.2a Other")&amp;"'!"&amp;AO47)),"")</f>
        <v>0</v>
      </c>
      <c r="P47" s="836"/>
      <c r="Q47" s="753"/>
      <c r="R47" s="753"/>
      <c r="T47" s="742">
        <f ca="1">_xlfn.IFNA(HYPERLINK(CHOOSE('Bidder Instructions'!$H$28,"#'1.2b Other NFP'!"&amp;AT47,"#'1.2a Other'!"&amp;AT47),INDIRECT("'"&amp;CHOOSE('Bidder Instructions'!$H$28,"1.2b Other NFP","1.2a Other")&amp;"'!"&amp;AT47)),"")</f>
        <v>0</v>
      </c>
      <c r="U47" s="742">
        <f ca="1">_xlfn.IFNA(HYPERLINK(CHOOSE('Bidder Instructions'!$H$28,"#'1.2b Other NFP'!"&amp;AU47,"#'1.2a Other'!"&amp;AU47),INDIRECT("'"&amp;CHOOSE('Bidder Instructions'!$H$28,"1.2b Other NFP","1.2a Other")&amp;"'!"&amp;AU47)),"")</f>
        <v>0</v>
      </c>
      <c r="V47" s="742">
        <f ca="1">_xlfn.IFNA(HYPERLINK(CHOOSE('Bidder Instructions'!$H$28,"#'1.2b Other NFP'!"&amp;AV47,"#'1.2a Other'!"&amp;AV47),INDIRECT("'"&amp;CHOOSE('Bidder Instructions'!$H$28,"1.2b Other NFP","1.2a Other")&amp;"'!"&amp;AV47)),"")</f>
        <v>0</v>
      </c>
      <c r="W47" s="836"/>
      <c r="X47" s="753"/>
      <c r="Y47" s="753"/>
      <c r="AA47" s="343" t="str">
        <f t="shared" si="7"/>
        <v>BS34</v>
      </c>
      <c r="AB47" s="343">
        <v>0</v>
      </c>
      <c r="AC47" s="754"/>
      <c r="AD47" s="854" t="s">
        <v>226</v>
      </c>
      <c r="AE47" s="855" t="s">
        <v>216</v>
      </c>
      <c r="AF47" s="747" t="str">
        <f ca="1">CHOOSE('Bidder Instructions'!$H$28,ADDRESS(MATCH($AB47,'1.2b Other NFP'!$C:$C,0)+$AF$15,MATCH(AF$17,'1.2b Other NFP'!$9:$9,0)+$AF$14,1,1),ADDRESS(MATCH($AA47,'1.2a Other'!$C:$C,0)+$AF$13,MATCH(AF$17,'1.2a Other'!$9:$9,0)+$AF$12,1,1))</f>
        <v>$F$85</v>
      </c>
      <c r="AG47" s="747" t="str">
        <f ca="1">CHOOSE('Bidder Instructions'!$H$28,ADDRESS(MATCH($AB47,'1.2b Other NFP'!$C:$C,0)+$AF$15,MATCH(AG$17,'1.2b Other NFP'!$9:$9,0)+$AF$14,1,1),ADDRESS(MATCH($AA47,'1.2a Other'!$C:$C,0)+$AF$13,MATCH(AG$17,'1.2a Other'!$9:$9,0)+$AF$12,1,1))</f>
        <v>$G$85</v>
      </c>
      <c r="AH47" s="747" t="str">
        <f ca="1">CHOOSE('Bidder Instructions'!$H$28,ADDRESS(MATCH($AB47,'1.2b Other NFP'!$C:$C,0)+$AF$15,MATCH(AH$17,'1.2b Other NFP'!$9:$9,0)+$AF$14,1,1),ADDRESS(MATCH($AA47,'1.2a Other'!$C:$C,0)+$AF$13,MATCH(AH$17,'1.2a Other'!$9:$9,0)+$AF$12,1,1))</f>
        <v>$H$85</v>
      </c>
      <c r="AI47" s="748"/>
      <c r="AJ47" s="748"/>
      <c r="AK47" s="748"/>
      <c r="AL47" s="748"/>
      <c r="AM47" s="747" t="str">
        <f ca="1">CHOOSE('Bidder Instructions'!$H$28,ADDRESS(MATCH($AB47,'1.2b Other NFP'!$C:$C,0)+$AF$15,MATCH(AM$17,'1.2b Other NFP'!$9:$9,0)+$AF$14,1,1),ADDRESS(MATCH($AA47,'1.2a Other'!$C:$C,0)+$AF$13,MATCH(AM$17,'1.2a Other'!$9:$9,0)+$AF$12,1,1))</f>
        <v>$N$85</v>
      </c>
      <c r="AN47" s="747" t="str">
        <f ca="1">CHOOSE('Bidder Instructions'!$H$28,ADDRESS(MATCH($AB47,'1.2b Other NFP'!$C:$C,0)+$AF$15,MATCH(AN$17,'1.2b Other NFP'!$9:$9,0)+$AF$14,1,1),ADDRESS(MATCH($AA47,'1.2a Other'!$C:$C,0)+$AF$13,MATCH(AN$17,'1.2a Other'!$9:$9,0)+$AF$12,1,1))</f>
        <v>$O$85</v>
      </c>
      <c r="AO47" s="747" t="str">
        <f ca="1">CHOOSE('Bidder Instructions'!$H$28,ADDRESS(MATCH($AB47,'1.2b Other NFP'!$C:$C,0)+$AF$15,MATCH(AO$17,'1.2b Other NFP'!$9:$9,0)+$AF$14,1,1),ADDRESS(MATCH($AA47,'1.2a Other'!$C:$C,0)+$AF$13,MATCH(AO$17,'1.2a Other'!$9:$9,0)+$AF$12,1,1))</f>
        <v>$P$85</v>
      </c>
      <c r="AP47" s="748"/>
      <c r="AQ47" s="748"/>
      <c r="AR47" s="748"/>
      <c r="AS47" s="748"/>
      <c r="AT47" s="747" t="str">
        <f ca="1">CHOOSE('Bidder Instructions'!$H$28,ADDRESS(MATCH($AB47,'1.2b Other NFP'!$C:$C,0)+$AF$15,MATCH(AT$17,'1.2b Other NFP'!$9:$9,0)+$AF$14,1,1),ADDRESS(MATCH($AA47,'1.2a Other'!$C:$C,0)+$AF$13,MATCH(AT$17,'1.2a Other'!$9:$9,0)+$AF$12,1,1))</f>
        <v>$V$85</v>
      </c>
      <c r="AU47" s="747" t="str">
        <f ca="1">CHOOSE('Bidder Instructions'!$H$28,ADDRESS(MATCH($AB47,'1.2b Other NFP'!$C:$C,0)+$AF$15,MATCH(AU$17,'1.2b Other NFP'!$9:$9,0)+$AF$14,1,1),ADDRESS(MATCH($AA47,'1.2a Other'!$C:$C,0)+$AF$13,MATCH(AU$17,'1.2a Other'!$9:$9,0)+$AF$12,1,1))</f>
        <v>$W$85</v>
      </c>
      <c r="AV47" s="747" t="str">
        <f ca="1">CHOOSE('Bidder Instructions'!$H$28,ADDRESS(MATCH($AB47,'1.2b Other NFP'!$C:$C,0)+$AF$15,MATCH(AV$17,'1.2b Other NFP'!$9:$9,0)+$AF$14,1,1),ADDRESS(MATCH($AA47,'1.2a Other'!$C:$C,0)+$AF$13,MATCH(AV$17,'1.2a Other'!$9:$9,0)+$AF$12,1,1))</f>
        <v>$X$85</v>
      </c>
      <c r="AW47" s="749"/>
      <c r="AX47" s="749"/>
      <c r="AY47" s="749"/>
    </row>
    <row r="48" spans="1:51" s="737" customFormat="1" ht="14.5" outlineLevel="1" thickBot="1" x14ac:dyDescent="0.3">
      <c r="C48" s="750"/>
      <c r="D48" s="856" t="s">
        <v>129</v>
      </c>
      <c r="E48" s="857"/>
      <c r="F48" s="858">
        <f ca="1">SUM(F30:F35,F37:F42)-SUM(F44:F47)</f>
        <v>0</v>
      </c>
      <c r="G48" s="858">
        <f ca="1">SUM(G30:G35,G37:G42)-SUM(G44:G47)</f>
        <v>0</v>
      </c>
      <c r="H48" s="858">
        <f ca="1">SUM(H30:H35,H37:H42)-SUM(H44:H47)</f>
        <v>0</v>
      </c>
      <c r="I48" s="836"/>
      <c r="J48" s="753"/>
      <c r="K48" s="753"/>
      <c r="M48" s="858">
        <f ca="1">SUM(M30:M35,M37:M42)-SUM(M44:M47)</f>
        <v>0</v>
      </c>
      <c r="N48" s="858">
        <f ca="1">SUM(N30:N35,N37:N42)-SUM(N44:N47)</f>
        <v>0</v>
      </c>
      <c r="O48" s="858">
        <f ca="1">SUM(O30:O35,O37:O42)-SUM(O44:O47)</f>
        <v>0</v>
      </c>
      <c r="P48" s="836"/>
      <c r="Q48" s="753"/>
      <c r="R48" s="753"/>
      <c r="T48" s="858">
        <f ca="1">SUM(T30:T35,T37:T42)-SUM(T44:T47)</f>
        <v>0</v>
      </c>
      <c r="U48" s="858">
        <f ca="1">SUM(U30:U35,U37:U42)-SUM(U44:U47)</f>
        <v>0</v>
      </c>
      <c r="V48" s="858">
        <f ca="1">SUM(V30:V35,V37:V42)-SUM(V44:V47)</f>
        <v>0</v>
      </c>
      <c r="W48" s="836"/>
      <c r="X48" s="753"/>
      <c r="Y48" s="753"/>
      <c r="AA48" s="343"/>
      <c r="AB48" s="343"/>
      <c r="AC48" s="754"/>
      <c r="AD48" s="859" t="s">
        <v>129</v>
      </c>
      <c r="AE48" s="860"/>
      <c r="AF48" s="747"/>
      <c r="AG48" s="747"/>
      <c r="AH48" s="832"/>
      <c r="AI48" s="748"/>
      <c r="AJ48" s="748"/>
      <c r="AK48" s="748"/>
      <c r="AL48" s="748"/>
      <c r="AM48" s="833"/>
      <c r="AN48" s="747"/>
      <c r="AO48" s="832"/>
      <c r="AP48" s="748"/>
      <c r="AQ48" s="748"/>
      <c r="AR48" s="748"/>
      <c r="AS48" s="748"/>
      <c r="AT48" s="833"/>
      <c r="AU48" s="747"/>
      <c r="AV48" s="832"/>
      <c r="AW48" s="749"/>
      <c r="AX48" s="749"/>
      <c r="AY48" s="749"/>
    </row>
    <row r="49" spans="1:51" s="737" customFormat="1" ht="28.5" outlineLevel="1" thickTop="1" x14ac:dyDescent="0.25">
      <c r="A49" s="737" t="s">
        <v>453</v>
      </c>
      <c r="B49" s="737" t="s">
        <v>453</v>
      </c>
      <c r="C49" s="750"/>
      <c r="D49" s="861" t="s">
        <v>151</v>
      </c>
      <c r="E49" s="862" t="s">
        <v>218</v>
      </c>
      <c r="F49" s="742">
        <f ca="1">_xlfn.IFNA(HYPERLINK(CHOOSE('Bidder Instructions'!$H$28,"#'1.2b Other NFP'!"&amp;AF49,"#'1.2a Other'!"&amp;AF49),INDIRECT("'"&amp;CHOOSE('Bidder Instructions'!$H$28,"1.2b Other NFP","1.2a Other")&amp;"'!"&amp;AF49)),"")</f>
        <v>0</v>
      </c>
      <c r="G49" s="742">
        <f ca="1">_xlfn.IFNA(HYPERLINK(CHOOSE('Bidder Instructions'!$H$28,"#'1.2b Other NFP'!"&amp;AG49,"#'1.2a Other'!"&amp;AG49),INDIRECT("'"&amp;CHOOSE('Bidder Instructions'!$H$28,"1.2b Other NFP","1.2a Other")&amp;"'!"&amp;AG49)),"")</f>
        <v>0</v>
      </c>
      <c r="H49" s="742">
        <f ca="1">_xlfn.IFNA(HYPERLINK(CHOOSE('Bidder Instructions'!$H$28,"#'1.2b Other NFP'!"&amp;AH49,"#'1.2a Other'!"&amp;AH49),INDIRECT("'"&amp;CHOOSE('Bidder Instructions'!$H$28,"1.2b Other NFP","1.2a Other")&amp;"'!"&amp;AH49)),"")</f>
        <v>0</v>
      </c>
      <c r="I49" s="836"/>
      <c r="J49" s="753"/>
      <c r="K49" s="753"/>
      <c r="M49" s="742">
        <f ca="1">_xlfn.IFNA(HYPERLINK(CHOOSE('Bidder Instructions'!$H$28,"#'1.2b Other NFP'!"&amp;AM49,"#'1.2a Other'!"&amp;AM49),INDIRECT("'"&amp;CHOOSE('Bidder Instructions'!$H$28,"1.2b Other NFP","1.2a Other")&amp;"'!"&amp;AM49)),"")</f>
        <v>0</v>
      </c>
      <c r="N49" s="742">
        <f ca="1">_xlfn.IFNA(HYPERLINK(CHOOSE('Bidder Instructions'!$H$28,"#'1.2b Other NFP'!"&amp;AN49,"#'1.2a Other'!"&amp;AN49),INDIRECT("'"&amp;CHOOSE('Bidder Instructions'!$H$28,"1.2b Other NFP","1.2a Other")&amp;"'!"&amp;AN49)),"")</f>
        <v>0</v>
      </c>
      <c r="O49" s="742">
        <f ca="1">_xlfn.IFNA(HYPERLINK(CHOOSE('Bidder Instructions'!$H$28,"#'1.2b Other NFP'!"&amp;AO49,"#'1.2a Other'!"&amp;AO49),INDIRECT("'"&amp;CHOOSE('Bidder Instructions'!$H$28,"1.2b Other NFP","1.2a Other")&amp;"'!"&amp;AO49)),"")</f>
        <v>0</v>
      </c>
      <c r="P49" s="836"/>
      <c r="Q49" s="753"/>
      <c r="R49" s="753"/>
      <c r="T49" s="742">
        <f ca="1">_xlfn.IFNA(HYPERLINK(CHOOSE('Bidder Instructions'!$H$28,"#'1.2b Other NFP'!"&amp;AT49,"#'1.2a Other'!"&amp;AT49),INDIRECT("'"&amp;CHOOSE('Bidder Instructions'!$H$28,"1.2b Other NFP","1.2a Other")&amp;"'!"&amp;AT49)),"")</f>
        <v>0</v>
      </c>
      <c r="U49" s="742">
        <f ca="1">_xlfn.IFNA(HYPERLINK(CHOOSE('Bidder Instructions'!$H$28,"#'1.2b Other NFP'!"&amp;AU49,"#'1.2a Other'!"&amp;AU49),INDIRECT("'"&amp;CHOOSE('Bidder Instructions'!$H$28,"1.2b Other NFP","1.2a Other")&amp;"'!"&amp;AU49)),"")</f>
        <v>0</v>
      </c>
      <c r="V49" s="742">
        <f ca="1">_xlfn.IFNA(HYPERLINK(CHOOSE('Bidder Instructions'!$H$28,"#'1.2b Other NFP'!"&amp;AV49,"#'1.2a Other'!"&amp;AV49),INDIRECT("'"&amp;CHOOSE('Bidder Instructions'!$H$28,"1.2b Other NFP","1.2a Other")&amp;"'!"&amp;AV49)),"")</f>
        <v>0</v>
      </c>
      <c r="W49" s="836"/>
      <c r="X49" s="753"/>
      <c r="Y49" s="753"/>
      <c r="AA49" s="343" t="str">
        <f t="shared" si="7"/>
        <v>CF1</v>
      </c>
      <c r="AB49" s="343">
        <v>0</v>
      </c>
      <c r="AC49" s="754"/>
      <c r="AD49" s="863" t="s">
        <v>151</v>
      </c>
      <c r="AE49" s="864" t="s">
        <v>218</v>
      </c>
      <c r="AF49" s="747" t="str">
        <f ca="1">CHOOSE('Bidder Instructions'!$H$28,ADDRESS(MATCH($AB49,'1.2b Other NFP'!$C:$C,0)+$AF$15,MATCH(AF$17,'1.2b Other NFP'!$9:$9,0)+$AF$14,1,1),ADDRESS(MATCH($AA49,'1.2a Other'!$C:$C,0)+$AF$13,MATCH(AF$17,'1.2a Other'!$9:$9,0)+$AF$12,1,1))</f>
        <v>$F$142</v>
      </c>
      <c r="AG49" s="747" t="str">
        <f ca="1">CHOOSE('Bidder Instructions'!$H$28,ADDRESS(MATCH($AB49,'1.2b Other NFP'!$C:$C,0)+$AF$15,MATCH(AG$17,'1.2b Other NFP'!$9:$9,0)+$AF$14,1,1),ADDRESS(MATCH($AA49,'1.2a Other'!$C:$C,0)+$AF$13,MATCH(AG$17,'1.2a Other'!$9:$9,0)+$AF$12,1,1))</f>
        <v>$G$142</v>
      </c>
      <c r="AH49" s="747" t="str">
        <f ca="1">CHOOSE('Bidder Instructions'!$H$28,ADDRESS(MATCH($AB49,'1.2b Other NFP'!$C:$C,0)+$AF$15,MATCH(AH$17,'1.2b Other NFP'!$9:$9,0)+$AF$14,1,1),ADDRESS(MATCH($AA49,'1.2a Other'!$C:$C,0)+$AF$13,MATCH(AH$17,'1.2a Other'!$9:$9,0)+$AF$12,1,1))</f>
        <v>$H$142</v>
      </c>
      <c r="AI49" s="748"/>
      <c r="AJ49" s="748"/>
      <c r="AK49" s="748"/>
      <c r="AL49" s="748"/>
      <c r="AM49" s="747" t="str">
        <f ca="1">CHOOSE('Bidder Instructions'!$H$28,ADDRESS(MATCH($AB49,'1.2b Other NFP'!$C:$C,0)+$AF$15,MATCH(AM$17,'1.2b Other NFP'!$9:$9,0)+$AF$14,1,1),ADDRESS(MATCH($AA49,'1.2a Other'!$C:$C,0)+$AF$13,MATCH(AM$17,'1.2a Other'!$9:$9,0)+$AF$12,1,1))</f>
        <v>$N$142</v>
      </c>
      <c r="AN49" s="747" t="str">
        <f ca="1">CHOOSE('Bidder Instructions'!$H$28,ADDRESS(MATCH($AB49,'1.2b Other NFP'!$C:$C,0)+$AF$15,MATCH(AN$17,'1.2b Other NFP'!$9:$9,0)+$AF$14,1,1),ADDRESS(MATCH($AA49,'1.2a Other'!$C:$C,0)+$AF$13,MATCH(AN$17,'1.2a Other'!$9:$9,0)+$AF$12,1,1))</f>
        <v>$O$142</v>
      </c>
      <c r="AO49" s="747" t="str">
        <f ca="1">CHOOSE('Bidder Instructions'!$H$28,ADDRESS(MATCH($AB49,'1.2b Other NFP'!$C:$C,0)+$AF$15,MATCH(AO$17,'1.2b Other NFP'!$9:$9,0)+$AF$14,1,1),ADDRESS(MATCH($AA49,'1.2a Other'!$C:$C,0)+$AF$13,MATCH(AO$17,'1.2a Other'!$9:$9,0)+$AF$12,1,1))</f>
        <v>$P$142</v>
      </c>
      <c r="AP49" s="748"/>
      <c r="AQ49" s="748"/>
      <c r="AR49" s="748"/>
      <c r="AS49" s="748"/>
      <c r="AT49" s="747" t="str">
        <f ca="1">CHOOSE('Bidder Instructions'!$H$28,ADDRESS(MATCH($AB49,'1.2b Other NFP'!$C:$C,0)+$AF$15,MATCH(AT$17,'1.2b Other NFP'!$9:$9,0)+$AF$14,1,1),ADDRESS(MATCH($AA49,'1.2a Other'!$C:$C,0)+$AF$13,MATCH(AT$17,'1.2a Other'!$9:$9,0)+$AF$12,1,1))</f>
        <v>$V$142</v>
      </c>
      <c r="AU49" s="747" t="str">
        <f ca="1">CHOOSE('Bidder Instructions'!$H$28,ADDRESS(MATCH($AB49,'1.2b Other NFP'!$C:$C,0)+$AF$15,MATCH(AU$17,'1.2b Other NFP'!$9:$9,0)+$AF$14,1,1),ADDRESS(MATCH($AA49,'1.2a Other'!$C:$C,0)+$AF$13,MATCH(AU$17,'1.2a Other'!$9:$9,0)+$AF$12,1,1))</f>
        <v>$W$142</v>
      </c>
      <c r="AV49" s="747" t="str">
        <f ca="1">CHOOSE('Bidder Instructions'!$H$28,ADDRESS(MATCH($AB49,'1.2b Other NFP'!$C:$C,0)+$AF$15,MATCH(AV$17,'1.2b Other NFP'!$9:$9,0)+$AF$14,1,1),ADDRESS(MATCH($AA49,'1.2a Other'!$C:$C,0)+$AF$13,MATCH(AV$17,'1.2a Other'!$9:$9,0)+$AF$12,1,1))</f>
        <v>$X$142</v>
      </c>
      <c r="AW49" s="749"/>
      <c r="AX49" s="749"/>
      <c r="AY49" s="749"/>
    </row>
    <row r="50" spans="1:51" s="737" customFormat="1" ht="28" outlineLevel="1" x14ac:dyDescent="0.25">
      <c r="A50" s="737" t="s">
        <v>454</v>
      </c>
      <c r="B50" s="737" t="s">
        <v>454</v>
      </c>
      <c r="C50" s="750"/>
      <c r="D50" s="852" t="s">
        <v>133</v>
      </c>
      <c r="E50" s="865" t="s">
        <v>216</v>
      </c>
      <c r="F50" s="742">
        <f ca="1">_xlfn.IFNA(HYPERLINK(CHOOSE('Bidder Instructions'!$H$28,"#'1.2b Other NFP'!"&amp;AF50,"#'1.2a Other'!"&amp;AF50),INDIRECT("'"&amp;CHOOSE('Bidder Instructions'!$H$28,"1.2b Other NFP","1.2a Other")&amp;"'!"&amp;AF50)),"")</f>
        <v>0</v>
      </c>
      <c r="G50" s="742">
        <f ca="1">_xlfn.IFNA(HYPERLINK(CHOOSE('Bidder Instructions'!$H$28,"#'1.2b Other NFP'!"&amp;AG50,"#'1.2a Other'!"&amp;AG50),INDIRECT("'"&amp;CHOOSE('Bidder Instructions'!$H$28,"1.2b Other NFP","1.2a Other")&amp;"'!"&amp;AG50)),"")</f>
        <v>0</v>
      </c>
      <c r="H50" s="742">
        <f ca="1">_xlfn.IFNA(HYPERLINK(CHOOSE('Bidder Instructions'!$H$28,"#'1.2b Other NFP'!"&amp;AH50,"#'1.2a Other'!"&amp;AH50),INDIRECT("'"&amp;CHOOSE('Bidder Instructions'!$H$28,"1.2b Other NFP","1.2a Other")&amp;"'!"&amp;AH50)),"")</f>
        <v>0</v>
      </c>
      <c r="I50" s="836"/>
      <c r="J50" s="753"/>
      <c r="K50" s="753"/>
      <c r="M50" s="742">
        <f ca="1">_xlfn.IFNA(HYPERLINK(CHOOSE('Bidder Instructions'!$H$28,"#'1.2b Other NFP'!"&amp;AM50,"#'1.2a Other'!"&amp;AM50),INDIRECT("'"&amp;CHOOSE('Bidder Instructions'!$H$28,"1.2b Other NFP","1.2a Other")&amp;"'!"&amp;AM50)),"")</f>
        <v>0</v>
      </c>
      <c r="N50" s="742">
        <f ca="1">_xlfn.IFNA(HYPERLINK(CHOOSE('Bidder Instructions'!$H$28,"#'1.2b Other NFP'!"&amp;AN50,"#'1.2a Other'!"&amp;AN50),INDIRECT("'"&amp;CHOOSE('Bidder Instructions'!$H$28,"1.2b Other NFP","1.2a Other")&amp;"'!"&amp;AN50)),"")</f>
        <v>0</v>
      </c>
      <c r="O50" s="742">
        <f ca="1">_xlfn.IFNA(HYPERLINK(CHOOSE('Bidder Instructions'!$H$28,"#'1.2b Other NFP'!"&amp;AO50,"#'1.2a Other'!"&amp;AO50),INDIRECT("'"&amp;CHOOSE('Bidder Instructions'!$H$28,"1.2b Other NFP","1.2a Other")&amp;"'!"&amp;AO50)),"")</f>
        <v>0</v>
      </c>
      <c r="P50" s="836"/>
      <c r="Q50" s="753"/>
      <c r="R50" s="753"/>
      <c r="T50" s="742">
        <f ca="1">_xlfn.IFNA(HYPERLINK(CHOOSE('Bidder Instructions'!$H$28,"#'1.2b Other NFP'!"&amp;AT50,"#'1.2a Other'!"&amp;AT50),INDIRECT("'"&amp;CHOOSE('Bidder Instructions'!$H$28,"1.2b Other NFP","1.2a Other")&amp;"'!"&amp;AT50)),"")</f>
        <v>0</v>
      </c>
      <c r="U50" s="742">
        <f ca="1">_xlfn.IFNA(HYPERLINK(CHOOSE('Bidder Instructions'!$H$28,"#'1.2b Other NFP'!"&amp;AU50,"#'1.2a Other'!"&amp;AU50),INDIRECT("'"&amp;CHOOSE('Bidder Instructions'!$H$28,"1.2b Other NFP","1.2a Other")&amp;"'!"&amp;AU50)),"")</f>
        <v>0</v>
      </c>
      <c r="V50" s="742">
        <f ca="1">_xlfn.IFNA(HYPERLINK(CHOOSE('Bidder Instructions'!$H$28,"#'1.2b Other NFP'!"&amp;AV50,"#'1.2a Other'!"&amp;AV50),INDIRECT("'"&amp;CHOOSE('Bidder Instructions'!$H$28,"1.2b Other NFP","1.2a Other")&amp;"'!"&amp;AV50)),"")</f>
        <v>0</v>
      </c>
      <c r="W50" s="836"/>
      <c r="X50" s="753"/>
      <c r="Y50" s="753"/>
      <c r="AA50" s="343" t="str">
        <f t="shared" si="7"/>
        <v>CF2</v>
      </c>
      <c r="AB50" s="343">
        <v>0</v>
      </c>
      <c r="AC50" s="754"/>
      <c r="AD50" s="854" t="s">
        <v>133</v>
      </c>
      <c r="AE50" s="866" t="s">
        <v>216</v>
      </c>
      <c r="AF50" s="747" t="str">
        <f ca="1">CHOOSE('Bidder Instructions'!$H$28,ADDRESS(MATCH($AB50,'1.2b Other NFP'!$C:$C,0)+$AF$15,MATCH(AF$17,'1.2b Other NFP'!$9:$9,0)+$AF$14,1,1),ADDRESS(MATCH($AA50,'1.2a Other'!$C:$C,0)+$AF$13,MATCH(AF$17,'1.2a Other'!$9:$9,0)+$AF$12,1,1))</f>
        <v>$F$143</v>
      </c>
      <c r="AG50" s="747" t="str">
        <f ca="1">CHOOSE('Bidder Instructions'!$H$28,ADDRESS(MATCH($AB50,'1.2b Other NFP'!$C:$C,0)+$AF$15,MATCH(AG$17,'1.2b Other NFP'!$9:$9,0)+$AF$14,1,1),ADDRESS(MATCH($AA50,'1.2a Other'!$C:$C,0)+$AF$13,MATCH(AG$17,'1.2a Other'!$9:$9,0)+$AF$12,1,1))</f>
        <v>$G$143</v>
      </c>
      <c r="AH50" s="747" t="str">
        <f ca="1">CHOOSE('Bidder Instructions'!$H$28,ADDRESS(MATCH($AB50,'1.2b Other NFP'!$C:$C,0)+$AF$15,MATCH(AH$17,'1.2b Other NFP'!$9:$9,0)+$AF$14,1,1),ADDRESS(MATCH($AA50,'1.2a Other'!$C:$C,0)+$AF$13,MATCH(AH$17,'1.2a Other'!$9:$9,0)+$AF$12,1,1))</f>
        <v>$H$143</v>
      </c>
      <c r="AI50" s="748"/>
      <c r="AJ50" s="748"/>
      <c r="AK50" s="748"/>
      <c r="AL50" s="748"/>
      <c r="AM50" s="747" t="str">
        <f ca="1">CHOOSE('Bidder Instructions'!$H$28,ADDRESS(MATCH($AB50,'1.2b Other NFP'!$C:$C,0)+$AF$15,MATCH(AM$17,'1.2b Other NFP'!$9:$9,0)+$AF$14,1,1),ADDRESS(MATCH($AA50,'1.2a Other'!$C:$C,0)+$AF$13,MATCH(AM$17,'1.2a Other'!$9:$9,0)+$AF$12,1,1))</f>
        <v>$N$143</v>
      </c>
      <c r="AN50" s="747" t="str">
        <f ca="1">CHOOSE('Bidder Instructions'!$H$28,ADDRESS(MATCH($AB50,'1.2b Other NFP'!$C:$C,0)+$AF$15,MATCH(AN$17,'1.2b Other NFP'!$9:$9,0)+$AF$14,1,1),ADDRESS(MATCH($AA50,'1.2a Other'!$C:$C,0)+$AF$13,MATCH(AN$17,'1.2a Other'!$9:$9,0)+$AF$12,1,1))</f>
        <v>$O$143</v>
      </c>
      <c r="AO50" s="747" t="str">
        <f ca="1">CHOOSE('Bidder Instructions'!$H$28,ADDRESS(MATCH($AB50,'1.2b Other NFP'!$C:$C,0)+$AF$15,MATCH(AO$17,'1.2b Other NFP'!$9:$9,0)+$AF$14,1,1),ADDRESS(MATCH($AA50,'1.2a Other'!$C:$C,0)+$AF$13,MATCH(AO$17,'1.2a Other'!$9:$9,0)+$AF$12,1,1))</f>
        <v>$P$143</v>
      </c>
      <c r="AP50" s="748"/>
      <c r="AQ50" s="748"/>
      <c r="AR50" s="748"/>
      <c r="AS50" s="748"/>
      <c r="AT50" s="747" t="str">
        <f ca="1">CHOOSE('Bidder Instructions'!$H$28,ADDRESS(MATCH($AB50,'1.2b Other NFP'!$C:$C,0)+$AF$15,MATCH(AT$17,'1.2b Other NFP'!$9:$9,0)+$AF$14,1,1),ADDRESS(MATCH($AA50,'1.2a Other'!$C:$C,0)+$AF$13,MATCH(AT$17,'1.2a Other'!$9:$9,0)+$AF$12,1,1))</f>
        <v>$V$143</v>
      </c>
      <c r="AU50" s="747" t="str">
        <f ca="1">CHOOSE('Bidder Instructions'!$H$28,ADDRESS(MATCH($AB50,'1.2b Other NFP'!$C:$C,0)+$AF$15,MATCH(AU$17,'1.2b Other NFP'!$9:$9,0)+$AF$14,1,1),ADDRESS(MATCH($AA50,'1.2a Other'!$C:$C,0)+$AF$13,MATCH(AU$17,'1.2a Other'!$9:$9,0)+$AF$12,1,1))</f>
        <v>$W$143</v>
      </c>
      <c r="AV50" s="747" t="str">
        <f ca="1">CHOOSE('Bidder Instructions'!$H$28,ADDRESS(MATCH($AB50,'1.2b Other NFP'!$C:$C,0)+$AF$15,MATCH(AV$17,'1.2b Other NFP'!$9:$9,0)+$AF$14,1,1),ADDRESS(MATCH($AA50,'1.2a Other'!$C:$C,0)+$AF$13,MATCH(AV$17,'1.2a Other'!$9:$9,0)+$AF$12,1,1))</f>
        <v>$X$143</v>
      </c>
      <c r="AW50" s="749"/>
      <c r="AX50" s="749"/>
      <c r="AY50" s="749"/>
    </row>
    <row r="51" spans="1:51" s="737" customFormat="1" ht="14.5" outlineLevel="1" thickBot="1" x14ac:dyDescent="0.3">
      <c r="C51" s="750"/>
      <c r="D51" s="867" t="s">
        <v>152</v>
      </c>
      <c r="E51" s="868"/>
      <c r="F51" s="858">
        <f ca="1">SUM(F49:F50)</f>
        <v>0</v>
      </c>
      <c r="G51" s="858">
        <f ca="1">SUM(G49:G50)</f>
        <v>0</v>
      </c>
      <c r="H51" s="858">
        <f ca="1">SUM(H49:H50)</f>
        <v>0</v>
      </c>
      <c r="I51" s="836"/>
      <c r="J51" s="753"/>
      <c r="K51" s="753"/>
      <c r="M51" s="858">
        <f ca="1">SUM(M49:M50)</f>
        <v>0</v>
      </c>
      <c r="N51" s="858">
        <f ca="1">SUM(N49:N50)</f>
        <v>0</v>
      </c>
      <c r="O51" s="858">
        <f ca="1">SUM(O49:O50)</f>
        <v>0</v>
      </c>
      <c r="P51" s="836"/>
      <c r="Q51" s="753"/>
      <c r="R51" s="753"/>
      <c r="T51" s="858">
        <f ca="1">SUM(T49:T50)</f>
        <v>0</v>
      </c>
      <c r="U51" s="858">
        <f ca="1">SUM(U49:U50)</f>
        <v>0</v>
      </c>
      <c r="V51" s="858">
        <f ca="1">SUM(V49:V50)</f>
        <v>0</v>
      </c>
      <c r="W51" s="836"/>
      <c r="X51" s="753"/>
      <c r="Y51" s="753"/>
      <c r="AA51" s="343"/>
      <c r="AB51" s="343"/>
      <c r="AC51" s="754"/>
      <c r="AD51" s="869" t="s">
        <v>152</v>
      </c>
      <c r="AE51" s="870"/>
      <c r="AF51" s="747"/>
      <c r="AG51" s="747"/>
      <c r="AH51" s="832"/>
      <c r="AI51" s="748"/>
      <c r="AJ51" s="748"/>
      <c r="AK51" s="748"/>
      <c r="AL51" s="748"/>
      <c r="AM51" s="833"/>
      <c r="AN51" s="747"/>
      <c r="AO51" s="832"/>
      <c r="AP51" s="748"/>
      <c r="AQ51" s="748"/>
      <c r="AR51" s="748"/>
      <c r="AS51" s="748"/>
      <c r="AT51" s="833"/>
      <c r="AU51" s="747"/>
      <c r="AV51" s="832"/>
      <c r="AW51" s="749"/>
      <c r="AX51" s="749"/>
      <c r="AY51" s="749"/>
    </row>
    <row r="52" spans="1:51" ht="14.5" outlineLevel="1" thickTop="1" x14ac:dyDescent="0.25">
      <c r="C52" s="871"/>
      <c r="E52" s="872"/>
      <c r="F52" s="873"/>
      <c r="G52" s="873"/>
      <c r="H52" s="873"/>
      <c r="I52" s="874"/>
      <c r="J52" s="874"/>
      <c r="K52" s="874"/>
      <c r="M52" s="873"/>
      <c r="N52" s="873"/>
      <c r="O52" s="873"/>
      <c r="P52" s="874"/>
      <c r="Q52" s="874"/>
      <c r="R52" s="874"/>
      <c r="T52" s="873"/>
      <c r="U52" s="873"/>
      <c r="V52" s="873"/>
      <c r="W52" s="874"/>
      <c r="X52" s="874"/>
      <c r="Y52" s="874"/>
      <c r="AC52" s="875"/>
      <c r="AD52" s="876"/>
      <c r="AE52" s="876"/>
      <c r="AF52" s="747"/>
      <c r="AG52" s="747"/>
      <c r="AH52" s="832"/>
      <c r="AI52" s="748"/>
      <c r="AJ52" s="748"/>
      <c r="AK52" s="748"/>
      <c r="AL52" s="748"/>
      <c r="AM52" s="833"/>
      <c r="AN52" s="747"/>
      <c r="AO52" s="832"/>
      <c r="AP52" s="748"/>
      <c r="AQ52" s="748"/>
      <c r="AR52" s="748"/>
      <c r="AS52" s="748"/>
      <c r="AT52" s="833"/>
      <c r="AU52" s="747"/>
      <c r="AV52" s="832"/>
      <c r="AW52" s="749"/>
      <c r="AX52" s="749"/>
      <c r="AY52" s="749"/>
    </row>
    <row r="53" spans="1:51" s="883" customFormat="1" ht="129.5" outlineLevel="1" x14ac:dyDescent="0.25">
      <c r="A53" s="757"/>
      <c r="B53" s="758"/>
      <c r="C53" s="759" t="s">
        <v>52</v>
      </c>
      <c r="D53" s="880" t="s">
        <v>839</v>
      </c>
      <c r="E53" s="881"/>
      <c r="F53" s="882" t="str">
        <f ca="1">IFERROR(IF(OR(F54=0,F58=0),"N/A",IF(F54/F58&lt;0,0,F54/F58)),"N/A")</f>
        <v>N/A</v>
      </c>
      <c r="G53" s="882" t="str">
        <f t="shared" ref="G53:H53" ca="1" si="21">IFERROR(IF(OR(G54=0,G58=0),"N/A",IF(G54/G58&lt;0,0,G54/G58)),"N/A")</f>
        <v>N/A</v>
      </c>
      <c r="H53" s="882" t="str">
        <f t="shared" ca="1" si="21"/>
        <v>N/A</v>
      </c>
      <c r="I53" s="815" t="str">
        <f ca="1">IFERROR(IF(AND(F54=0,F58=0),"N/A",IF(F54&lt;0,"Net Cash",IF(F58&lt;=0,"Negative EBITDA",F53))),"N/A")</f>
        <v>N/A</v>
      </c>
      <c r="J53" s="815" t="str">
        <f t="shared" ref="J53:K53" ca="1" si="22">IFERROR(IF(AND(G54=0,G58=0),"N/A",IF(G54&lt;0,"Net Cash",IF(G58&lt;=0,"Negative EBITDA",G53))),"N/A")</f>
        <v>N/A</v>
      </c>
      <c r="K53" s="815" t="str">
        <f t="shared" ca="1" si="22"/>
        <v>N/A</v>
      </c>
      <c r="M53" s="882" t="str">
        <f ca="1">IFERROR(IF(OR(M54=0,M58=0),"N/A",IF(M54/M58&lt;0,0,M54/M58)),"N/A")</f>
        <v>N/A</v>
      </c>
      <c r="N53" s="882" t="str">
        <f t="shared" ref="N53:O53" ca="1" si="23">IFERROR(IF(OR(N54=0,N58=0),"N/A",IF(N54/N58&lt;0,0,N54/N58)),"N/A")</f>
        <v>N/A</v>
      </c>
      <c r="O53" s="882" t="str">
        <f t="shared" ca="1" si="23"/>
        <v>N/A</v>
      </c>
      <c r="P53" s="815" t="str">
        <f ca="1">IFERROR(IF(AND(M54=0,M58=0),"N/A",IF(M54&lt;0,"Net Cash",IF(M58&lt;=0,"Negative EBITDA",M53))),"N/A")</f>
        <v>N/A</v>
      </c>
      <c r="Q53" s="815" t="str">
        <f t="shared" ref="Q53" ca="1" si="24">IFERROR(IF(AND(N54=0,N58=0),"N/A",IF(N54&lt;0,"Net Cash",IF(N58&lt;=0,"Negative EBITDA",N53))),"N/A")</f>
        <v>N/A</v>
      </c>
      <c r="R53" s="815" t="str">
        <f t="shared" ref="R53" ca="1" si="25">IFERROR(IF(AND(O54=0,O58=0),"N/A",IF(O54&lt;0,"Net Cash",IF(O58&lt;=0,"Negative EBITDA",O53))),"N/A")</f>
        <v>N/A</v>
      </c>
      <c r="T53" s="882" t="str">
        <f ca="1">IFERROR(IF(OR(T54=0,T58=0),"N/A",IF(T54/T58&lt;0,0,T54/T58)),"N/A")</f>
        <v>N/A</v>
      </c>
      <c r="U53" s="882" t="str">
        <f t="shared" ref="U53:V53" ca="1" si="26">IFERROR(IF(OR(U54=0,U58=0),"N/A",IF(U54/U58&lt;0,0,U54/U58)),"N/A")</f>
        <v>N/A</v>
      </c>
      <c r="V53" s="882" t="str">
        <f t="shared" ca="1" si="26"/>
        <v>N/A</v>
      </c>
      <c r="W53" s="815" t="str">
        <f ca="1">IFERROR(IF(AND(T54=0,T58=0),"N/A",IF(T54&lt;0,"Net Cash",IF(T58&lt;=0,"Negative EBITDA",T53))),"N/A")</f>
        <v>N/A</v>
      </c>
      <c r="X53" s="815" t="str">
        <f t="shared" ref="X53" ca="1" si="27">IFERROR(IF(AND(U54=0,U58=0),"N/A",IF(U54&lt;0,"Net Cash",IF(U58&lt;=0,"Negative EBITDA",U53))),"N/A")</f>
        <v>N/A</v>
      </c>
      <c r="Y53" s="815" t="str">
        <f t="shared" ref="Y53" ca="1" si="28">IFERROR(IF(AND(V54=0,V58=0),"N/A",IF(V54&lt;0,"Net Cash",IF(V58&lt;=0,"Negative EBITDA",V53))),"N/A")</f>
        <v>N/A</v>
      </c>
      <c r="AA53" s="884"/>
      <c r="AB53" s="884"/>
      <c r="AC53" s="885" t="s">
        <v>52</v>
      </c>
      <c r="AD53" s="1057"/>
      <c r="AE53" s="887"/>
      <c r="AF53" s="888"/>
      <c r="AG53" s="888"/>
      <c r="AH53" s="889"/>
      <c r="AI53" s="890"/>
      <c r="AJ53" s="890"/>
      <c r="AK53" s="890"/>
      <c r="AL53" s="890"/>
      <c r="AM53" s="891"/>
      <c r="AN53" s="888"/>
      <c r="AO53" s="889"/>
      <c r="AP53" s="890"/>
      <c r="AQ53" s="890"/>
      <c r="AR53" s="890"/>
      <c r="AS53" s="890"/>
      <c r="AT53" s="891"/>
      <c r="AU53" s="888"/>
      <c r="AV53" s="889"/>
      <c r="AW53" s="892"/>
      <c r="AX53" s="892"/>
      <c r="AY53" s="892"/>
    </row>
    <row r="54" spans="1:51" s="775" customFormat="1" ht="14.5" outlineLevel="1" thickBot="1" x14ac:dyDescent="0.3">
      <c r="B54" s="776"/>
      <c r="C54" s="777"/>
      <c r="D54" s="893" t="s">
        <v>129</v>
      </c>
      <c r="E54" s="894"/>
      <c r="F54" s="895">
        <f ca="1">F48</f>
        <v>0</v>
      </c>
      <c r="G54" s="896">
        <f ca="1">G48</f>
        <v>0</v>
      </c>
      <c r="H54" s="896">
        <f ca="1">H48</f>
        <v>0</v>
      </c>
      <c r="I54" s="897"/>
      <c r="J54" s="898"/>
      <c r="K54" s="898"/>
      <c r="M54" s="895">
        <f ca="1">M48</f>
        <v>0</v>
      </c>
      <c r="N54" s="896">
        <f ca="1">N48</f>
        <v>0</v>
      </c>
      <c r="O54" s="896">
        <f ca="1">O48</f>
        <v>0</v>
      </c>
      <c r="P54" s="897"/>
      <c r="Q54" s="898"/>
      <c r="R54" s="898"/>
      <c r="T54" s="895">
        <f ca="1">T48</f>
        <v>0</v>
      </c>
      <c r="U54" s="896">
        <f ca="1">U48</f>
        <v>0</v>
      </c>
      <c r="V54" s="896">
        <f ca="1">V48</f>
        <v>0</v>
      </c>
      <c r="W54" s="897"/>
      <c r="X54" s="898"/>
      <c r="Y54" s="898"/>
      <c r="AA54" s="783"/>
      <c r="AB54" s="783"/>
      <c r="AC54" s="784"/>
      <c r="AD54" s="899" t="s">
        <v>129</v>
      </c>
      <c r="AE54" s="900"/>
      <c r="AF54" s="787"/>
      <c r="AG54" s="787"/>
      <c r="AH54" s="808"/>
      <c r="AI54" s="788"/>
      <c r="AJ54" s="788"/>
      <c r="AK54" s="788"/>
      <c r="AL54" s="788"/>
      <c r="AM54" s="809"/>
      <c r="AN54" s="787"/>
      <c r="AO54" s="808"/>
      <c r="AP54" s="788"/>
      <c r="AQ54" s="788"/>
      <c r="AR54" s="788"/>
      <c r="AS54" s="788"/>
      <c r="AT54" s="809"/>
      <c r="AU54" s="787"/>
      <c r="AV54" s="808"/>
      <c r="AW54" s="789"/>
      <c r="AX54" s="789"/>
      <c r="AY54" s="789"/>
    </row>
    <row r="55" spans="1:51" s="775" customFormat="1" ht="28.5" outlineLevel="1" thickTop="1" x14ac:dyDescent="0.25">
      <c r="A55" s="775" t="s">
        <v>476</v>
      </c>
      <c r="B55" s="775" t="s">
        <v>477</v>
      </c>
      <c r="C55" s="790"/>
      <c r="D55" s="778" t="s">
        <v>215</v>
      </c>
      <c r="E55" s="901" t="s">
        <v>218</v>
      </c>
      <c r="F55" s="780">
        <f ca="1">_xlfn.IFNA(HYPERLINK(CHOOSE('Bidder Instructions'!$H$28,"#'1.2b Other NFP'!"&amp;AF55,"#'1.2a Other'!"&amp;AF55),INDIRECT("'"&amp;CHOOSE('Bidder Instructions'!$H$28,"1.2b Other NFP","1.2a Other")&amp;"'!"&amp;AF55)),"")</f>
        <v>0</v>
      </c>
      <c r="G55" s="780">
        <f ca="1">_xlfn.IFNA(HYPERLINK(CHOOSE('Bidder Instructions'!$H$28,"#'1.2b Other NFP'!"&amp;AG55,"#'1.2a Other'!"&amp;AG55),INDIRECT("'"&amp;CHOOSE('Bidder Instructions'!$H$28,"1.2b Other NFP","1.2a Other")&amp;"'!"&amp;AG55)),"")</f>
        <v>0</v>
      </c>
      <c r="H55" s="780">
        <f ca="1">_xlfn.IFNA(HYPERLINK(CHOOSE('Bidder Instructions'!$H$28,"#'1.2b Other NFP'!"&amp;AH55,"#'1.2a Other'!"&amp;AH55),INDIRECT("'"&amp;CHOOSE('Bidder Instructions'!$H$28,"1.2b Other NFP","1.2a Other")&amp;"'!"&amp;AH55)),"")</f>
        <v>0</v>
      </c>
      <c r="I55" s="781"/>
      <c r="J55" s="782"/>
      <c r="K55" s="782"/>
      <c r="M55" s="780">
        <f ca="1">_xlfn.IFNA(HYPERLINK(CHOOSE('Bidder Instructions'!$H$28,"#'1.2b Other NFP'!"&amp;AM55,"#'1.2a Other'!"&amp;AM55),INDIRECT("'"&amp;CHOOSE('Bidder Instructions'!$H$28,"1.2b Other NFP","1.2a Other")&amp;"'!"&amp;AM55)),"")</f>
        <v>0</v>
      </c>
      <c r="N55" s="780">
        <f ca="1">_xlfn.IFNA(HYPERLINK(CHOOSE('Bidder Instructions'!$H$28,"#'1.2b Other NFP'!"&amp;AN55,"#'1.2a Other'!"&amp;AN55),INDIRECT("'"&amp;CHOOSE('Bidder Instructions'!$H$28,"1.2b Other NFP","1.2a Other")&amp;"'!"&amp;AN55)),"")</f>
        <v>0</v>
      </c>
      <c r="O55" s="780">
        <f ca="1">_xlfn.IFNA(HYPERLINK(CHOOSE('Bidder Instructions'!$H$28,"#'1.2b Other NFP'!"&amp;AO55,"#'1.2a Other'!"&amp;AO55),INDIRECT("'"&amp;CHOOSE('Bidder Instructions'!$H$28,"1.2b Other NFP","1.2a Other")&amp;"'!"&amp;AO55)),"")</f>
        <v>0</v>
      </c>
      <c r="P55" s="781"/>
      <c r="Q55" s="782"/>
      <c r="R55" s="782"/>
      <c r="T55" s="780">
        <f ca="1">_xlfn.IFNA(HYPERLINK(CHOOSE('Bidder Instructions'!$H$28,"#'1.2b Other NFP'!"&amp;AT55,"#'1.2a Other'!"&amp;AT55),INDIRECT("'"&amp;CHOOSE('Bidder Instructions'!$H$28,"1.2b Other NFP","1.2a Other")&amp;"'!"&amp;AT55)),"")</f>
        <v>0</v>
      </c>
      <c r="U55" s="780">
        <f ca="1">_xlfn.IFNA(HYPERLINK(CHOOSE('Bidder Instructions'!$H$28,"#'1.2b Other NFP'!"&amp;AU55,"#'1.2a Other'!"&amp;AU55),INDIRECT("'"&amp;CHOOSE('Bidder Instructions'!$H$28,"1.2b Other NFP","1.2a Other")&amp;"'!"&amp;AU55)),"")</f>
        <v>0</v>
      </c>
      <c r="V55" s="780">
        <f ca="1">_xlfn.IFNA(HYPERLINK(CHOOSE('Bidder Instructions'!$H$28,"#'1.2b Other NFP'!"&amp;AV55,"#'1.2a Other'!"&amp;AV55),INDIRECT("'"&amp;CHOOSE('Bidder Instructions'!$H$28,"1.2b Other NFP","1.2a Other")&amp;"'!"&amp;AV55)),"")</f>
        <v>0</v>
      </c>
      <c r="W55" s="781"/>
      <c r="X55" s="782"/>
      <c r="Y55" s="782"/>
      <c r="AA55" s="783" t="str">
        <f t="shared" si="7"/>
        <v>IS9</v>
      </c>
      <c r="AB55" s="783">
        <v>0</v>
      </c>
      <c r="AC55" s="793"/>
      <c r="AD55" s="785" t="s">
        <v>215</v>
      </c>
      <c r="AE55" s="902" t="s">
        <v>218</v>
      </c>
      <c r="AF55" s="787" t="str">
        <f ca="1">CHOOSE('Bidder Instructions'!$H$28,ADDRESS(MATCH($AB55,'1.2b Other NFP'!$C:$C,0)+$AF$15,MATCH(AF$17,'1.2b Other NFP'!$9:$9,0)+$AF$14,1,1),ADDRESS(MATCH($AA55,'1.2a Other'!$C:$C,0)+$AF$13,MATCH(AF$17,'1.2a Other'!$9:$9,0)+$AF$12,1,1))</f>
        <v>$F$30</v>
      </c>
      <c r="AG55" s="787" t="str">
        <f ca="1">CHOOSE('Bidder Instructions'!$H$28,ADDRESS(MATCH($AB55,'1.2b Other NFP'!$C:$C,0)+$AF$15,MATCH(AG$17,'1.2b Other NFP'!$9:$9,0)+$AF$14,1,1),ADDRESS(MATCH($AA55,'1.2a Other'!$C:$C,0)+$AF$13,MATCH(AG$17,'1.2a Other'!$9:$9,0)+$AF$12,1,1))</f>
        <v>$G$30</v>
      </c>
      <c r="AH55" s="787" t="str">
        <f ca="1">CHOOSE('Bidder Instructions'!$H$28,ADDRESS(MATCH($AB55,'1.2b Other NFP'!$C:$C,0)+$AF$15,MATCH(AH$17,'1.2b Other NFP'!$9:$9,0)+$AF$14,1,1),ADDRESS(MATCH($AA55,'1.2a Other'!$C:$C,0)+$AF$13,MATCH(AH$17,'1.2a Other'!$9:$9,0)+$AF$12,1,1))</f>
        <v>$H$30</v>
      </c>
      <c r="AI55" s="788"/>
      <c r="AJ55" s="788"/>
      <c r="AK55" s="788"/>
      <c r="AL55" s="788"/>
      <c r="AM55" s="787" t="str">
        <f ca="1">CHOOSE('Bidder Instructions'!$H$28,ADDRESS(MATCH($AB55,'1.2b Other NFP'!$C:$C,0)+$AF$15,MATCH(AM$17,'1.2b Other NFP'!$9:$9,0)+$AF$14,1,1),ADDRESS(MATCH($AA55,'1.2a Other'!$C:$C,0)+$AF$13,MATCH(AM$17,'1.2a Other'!$9:$9,0)+$AF$12,1,1))</f>
        <v>$N$30</v>
      </c>
      <c r="AN55" s="787" t="str">
        <f ca="1">CHOOSE('Bidder Instructions'!$H$28,ADDRESS(MATCH($AB55,'1.2b Other NFP'!$C:$C,0)+$AF$15,MATCH(AN$17,'1.2b Other NFP'!$9:$9,0)+$AF$14,1,1),ADDRESS(MATCH($AA55,'1.2a Other'!$C:$C,0)+$AF$13,MATCH(AN$17,'1.2a Other'!$9:$9,0)+$AF$12,1,1))</f>
        <v>$O$30</v>
      </c>
      <c r="AO55" s="787" t="str">
        <f ca="1">CHOOSE('Bidder Instructions'!$H$28,ADDRESS(MATCH($AB55,'1.2b Other NFP'!$C:$C,0)+$AF$15,MATCH(AO$17,'1.2b Other NFP'!$9:$9,0)+$AF$14,1,1),ADDRESS(MATCH($AA55,'1.2a Other'!$C:$C,0)+$AF$13,MATCH(AO$17,'1.2a Other'!$9:$9,0)+$AF$12,1,1))</f>
        <v>$P$30</v>
      </c>
      <c r="AP55" s="788"/>
      <c r="AQ55" s="788"/>
      <c r="AR55" s="788"/>
      <c r="AS55" s="788"/>
      <c r="AT55" s="787" t="str">
        <f ca="1">CHOOSE('Bidder Instructions'!$H$28,ADDRESS(MATCH($AB55,'1.2b Other NFP'!$C:$C,0)+$AF$15,MATCH(AT$17,'1.2b Other NFP'!$9:$9,0)+$AF$14,1,1),ADDRESS(MATCH($AA55,'1.2a Other'!$C:$C,0)+$AF$13,MATCH(AT$17,'1.2a Other'!$9:$9,0)+$AF$12,1,1))</f>
        <v>$V$30</v>
      </c>
      <c r="AU55" s="787" t="str">
        <f ca="1">CHOOSE('Bidder Instructions'!$H$28,ADDRESS(MATCH($AB55,'1.2b Other NFP'!$C:$C,0)+$AF$15,MATCH(AU$17,'1.2b Other NFP'!$9:$9,0)+$AF$14,1,1),ADDRESS(MATCH($AA55,'1.2a Other'!$C:$C,0)+$AF$13,MATCH(AU$17,'1.2a Other'!$9:$9,0)+$AF$12,1,1))</f>
        <v>$W$30</v>
      </c>
      <c r="AV55" s="787" t="str">
        <f ca="1">CHOOSE('Bidder Instructions'!$H$28,ADDRESS(MATCH($AB55,'1.2b Other NFP'!$C:$C,0)+$AF$15,MATCH(AV$17,'1.2b Other NFP'!$9:$9,0)+$AF$14,1,1),ADDRESS(MATCH($AA55,'1.2a Other'!$C:$C,0)+$AF$13,MATCH(AV$17,'1.2a Other'!$9:$9,0)+$AF$12,1,1))</f>
        <v>$X$30</v>
      </c>
      <c r="AW55" s="789"/>
      <c r="AX55" s="789"/>
      <c r="AY55" s="789"/>
    </row>
    <row r="56" spans="1:51" s="775" customFormat="1" outlineLevel="1" x14ac:dyDescent="0.25">
      <c r="A56" s="775" t="s">
        <v>478</v>
      </c>
      <c r="B56" s="775" t="s">
        <v>42</v>
      </c>
      <c r="C56" s="790"/>
      <c r="D56" s="903" t="str">
        <f>IF('Bidder Instructions'!$H$27=1,"","Exceptional and non-underlying items")</f>
        <v>Exceptional and non-underlying items</v>
      </c>
      <c r="E56" s="904" t="str">
        <f>IF(D56="","","add")</f>
        <v>add</v>
      </c>
      <c r="F56" s="780">
        <f ca="1">_xlfn.IFNA(HYPERLINK(CHOOSE('Bidder Instructions'!$H$28,"#'1.2b Other NFP'!"&amp;AF56,"#'1.2a Other'!"&amp;AF56),INDIRECT("'"&amp;CHOOSE('Bidder Instructions'!$H$28,"1.2b Other NFP","1.2a Other")&amp;"'!"&amp;AF56)),"")</f>
        <v>0</v>
      </c>
      <c r="G56" s="780">
        <f ca="1">_xlfn.IFNA(HYPERLINK(CHOOSE('Bidder Instructions'!$H$28,"#'1.2b Other NFP'!"&amp;AG56,"#'1.2a Other'!"&amp;AG56),INDIRECT("'"&amp;CHOOSE('Bidder Instructions'!$H$28,"1.2b Other NFP","1.2a Other")&amp;"'!"&amp;AG56)),"")</f>
        <v>0</v>
      </c>
      <c r="H56" s="780">
        <f ca="1">_xlfn.IFNA(HYPERLINK(CHOOSE('Bidder Instructions'!$H$28,"#'1.2b Other NFP'!"&amp;AH56,"#'1.2a Other'!"&amp;AH56),INDIRECT("'"&amp;CHOOSE('Bidder Instructions'!$H$28,"1.2b Other NFP","1.2a Other")&amp;"'!"&amp;AH56)),"")</f>
        <v>0</v>
      </c>
      <c r="I56" s="781"/>
      <c r="J56" s="782"/>
      <c r="K56" s="782"/>
      <c r="M56" s="780">
        <f ca="1">_xlfn.IFNA(HYPERLINK(CHOOSE('Bidder Instructions'!$H$28,"#'1.2b Other NFP'!"&amp;AM56,"#'1.2a Other'!"&amp;AM56),INDIRECT("'"&amp;CHOOSE('Bidder Instructions'!$H$28,"1.2b Other NFP","1.2a Other")&amp;"'!"&amp;AM56)),"")</f>
        <v>0</v>
      </c>
      <c r="N56" s="780">
        <f ca="1">_xlfn.IFNA(HYPERLINK(CHOOSE('Bidder Instructions'!$H$28,"#'1.2b Other NFP'!"&amp;AN56,"#'1.2a Other'!"&amp;AN56),INDIRECT("'"&amp;CHOOSE('Bidder Instructions'!$H$28,"1.2b Other NFP","1.2a Other")&amp;"'!"&amp;AN56)),"")</f>
        <v>0</v>
      </c>
      <c r="O56" s="780">
        <f ca="1">_xlfn.IFNA(HYPERLINK(CHOOSE('Bidder Instructions'!$H$28,"#'1.2b Other NFP'!"&amp;AO56,"#'1.2a Other'!"&amp;AO56),INDIRECT("'"&amp;CHOOSE('Bidder Instructions'!$H$28,"1.2b Other NFP","1.2a Other")&amp;"'!"&amp;AO56)),"")</f>
        <v>0</v>
      </c>
      <c r="P56" s="781"/>
      <c r="Q56" s="782"/>
      <c r="R56" s="782"/>
      <c r="T56" s="780">
        <f ca="1">_xlfn.IFNA(HYPERLINK(CHOOSE('Bidder Instructions'!$H$28,"#'1.2b Other NFP'!"&amp;AT56,"#'1.2a Other'!"&amp;AT56),INDIRECT("'"&amp;CHOOSE('Bidder Instructions'!$H$28,"1.2b Other NFP","1.2a Other")&amp;"'!"&amp;AT56)),"")</f>
        <v>0</v>
      </c>
      <c r="U56" s="780">
        <f ca="1">_xlfn.IFNA(HYPERLINK(CHOOSE('Bidder Instructions'!$H$28,"#'1.2b Other NFP'!"&amp;AU56,"#'1.2a Other'!"&amp;AU56),INDIRECT("'"&amp;CHOOSE('Bidder Instructions'!$H$28,"1.2b Other NFP","1.2a Other")&amp;"'!"&amp;AU56)),"")</f>
        <v>0</v>
      </c>
      <c r="V56" s="780">
        <f ca="1">_xlfn.IFNA(HYPERLINK(CHOOSE('Bidder Instructions'!$H$28,"#'1.2b Other NFP'!"&amp;AV56,"#'1.2a Other'!"&amp;AV56),INDIRECT("'"&amp;CHOOSE('Bidder Instructions'!$H$28,"1.2b Other NFP","1.2a Other")&amp;"'!"&amp;AV56)),"")</f>
        <v>0</v>
      </c>
      <c r="W56" s="781"/>
      <c r="X56" s="782"/>
      <c r="Y56" s="782"/>
      <c r="AA56" s="783" t="str">
        <f t="shared" si="7"/>
        <v>IS11</v>
      </c>
      <c r="AB56" s="783">
        <v>0</v>
      </c>
      <c r="AC56" s="793"/>
      <c r="AD56" s="905" t="str">
        <f>IF('Bidder Instructions'!$H$27=1,"","Exceptional and non-underlying items")</f>
        <v>Exceptional and non-underlying items</v>
      </c>
      <c r="AE56" s="906" t="str">
        <f>IF(AD56="","","add")</f>
        <v>add</v>
      </c>
      <c r="AF56" s="787" t="str">
        <f ca="1">CHOOSE('Bidder Instructions'!$H$28,ADDRESS(MATCH($AB56,'1.2b Other NFP'!$C:$C,0)+$AF$15,MATCH(AF$17,'1.2b Other NFP'!$9:$9,0)+$AF$14,1,1),ADDRESS(MATCH($AA56,'1.2a Other'!$C:$C,0)+$AF$13,MATCH(AF$17,'1.2a Other'!$9:$9,0)+$AF$12,1,1))</f>
        <v>$F$32</v>
      </c>
      <c r="AG56" s="787" t="str">
        <f ca="1">CHOOSE('Bidder Instructions'!$H$28,ADDRESS(MATCH($AB56,'1.2b Other NFP'!$C:$C,0)+$AF$15,MATCH(AG$17,'1.2b Other NFP'!$9:$9,0)+$AF$14,1,1),ADDRESS(MATCH($AA56,'1.2a Other'!$C:$C,0)+$AF$13,MATCH(AG$17,'1.2a Other'!$9:$9,0)+$AF$12,1,1))</f>
        <v>$G$32</v>
      </c>
      <c r="AH56" s="787" t="str">
        <f ca="1">CHOOSE('Bidder Instructions'!$H$28,ADDRESS(MATCH($AB56,'1.2b Other NFP'!$C:$C,0)+$AF$15,MATCH(AH$17,'1.2b Other NFP'!$9:$9,0)+$AF$14,1,1),ADDRESS(MATCH($AA56,'1.2a Other'!$C:$C,0)+$AF$13,MATCH(AH$17,'1.2a Other'!$9:$9,0)+$AF$12,1,1))</f>
        <v>$H$32</v>
      </c>
      <c r="AI56" s="788"/>
      <c r="AJ56" s="788"/>
      <c r="AK56" s="788"/>
      <c r="AL56" s="788"/>
      <c r="AM56" s="787" t="str">
        <f ca="1">CHOOSE('Bidder Instructions'!$H$28,ADDRESS(MATCH($AB56,'1.2b Other NFP'!$C:$C,0)+$AF$15,MATCH(AM$17,'1.2b Other NFP'!$9:$9,0)+$AF$14,1,1),ADDRESS(MATCH($AA56,'1.2a Other'!$C:$C,0)+$AF$13,MATCH(AM$17,'1.2a Other'!$9:$9,0)+$AF$12,1,1))</f>
        <v>$N$32</v>
      </c>
      <c r="AN56" s="787" t="str">
        <f ca="1">CHOOSE('Bidder Instructions'!$H$28,ADDRESS(MATCH($AB56,'1.2b Other NFP'!$C:$C,0)+$AF$15,MATCH(AN$17,'1.2b Other NFP'!$9:$9,0)+$AF$14,1,1),ADDRESS(MATCH($AA56,'1.2a Other'!$C:$C,0)+$AF$13,MATCH(AN$17,'1.2a Other'!$9:$9,0)+$AF$12,1,1))</f>
        <v>$O$32</v>
      </c>
      <c r="AO56" s="787" t="str">
        <f ca="1">CHOOSE('Bidder Instructions'!$H$28,ADDRESS(MATCH($AB56,'1.2b Other NFP'!$C:$C,0)+$AF$15,MATCH(AO$17,'1.2b Other NFP'!$9:$9,0)+$AF$14,1,1),ADDRESS(MATCH($AA56,'1.2a Other'!$C:$C,0)+$AF$13,MATCH(AO$17,'1.2a Other'!$9:$9,0)+$AF$12,1,1))</f>
        <v>$P$32</v>
      </c>
      <c r="AP56" s="788"/>
      <c r="AQ56" s="788"/>
      <c r="AR56" s="788"/>
      <c r="AS56" s="788"/>
      <c r="AT56" s="787" t="str">
        <f ca="1">CHOOSE('Bidder Instructions'!$H$28,ADDRESS(MATCH($AB56,'1.2b Other NFP'!$C:$C,0)+$AF$15,MATCH(AT$17,'1.2b Other NFP'!$9:$9,0)+$AF$14,1,1),ADDRESS(MATCH($AA56,'1.2a Other'!$C:$C,0)+$AF$13,MATCH(AT$17,'1.2a Other'!$9:$9,0)+$AF$12,1,1))</f>
        <v>$V$32</v>
      </c>
      <c r="AU56" s="787" t="str">
        <f ca="1">CHOOSE('Bidder Instructions'!$H$28,ADDRESS(MATCH($AB56,'1.2b Other NFP'!$C:$C,0)+$AF$15,MATCH(AU$17,'1.2b Other NFP'!$9:$9,0)+$AF$14,1,1),ADDRESS(MATCH($AA56,'1.2a Other'!$C:$C,0)+$AF$13,MATCH(AU$17,'1.2a Other'!$9:$9,0)+$AF$12,1,1))</f>
        <v>$W$32</v>
      </c>
      <c r="AV56" s="787" t="str">
        <f ca="1">CHOOSE('Bidder Instructions'!$H$28,ADDRESS(MATCH($AB56,'1.2b Other NFP'!$C:$C,0)+$AF$15,MATCH(AV$17,'1.2b Other NFP'!$9:$9,0)+$AF$14,1,1),ADDRESS(MATCH($AA56,'1.2a Other'!$C:$C,0)+$AF$13,MATCH(AV$17,'1.2a Other'!$9:$9,0)+$AF$12,1,1))</f>
        <v>$X$32</v>
      </c>
      <c r="AW56" s="789"/>
      <c r="AX56" s="789"/>
      <c r="AY56" s="789"/>
    </row>
    <row r="57" spans="1:51" s="775" customFormat="1" outlineLevel="1" x14ac:dyDescent="0.25">
      <c r="A57" s="775" t="s">
        <v>494</v>
      </c>
      <c r="B57" s="839" t="s">
        <v>493</v>
      </c>
      <c r="C57" s="790"/>
      <c r="D57" s="907" t="s">
        <v>219</v>
      </c>
      <c r="E57" s="908" t="s">
        <v>216</v>
      </c>
      <c r="F57" s="780">
        <f ca="1">_xlfn.IFNA(HYPERLINK(CHOOSE('Bidder Instructions'!$H$28,"#'1.2b Other NFP'!"&amp;AF57,"#'1.2a Other'!"&amp;AF57),INDIRECT("'"&amp;CHOOSE('Bidder Instructions'!$H$28,"1.2b Other NFP","1.2a Other")&amp;"'!"&amp;AF57)),"")</f>
        <v>0</v>
      </c>
      <c r="G57" s="780">
        <f ca="1">_xlfn.IFNA(HYPERLINK(CHOOSE('Bidder Instructions'!$H$28,"#'1.2b Other NFP'!"&amp;AG57,"#'1.2a Other'!"&amp;AG57),INDIRECT("'"&amp;CHOOSE('Bidder Instructions'!$H$28,"1.2b Other NFP","1.2a Other")&amp;"'!"&amp;AG57)),"")</f>
        <v>0</v>
      </c>
      <c r="H57" s="780">
        <f ca="1">_xlfn.IFNA(HYPERLINK(CHOOSE('Bidder Instructions'!$H$28,"#'1.2b Other NFP'!"&amp;AH57,"#'1.2a Other'!"&amp;AH57),INDIRECT("'"&amp;CHOOSE('Bidder Instructions'!$H$28,"1.2b Other NFP","1.2a Other")&amp;"'!"&amp;AH57)),"")</f>
        <v>0</v>
      </c>
      <c r="I57" s="781"/>
      <c r="J57" s="782"/>
      <c r="K57" s="782"/>
      <c r="M57" s="780">
        <f ca="1">_xlfn.IFNA(HYPERLINK(CHOOSE('Bidder Instructions'!$H$28,"#'1.2b Other NFP'!"&amp;AM57,"#'1.2a Other'!"&amp;AM57),INDIRECT("'"&amp;CHOOSE('Bidder Instructions'!$H$28,"1.2b Other NFP","1.2a Other")&amp;"'!"&amp;AM57)),"")</f>
        <v>0</v>
      </c>
      <c r="N57" s="780">
        <f ca="1">_xlfn.IFNA(HYPERLINK(CHOOSE('Bidder Instructions'!$H$28,"#'1.2b Other NFP'!"&amp;AN57,"#'1.2a Other'!"&amp;AN57),INDIRECT("'"&amp;CHOOSE('Bidder Instructions'!$H$28,"1.2b Other NFP","1.2a Other")&amp;"'!"&amp;AN57)),"")</f>
        <v>0</v>
      </c>
      <c r="O57" s="780">
        <f ca="1">_xlfn.IFNA(HYPERLINK(CHOOSE('Bidder Instructions'!$H$28,"#'1.2b Other NFP'!"&amp;AO57,"#'1.2a Other'!"&amp;AO57),INDIRECT("'"&amp;CHOOSE('Bidder Instructions'!$H$28,"1.2b Other NFP","1.2a Other")&amp;"'!"&amp;AO57)),"")</f>
        <v>0</v>
      </c>
      <c r="P57" s="781"/>
      <c r="Q57" s="782"/>
      <c r="R57" s="782"/>
      <c r="T57" s="780">
        <f ca="1">_xlfn.IFNA(HYPERLINK(CHOOSE('Bidder Instructions'!$H$28,"#'1.2b Other NFP'!"&amp;AT57,"#'1.2a Other'!"&amp;AT57),INDIRECT("'"&amp;CHOOSE('Bidder Instructions'!$H$28,"1.2b Other NFP","1.2a Other")&amp;"'!"&amp;AT57)),"")</f>
        <v>0</v>
      </c>
      <c r="U57" s="780">
        <f ca="1">_xlfn.IFNA(HYPERLINK(CHOOSE('Bidder Instructions'!$H$28,"#'1.2b Other NFP'!"&amp;AU57,"#'1.2a Other'!"&amp;AU57),INDIRECT("'"&amp;CHOOSE('Bidder Instructions'!$H$28,"1.2b Other NFP","1.2a Other")&amp;"'!"&amp;AU57)),"")</f>
        <v>0</v>
      </c>
      <c r="V57" s="780">
        <f ca="1">_xlfn.IFNA(HYPERLINK(CHOOSE('Bidder Instructions'!$H$28,"#'1.2b Other NFP'!"&amp;AV57,"#'1.2a Other'!"&amp;AV57),INDIRECT("'"&amp;CHOOSE('Bidder Instructions'!$H$28,"1.2b Other NFP","1.2a Other")&amp;"'!"&amp;AV57)),"")</f>
        <v>0</v>
      </c>
      <c r="W57" s="781"/>
      <c r="X57" s="782"/>
      <c r="Y57" s="782"/>
      <c r="AA57" s="783" t="str">
        <f t="shared" si="7"/>
        <v>IS27</v>
      </c>
      <c r="AB57" s="783">
        <v>0</v>
      </c>
      <c r="AC57" s="793"/>
      <c r="AD57" s="909" t="s">
        <v>219</v>
      </c>
      <c r="AE57" s="807" t="s">
        <v>216</v>
      </c>
      <c r="AF57" s="787" t="str">
        <f ca="1">CHOOSE('Bidder Instructions'!$H$28,ADDRESS(MATCH($AB57,'1.2b Other NFP'!$C:$C,0)+$AF$15,MATCH(AF$17,'1.2b Other NFP'!$9:$9,0)+$AF$14,1,1),ADDRESS(MATCH($AA57,'1.2a Other'!$C:$C,0)+$AF$13,MATCH(AF$17,'1.2a Other'!$9:$9,0)+$AF$12,1,1))</f>
        <v>$F$48</v>
      </c>
      <c r="AG57" s="787" t="str">
        <f ca="1">CHOOSE('Bidder Instructions'!$H$28,ADDRESS(MATCH($AB57,'1.2b Other NFP'!$C:$C,0)+$AF$15,MATCH(AG$17,'1.2b Other NFP'!$9:$9,0)+$AF$14,1,1),ADDRESS(MATCH($AA57,'1.2a Other'!$C:$C,0)+$AF$13,MATCH(AG$17,'1.2a Other'!$9:$9,0)+$AF$12,1,1))</f>
        <v>$G$48</v>
      </c>
      <c r="AH57" s="787" t="str">
        <f ca="1">CHOOSE('Bidder Instructions'!$H$28,ADDRESS(MATCH($AB57,'1.2b Other NFP'!$C:$C,0)+$AF$15,MATCH(AH$17,'1.2b Other NFP'!$9:$9,0)+$AF$14,1,1),ADDRESS(MATCH($AA57,'1.2a Other'!$C:$C,0)+$AF$13,MATCH(AH$17,'1.2a Other'!$9:$9,0)+$AF$12,1,1))</f>
        <v>$H$48</v>
      </c>
      <c r="AI57" s="788"/>
      <c r="AJ57" s="788"/>
      <c r="AK57" s="788"/>
      <c r="AL57" s="788"/>
      <c r="AM57" s="787" t="str">
        <f ca="1">CHOOSE('Bidder Instructions'!$H$28,ADDRESS(MATCH($AB57,'1.2b Other NFP'!$C:$C,0)+$AF$15,MATCH(AM$17,'1.2b Other NFP'!$9:$9,0)+$AF$14,1,1),ADDRESS(MATCH($AA57,'1.2a Other'!$C:$C,0)+$AF$13,MATCH(AM$17,'1.2a Other'!$9:$9,0)+$AF$12,1,1))</f>
        <v>$N$48</v>
      </c>
      <c r="AN57" s="787" t="str">
        <f ca="1">CHOOSE('Bidder Instructions'!$H$28,ADDRESS(MATCH($AB57,'1.2b Other NFP'!$C:$C,0)+$AF$15,MATCH(AN$17,'1.2b Other NFP'!$9:$9,0)+$AF$14,1,1),ADDRESS(MATCH($AA57,'1.2a Other'!$C:$C,0)+$AF$13,MATCH(AN$17,'1.2a Other'!$9:$9,0)+$AF$12,1,1))</f>
        <v>$O$48</v>
      </c>
      <c r="AO57" s="787" t="str">
        <f ca="1">CHOOSE('Bidder Instructions'!$H$28,ADDRESS(MATCH($AB57,'1.2b Other NFP'!$C:$C,0)+$AF$15,MATCH(AO$17,'1.2b Other NFP'!$9:$9,0)+$AF$14,1,1),ADDRESS(MATCH($AA57,'1.2a Other'!$C:$C,0)+$AF$13,MATCH(AO$17,'1.2a Other'!$9:$9,0)+$AF$12,1,1))</f>
        <v>$P$48</v>
      </c>
      <c r="AP57" s="788"/>
      <c r="AQ57" s="788"/>
      <c r="AR57" s="788"/>
      <c r="AS57" s="788"/>
      <c r="AT57" s="787" t="str">
        <f ca="1">CHOOSE('Bidder Instructions'!$H$28,ADDRESS(MATCH($AB57,'1.2b Other NFP'!$C:$C,0)+$AF$15,MATCH(AT$17,'1.2b Other NFP'!$9:$9,0)+$AF$14,1,1),ADDRESS(MATCH($AA57,'1.2a Other'!$C:$C,0)+$AF$13,MATCH(AT$17,'1.2a Other'!$9:$9,0)+$AF$12,1,1))</f>
        <v>$V$48</v>
      </c>
      <c r="AU57" s="787" t="str">
        <f ca="1">CHOOSE('Bidder Instructions'!$H$28,ADDRESS(MATCH($AB57,'1.2b Other NFP'!$C:$C,0)+$AF$15,MATCH(AU$17,'1.2b Other NFP'!$9:$9,0)+$AF$14,1,1),ADDRESS(MATCH($AA57,'1.2a Other'!$C:$C,0)+$AF$13,MATCH(AU$17,'1.2a Other'!$9:$9,0)+$AF$12,1,1))</f>
        <v>$W$48</v>
      </c>
      <c r="AV57" s="787" t="str">
        <f ca="1">CHOOSE('Bidder Instructions'!$H$28,ADDRESS(MATCH($AB57,'1.2b Other NFP'!$C:$C,0)+$AF$15,MATCH(AV$17,'1.2b Other NFP'!$9:$9,0)+$AF$14,1,1),ADDRESS(MATCH($AA57,'1.2a Other'!$C:$C,0)+$AF$13,MATCH(AV$17,'1.2a Other'!$9:$9,0)+$AF$12,1,1))</f>
        <v>$X$48</v>
      </c>
      <c r="AW57" s="789"/>
      <c r="AX57" s="789"/>
      <c r="AY57" s="789"/>
    </row>
    <row r="58" spans="1:51" s="775" customFormat="1" ht="14.5" outlineLevel="1" thickBot="1" x14ac:dyDescent="0.3">
      <c r="C58" s="790"/>
      <c r="D58" s="910" t="s">
        <v>227</v>
      </c>
      <c r="E58" s="911"/>
      <c r="F58" s="912">
        <f ca="1">CHOOSE('Bidder Instructions'!$H$27,F55-F57,IF(F56&lt;0,F55+F56-F57,F55-F57))</f>
        <v>0</v>
      </c>
      <c r="G58" s="912">
        <f ca="1">CHOOSE('Bidder Instructions'!$H$27,G55-G57,IF(G56&lt;0,G55+G56-G57,G55-G57))</f>
        <v>0</v>
      </c>
      <c r="H58" s="912">
        <f ca="1">CHOOSE('Bidder Instructions'!$H$27,H55-H57,IF(H56&lt;0,H55+H56-H57,H55-H57))</f>
        <v>0</v>
      </c>
      <c r="I58" s="781"/>
      <c r="J58" s="782"/>
      <c r="K58" s="782"/>
      <c r="M58" s="912">
        <f ca="1">CHOOSE('Bidder Instructions'!$H$27,M55-M57,IF(M56&lt;0,M55+M56-M57,M55-M57))</f>
        <v>0</v>
      </c>
      <c r="N58" s="912">
        <f ca="1">CHOOSE('Bidder Instructions'!$H$27,N55-N57,IF(N56&lt;0,N55+N56-N57,N55-N57))</f>
        <v>0</v>
      </c>
      <c r="O58" s="912">
        <f ca="1">CHOOSE('Bidder Instructions'!$H$27,O55-O57,IF(O56&lt;0,O55+O56-O57,O55-O57))</f>
        <v>0</v>
      </c>
      <c r="P58" s="781"/>
      <c r="Q58" s="782"/>
      <c r="R58" s="782"/>
      <c r="T58" s="912">
        <f ca="1">CHOOSE('Bidder Instructions'!$H$27,T55-T57,IF(T56&lt;0,T55+T56-T57,T55-T57))</f>
        <v>0</v>
      </c>
      <c r="U58" s="912">
        <f ca="1">CHOOSE('Bidder Instructions'!$H$27,U55-U57,IF(U56&lt;0,U55+U56-U57,U55-U57))</f>
        <v>0</v>
      </c>
      <c r="V58" s="912">
        <f ca="1">CHOOSE('Bidder Instructions'!$H$27,V55-V57,IF(V56&lt;0,V55+V56-V57,V55-V57))</f>
        <v>0</v>
      </c>
      <c r="W58" s="781"/>
      <c r="X58" s="782"/>
      <c r="Y58" s="782"/>
      <c r="AA58" s="783"/>
      <c r="AB58" s="783"/>
      <c r="AC58" s="793"/>
      <c r="AD58" s="913" t="s">
        <v>227</v>
      </c>
      <c r="AE58" s="914"/>
      <c r="AF58" s="787"/>
      <c r="AG58" s="787"/>
      <c r="AH58" s="808"/>
      <c r="AI58" s="788"/>
      <c r="AJ58" s="788"/>
      <c r="AK58" s="788"/>
      <c r="AL58" s="788"/>
      <c r="AM58" s="809"/>
      <c r="AN58" s="787"/>
      <c r="AO58" s="808"/>
      <c r="AP58" s="788"/>
      <c r="AQ58" s="788"/>
      <c r="AR58" s="788"/>
      <c r="AS58" s="788"/>
      <c r="AT58" s="809"/>
      <c r="AU58" s="787"/>
      <c r="AV58" s="808"/>
      <c r="AW58" s="789"/>
      <c r="AX58" s="789"/>
      <c r="AY58" s="789"/>
    </row>
    <row r="59" spans="1:51" s="774" customFormat="1" ht="14.5" outlineLevel="1" thickTop="1" x14ac:dyDescent="0.25">
      <c r="B59" s="800"/>
      <c r="C59" s="801"/>
      <c r="D59" s="915"/>
      <c r="E59" s="916"/>
      <c r="F59" s="805"/>
      <c r="G59" s="805"/>
      <c r="H59" s="805"/>
      <c r="I59" s="804"/>
      <c r="J59" s="804"/>
      <c r="K59" s="804"/>
      <c r="M59" s="805"/>
      <c r="N59" s="805"/>
      <c r="O59" s="805"/>
      <c r="P59" s="804"/>
      <c r="Q59" s="804"/>
      <c r="R59" s="804"/>
      <c r="T59" s="805"/>
      <c r="U59" s="805"/>
      <c r="V59" s="805"/>
      <c r="W59" s="804"/>
      <c r="X59" s="804"/>
      <c r="Y59" s="804"/>
      <c r="AA59" s="783"/>
      <c r="AB59" s="783"/>
      <c r="AC59" s="806"/>
      <c r="AD59" s="917"/>
      <c r="AE59" s="918"/>
      <c r="AF59" s="787"/>
      <c r="AG59" s="787"/>
      <c r="AH59" s="808"/>
      <c r="AI59" s="788"/>
      <c r="AJ59" s="788"/>
      <c r="AK59" s="788"/>
      <c r="AL59" s="788"/>
      <c r="AM59" s="809"/>
      <c r="AN59" s="787"/>
      <c r="AO59" s="808"/>
      <c r="AP59" s="788"/>
      <c r="AQ59" s="788"/>
      <c r="AR59" s="788"/>
      <c r="AS59" s="788"/>
      <c r="AT59" s="809"/>
      <c r="AU59" s="787"/>
      <c r="AV59" s="808"/>
      <c r="AW59" s="789"/>
      <c r="AX59" s="789"/>
      <c r="AY59" s="789"/>
    </row>
    <row r="60" spans="1:51" s="816" customFormat="1" ht="171.5" outlineLevel="1" x14ac:dyDescent="0.25">
      <c r="A60" s="719"/>
      <c r="B60" s="720"/>
      <c r="C60" s="721">
        <v>4</v>
      </c>
      <c r="D60" s="723" t="s">
        <v>841</v>
      </c>
      <c r="E60" s="1058"/>
      <c r="F60" s="922" t="str">
        <f ca="1">IFERROR(IF(OR((SUM(F61,F64)-F63)=0,F62=0),"N/A",IF((SUM(F61,F64)-F63)/F62&lt;0,0,(SUM(F61,F64)-F63)/F62)),"N/A")</f>
        <v>N/A</v>
      </c>
      <c r="G60" s="922" t="str">
        <f t="shared" ref="G60:H60" ca="1" si="29">IFERROR(IF(OR((SUM(G61,G64)-G63)=0,G62=0),"N/A",IF((SUM(G61,G64)-G63)/G62&lt;0,0,(SUM(G61,G64)-G63)/G62)),"N/A")</f>
        <v>N/A</v>
      </c>
      <c r="H60" s="922" t="str">
        <f t="shared" ca="1" si="29"/>
        <v>N/A</v>
      </c>
      <c r="I60" s="476" t="str">
        <f ca="1">IFERROR(IF(AND(SUM(F61,-F63,F64)=0,F62=0),"N/A",IF(SUM(F61,-F63,F64)&lt;0,"Net Cash",IF(F62&lt;0,"Negative EBITDA",F60))),"N/A")</f>
        <v>N/A</v>
      </c>
      <c r="J60" s="476" t="str">
        <f t="shared" ref="J60:K60" ca="1" si="30">IFERROR(IF(AND(SUM(G61,-G63,G64)=0,G62=0),"N/A",IF(SUM(G61,-G63,G64)&lt;0,"Net Cash",IF(G62&lt;0,"Negative EBITDA",G60))),"N/A")</f>
        <v>N/A</v>
      </c>
      <c r="K60" s="476" t="str">
        <f t="shared" ca="1" si="30"/>
        <v>N/A</v>
      </c>
      <c r="M60" s="922" t="str">
        <f ca="1">IFERROR(IF(OR((SUM(M61,M64)-M63)=0,M62=0),"N/A",IF((SUM(M61,M64)-M63)/M62&lt;0,0,(SUM(M61,M64)-M63)/M62)),"N/A")</f>
        <v>N/A</v>
      </c>
      <c r="N60" s="922" t="str">
        <f t="shared" ref="N60:O60" ca="1" si="31">IFERROR(IF(OR((SUM(N61,N64)-N63)=0,N62=0),"N/A",IF((SUM(N61,N64)-N63)/N62&lt;0,0,(SUM(N61,N64)-N63)/N62)),"N/A")</f>
        <v>N/A</v>
      </c>
      <c r="O60" s="922" t="str">
        <f t="shared" ca="1" si="31"/>
        <v>N/A</v>
      </c>
      <c r="P60" s="476" t="str">
        <f ca="1">IFERROR(IF(AND(SUM(M61,-M63,M64)=0,M62=0),"N/A",IF(SUM(M61,-M63,M64)&lt;0,"Net Cash",IF(M62&lt;0,"Negative EBITDA",M60))),"N/A")</f>
        <v>N/A</v>
      </c>
      <c r="Q60" s="476" t="str">
        <f t="shared" ref="Q60" ca="1" si="32">IFERROR(IF(AND(SUM(N61,-N63,N64)=0,N62=0),"N/A",IF(SUM(N61,-N63,N64)&lt;0,"Net Cash",IF(N62&lt;0,"Negative EBITDA",N60))),"N/A")</f>
        <v>N/A</v>
      </c>
      <c r="R60" s="476" t="str">
        <f t="shared" ref="R60" ca="1" si="33">IFERROR(IF(AND(SUM(O61,-O63,O64)=0,O62=0),"N/A",IF(SUM(O61,-O63,O64)&lt;0,"Net Cash",IF(O62&lt;0,"Negative EBITDA",O60))),"N/A")</f>
        <v>N/A</v>
      </c>
      <c r="T60" s="922" t="str">
        <f ca="1">IFERROR(IF(OR((SUM(T61,T64)-T63)=0,T62=0),"N/A",IF((SUM(T61,T64)-T63)/T62&lt;0,0,(SUM(T61,T64)-T63)/T62)),"N/A")</f>
        <v>N/A</v>
      </c>
      <c r="U60" s="922" t="str">
        <f t="shared" ref="U60:V60" ca="1" si="34">IFERROR(IF(OR((SUM(U61,U64)-U63)=0,U62=0),"N/A",IF((SUM(U61,U64)-U63)/U62&lt;0,0,(SUM(U61,U64)-U63)/U62)),"N/A")</f>
        <v>N/A</v>
      </c>
      <c r="V60" s="922" t="str">
        <f t="shared" ca="1" si="34"/>
        <v>N/A</v>
      </c>
      <c r="W60" s="476" t="str">
        <f ca="1">IFERROR(IF(AND(SUM(T61,-T63,T64)=0,T62=0),"N/A",IF(SUM(T61,-T63,T64)&lt;0,"Net Cash",IF(T62&lt;0,"Negative EBITDA",T60))),"N/A")</f>
        <v>N/A</v>
      </c>
      <c r="X60" s="476" t="str">
        <f t="shared" ref="X60" ca="1" si="35">IFERROR(IF(AND(SUM(U61,-U63,U64)=0,U62=0),"N/A",IF(SUM(U61,-U63,U64)&lt;0,"Net Cash",IF(U62&lt;0,"Negative EBITDA",U60))),"N/A")</f>
        <v>N/A</v>
      </c>
      <c r="Y60" s="476" t="str">
        <f t="shared" ref="Y60" ca="1" si="36">IFERROR(IF(AND(SUM(V61,-V63,V64)=0,V62=0),"N/A",IF(SUM(V61,-V63,V64)&lt;0,"Net Cash",IF(V62&lt;0,"Negative EBITDA",V60))),"N/A")</f>
        <v>N/A</v>
      </c>
      <c r="AA60" s="817"/>
      <c r="AB60" s="817"/>
      <c r="AC60" s="923">
        <v>4</v>
      </c>
      <c r="AD60" s="820"/>
      <c r="AE60" s="924"/>
      <c r="AF60" s="821"/>
      <c r="AG60" s="821"/>
      <c r="AH60" s="822"/>
      <c r="AI60" s="823"/>
      <c r="AJ60" s="823"/>
      <c r="AK60" s="823"/>
      <c r="AL60" s="823"/>
      <c r="AM60" s="824"/>
      <c r="AN60" s="821"/>
      <c r="AO60" s="822"/>
      <c r="AP60" s="823"/>
      <c r="AQ60" s="823"/>
      <c r="AR60" s="823"/>
      <c r="AS60" s="823"/>
      <c r="AT60" s="824"/>
      <c r="AU60" s="821"/>
      <c r="AV60" s="822"/>
      <c r="AW60" s="825"/>
      <c r="AX60" s="825"/>
      <c r="AY60" s="825"/>
    </row>
    <row r="61" spans="1:51" s="737" customFormat="1" ht="14.5" outlineLevel="1" thickBot="1" x14ac:dyDescent="0.3">
      <c r="C61" s="739"/>
      <c r="D61" s="856" t="s">
        <v>129</v>
      </c>
      <c r="E61" s="925"/>
      <c r="F61" s="926">
        <f ca="1">F48</f>
        <v>0</v>
      </c>
      <c r="G61" s="926">
        <f ca="1">G54</f>
        <v>0</v>
      </c>
      <c r="H61" s="926">
        <f ca="1">H54</f>
        <v>0</v>
      </c>
      <c r="I61" s="829"/>
      <c r="J61" s="743"/>
      <c r="K61" s="743"/>
      <c r="M61" s="926">
        <f ca="1">M48</f>
        <v>0</v>
      </c>
      <c r="N61" s="926">
        <f ca="1">N54</f>
        <v>0</v>
      </c>
      <c r="O61" s="926">
        <f ca="1">O54</f>
        <v>0</v>
      </c>
      <c r="P61" s="829"/>
      <c r="Q61" s="743"/>
      <c r="R61" s="743"/>
      <c r="T61" s="926">
        <f ca="1">T48</f>
        <v>0</v>
      </c>
      <c r="U61" s="926">
        <f ca="1">U54</f>
        <v>0</v>
      </c>
      <c r="V61" s="926">
        <f ca="1">V54</f>
        <v>0</v>
      </c>
      <c r="W61" s="829"/>
      <c r="X61" s="743"/>
      <c r="Y61" s="743"/>
      <c r="AA61" s="343"/>
      <c r="AB61" s="343"/>
      <c r="AC61" s="744"/>
      <c r="AD61" s="859" t="s">
        <v>129</v>
      </c>
      <c r="AE61" s="927"/>
      <c r="AF61" s="747"/>
      <c r="AG61" s="747"/>
      <c r="AH61" s="832"/>
      <c r="AI61" s="748"/>
      <c r="AJ61" s="748"/>
      <c r="AK61" s="748"/>
      <c r="AL61" s="748"/>
      <c r="AM61" s="833"/>
      <c r="AN61" s="747"/>
      <c r="AO61" s="832"/>
      <c r="AP61" s="748"/>
      <c r="AQ61" s="748"/>
      <c r="AR61" s="748"/>
      <c r="AS61" s="748"/>
      <c r="AT61" s="833"/>
      <c r="AU61" s="747"/>
      <c r="AV61" s="832"/>
      <c r="AW61" s="749"/>
      <c r="AX61" s="749"/>
      <c r="AY61" s="749"/>
    </row>
    <row r="62" spans="1:51" s="737" customFormat="1" ht="15" outlineLevel="1" thickTop="1" thickBot="1" x14ac:dyDescent="0.3">
      <c r="C62" s="750"/>
      <c r="D62" s="856" t="s">
        <v>227</v>
      </c>
      <c r="E62" s="925"/>
      <c r="F62" s="926">
        <f ca="1">F58</f>
        <v>0</v>
      </c>
      <c r="G62" s="926">
        <f ca="1">G58</f>
        <v>0</v>
      </c>
      <c r="H62" s="926">
        <f ca="1">H58</f>
        <v>0</v>
      </c>
      <c r="I62" s="836"/>
      <c r="J62" s="753"/>
      <c r="K62" s="753"/>
      <c r="M62" s="926">
        <f ca="1">M58</f>
        <v>0</v>
      </c>
      <c r="N62" s="926">
        <f ca="1">N58</f>
        <v>0</v>
      </c>
      <c r="O62" s="926">
        <f ca="1">O58</f>
        <v>0</v>
      </c>
      <c r="P62" s="836"/>
      <c r="Q62" s="753"/>
      <c r="R62" s="753"/>
      <c r="T62" s="926">
        <f ca="1">T58</f>
        <v>0</v>
      </c>
      <c r="U62" s="926">
        <f ca="1">U58</f>
        <v>0</v>
      </c>
      <c r="V62" s="926">
        <f ca="1">V58</f>
        <v>0</v>
      </c>
      <c r="W62" s="836"/>
      <c r="X62" s="753"/>
      <c r="Y62" s="753"/>
      <c r="AA62" s="343"/>
      <c r="AB62" s="343"/>
      <c r="AC62" s="754"/>
      <c r="AD62" s="859" t="s">
        <v>227</v>
      </c>
      <c r="AE62" s="927"/>
      <c r="AF62" s="747"/>
      <c r="AG62" s="747"/>
      <c r="AH62" s="832"/>
      <c r="AI62" s="748"/>
      <c r="AJ62" s="748"/>
      <c r="AK62" s="748"/>
      <c r="AL62" s="748"/>
      <c r="AM62" s="833"/>
      <c r="AN62" s="747"/>
      <c r="AO62" s="832"/>
      <c r="AP62" s="748"/>
      <c r="AQ62" s="748"/>
      <c r="AR62" s="748"/>
      <c r="AS62" s="748"/>
      <c r="AT62" s="833"/>
      <c r="AU62" s="747"/>
      <c r="AV62" s="832"/>
      <c r="AW62" s="749"/>
      <c r="AX62" s="749"/>
      <c r="AY62" s="749"/>
    </row>
    <row r="63" spans="1:51" s="737" customFormat="1" ht="14.5" outlineLevel="1" thickTop="1" x14ac:dyDescent="0.25">
      <c r="A63" s="737" t="s">
        <v>449</v>
      </c>
      <c r="B63" s="737" t="s">
        <v>438</v>
      </c>
      <c r="C63" s="750"/>
      <c r="D63" s="928" t="s">
        <v>123</v>
      </c>
      <c r="E63" s="929"/>
      <c r="F63" s="742">
        <f ca="1">_xlfn.IFNA(HYPERLINK(CHOOSE('Bidder Instructions'!$H$28,"#'1.2b Other NFP'!"&amp;AF63,"#'1.2a Other'!"&amp;AF63),INDIRECT("'"&amp;CHOOSE('Bidder Instructions'!$H$28,"1.2b Other NFP","1.2a Other")&amp;"'!"&amp;AF63)),"")</f>
        <v>0</v>
      </c>
      <c r="G63" s="742">
        <f ca="1">_xlfn.IFNA(HYPERLINK(CHOOSE('Bidder Instructions'!$H$28,"#'1.2b Other NFP'!"&amp;AG63,"#'1.2a Other'!"&amp;AG63),INDIRECT("'"&amp;CHOOSE('Bidder Instructions'!$H$28,"1.2b Other NFP","1.2a Other")&amp;"'!"&amp;AG63)),"")</f>
        <v>0</v>
      </c>
      <c r="H63" s="742">
        <f ca="1">_xlfn.IFNA(HYPERLINK(CHOOSE('Bidder Instructions'!$H$28,"#'1.2b Other NFP'!"&amp;AH63,"#'1.2a Other'!"&amp;AH63),INDIRECT("'"&amp;CHOOSE('Bidder Instructions'!$H$28,"1.2b Other NFP","1.2a Other")&amp;"'!"&amp;AH63)),"")</f>
        <v>0</v>
      </c>
      <c r="I63" s="836"/>
      <c r="J63" s="753"/>
      <c r="K63" s="753"/>
      <c r="M63" s="742">
        <f ca="1">_xlfn.IFNA(HYPERLINK(CHOOSE('Bidder Instructions'!$H$28,"#'1.2b Other NFP'!"&amp;AM63,"#'1.2a Other'!"&amp;AM63),INDIRECT("'"&amp;CHOOSE('Bidder Instructions'!$H$28,"1.2b Other NFP","1.2a Other")&amp;"'!"&amp;AM63)),"")</f>
        <v>0</v>
      </c>
      <c r="N63" s="742">
        <f ca="1">_xlfn.IFNA(HYPERLINK(CHOOSE('Bidder Instructions'!$H$28,"#'1.2b Other NFP'!"&amp;AN63,"#'1.2a Other'!"&amp;AN63),INDIRECT("'"&amp;CHOOSE('Bidder Instructions'!$H$28,"1.2b Other NFP","1.2a Other")&amp;"'!"&amp;AN63)),"")</f>
        <v>0</v>
      </c>
      <c r="O63" s="742">
        <f ca="1">_xlfn.IFNA(HYPERLINK(CHOOSE('Bidder Instructions'!$H$28,"#'1.2b Other NFP'!"&amp;AO63,"#'1.2a Other'!"&amp;AO63),INDIRECT("'"&amp;CHOOSE('Bidder Instructions'!$H$28,"1.2b Other NFP","1.2a Other")&amp;"'!"&amp;AO63)),"")</f>
        <v>0</v>
      </c>
      <c r="P63" s="836"/>
      <c r="Q63" s="753"/>
      <c r="R63" s="753"/>
      <c r="T63" s="742">
        <f ca="1">_xlfn.IFNA(HYPERLINK(CHOOSE('Bidder Instructions'!$H$28,"#'1.2b Other NFP'!"&amp;AT63,"#'1.2a Other'!"&amp;AT63),INDIRECT("'"&amp;CHOOSE('Bidder Instructions'!$H$28,"1.2b Other NFP","1.2a Other")&amp;"'!"&amp;AT63)),"")</f>
        <v>0</v>
      </c>
      <c r="U63" s="742">
        <f ca="1">_xlfn.IFNA(HYPERLINK(CHOOSE('Bidder Instructions'!$H$28,"#'1.2b Other NFP'!"&amp;AU63,"#'1.2a Other'!"&amp;AU63),INDIRECT("'"&amp;CHOOSE('Bidder Instructions'!$H$28,"1.2b Other NFP","1.2a Other")&amp;"'!"&amp;AU63)),"")</f>
        <v>0</v>
      </c>
      <c r="V63" s="742">
        <f ca="1">_xlfn.IFNA(HYPERLINK(CHOOSE('Bidder Instructions'!$H$28,"#'1.2b Other NFP'!"&amp;AV63,"#'1.2a Other'!"&amp;AV63),INDIRECT("'"&amp;CHOOSE('Bidder Instructions'!$H$28,"1.2b Other NFP","1.2a Other")&amp;"'!"&amp;AV63)),"")</f>
        <v>0</v>
      </c>
      <c r="W63" s="836"/>
      <c r="X63" s="753"/>
      <c r="Y63" s="753"/>
      <c r="AA63" s="343" t="str">
        <f t="shared" si="7"/>
        <v>BS15</v>
      </c>
      <c r="AB63" s="343">
        <v>0</v>
      </c>
      <c r="AC63" s="754"/>
      <c r="AD63" s="930" t="s">
        <v>123</v>
      </c>
      <c r="AE63" s="931"/>
      <c r="AF63" s="747" t="str">
        <f ca="1">CHOOSE('Bidder Instructions'!$H$28,ADDRESS(MATCH($AB63,'1.2b Other NFP'!$C:$C,0)+$AF$15,MATCH(AF$17,'1.2b Other NFP'!$9:$9,0)+$AF$14,1,1),ADDRESS(MATCH($AA63,'1.2a Other'!$C:$C,0)+$AF$13,MATCH(AF$17,'1.2a Other'!$9:$9,0)+$AF$12,1,1))</f>
        <v>$F$66</v>
      </c>
      <c r="AG63" s="747" t="str">
        <f ca="1">CHOOSE('Bidder Instructions'!$H$28,ADDRESS(MATCH($AB63,'1.2b Other NFP'!$C:$C,0)+$AF$15,MATCH(AG$17,'1.2b Other NFP'!$9:$9,0)+$AF$14,1,1),ADDRESS(MATCH($AA63,'1.2a Other'!$C:$C,0)+$AF$13,MATCH(AG$17,'1.2a Other'!$9:$9,0)+$AF$12,1,1))</f>
        <v>$G$66</v>
      </c>
      <c r="AH63" s="747" t="str">
        <f ca="1">CHOOSE('Bidder Instructions'!$H$28,ADDRESS(MATCH($AB63,'1.2b Other NFP'!$C:$C,0)+$AF$15,MATCH(AH$17,'1.2b Other NFP'!$9:$9,0)+$AF$14,1,1),ADDRESS(MATCH($AA63,'1.2a Other'!$C:$C,0)+$AF$13,MATCH(AH$17,'1.2a Other'!$9:$9,0)+$AF$12,1,1))</f>
        <v>$H$66</v>
      </c>
      <c r="AI63" s="748"/>
      <c r="AJ63" s="748"/>
      <c r="AK63" s="748"/>
      <c r="AL63" s="748"/>
      <c r="AM63" s="747" t="str">
        <f ca="1">CHOOSE('Bidder Instructions'!$H$28,ADDRESS(MATCH($AB63,'1.2b Other NFP'!$C:$C,0)+$AF$15,MATCH(AM$17,'1.2b Other NFP'!$9:$9,0)+$AF$14,1,1),ADDRESS(MATCH($AA63,'1.2a Other'!$C:$C,0)+$AF$13,MATCH(AM$17,'1.2a Other'!$9:$9,0)+$AF$12,1,1))</f>
        <v>$N$66</v>
      </c>
      <c r="AN63" s="747" t="str">
        <f ca="1">CHOOSE('Bidder Instructions'!$H$28,ADDRESS(MATCH($AB63,'1.2b Other NFP'!$C:$C,0)+$AF$15,MATCH(AN$17,'1.2b Other NFP'!$9:$9,0)+$AF$14,1,1),ADDRESS(MATCH($AA63,'1.2a Other'!$C:$C,0)+$AF$13,MATCH(AN$17,'1.2a Other'!$9:$9,0)+$AF$12,1,1))</f>
        <v>$O$66</v>
      </c>
      <c r="AO63" s="747" t="str">
        <f ca="1">CHOOSE('Bidder Instructions'!$H$28,ADDRESS(MATCH($AB63,'1.2b Other NFP'!$C:$C,0)+$AF$15,MATCH(AO$17,'1.2b Other NFP'!$9:$9,0)+$AF$14,1,1),ADDRESS(MATCH($AA63,'1.2a Other'!$C:$C,0)+$AF$13,MATCH(AO$17,'1.2a Other'!$9:$9,0)+$AF$12,1,1))</f>
        <v>$P$66</v>
      </c>
      <c r="AP63" s="748"/>
      <c r="AQ63" s="748"/>
      <c r="AR63" s="748"/>
      <c r="AS63" s="748"/>
      <c r="AT63" s="747" t="str">
        <f ca="1">CHOOSE('Bidder Instructions'!$H$28,ADDRESS(MATCH($AB63,'1.2b Other NFP'!$C:$C,0)+$AF$15,MATCH(AT$17,'1.2b Other NFP'!$9:$9,0)+$AF$14,1,1),ADDRESS(MATCH($AA63,'1.2a Other'!$C:$C,0)+$AF$13,MATCH(AT$17,'1.2a Other'!$9:$9,0)+$AF$12,1,1))</f>
        <v>$V$66</v>
      </c>
      <c r="AU63" s="747" t="str">
        <f ca="1">CHOOSE('Bidder Instructions'!$H$28,ADDRESS(MATCH($AB63,'1.2b Other NFP'!$C:$C,0)+$AF$15,MATCH(AU$17,'1.2b Other NFP'!$9:$9,0)+$AF$14,1,1),ADDRESS(MATCH($AA63,'1.2a Other'!$C:$C,0)+$AF$13,MATCH(AU$17,'1.2a Other'!$9:$9,0)+$AF$12,1,1))</f>
        <v>$W$66</v>
      </c>
      <c r="AV63" s="747" t="str">
        <f ca="1">CHOOSE('Bidder Instructions'!$H$28,ADDRESS(MATCH($AB63,'1.2b Other NFP'!$C:$C,0)+$AF$15,MATCH(AV$17,'1.2b Other NFP'!$9:$9,0)+$AF$14,1,1),ADDRESS(MATCH($AA63,'1.2a Other'!$C:$C,0)+$AF$13,MATCH(AV$17,'1.2a Other'!$9:$9,0)+$AF$12,1,1))</f>
        <v>$X$66</v>
      </c>
      <c r="AW63" s="749"/>
      <c r="AX63" s="749"/>
      <c r="AY63" s="749"/>
    </row>
    <row r="64" spans="1:51" s="737" customFormat="1" outlineLevel="1" x14ac:dyDescent="0.25">
      <c r="A64" s="737" t="s">
        <v>526</v>
      </c>
      <c r="B64" s="737" t="s">
        <v>501</v>
      </c>
      <c r="C64" s="750"/>
      <c r="D64" s="932" t="s">
        <v>32</v>
      </c>
      <c r="E64" s="932"/>
      <c r="F64" s="742">
        <f ca="1">_xlfn.IFNA(HYPERLINK(CHOOSE('Bidder Instructions'!$H$28,"#'1.2b Other NFP'!"&amp;AF64,"#'1.2a Other'!"&amp;AF64),INDIRECT("'"&amp;CHOOSE('Bidder Instructions'!$H$28,"1.2b Other NFP","1.2a Other")&amp;"'!"&amp;AF64)),"")</f>
        <v>0</v>
      </c>
      <c r="G64" s="742">
        <f ca="1">_xlfn.IFNA(HYPERLINK(CHOOSE('Bidder Instructions'!$H$28,"#'1.2b Other NFP'!"&amp;AG64,"#'1.2a Other'!"&amp;AG64),INDIRECT("'"&amp;CHOOSE('Bidder Instructions'!$H$28,"1.2b Other NFP","1.2a Other")&amp;"'!"&amp;AG64)),"")</f>
        <v>0</v>
      </c>
      <c r="H64" s="742">
        <f ca="1">_xlfn.IFNA(HYPERLINK(CHOOSE('Bidder Instructions'!$H$28,"#'1.2b Other NFP'!"&amp;AH64,"#'1.2a Other'!"&amp;AH64),INDIRECT("'"&amp;CHOOSE('Bidder Instructions'!$H$28,"1.2b Other NFP","1.2a Other")&amp;"'!"&amp;AH64)),"")</f>
        <v>0</v>
      </c>
      <c r="I64" s="836"/>
      <c r="J64" s="753"/>
      <c r="K64" s="753"/>
      <c r="M64" s="742">
        <f ca="1">_xlfn.IFNA(HYPERLINK(CHOOSE('Bidder Instructions'!$H$28,"#'1.2b Other NFP'!"&amp;AM64,"#'1.2a Other'!"&amp;AM64),INDIRECT("'"&amp;CHOOSE('Bidder Instructions'!$H$28,"1.2b Other NFP","1.2a Other")&amp;"'!"&amp;AM64)),"")</f>
        <v>0</v>
      </c>
      <c r="N64" s="742">
        <f ca="1">_xlfn.IFNA(HYPERLINK(CHOOSE('Bidder Instructions'!$H$28,"#'1.2b Other NFP'!"&amp;AN64,"#'1.2a Other'!"&amp;AN64),INDIRECT("'"&amp;CHOOSE('Bidder Instructions'!$H$28,"1.2b Other NFP","1.2a Other")&amp;"'!"&amp;AN64)),"")</f>
        <v>0</v>
      </c>
      <c r="O64" s="742">
        <f ca="1">_xlfn.IFNA(HYPERLINK(CHOOSE('Bidder Instructions'!$H$28,"#'1.2b Other NFP'!"&amp;AO64,"#'1.2a Other'!"&amp;AO64),INDIRECT("'"&amp;CHOOSE('Bidder Instructions'!$H$28,"1.2b Other NFP","1.2a Other")&amp;"'!"&amp;AO64)),"")</f>
        <v>0</v>
      </c>
      <c r="P64" s="836"/>
      <c r="Q64" s="753"/>
      <c r="R64" s="753"/>
      <c r="T64" s="742">
        <f ca="1">_xlfn.IFNA(HYPERLINK(CHOOSE('Bidder Instructions'!$H$28,"#'1.2b Other NFP'!"&amp;AT64,"#'1.2a Other'!"&amp;AT64),INDIRECT("'"&amp;CHOOSE('Bidder Instructions'!$H$28,"1.2b Other NFP","1.2a Other")&amp;"'!"&amp;AT64)),"")</f>
        <v>0</v>
      </c>
      <c r="U64" s="742">
        <f ca="1">_xlfn.IFNA(HYPERLINK(CHOOSE('Bidder Instructions'!$H$28,"#'1.2b Other NFP'!"&amp;AU64,"#'1.2a Other'!"&amp;AU64),INDIRECT("'"&amp;CHOOSE('Bidder Instructions'!$H$28,"1.2b Other NFP","1.2a Other")&amp;"'!"&amp;AU64)),"")</f>
        <v>0</v>
      </c>
      <c r="V64" s="742">
        <f ca="1">_xlfn.IFNA(HYPERLINK(CHOOSE('Bidder Instructions'!$H$28,"#'1.2b Other NFP'!"&amp;AV64,"#'1.2a Other'!"&amp;AV64),INDIRECT("'"&amp;CHOOSE('Bidder Instructions'!$H$28,"1.2b Other NFP","1.2a Other")&amp;"'!"&amp;AV64)),"")</f>
        <v>0</v>
      </c>
      <c r="W64" s="836"/>
      <c r="X64" s="753"/>
      <c r="Y64" s="753"/>
      <c r="AA64" s="343" t="str">
        <f t="shared" si="7"/>
        <v>BS64</v>
      </c>
      <c r="AB64" s="343">
        <v>0</v>
      </c>
      <c r="AC64" s="754"/>
      <c r="AD64" s="933" t="s">
        <v>32</v>
      </c>
      <c r="AE64" s="933"/>
      <c r="AF64" s="747" t="str">
        <f ca="1">CHOOSE('Bidder Instructions'!$H$28,ADDRESS(MATCH($AB64,'1.2b Other NFP'!$C:$C,0)+$AF$15,MATCH(AF$17,'1.2b Other NFP'!$9:$9,0)+$AF$14,1,1),ADDRESS(MATCH($AA64,'1.2a Other'!$C:$C,0)+$AF$13,MATCH(AF$17,'1.2a Other'!$9:$9,0)+$AF$12,1,1))</f>
        <v>$F$115</v>
      </c>
      <c r="AG64" s="747" t="str">
        <f ca="1">CHOOSE('Bidder Instructions'!$H$28,ADDRESS(MATCH($AB64,'1.2b Other NFP'!$C:$C,0)+$AF$15,MATCH(AG$17,'1.2b Other NFP'!$9:$9,0)+$AF$14,1,1),ADDRESS(MATCH($AA64,'1.2a Other'!$C:$C,0)+$AF$13,MATCH(AG$17,'1.2a Other'!$9:$9,0)+$AF$12,1,1))</f>
        <v>$G$115</v>
      </c>
      <c r="AH64" s="747" t="str">
        <f ca="1">CHOOSE('Bidder Instructions'!$H$28,ADDRESS(MATCH($AB64,'1.2b Other NFP'!$C:$C,0)+$AF$15,MATCH(AH$17,'1.2b Other NFP'!$9:$9,0)+$AF$14,1,1),ADDRESS(MATCH($AA64,'1.2a Other'!$C:$C,0)+$AF$13,MATCH(AH$17,'1.2a Other'!$9:$9,0)+$AF$12,1,1))</f>
        <v>$H$115</v>
      </c>
      <c r="AI64" s="748"/>
      <c r="AJ64" s="748"/>
      <c r="AK64" s="748"/>
      <c r="AL64" s="748"/>
      <c r="AM64" s="747" t="str">
        <f ca="1">CHOOSE('Bidder Instructions'!$H$28,ADDRESS(MATCH($AB64,'1.2b Other NFP'!$C:$C,0)+$AF$15,MATCH(AM$17,'1.2b Other NFP'!$9:$9,0)+$AF$14,1,1),ADDRESS(MATCH($AA64,'1.2a Other'!$C:$C,0)+$AF$13,MATCH(AM$17,'1.2a Other'!$9:$9,0)+$AF$12,1,1))</f>
        <v>$N$115</v>
      </c>
      <c r="AN64" s="747" t="str">
        <f ca="1">CHOOSE('Bidder Instructions'!$H$28,ADDRESS(MATCH($AB64,'1.2b Other NFP'!$C:$C,0)+$AF$15,MATCH(AN$17,'1.2b Other NFP'!$9:$9,0)+$AF$14,1,1),ADDRESS(MATCH($AA64,'1.2a Other'!$C:$C,0)+$AF$13,MATCH(AN$17,'1.2a Other'!$9:$9,0)+$AF$12,1,1))</f>
        <v>$O$115</v>
      </c>
      <c r="AO64" s="747" t="str">
        <f ca="1">CHOOSE('Bidder Instructions'!$H$28,ADDRESS(MATCH($AB64,'1.2b Other NFP'!$C:$C,0)+$AF$15,MATCH(AO$17,'1.2b Other NFP'!$9:$9,0)+$AF$14,1,1),ADDRESS(MATCH($AA64,'1.2a Other'!$C:$C,0)+$AF$13,MATCH(AO$17,'1.2a Other'!$9:$9,0)+$AF$12,1,1))</f>
        <v>$P$115</v>
      </c>
      <c r="AP64" s="748"/>
      <c r="AQ64" s="748"/>
      <c r="AR64" s="748"/>
      <c r="AS64" s="748"/>
      <c r="AT64" s="747" t="str">
        <f ca="1">CHOOSE('Bidder Instructions'!$H$28,ADDRESS(MATCH($AB64,'1.2b Other NFP'!$C:$C,0)+$AF$15,MATCH(AT$17,'1.2b Other NFP'!$9:$9,0)+$AF$14,1,1),ADDRESS(MATCH($AA64,'1.2a Other'!$C:$C,0)+$AF$13,MATCH(AT$17,'1.2a Other'!$9:$9,0)+$AF$12,1,1))</f>
        <v>$V$115</v>
      </c>
      <c r="AU64" s="747" t="str">
        <f ca="1">CHOOSE('Bidder Instructions'!$H$28,ADDRESS(MATCH($AB64,'1.2b Other NFP'!$C:$C,0)+$AF$15,MATCH(AU$17,'1.2b Other NFP'!$9:$9,0)+$AF$14,1,1),ADDRESS(MATCH($AA64,'1.2a Other'!$C:$C,0)+$AF$13,MATCH(AU$17,'1.2a Other'!$9:$9,0)+$AF$12,1,1))</f>
        <v>$W$115</v>
      </c>
      <c r="AV64" s="747" t="str">
        <f ca="1">CHOOSE('Bidder Instructions'!$H$28,ADDRESS(MATCH($AB64,'1.2b Other NFP'!$C:$C,0)+$AF$15,MATCH(AV$17,'1.2b Other NFP'!$9:$9,0)+$AF$14,1,1),ADDRESS(MATCH($AA64,'1.2a Other'!$C:$C,0)+$AF$13,MATCH(AV$17,'1.2a Other'!$9:$9,0)+$AF$12,1,1))</f>
        <v>$X$115</v>
      </c>
      <c r="AW64" s="749"/>
      <c r="AX64" s="749"/>
      <c r="AY64" s="749"/>
    </row>
    <row r="65" spans="1:51" outlineLevel="1" x14ac:dyDescent="0.25">
      <c r="C65" s="871"/>
      <c r="D65" s="934"/>
      <c r="E65" s="934"/>
      <c r="F65" s="935"/>
      <c r="G65" s="935"/>
      <c r="H65" s="935"/>
      <c r="I65" s="936"/>
      <c r="J65" s="936"/>
      <c r="K65" s="936"/>
      <c r="M65" s="935"/>
      <c r="N65" s="935"/>
      <c r="O65" s="935"/>
      <c r="P65" s="936"/>
      <c r="Q65" s="936"/>
      <c r="R65" s="936"/>
      <c r="T65" s="935"/>
      <c r="U65" s="935"/>
      <c r="V65" s="935"/>
      <c r="W65" s="936"/>
      <c r="X65" s="936"/>
      <c r="Y65" s="936"/>
      <c r="AC65" s="875"/>
      <c r="AD65" s="937"/>
      <c r="AE65" s="937"/>
      <c r="AF65" s="747"/>
      <c r="AG65" s="747"/>
      <c r="AH65" s="832"/>
      <c r="AI65" s="748"/>
      <c r="AJ65" s="748"/>
      <c r="AK65" s="748"/>
      <c r="AL65" s="748"/>
      <c r="AM65" s="833"/>
      <c r="AN65" s="747"/>
      <c r="AO65" s="832"/>
      <c r="AP65" s="748"/>
      <c r="AQ65" s="748"/>
      <c r="AR65" s="748"/>
      <c r="AS65" s="748"/>
      <c r="AT65" s="833"/>
      <c r="AU65" s="747"/>
      <c r="AV65" s="832"/>
      <c r="AW65" s="749"/>
      <c r="AX65" s="749"/>
      <c r="AY65" s="749"/>
    </row>
    <row r="66" spans="1:51" s="774" customFormat="1" ht="129" outlineLevel="1" x14ac:dyDescent="0.25">
      <c r="A66" s="757"/>
      <c r="B66" s="758"/>
      <c r="C66" s="759">
        <v>5</v>
      </c>
      <c r="D66" s="938" t="s">
        <v>846</v>
      </c>
      <c r="E66" s="939"/>
      <c r="F66" s="940" t="str">
        <f ca="1">IFERROR(CHOOSE('Bidder Instructions'!$H$27,F67/-SUM(F71),IF(F68&lt;0,SUM(F67,F68,F69)/-SUM(F71),SUM(F67,F69)/-SUM(F71))),"N/A")</f>
        <v>N/A</v>
      </c>
      <c r="G66" s="940" t="str">
        <f ca="1">IFERROR(CHOOSE('Bidder Instructions'!$H$27,G67/-SUM(G71),IF(G68&lt;0,SUM(G67,G68,G69)/-SUM(G71),SUM(G67,G69)/-SUM(G71))),"N/A")</f>
        <v>N/A</v>
      </c>
      <c r="H66" s="940" t="str">
        <f ca="1">IFERROR(CHOOSE('Bidder Instructions'!$H$27,H67/-SUM(H71),IF(H68&lt;0,SUM(H67,H68,H69)/-SUM(H71),SUM(H67,H69)/-SUM(H71))),"N/A")</f>
        <v>N/A</v>
      </c>
      <c r="I66" s="941" t="str">
        <f ca="1">IF(F67&lt;0, "Operating Loss", F66)</f>
        <v>N/A</v>
      </c>
      <c r="J66" s="941" t="str">
        <f t="shared" ref="J66:K66" ca="1" si="37">IF(G67&lt;0, "Operating Loss", G66)</f>
        <v>N/A</v>
      </c>
      <c r="K66" s="941" t="str">
        <f t="shared" ca="1" si="37"/>
        <v>N/A</v>
      </c>
      <c r="L66" s="883"/>
      <c r="M66" s="940" t="str">
        <f ca="1">IFERROR(CHOOSE('Bidder Instructions'!$H$27,M67/-SUM(M71),IF(M68&lt;0,SUM(M67,M68,M69)/-SUM(M71),SUM(M67,M69)/-SUM(M71))),"N/A")</f>
        <v>N/A</v>
      </c>
      <c r="N66" s="940" t="str">
        <f ca="1">IFERROR(CHOOSE('Bidder Instructions'!$H$27,N67/-SUM(N71),IF(N68&lt;0,SUM(N67,N68,N69)/-SUM(N71),SUM(N67,N69)/-SUM(N71))),"N/A")</f>
        <v>N/A</v>
      </c>
      <c r="O66" s="940" t="str">
        <f ca="1">IFERROR(CHOOSE('Bidder Instructions'!$H$27,O67/-SUM(O71),IF(O68&lt;0,SUM(O67,O68,O69)/-SUM(O71),SUM(O67,O69)/-SUM(O71))),"N/A")</f>
        <v>N/A</v>
      </c>
      <c r="P66" s="941" t="str">
        <f ca="1">IF(M67&lt;0, "Operating Loss", M66)</f>
        <v>N/A</v>
      </c>
      <c r="Q66" s="941" t="str">
        <f t="shared" ref="Q66" ca="1" si="38">IF(N67&lt;0, "Operating Loss", N66)</f>
        <v>N/A</v>
      </c>
      <c r="R66" s="941" t="str">
        <f t="shared" ref="R66" ca="1" si="39">IF(O67&lt;0, "Operating Loss", O66)</f>
        <v>N/A</v>
      </c>
      <c r="S66" s="883"/>
      <c r="T66" s="940" t="str">
        <f ca="1">IFERROR(CHOOSE('Bidder Instructions'!$H$27,T67/-SUM(T71),IF(T68&lt;0,SUM(T67,T68,T69)/-SUM(T71),SUM(T67,T69)/-SUM(T71))),"N/A")</f>
        <v>N/A</v>
      </c>
      <c r="U66" s="940" t="str">
        <f ca="1">IFERROR(CHOOSE('Bidder Instructions'!$H$27,U67/-SUM(U71),IF(U68&lt;0,SUM(U67,U68,U69)/-SUM(U71),SUM(U67,U69)/-SUM(U71))),"N/A")</f>
        <v>N/A</v>
      </c>
      <c r="V66" s="940" t="str">
        <f ca="1">IFERROR(CHOOSE('Bidder Instructions'!$H$27,V67/-SUM(V71),IF(V68&lt;0,SUM(V67,V68,V69)/-SUM(V71),SUM(V67,V69)/-SUM(V71))),"N/A")</f>
        <v>N/A</v>
      </c>
      <c r="W66" s="941" t="str">
        <f ca="1">IF(T67&lt;0, "Operating Loss", T66)</f>
        <v>N/A</v>
      </c>
      <c r="X66" s="941" t="str">
        <f t="shared" ref="X66" ca="1" si="40">IF(U67&lt;0, "Operating Loss", U66)</f>
        <v>N/A</v>
      </c>
      <c r="Y66" s="941" t="str">
        <f t="shared" ref="Y66" ca="1" si="41">IF(V67&lt;0, "Operating Loss", V66)</f>
        <v>N/A</v>
      </c>
      <c r="Z66" s="883"/>
      <c r="AA66" s="884"/>
      <c r="AB66" s="884"/>
      <c r="AC66" s="1059">
        <v>5</v>
      </c>
      <c r="AD66" s="1057"/>
      <c r="AE66" s="887"/>
      <c r="AF66" s="888"/>
      <c r="AG66" s="888"/>
      <c r="AH66" s="889"/>
      <c r="AI66" s="890"/>
      <c r="AJ66" s="890"/>
      <c r="AK66" s="890"/>
      <c r="AL66" s="890"/>
      <c r="AM66" s="891"/>
      <c r="AN66" s="888"/>
      <c r="AO66" s="889"/>
      <c r="AP66" s="890"/>
      <c r="AQ66" s="890"/>
      <c r="AR66" s="890"/>
      <c r="AS66" s="890"/>
      <c r="AT66" s="891"/>
      <c r="AU66" s="888"/>
      <c r="AV66" s="808"/>
      <c r="AW66" s="789"/>
      <c r="AX66" s="789"/>
      <c r="AY66" s="789"/>
    </row>
    <row r="67" spans="1:51" s="775" customFormat="1" ht="28" outlineLevel="1" x14ac:dyDescent="0.25">
      <c r="A67" s="775" t="s">
        <v>476</v>
      </c>
      <c r="B67" s="775" t="s">
        <v>477</v>
      </c>
      <c r="C67" s="777"/>
      <c r="D67" s="945" t="s">
        <v>215</v>
      </c>
      <c r="E67" s="946" t="s">
        <v>217</v>
      </c>
      <c r="F67" s="947">
        <f ca="1">_xlfn.IFNA(HYPERLINK(CHOOSE('Bidder Instructions'!$H$28,"#'1.2b Other NFP'!"&amp;AF67,"#'1.2a Other'!"&amp;AF67),INDIRECT("'"&amp;CHOOSE('Bidder Instructions'!$H$28,"1.2b Other NFP","1.2a Other")&amp;"'!"&amp;AF67)),"")</f>
        <v>0</v>
      </c>
      <c r="G67" s="947">
        <f ca="1">_xlfn.IFNA(HYPERLINK(CHOOSE('Bidder Instructions'!$H$28,"#'1.2b Other NFP'!"&amp;AG67,"#'1.2a Other'!"&amp;AG67),INDIRECT("'"&amp;CHOOSE('Bidder Instructions'!$H$28,"1.2b Other NFP","1.2a Other")&amp;"'!"&amp;AG67)),"")</f>
        <v>0</v>
      </c>
      <c r="H67" s="947">
        <f ca="1">_xlfn.IFNA(HYPERLINK(CHOOSE('Bidder Instructions'!$H$28,"#'1.2b Other NFP'!"&amp;AH67,"#'1.2a Other'!"&amp;AH67),INDIRECT("'"&amp;CHOOSE('Bidder Instructions'!$H$28,"1.2b Other NFP","1.2a Other")&amp;"'!"&amp;AH67)),"")</f>
        <v>0</v>
      </c>
      <c r="I67" s="897"/>
      <c r="J67" s="898"/>
      <c r="K67" s="898"/>
      <c r="M67" s="948">
        <f ca="1">_xlfn.IFNA(HYPERLINK(CHOOSE('Bidder Instructions'!$H$28,"#'1.2b Other NFP'!"&amp;AM67,"#'1.2a Other'!"&amp;AM67),INDIRECT("'"&amp;CHOOSE('Bidder Instructions'!$H$28,"1.2b Other NFP","1.2a Other")&amp;"'!"&amp;AM67)),"")</f>
        <v>0</v>
      </c>
      <c r="N67" s="948">
        <f ca="1">_xlfn.IFNA(HYPERLINK(CHOOSE('Bidder Instructions'!$H$28,"#'1.2b Other NFP'!"&amp;AN67,"#'1.2a Other'!"&amp;AN67),INDIRECT("'"&amp;CHOOSE('Bidder Instructions'!$H$28,"1.2b Other NFP","1.2a Other")&amp;"'!"&amp;AN67)),"")</f>
        <v>0</v>
      </c>
      <c r="O67" s="948">
        <f ca="1">_xlfn.IFNA(HYPERLINK(CHOOSE('Bidder Instructions'!$H$28,"#'1.2b Other NFP'!"&amp;AO67,"#'1.2a Other'!"&amp;AO67),INDIRECT("'"&amp;CHOOSE('Bidder Instructions'!$H$28,"1.2b Other NFP","1.2a Other")&amp;"'!"&amp;AO67)),"")</f>
        <v>0</v>
      </c>
      <c r="P67" s="897"/>
      <c r="Q67" s="898"/>
      <c r="R67" s="898"/>
      <c r="T67" s="948">
        <f ca="1">_xlfn.IFNA(HYPERLINK(CHOOSE('Bidder Instructions'!$H$28,"#'1.2b Other NFP'!"&amp;AT67,"#'1.2a Other'!"&amp;AT67),INDIRECT("'"&amp;CHOOSE('Bidder Instructions'!$H$28,"1.2b Other NFP","1.2a Other")&amp;"'!"&amp;AT67)),"")</f>
        <v>0</v>
      </c>
      <c r="U67" s="948">
        <f ca="1">_xlfn.IFNA(HYPERLINK(CHOOSE('Bidder Instructions'!$H$28,"#'1.2b Other NFP'!"&amp;AU67,"#'1.2a Other'!"&amp;AU67),INDIRECT("'"&amp;CHOOSE('Bidder Instructions'!$H$28,"1.2b Other NFP","1.2a Other")&amp;"'!"&amp;AU67)),"")</f>
        <v>0</v>
      </c>
      <c r="V67" s="948">
        <f ca="1">_xlfn.IFNA(HYPERLINK(CHOOSE('Bidder Instructions'!$H$28,"#'1.2b Other NFP'!"&amp;AV67,"#'1.2a Other'!"&amp;AV67),INDIRECT("'"&amp;CHOOSE('Bidder Instructions'!$H$28,"1.2b Other NFP","1.2a Other")&amp;"'!"&amp;AV67)),"")</f>
        <v>0</v>
      </c>
      <c r="W67" s="897"/>
      <c r="X67" s="898"/>
      <c r="Y67" s="898"/>
      <c r="AA67" s="783" t="str">
        <f t="shared" si="7"/>
        <v>IS9</v>
      </c>
      <c r="AB67" s="783">
        <v>0</v>
      </c>
      <c r="AC67" s="784"/>
      <c r="AD67" s="949" t="s">
        <v>215</v>
      </c>
      <c r="AE67" s="950" t="s">
        <v>217</v>
      </c>
      <c r="AF67" s="787" t="str">
        <f ca="1">CHOOSE('Bidder Instructions'!$H$28,ADDRESS(MATCH($AB67,'1.2b Other NFP'!$C:$C,0)+$AF$15,MATCH(AF$17,'1.2b Other NFP'!$9:$9,0)+$AF$14,1,1),ADDRESS(MATCH($AA67,'1.2a Other'!$C:$C,0)+$AF$13,MATCH(AF$17,'1.2a Other'!$9:$9,0)+$AF$12,1,1))</f>
        <v>$F$30</v>
      </c>
      <c r="AG67" s="787" t="str">
        <f ca="1">CHOOSE('Bidder Instructions'!$H$28,ADDRESS(MATCH($AB67,'1.2b Other NFP'!$C:$C,0)+$AF$15,MATCH(AG$17,'1.2b Other NFP'!$9:$9,0)+$AF$14,1,1),ADDRESS(MATCH($AA67,'1.2a Other'!$C:$C,0)+$AF$13,MATCH(AG$17,'1.2a Other'!$9:$9,0)+$AF$12,1,1))</f>
        <v>$G$30</v>
      </c>
      <c r="AH67" s="787" t="str">
        <f ca="1">CHOOSE('Bidder Instructions'!$H$28,ADDRESS(MATCH($AB67,'1.2b Other NFP'!$C:$C,0)+$AF$15,MATCH(AH$17,'1.2b Other NFP'!$9:$9,0)+$AF$14,1,1),ADDRESS(MATCH($AA67,'1.2a Other'!$C:$C,0)+$AF$13,MATCH(AH$17,'1.2a Other'!$9:$9,0)+$AF$12,1,1))</f>
        <v>$H$30</v>
      </c>
      <c r="AI67" s="788"/>
      <c r="AJ67" s="788"/>
      <c r="AK67" s="788"/>
      <c r="AL67" s="788"/>
      <c r="AM67" s="787" t="str">
        <f ca="1">CHOOSE('Bidder Instructions'!$H$28,ADDRESS(MATCH($AB67,'1.2b Other NFP'!$C:$C,0)+$AF$15,MATCH(AM$17,'1.2b Other NFP'!$9:$9,0)+$AF$14,1,1),ADDRESS(MATCH($AA67,'1.2a Other'!$C:$C,0)+$AF$13,MATCH(AM$17,'1.2a Other'!$9:$9,0)+$AF$12,1,1))</f>
        <v>$N$30</v>
      </c>
      <c r="AN67" s="787" t="str">
        <f ca="1">CHOOSE('Bidder Instructions'!$H$28,ADDRESS(MATCH($AB67,'1.2b Other NFP'!$C:$C,0)+$AF$15,MATCH(AN$17,'1.2b Other NFP'!$9:$9,0)+$AF$14,1,1),ADDRESS(MATCH($AA67,'1.2a Other'!$C:$C,0)+$AF$13,MATCH(AN$17,'1.2a Other'!$9:$9,0)+$AF$12,1,1))</f>
        <v>$O$30</v>
      </c>
      <c r="AO67" s="787" t="str">
        <f ca="1">CHOOSE('Bidder Instructions'!$H$28,ADDRESS(MATCH($AB67,'1.2b Other NFP'!$C:$C,0)+$AF$15,MATCH(AO$17,'1.2b Other NFP'!$9:$9,0)+$AF$14,1,1),ADDRESS(MATCH($AA67,'1.2a Other'!$C:$C,0)+$AF$13,MATCH(AO$17,'1.2a Other'!$9:$9,0)+$AF$12,1,1))</f>
        <v>$P$30</v>
      </c>
      <c r="AP67" s="788"/>
      <c r="AQ67" s="788"/>
      <c r="AR67" s="788"/>
      <c r="AS67" s="788"/>
      <c r="AT67" s="787" t="str">
        <f ca="1">CHOOSE('Bidder Instructions'!$H$28,ADDRESS(MATCH($AB67,'1.2b Other NFP'!$C:$C,0)+$AF$15,MATCH(AT$17,'1.2b Other NFP'!$9:$9,0)+$AF$14,1,1),ADDRESS(MATCH($AA67,'1.2a Other'!$C:$C,0)+$AF$13,MATCH(AT$17,'1.2a Other'!$9:$9,0)+$AF$12,1,1))</f>
        <v>$V$30</v>
      </c>
      <c r="AU67" s="787" t="str">
        <f ca="1">CHOOSE('Bidder Instructions'!$H$28,ADDRESS(MATCH($AB67,'1.2b Other NFP'!$C:$C,0)+$AF$15,MATCH(AU$17,'1.2b Other NFP'!$9:$9,0)+$AF$14,1,1),ADDRESS(MATCH($AA67,'1.2a Other'!$C:$C,0)+$AF$13,MATCH(AU$17,'1.2a Other'!$9:$9,0)+$AF$12,1,1))</f>
        <v>$W$30</v>
      </c>
      <c r="AV67" s="787" t="str">
        <f ca="1">CHOOSE('Bidder Instructions'!$H$28,ADDRESS(MATCH($AB67,'1.2b Other NFP'!$C:$C,0)+$AF$15,MATCH(AV$17,'1.2b Other NFP'!$9:$9,0)+$AF$14,1,1),ADDRESS(MATCH($AA67,'1.2a Other'!$C:$C,0)+$AF$13,MATCH(AV$17,'1.2a Other'!$9:$9,0)+$AF$12,1,1))</f>
        <v>$X$30</v>
      </c>
      <c r="AW67" s="789"/>
      <c r="AX67" s="789"/>
      <c r="AY67" s="789"/>
    </row>
    <row r="68" spans="1:51" s="775" customFormat="1" outlineLevel="1" x14ac:dyDescent="0.25">
      <c r="A68" s="775" t="s">
        <v>478</v>
      </c>
      <c r="B68" s="775" t="s">
        <v>42</v>
      </c>
      <c r="C68" s="790"/>
      <c r="D68" s="951" t="str">
        <f>IF('Bidder Instructions'!$H$27=1,"","Exceptional and non-underlying items")</f>
        <v>Exceptional and non-underlying items</v>
      </c>
      <c r="E68" s="952" t="str">
        <f>IF(D68="","","add")</f>
        <v>add</v>
      </c>
      <c r="F68" s="953">
        <f ca="1">_xlfn.IFNA(HYPERLINK(CHOOSE('Bidder Instructions'!$H$28,"#'1.2b Other NFP'!"&amp;AF68,"#'1.2a Other'!"&amp;AF68),INDIRECT("'"&amp;CHOOSE('Bidder Instructions'!$H$28,"1.2b Other NFP","1.2a Other")&amp;"'!"&amp;AF68)),"")</f>
        <v>0</v>
      </c>
      <c r="G68" s="953">
        <f ca="1">_xlfn.IFNA(HYPERLINK(CHOOSE('Bidder Instructions'!$H$28,"#'1.2b Other NFP'!"&amp;AG68,"#'1.2a Other'!"&amp;AG68),INDIRECT("'"&amp;CHOOSE('Bidder Instructions'!$H$28,"1.2b Other NFP","1.2a Other")&amp;"'!"&amp;AG68)),"")</f>
        <v>0</v>
      </c>
      <c r="H68" s="953">
        <f ca="1">_xlfn.IFNA(HYPERLINK(CHOOSE('Bidder Instructions'!$H$28,"#'1.2b Other NFP'!"&amp;AH68,"#'1.2a Other'!"&amp;AH68),INDIRECT("'"&amp;CHOOSE('Bidder Instructions'!$H$28,"1.2b Other NFP","1.2a Other")&amp;"'!"&amp;AH68)),"")</f>
        <v>0</v>
      </c>
      <c r="I68" s="781"/>
      <c r="J68" s="782"/>
      <c r="K68" s="782"/>
      <c r="M68" s="954">
        <f ca="1">_xlfn.IFNA(HYPERLINK(CHOOSE('Bidder Instructions'!$H$28,"#'1.2b Other NFP'!"&amp;AM68,"#'1.2a Other'!"&amp;AM68),INDIRECT("'"&amp;CHOOSE('Bidder Instructions'!$H$28,"1.2b Other NFP","1.2a Other")&amp;"'!"&amp;AM68)),"")</f>
        <v>0</v>
      </c>
      <c r="N68" s="954">
        <f ca="1">_xlfn.IFNA(HYPERLINK(CHOOSE('Bidder Instructions'!$H$28,"#'1.2b Other NFP'!"&amp;AN68,"#'1.2a Other'!"&amp;AN68),INDIRECT("'"&amp;CHOOSE('Bidder Instructions'!$H$28,"1.2b Other NFP","1.2a Other")&amp;"'!"&amp;AN68)),"")</f>
        <v>0</v>
      </c>
      <c r="O68" s="954">
        <f ca="1">_xlfn.IFNA(HYPERLINK(CHOOSE('Bidder Instructions'!$H$28,"#'1.2b Other NFP'!"&amp;AO68,"#'1.2a Other'!"&amp;AO68),INDIRECT("'"&amp;CHOOSE('Bidder Instructions'!$H$28,"1.2b Other NFP","1.2a Other")&amp;"'!"&amp;AO68)),"")</f>
        <v>0</v>
      </c>
      <c r="P68" s="781"/>
      <c r="Q68" s="782"/>
      <c r="R68" s="782"/>
      <c r="T68" s="954">
        <f ca="1">_xlfn.IFNA(HYPERLINK(CHOOSE('Bidder Instructions'!$H$28,"#'1.2b Other NFP'!"&amp;AT68,"#'1.2a Other'!"&amp;AT68),INDIRECT("'"&amp;CHOOSE('Bidder Instructions'!$H$28,"1.2b Other NFP","1.2a Other")&amp;"'!"&amp;AT68)),"")</f>
        <v>0</v>
      </c>
      <c r="U68" s="954">
        <f ca="1">_xlfn.IFNA(HYPERLINK(CHOOSE('Bidder Instructions'!$H$28,"#'1.2b Other NFP'!"&amp;AU68,"#'1.2a Other'!"&amp;AU68),INDIRECT("'"&amp;CHOOSE('Bidder Instructions'!$H$28,"1.2b Other NFP","1.2a Other")&amp;"'!"&amp;AU68)),"")</f>
        <v>0</v>
      </c>
      <c r="V68" s="954">
        <f ca="1">_xlfn.IFNA(HYPERLINK(CHOOSE('Bidder Instructions'!$H$28,"#'1.2b Other NFP'!"&amp;AV68,"#'1.2a Other'!"&amp;AV68),INDIRECT("'"&amp;CHOOSE('Bidder Instructions'!$H$28,"1.2b Other NFP","1.2a Other")&amp;"'!"&amp;AV68)),"")</f>
        <v>0</v>
      </c>
      <c r="W68" s="781"/>
      <c r="X68" s="782"/>
      <c r="Y68" s="782"/>
      <c r="AA68" s="783" t="str">
        <f t="shared" si="7"/>
        <v>IS11</v>
      </c>
      <c r="AB68" s="783">
        <v>0</v>
      </c>
      <c r="AC68" s="793"/>
      <c r="AD68" s="955" t="str">
        <f>IF('Bidder Instructions'!$H$27=1,"","Exceptional and non-underlying items")</f>
        <v>Exceptional and non-underlying items</v>
      </c>
      <c r="AE68" s="956" t="str">
        <f>IF(AD68="","","add")</f>
        <v>add</v>
      </c>
      <c r="AF68" s="787" t="str">
        <f ca="1">CHOOSE('Bidder Instructions'!$H$28,ADDRESS(MATCH($AB68,'1.2b Other NFP'!$C:$C,0)+$AF$15,MATCH(AF$17,'1.2b Other NFP'!$9:$9,0)+$AF$14,1,1),ADDRESS(MATCH($AA68,'1.2a Other'!$C:$C,0)+$AF$13,MATCH(AF$17,'1.2a Other'!$9:$9,0)+$AF$12,1,1))</f>
        <v>$F$32</v>
      </c>
      <c r="AG68" s="787" t="str">
        <f ca="1">CHOOSE('Bidder Instructions'!$H$28,ADDRESS(MATCH($AB68,'1.2b Other NFP'!$C:$C,0)+$AF$15,MATCH(AG$17,'1.2b Other NFP'!$9:$9,0)+$AF$14,1,1),ADDRESS(MATCH($AA68,'1.2a Other'!$C:$C,0)+$AF$13,MATCH(AG$17,'1.2a Other'!$9:$9,0)+$AF$12,1,1))</f>
        <v>$G$32</v>
      </c>
      <c r="AH68" s="787" t="str">
        <f ca="1">CHOOSE('Bidder Instructions'!$H$28,ADDRESS(MATCH($AB68,'1.2b Other NFP'!$C:$C,0)+$AF$15,MATCH(AH$17,'1.2b Other NFP'!$9:$9,0)+$AF$14,1,1),ADDRESS(MATCH($AA68,'1.2a Other'!$C:$C,0)+$AF$13,MATCH(AH$17,'1.2a Other'!$9:$9,0)+$AF$12,1,1))</f>
        <v>$H$32</v>
      </c>
      <c r="AI68" s="788"/>
      <c r="AJ68" s="788"/>
      <c r="AK68" s="788"/>
      <c r="AL68" s="788"/>
      <c r="AM68" s="787" t="str">
        <f ca="1">CHOOSE('Bidder Instructions'!$H$28,ADDRESS(MATCH($AB68,'1.2b Other NFP'!$C:$C,0)+$AF$15,MATCH(AM$17,'1.2b Other NFP'!$9:$9,0)+$AF$14,1,1),ADDRESS(MATCH($AA68,'1.2a Other'!$C:$C,0)+$AF$13,MATCH(AM$17,'1.2a Other'!$9:$9,0)+$AF$12,1,1))</f>
        <v>$N$32</v>
      </c>
      <c r="AN68" s="787" t="str">
        <f ca="1">CHOOSE('Bidder Instructions'!$H$28,ADDRESS(MATCH($AB68,'1.2b Other NFP'!$C:$C,0)+$AF$15,MATCH(AN$17,'1.2b Other NFP'!$9:$9,0)+$AF$14,1,1),ADDRESS(MATCH($AA68,'1.2a Other'!$C:$C,0)+$AF$13,MATCH(AN$17,'1.2a Other'!$9:$9,0)+$AF$12,1,1))</f>
        <v>$O$32</v>
      </c>
      <c r="AO68" s="787" t="str">
        <f ca="1">CHOOSE('Bidder Instructions'!$H$28,ADDRESS(MATCH($AB68,'1.2b Other NFP'!$C:$C,0)+$AF$15,MATCH(AO$17,'1.2b Other NFP'!$9:$9,0)+$AF$14,1,1),ADDRESS(MATCH($AA68,'1.2a Other'!$C:$C,0)+$AF$13,MATCH(AO$17,'1.2a Other'!$9:$9,0)+$AF$12,1,1))</f>
        <v>$P$32</v>
      </c>
      <c r="AP68" s="788"/>
      <c r="AQ68" s="788"/>
      <c r="AR68" s="788"/>
      <c r="AS68" s="788"/>
      <c r="AT68" s="787" t="str">
        <f ca="1">CHOOSE('Bidder Instructions'!$H$28,ADDRESS(MATCH($AB68,'1.2b Other NFP'!$C:$C,0)+$AF$15,MATCH(AT$17,'1.2b Other NFP'!$9:$9,0)+$AF$14,1,1),ADDRESS(MATCH($AA68,'1.2a Other'!$C:$C,0)+$AF$13,MATCH(AT$17,'1.2a Other'!$9:$9,0)+$AF$12,1,1))</f>
        <v>$V$32</v>
      </c>
      <c r="AU68" s="787" t="str">
        <f ca="1">CHOOSE('Bidder Instructions'!$H$28,ADDRESS(MATCH($AB68,'1.2b Other NFP'!$C:$C,0)+$AF$15,MATCH(AU$17,'1.2b Other NFP'!$9:$9,0)+$AF$14,1,1),ADDRESS(MATCH($AA68,'1.2a Other'!$C:$C,0)+$AF$13,MATCH(AU$17,'1.2a Other'!$9:$9,0)+$AF$12,1,1))</f>
        <v>$W$32</v>
      </c>
      <c r="AV68" s="787" t="str">
        <f ca="1">CHOOSE('Bidder Instructions'!$H$28,ADDRESS(MATCH($AB68,'1.2b Other NFP'!$C:$C,0)+$AF$15,MATCH(AV$17,'1.2b Other NFP'!$9:$9,0)+$AF$14,1,1),ADDRESS(MATCH($AA68,'1.2a Other'!$C:$C,0)+$AF$13,MATCH(AV$17,'1.2a Other'!$9:$9,0)+$AF$12,1,1))</f>
        <v>$X$32</v>
      </c>
      <c r="AW68" s="789"/>
      <c r="AX68" s="789"/>
      <c r="AY68" s="789"/>
    </row>
    <row r="69" spans="1:51" s="775" customFormat="1" ht="28" outlineLevel="1" x14ac:dyDescent="0.25">
      <c r="A69" s="775" t="s">
        <v>482</v>
      </c>
      <c r="B69" s="775" t="s">
        <v>42</v>
      </c>
      <c r="C69" s="790"/>
      <c r="D69" s="903" t="str">
        <f>IF('Bidder Instructions'!$H$27=1,"","Share of results of associates and joint ventures")</f>
        <v>Share of results of associates and joint ventures</v>
      </c>
      <c r="E69" s="952" t="str">
        <f>IF(D69="","","add")</f>
        <v>add</v>
      </c>
      <c r="F69" s="953">
        <f ca="1">_xlfn.IFNA(HYPERLINK(CHOOSE('Bidder Instructions'!$H$28,"#'1.2b Other NFP'!"&amp;AF69,"#'1.2a Other'!"&amp;AF69),INDIRECT("'"&amp;CHOOSE('Bidder Instructions'!$H$28,"1.2b Other NFP","1.2a Other")&amp;"'!"&amp;AF69)),"")</f>
        <v>0</v>
      </c>
      <c r="G69" s="953">
        <f ca="1">_xlfn.IFNA(HYPERLINK(CHOOSE('Bidder Instructions'!$H$28,"#'1.2b Other NFP'!"&amp;AG69,"#'1.2a Other'!"&amp;AG69),INDIRECT("'"&amp;CHOOSE('Bidder Instructions'!$H$28,"1.2b Other NFP","1.2a Other")&amp;"'!"&amp;AG69)),"")</f>
        <v>0</v>
      </c>
      <c r="H69" s="953">
        <f ca="1">_xlfn.IFNA(HYPERLINK(CHOOSE('Bidder Instructions'!$H$28,"#'1.2b Other NFP'!"&amp;AH69,"#'1.2a Other'!"&amp;AH69),INDIRECT("'"&amp;CHOOSE('Bidder Instructions'!$H$28,"1.2b Other NFP","1.2a Other")&amp;"'!"&amp;AH69)),"")</f>
        <v>0</v>
      </c>
      <c r="I69" s="781"/>
      <c r="J69" s="782"/>
      <c r="K69" s="782"/>
      <c r="M69" s="780">
        <f ca="1">_xlfn.IFNA(HYPERLINK(CHOOSE('Bidder Instructions'!$H$28,"#'1.2b Other NFP'!"&amp;AM69,"#'1.2a Other'!"&amp;AM69),INDIRECT("'"&amp;CHOOSE('Bidder Instructions'!$H$28,"1.2b Other NFP","1.2a Other")&amp;"'!"&amp;AM69)),"")</f>
        <v>0</v>
      </c>
      <c r="N69" s="780">
        <f ca="1">_xlfn.IFNA(HYPERLINK(CHOOSE('Bidder Instructions'!$H$28,"#'1.2b Other NFP'!"&amp;AN69,"#'1.2a Other'!"&amp;AN69),INDIRECT("'"&amp;CHOOSE('Bidder Instructions'!$H$28,"1.2b Other NFP","1.2a Other")&amp;"'!"&amp;AN69)),"")</f>
        <v>0</v>
      </c>
      <c r="O69" s="780">
        <f ca="1">_xlfn.IFNA(HYPERLINK(CHOOSE('Bidder Instructions'!$H$28,"#'1.2b Other NFP'!"&amp;AO69,"#'1.2a Other'!"&amp;AO69),INDIRECT("'"&amp;CHOOSE('Bidder Instructions'!$H$28,"1.2b Other NFP","1.2a Other")&amp;"'!"&amp;AO69)),"")</f>
        <v>0</v>
      </c>
      <c r="P69" s="781"/>
      <c r="Q69" s="782"/>
      <c r="R69" s="782"/>
      <c r="T69" s="780">
        <f ca="1">_xlfn.IFNA(HYPERLINK(CHOOSE('Bidder Instructions'!$H$28,"#'1.2b Other NFP'!"&amp;AT69,"#'1.2a Other'!"&amp;AT69),INDIRECT("'"&amp;CHOOSE('Bidder Instructions'!$H$28,"1.2b Other NFP","1.2a Other")&amp;"'!"&amp;AT69)),"")</f>
        <v>0</v>
      </c>
      <c r="U69" s="780">
        <f ca="1">_xlfn.IFNA(HYPERLINK(CHOOSE('Bidder Instructions'!$H$28,"#'1.2b Other NFP'!"&amp;AU69,"#'1.2a Other'!"&amp;AU69),INDIRECT("'"&amp;CHOOSE('Bidder Instructions'!$H$28,"1.2b Other NFP","1.2a Other")&amp;"'!"&amp;AU69)),"")</f>
        <v>0</v>
      </c>
      <c r="V69" s="780">
        <f ca="1">_xlfn.IFNA(HYPERLINK(CHOOSE('Bidder Instructions'!$H$28,"#'1.2b Other NFP'!"&amp;AV69,"#'1.2a Other'!"&amp;AV69),INDIRECT("'"&amp;CHOOSE('Bidder Instructions'!$H$28,"1.2b Other NFP","1.2a Other")&amp;"'!"&amp;AV69)),"")</f>
        <v>0</v>
      </c>
      <c r="W69" s="781"/>
      <c r="X69" s="782"/>
      <c r="Y69" s="782"/>
      <c r="AA69" s="783" t="str">
        <f t="shared" si="7"/>
        <v>IS15</v>
      </c>
      <c r="AB69" s="783">
        <v>0</v>
      </c>
      <c r="AC69" s="793"/>
      <c r="AD69" s="905" t="str">
        <f>IF('Bidder Instructions'!$H$27=1,"","Share of results of associates and joint ventures")</f>
        <v>Share of results of associates and joint ventures</v>
      </c>
      <c r="AE69" s="956" t="str">
        <f>IF(AD69="","","add")</f>
        <v>add</v>
      </c>
      <c r="AF69" s="787" t="str">
        <f ca="1">CHOOSE('Bidder Instructions'!$H$28,ADDRESS(MATCH($AB69,'1.2b Other NFP'!$C:$C,0)+$AF$15,MATCH(AF$17,'1.2b Other NFP'!$9:$9,0)+$AF$14,1,1),ADDRESS(MATCH($AA69,'1.2a Other'!$C:$C,0)+$AF$13,MATCH(AF$17,'1.2a Other'!$9:$9,0)+$AF$12,1,1))</f>
        <v>$F$36</v>
      </c>
      <c r="AG69" s="787" t="str">
        <f ca="1">CHOOSE('Bidder Instructions'!$H$28,ADDRESS(MATCH($AB69,'1.2b Other NFP'!$C:$C,0)+$AF$15,MATCH(AG$17,'1.2b Other NFP'!$9:$9,0)+$AF$14,1,1),ADDRESS(MATCH($AA69,'1.2a Other'!$C:$C,0)+$AF$13,MATCH(AG$17,'1.2a Other'!$9:$9,0)+$AF$12,1,1))</f>
        <v>$G$36</v>
      </c>
      <c r="AH69" s="787" t="str">
        <f ca="1">CHOOSE('Bidder Instructions'!$H$28,ADDRESS(MATCH($AB69,'1.2b Other NFP'!$C:$C,0)+$AF$15,MATCH(AH$17,'1.2b Other NFP'!$9:$9,0)+$AF$14,1,1),ADDRESS(MATCH($AA69,'1.2a Other'!$C:$C,0)+$AF$13,MATCH(AH$17,'1.2a Other'!$9:$9,0)+$AF$12,1,1))</f>
        <v>$H$36</v>
      </c>
      <c r="AI69" s="788"/>
      <c r="AJ69" s="788"/>
      <c r="AK69" s="788"/>
      <c r="AL69" s="788"/>
      <c r="AM69" s="787" t="str">
        <f ca="1">CHOOSE('Bidder Instructions'!$H$28,ADDRESS(MATCH($AB69,'1.2b Other NFP'!$C:$C,0)+$AF$15,MATCH(AM$17,'1.2b Other NFP'!$9:$9,0)+$AF$14,1,1),ADDRESS(MATCH($AA69,'1.2a Other'!$C:$C,0)+$AF$13,MATCH(AM$17,'1.2a Other'!$9:$9,0)+$AF$12,1,1))</f>
        <v>$N$36</v>
      </c>
      <c r="AN69" s="787" t="str">
        <f ca="1">CHOOSE('Bidder Instructions'!$H$28,ADDRESS(MATCH($AB69,'1.2b Other NFP'!$C:$C,0)+$AF$15,MATCH(AN$17,'1.2b Other NFP'!$9:$9,0)+$AF$14,1,1),ADDRESS(MATCH($AA69,'1.2a Other'!$C:$C,0)+$AF$13,MATCH(AN$17,'1.2a Other'!$9:$9,0)+$AF$12,1,1))</f>
        <v>$O$36</v>
      </c>
      <c r="AO69" s="787" t="str">
        <f ca="1">CHOOSE('Bidder Instructions'!$H$28,ADDRESS(MATCH($AB69,'1.2b Other NFP'!$C:$C,0)+$AF$15,MATCH(AO$17,'1.2b Other NFP'!$9:$9,0)+$AF$14,1,1),ADDRESS(MATCH($AA69,'1.2a Other'!$C:$C,0)+$AF$13,MATCH(AO$17,'1.2a Other'!$9:$9,0)+$AF$12,1,1))</f>
        <v>$P$36</v>
      </c>
      <c r="AP69" s="788"/>
      <c r="AQ69" s="788"/>
      <c r="AR69" s="788"/>
      <c r="AS69" s="788"/>
      <c r="AT69" s="787" t="str">
        <f ca="1">CHOOSE('Bidder Instructions'!$H$28,ADDRESS(MATCH($AB69,'1.2b Other NFP'!$C:$C,0)+$AF$15,MATCH(AT$17,'1.2b Other NFP'!$9:$9,0)+$AF$14,1,1),ADDRESS(MATCH($AA69,'1.2a Other'!$C:$C,0)+$AF$13,MATCH(AT$17,'1.2a Other'!$9:$9,0)+$AF$12,1,1))</f>
        <v>$V$36</v>
      </c>
      <c r="AU69" s="787" t="str">
        <f ca="1">CHOOSE('Bidder Instructions'!$H$28,ADDRESS(MATCH($AB69,'1.2b Other NFP'!$C:$C,0)+$AF$15,MATCH(AU$17,'1.2b Other NFP'!$9:$9,0)+$AF$14,1,1),ADDRESS(MATCH($AA69,'1.2a Other'!$C:$C,0)+$AF$13,MATCH(AU$17,'1.2a Other'!$9:$9,0)+$AF$12,1,1))</f>
        <v>$W$36</v>
      </c>
      <c r="AV69" s="787" t="str">
        <f ca="1">CHOOSE('Bidder Instructions'!$H$28,ADDRESS(MATCH($AB69,'1.2b Other NFP'!$C:$C,0)+$AF$15,MATCH(AV$17,'1.2b Other NFP'!$9:$9,0)+$AF$14,1,1),ADDRESS(MATCH($AA69,'1.2a Other'!$C:$C,0)+$AF$13,MATCH(AV$17,'1.2a Other'!$9:$9,0)+$AF$12,1,1))</f>
        <v>$X$36</v>
      </c>
      <c r="AW69" s="789"/>
      <c r="AX69" s="789"/>
      <c r="AY69" s="789"/>
    </row>
    <row r="70" spans="1:51" s="775" customFormat="1" ht="14.5" outlineLevel="1" x14ac:dyDescent="0.25">
      <c r="C70" s="790"/>
      <c r="D70" s="957" t="s">
        <v>232</v>
      </c>
      <c r="E70" s="958"/>
      <c r="F70" s="780"/>
      <c r="G70" s="780"/>
      <c r="H70" s="780"/>
      <c r="I70" s="781"/>
      <c r="J70" s="782"/>
      <c r="K70" s="782"/>
      <c r="M70" s="780"/>
      <c r="N70" s="780"/>
      <c r="O70" s="780"/>
      <c r="P70" s="781"/>
      <c r="Q70" s="782"/>
      <c r="R70" s="782"/>
      <c r="T70" s="780"/>
      <c r="U70" s="780"/>
      <c r="V70" s="780"/>
      <c r="W70" s="781"/>
      <c r="X70" s="782"/>
      <c r="Y70" s="782"/>
      <c r="AA70" s="783">
        <f t="shared" si="7"/>
        <v>0</v>
      </c>
      <c r="AB70" s="783">
        <v>0</v>
      </c>
      <c r="AC70" s="793"/>
      <c r="AD70" s="959" t="s">
        <v>232</v>
      </c>
      <c r="AE70" s="960"/>
      <c r="AF70" s="787"/>
      <c r="AG70" s="787"/>
      <c r="AH70" s="808"/>
      <c r="AI70" s="788"/>
      <c r="AJ70" s="788"/>
      <c r="AK70" s="788"/>
      <c r="AL70" s="788"/>
      <c r="AM70" s="809"/>
      <c r="AN70" s="787"/>
      <c r="AO70" s="808"/>
      <c r="AP70" s="788"/>
      <c r="AQ70" s="788"/>
      <c r="AR70" s="788"/>
      <c r="AS70" s="788"/>
      <c r="AT70" s="809"/>
      <c r="AU70" s="787"/>
      <c r="AV70" s="808"/>
      <c r="AW70" s="789"/>
      <c r="AX70" s="789"/>
      <c r="AY70" s="789"/>
    </row>
    <row r="71" spans="1:51" s="775" customFormat="1" outlineLevel="1" x14ac:dyDescent="0.25">
      <c r="A71" s="775" t="s">
        <v>480</v>
      </c>
      <c r="B71" s="775" t="s">
        <v>42</v>
      </c>
      <c r="C71" s="790"/>
      <c r="D71" s="903" t="str">
        <f>IF('Bidder Instructions'!$H$27=1,"","Interest paid")</f>
        <v>Interest paid</v>
      </c>
      <c r="E71" s="952" t="str">
        <f>IF(D71="","","add")</f>
        <v>add</v>
      </c>
      <c r="F71" s="780">
        <f ca="1">_xlfn.IFNA(HYPERLINK(CHOOSE('Bidder Instructions'!$H$28,"#'1.2b Other NFP'!"&amp;AF71,"#'1.2a Other'!"&amp;AF71),INDIRECT("'"&amp;CHOOSE('Bidder Instructions'!$H$28,"1.2b Other NFP","1.2a Other")&amp;"'!"&amp;AF71)),"")</f>
        <v>0</v>
      </c>
      <c r="G71" s="780">
        <f ca="1">_xlfn.IFNA(HYPERLINK(CHOOSE('Bidder Instructions'!$H$28,"#'1.2b Other NFP'!"&amp;AG71,"#'1.2a Other'!"&amp;AG71),INDIRECT("'"&amp;CHOOSE('Bidder Instructions'!$H$28,"1.2b Other NFP","1.2a Other")&amp;"'!"&amp;AG71)),"")</f>
        <v>0</v>
      </c>
      <c r="H71" s="780">
        <f ca="1">_xlfn.IFNA(HYPERLINK(CHOOSE('Bidder Instructions'!$H$28,"#'1.2b Other NFP'!"&amp;AH71,"#'1.2a Other'!"&amp;AH71),INDIRECT("'"&amp;CHOOSE('Bidder Instructions'!$H$28,"1.2b Other NFP","1.2a Other")&amp;"'!"&amp;AH71)),"")</f>
        <v>0</v>
      </c>
      <c r="I71" s="781"/>
      <c r="J71" s="782"/>
      <c r="K71" s="782"/>
      <c r="M71" s="780">
        <f ca="1">_xlfn.IFNA(HYPERLINK(CHOOSE('Bidder Instructions'!$H$28,"#'1.2b Other NFP'!"&amp;AM71,"#'1.2a Other'!"&amp;AM71),INDIRECT("'"&amp;CHOOSE('Bidder Instructions'!$H$28,"1.2b Other NFP","1.2a Other")&amp;"'!"&amp;AM71)),"")</f>
        <v>0</v>
      </c>
      <c r="N71" s="780">
        <f ca="1">_xlfn.IFNA(HYPERLINK(CHOOSE('Bidder Instructions'!$H$28,"#'1.2b Other NFP'!"&amp;AN71,"#'1.2a Other'!"&amp;AN71),INDIRECT("'"&amp;CHOOSE('Bidder Instructions'!$H$28,"1.2b Other NFP","1.2a Other")&amp;"'!"&amp;AN71)),"")</f>
        <v>0</v>
      </c>
      <c r="O71" s="780">
        <f ca="1">_xlfn.IFNA(HYPERLINK(CHOOSE('Bidder Instructions'!$H$28,"#'1.2b Other NFP'!"&amp;AO71,"#'1.2a Other'!"&amp;AO71),INDIRECT("'"&amp;CHOOSE('Bidder Instructions'!$H$28,"1.2b Other NFP","1.2a Other")&amp;"'!"&amp;AO71)),"")</f>
        <v>0</v>
      </c>
      <c r="P71" s="781"/>
      <c r="Q71" s="782"/>
      <c r="R71" s="782"/>
      <c r="T71" s="780">
        <f ca="1">_xlfn.IFNA(HYPERLINK(CHOOSE('Bidder Instructions'!$H$28,"#'1.2b Other NFP'!"&amp;AT71,"#'1.2a Other'!"&amp;AT71),INDIRECT("'"&amp;CHOOSE('Bidder Instructions'!$H$28,"1.2b Other NFP","1.2a Other")&amp;"'!"&amp;AT71)),"")</f>
        <v>0</v>
      </c>
      <c r="U71" s="780">
        <f ca="1">_xlfn.IFNA(HYPERLINK(CHOOSE('Bidder Instructions'!$H$28,"#'1.2b Other NFP'!"&amp;AU71,"#'1.2a Other'!"&amp;AU71),INDIRECT("'"&amp;CHOOSE('Bidder Instructions'!$H$28,"1.2b Other NFP","1.2a Other")&amp;"'!"&amp;AU71)),"")</f>
        <v>0</v>
      </c>
      <c r="V71" s="780">
        <f ca="1">_xlfn.IFNA(HYPERLINK(CHOOSE('Bidder Instructions'!$H$28,"#'1.2b Other NFP'!"&amp;AV71,"#'1.2a Other'!"&amp;AV71),INDIRECT("'"&amp;CHOOSE('Bidder Instructions'!$H$28,"1.2b Other NFP","1.2a Other")&amp;"'!"&amp;AV71)),"")</f>
        <v>0</v>
      </c>
      <c r="W71" s="781"/>
      <c r="X71" s="782"/>
      <c r="Y71" s="782"/>
      <c r="AA71" s="783" t="str">
        <f t="shared" si="7"/>
        <v>IS13</v>
      </c>
      <c r="AB71" s="783">
        <v>0</v>
      </c>
      <c r="AC71" s="793"/>
      <c r="AD71" s="905" t="str">
        <f>IF('Bidder Instructions'!$H$27=1,"","Interest paid")</f>
        <v>Interest paid</v>
      </c>
      <c r="AE71" s="956" t="str">
        <f>IF(AD71="","","add")</f>
        <v>add</v>
      </c>
      <c r="AF71" s="787" t="str">
        <f ca="1">CHOOSE('Bidder Instructions'!$H$28,ADDRESS(MATCH($AB71,'1.2b Other NFP'!$C:$C,0)+$AF$15,MATCH(AF$17,'1.2b Other NFP'!$9:$9,0)+$AF$14,1,1),ADDRESS(MATCH($AA71,'1.2a Other'!$C:$C,0)+$AF$13,MATCH(AF$17,'1.2a Other'!$9:$9,0)+$AF$12,1,1))</f>
        <v>$F$34</v>
      </c>
      <c r="AG71" s="787" t="str">
        <f ca="1">CHOOSE('Bidder Instructions'!$H$28,ADDRESS(MATCH($AB71,'1.2b Other NFP'!$C:$C,0)+$AF$15,MATCH(AG$17,'1.2b Other NFP'!$9:$9,0)+$AF$14,1,1),ADDRESS(MATCH($AA71,'1.2a Other'!$C:$C,0)+$AF$13,MATCH(AG$17,'1.2a Other'!$9:$9,0)+$AF$12,1,1))</f>
        <v>$G$34</v>
      </c>
      <c r="AH71" s="787" t="str">
        <f ca="1">CHOOSE('Bidder Instructions'!$H$28,ADDRESS(MATCH($AB71,'1.2b Other NFP'!$C:$C,0)+$AF$15,MATCH(AH$17,'1.2b Other NFP'!$9:$9,0)+$AF$14,1,1),ADDRESS(MATCH($AA71,'1.2a Other'!$C:$C,0)+$AF$13,MATCH(AH$17,'1.2a Other'!$9:$9,0)+$AF$12,1,1))</f>
        <v>$H$34</v>
      </c>
      <c r="AI71" s="788"/>
      <c r="AJ71" s="788"/>
      <c r="AK71" s="788"/>
      <c r="AL71" s="788"/>
      <c r="AM71" s="787" t="str">
        <f ca="1">CHOOSE('Bidder Instructions'!$H$28,ADDRESS(MATCH($AB71,'1.2b Other NFP'!$C:$C,0)+$AF$15,MATCH(AM$17,'1.2b Other NFP'!$9:$9,0)+$AF$14,1,1),ADDRESS(MATCH($AA71,'1.2a Other'!$C:$C,0)+$AF$13,MATCH(AM$17,'1.2a Other'!$9:$9,0)+$AF$12,1,1))</f>
        <v>$N$34</v>
      </c>
      <c r="AN71" s="787" t="str">
        <f ca="1">CHOOSE('Bidder Instructions'!$H$28,ADDRESS(MATCH($AB71,'1.2b Other NFP'!$C:$C,0)+$AF$15,MATCH(AN$17,'1.2b Other NFP'!$9:$9,0)+$AF$14,1,1),ADDRESS(MATCH($AA71,'1.2a Other'!$C:$C,0)+$AF$13,MATCH(AN$17,'1.2a Other'!$9:$9,0)+$AF$12,1,1))</f>
        <v>$O$34</v>
      </c>
      <c r="AO71" s="787" t="str">
        <f ca="1">CHOOSE('Bidder Instructions'!$H$28,ADDRESS(MATCH($AB71,'1.2b Other NFP'!$C:$C,0)+$AF$15,MATCH(AO$17,'1.2b Other NFP'!$9:$9,0)+$AF$14,1,1),ADDRESS(MATCH($AA71,'1.2a Other'!$C:$C,0)+$AF$13,MATCH(AO$17,'1.2a Other'!$9:$9,0)+$AF$12,1,1))</f>
        <v>$P$34</v>
      </c>
      <c r="AP71" s="788"/>
      <c r="AQ71" s="788"/>
      <c r="AR71" s="788"/>
      <c r="AS71" s="788"/>
      <c r="AT71" s="787" t="str">
        <f ca="1">CHOOSE('Bidder Instructions'!$H$28,ADDRESS(MATCH($AB71,'1.2b Other NFP'!$C:$C,0)+$AF$15,MATCH(AT$17,'1.2b Other NFP'!$9:$9,0)+$AF$14,1,1),ADDRESS(MATCH($AA71,'1.2a Other'!$C:$C,0)+$AF$13,MATCH(AT$17,'1.2a Other'!$9:$9,0)+$AF$12,1,1))</f>
        <v>$V$34</v>
      </c>
      <c r="AU71" s="787" t="str">
        <f ca="1">CHOOSE('Bidder Instructions'!$H$28,ADDRESS(MATCH($AB71,'1.2b Other NFP'!$C:$C,0)+$AF$15,MATCH(AU$17,'1.2b Other NFP'!$9:$9,0)+$AF$14,1,1),ADDRESS(MATCH($AA71,'1.2a Other'!$C:$C,0)+$AF$13,MATCH(AU$17,'1.2a Other'!$9:$9,0)+$AF$12,1,1))</f>
        <v>$W$34</v>
      </c>
      <c r="AV71" s="787" t="str">
        <f ca="1">CHOOSE('Bidder Instructions'!$H$28,ADDRESS(MATCH($AB71,'1.2b Other NFP'!$C:$C,0)+$AF$15,MATCH(AV$17,'1.2b Other NFP'!$9:$9,0)+$AF$14,1,1),ADDRESS(MATCH($AA71,'1.2a Other'!$C:$C,0)+$AF$13,MATCH(AV$17,'1.2a Other'!$9:$9,0)+$AF$12,1,1))</f>
        <v>$X$34</v>
      </c>
      <c r="AW71" s="789"/>
      <c r="AX71" s="789"/>
      <c r="AY71" s="789"/>
    </row>
    <row r="72" spans="1:51" s="775" customFormat="1" outlineLevel="1" x14ac:dyDescent="0.25">
      <c r="A72" s="775" t="s">
        <v>42</v>
      </c>
      <c r="B72" s="775" t="s">
        <v>432</v>
      </c>
      <c r="C72" s="790"/>
      <c r="D72" s="961" t="str">
        <f>IF('Bidder Instructions'!$H$27=2,"","Investment income")</f>
        <v/>
      </c>
      <c r="E72" s="952" t="str">
        <f>IF(D72="","","add")</f>
        <v/>
      </c>
      <c r="F72" s="780" t="str">
        <f ca="1">_xlfn.IFNA(HYPERLINK(CHOOSE('Bidder Instructions'!$H$27,"#'1.2b Other NFP'!"&amp;AF72,"#'1.2a Other'!"&amp;AF72),INDIRECT("'"&amp;CHOOSE('Bidder Instructions'!$H$27,"1.2b Other NFP","1.2a Other")&amp;"'!"&amp;AF72)),"")</f>
        <v/>
      </c>
      <c r="G72" s="780" t="str">
        <f ca="1">_xlfn.IFNA(HYPERLINK(CHOOSE('Bidder Instructions'!$H$27,"#'1.2b Other NFP'!"&amp;AG72,"#'1.2a Other'!"&amp;AG72),INDIRECT("'"&amp;CHOOSE('Bidder Instructions'!$H$27,"1.2b Other NFP","1.2a Other")&amp;"'!"&amp;AG72)),"")</f>
        <v/>
      </c>
      <c r="H72" s="780" t="str">
        <f ca="1">_xlfn.IFNA(HYPERLINK(CHOOSE('Bidder Instructions'!$H$27,"#'1.2b Other NFP'!"&amp;AH72,"#'1.2a Other'!"&amp;AH72),INDIRECT("'"&amp;CHOOSE('Bidder Instructions'!$H$27,"1.2b Other NFP","1.2a Other")&amp;"'!"&amp;AH72)),"")</f>
        <v/>
      </c>
      <c r="I72" s="781"/>
      <c r="J72" s="782"/>
      <c r="K72" s="782"/>
      <c r="M72" s="780" t="str">
        <f ca="1">_xlfn.IFNA(HYPERLINK(CHOOSE('Bidder Instructions'!$H$27,"#'1.2b Other NFP'!"&amp;AM72,"#'1.2a Other'!"&amp;AM72),INDIRECT("'"&amp;CHOOSE('Bidder Instructions'!$H$27,"1.2b Other NFP","1.2a Other")&amp;"'!"&amp;AM72)),"")</f>
        <v/>
      </c>
      <c r="N72" s="780" t="str">
        <f ca="1">_xlfn.IFNA(HYPERLINK(CHOOSE('Bidder Instructions'!$H$27,"#'1.2b Other NFP'!"&amp;AN72,"#'1.2a Other'!"&amp;AN72),INDIRECT("'"&amp;CHOOSE('Bidder Instructions'!$H$27,"1.2b Other NFP","1.2a Other")&amp;"'!"&amp;AN72)),"")</f>
        <v/>
      </c>
      <c r="O72" s="780" t="str">
        <f ca="1">_xlfn.IFNA(HYPERLINK(CHOOSE('Bidder Instructions'!$H$27,"#'1.2b Other NFP'!"&amp;AO72,"#'1.2a Other'!"&amp;AO72),INDIRECT("'"&amp;CHOOSE('Bidder Instructions'!$H$27,"1.2b Other NFP","1.2a Other")&amp;"'!"&amp;AO72)),"")</f>
        <v/>
      </c>
      <c r="P72" s="781"/>
      <c r="Q72" s="782"/>
      <c r="R72" s="782"/>
      <c r="T72" s="780" t="str">
        <f ca="1">_xlfn.IFNA(HYPERLINK(CHOOSE('Bidder Instructions'!$H$27,"#'1.2b Other NFP'!"&amp;AT72,"#'1.2a Other'!"&amp;AT72),INDIRECT("'"&amp;CHOOSE('Bidder Instructions'!$H$27,"1.2b Other NFP","1.2a Other")&amp;"'!"&amp;AT72)),"")</f>
        <v/>
      </c>
      <c r="U72" s="780" t="str">
        <f ca="1">_xlfn.IFNA(HYPERLINK(CHOOSE('Bidder Instructions'!$H$27,"#'1.2b Other NFP'!"&amp;AU72,"#'1.2a Other'!"&amp;AU72),INDIRECT("'"&amp;CHOOSE('Bidder Instructions'!$H$27,"1.2b Other NFP","1.2a Other")&amp;"'!"&amp;AU72)),"")</f>
        <v/>
      </c>
      <c r="V72" s="780" t="str">
        <f ca="1">_xlfn.IFNA(HYPERLINK(CHOOSE('Bidder Instructions'!$H$27,"#'1.2b Other NFP'!"&amp;AV72,"#'1.2a Other'!"&amp;AV72),INDIRECT("'"&amp;CHOOSE('Bidder Instructions'!$H$27,"1.2b Other NFP","1.2a Other")&amp;"'!"&amp;AV72)),"")</f>
        <v/>
      </c>
      <c r="W72" s="781"/>
      <c r="X72" s="782"/>
      <c r="Y72" s="782"/>
      <c r="AA72" s="783" t="str">
        <f t="shared" si="7"/>
        <v>N/A</v>
      </c>
      <c r="AB72" s="783">
        <v>0</v>
      </c>
      <c r="AC72" s="793"/>
      <c r="AD72" s="962" t="str">
        <f>IF('Bidder Instructions'!$H$27=2,"","Investment income")</f>
        <v/>
      </c>
      <c r="AE72" s="956" t="str">
        <f>IF(AD72="","","add")</f>
        <v/>
      </c>
      <c r="AF72" s="787" t="e">
        <f ca="1">CHOOSE('Bidder Instructions'!$H$28,ADDRESS(MATCH($AB72,'1.2b Other NFP'!$C:$C,0)+$AF$15,MATCH(AF$17,'1.2b Other NFP'!$9:$9,0)+$AF$14,1,1),ADDRESS(MATCH($AA72,'1.2a Other'!$C:$C,0)+$AF$13,MATCH(AF$17,'1.2a Other'!$9:$9,0)+$AF$12,1,1))</f>
        <v>#N/A</v>
      </c>
      <c r="AG72" s="787" t="e">
        <f ca="1">CHOOSE('Bidder Instructions'!$H$28,ADDRESS(MATCH($AB72,'1.2b Other NFP'!$C:$C,0)+$AF$15,MATCH(AG$17,'1.2b Other NFP'!$9:$9,0)+$AF$14,1,1),ADDRESS(MATCH($AA72,'1.2a Other'!$C:$C,0)+$AF$13,MATCH(AG$17,'1.2a Other'!$9:$9,0)+$AF$12,1,1))</f>
        <v>#N/A</v>
      </c>
      <c r="AH72" s="787" t="e">
        <f ca="1">CHOOSE('Bidder Instructions'!$H$28,ADDRESS(MATCH($AB72,'1.2b Other NFP'!$C:$C,0)+$AF$15,MATCH(AH$17,'1.2b Other NFP'!$9:$9,0)+$AF$14,1,1),ADDRESS(MATCH($AA72,'1.2a Other'!$C:$C,0)+$AF$13,MATCH(AH$17,'1.2a Other'!$9:$9,0)+$AF$12,1,1))</f>
        <v>#N/A</v>
      </c>
      <c r="AI72" s="788"/>
      <c r="AJ72" s="788"/>
      <c r="AK72" s="788"/>
      <c r="AL72" s="788"/>
      <c r="AM72" s="787" t="e">
        <f ca="1">CHOOSE('Bidder Instructions'!$H$28,ADDRESS(MATCH($AB72,'1.2b Other NFP'!$C:$C,0)+$AF$15,MATCH(AM$17,'1.2b Other NFP'!$9:$9,0)+$AF$14,1,1),ADDRESS(MATCH($AA72,'1.2a Other'!$C:$C,0)+$AF$13,MATCH(AM$17,'1.2a Other'!$9:$9,0)+$AF$12,1,1))</f>
        <v>#N/A</v>
      </c>
      <c r="AN72" s="787" t="e">
        <f ca="1">CHOOSE('Bidder Instructions'!$H$28,ADDRESS(MATCH($AB72,'1.2b Other NFP'!$C:$C,0)+$AF$15,MATCH(AN$17,'1.2b Other NFP'!$9:$9,0)+$AF$14,1,1),ADDRESS(MATCH($AA72,'1.2a Other'!$C:$C,0)+$AF$13,MATCH(AN$17,'1.2a Other'!$9:$9,0)+$AF$12,1,1))</f>
        <v>#N/A</v>
      </c>
      <c r="AO72" s="787" t="e">
        <f ca="1">CHOOSE('Bidder Instructions'!$H$28,ADDRESS(MATCH($AB72,'1.2b Other NFP'!$C:$C,0)+$AF$15,MATCH(AO$17,'1.2b Other NFP'!$9:$9,0)+$AF$14,1,1),ADDRESS(MATCH($AA72,'1.2a Other'!$C:$C,0)+$AF$13,MATCH(AO$17,'1.2a Other'!$9:$9,0)+$AF$12,1,1))</f>
        <v>#N/A</v>
      </c>
      <c r="AP72" s="788"/>
      <c r="AQ72" s="788"/>
      <c r="AR72" s="788"/>
      <c r="AS72" s="788"/>
      <c r="AT72" s="787" t="e">
        <f ca="1">CHOOSE('Bidder Instructions'!$H$28,ADDRESS(MATCH($AB72,'1.2b Other NFP'!$C:$C,0)+$AF$15,MATCH(AT$17,'1.2b Other NFP'!$9:$9,0)+$AF$14,1,1),ADDRESS(MATCH($AA72,'1.2a Other'!$C:$C,0)+$AF$13,MATCH(AT$17,'1.2a Other'!$9:$9,0)+$AF$12,1,1))</f>
        <v>#N/A</v>
      </c>
      <c r="AU72" s="787" t="e">
        <f ca="1">CHOOSE('Bidder Instructions'!$H$28,ADDRESS(MATCH($AB72,'1.2b Other NFP'!$C:$C,0)+$AF$15,MATCH(AU$17,'1.2b Other NFP'!$9:$9,0)+$AF$14,1,1),ADDRESS(MATCH($AA72,'1.2a Other'!$C:$C,0)+$AF$13,MATCH(AU$17,'1.2a Other'!$9:$9,0)+$AF$12,1,1))</f>
        <v>#N/A</v>
      </c>
      <c r="AV72" s="787" t="e">
        <f ca="1">CHOOSE('Bidder Instructions'!$H$28,ADDRESS(MATCH($AB72,'1.2b Other NFP'!$C:$C,0)+$AF$15,MATCH(AV$17,'1.2b Other NFP'!$9:$9,0)+$AF$14,1,1),ADDRESS(MATCH($AA72,'1.2a Other'!$C:$C,0)+$AF$13,MATCH(AV$17,'1.2a Other'!$9:$9,0)+$AF$12,1,1))</f>
        <v>#N/A</v>
      </c>
      <c r="AW72" s="789"/>
      <c r="AX72" s="789"/>
      <c r="AY72" s="789"/>
    </row>
    <row r="73" spans="1:51" s="775" customFormat="1" outlineLevel="1" x14ac:dyDescent="0.25">
      <c r="A73" s="775" t="s">
        <v>42</v>
      </c>
      <c r="B73" s="775" t="s">
        <v>483</v>
      </c>
      <c r="C73" s="790"/>
      <c r="D73" s="961" t="str">
        <f>IF('Bidder Instructions'!$H$27=2,"","Net Finance income/(costs) (Bank Loan Interest etc.)")</f>
        <v/>
      </c>
      <c r="E73" s="952" t="str">
        <f>IF(D73="","","add")</f>
        <v/>
      </c>
      <c r="F73" s="780" t="str">
        <f ca="1">_xlfn.IFNA(HYPERLINK(CHOOSE('Bidder Instructions'!$H$27,"#'1.2b Other NFP'!"&amp;AF73,"#'1.2a Other'!"&amp;AF73),INDIRECT("'"&amp;CHOOSE('Bidder Instructions'!$H$27,"1.2b Other NFP","1.2a Other")&amp;"'!"&amp;AF73)),"")</f>
        <v/>
      </c>
      <c r="G73" s="780" t="str">
        <f ca="1">_xlfn.IFNA(HYPERLINK(CHOOSE('Bidder Instructions'!$H$27,"#'1.2b Other NFP'!"&amp;AG73,"#'1.2a Other'!"&amp;AG73),INDIRECT("'"&amp;CHOOSE('Bidder Instructions'!$H$27,"1.2b Other NFP","1.2a Other")&amp;"'!"&amp;AG73)),"")</f>
        <v/>
      </c>
      <c r="H73" s="780" t="str">
        <f ca="1">_xlfn.IFNA(HYPERLINK(CHOOSE('Bidder Instructions'!$H$27,"#'1.2b Other NFP'!"&amp;AH73,"#'1.2a Other'!"&amp;AH73),INDIRECT("'"&amp;CHOOSE('Bidder Instructions'!$H$27,"1.2b Other NFP","1.2a Other")&amp;"'!"&amp;AH73)),"")</f>
        <v/>
      </c>
      <c r="I73" s="781"/>
      <c r="J73" s="782"/>
      <c r="K73" s="782"/>
      <c r="M73" s="780" t="str">
        <f ca="1">_xlfn.IFNA(HYPERLINK(CHOOSE('Bidder Instructions'!$H$27,"#'1.2b Other NFP'!"&amp;AM73,"#'1.2a Other'!"&amp;AM73),INDIRECT("'"&amp;CHOOSE('Bidder Instructions'!$H$27,"1.2b Other NFP","1.2a Other")&amp;"'!"&amp;AM73)),"")</f>
        <v/>
      </c>
      <c r="N73" s="780" t="str">
        <f ca="1">_xlfn.IFNA(HYPERLINK(CHOOSE('Bidder Instructions'!$H$27,"#'1.2b Other NFP'!"&amp;AN73,"#'1.2a Other'!"&amp;AN73),INDIRECT("'"&amp;CHOOSE('Bidder Instructions'!$H$27,"1.2b Other NFP","1.2a Other")&amp;"'!"&amp;AN73)),"")</f>
        <v/>
      </c>
      <c r="O73" s="780" t="str">
        <f ca="1">_xlfn.IFNA(HYPERLINK(CHOOSE('Bidder Instructions'!$H$27,"#'1.2b Other NFP'!"&amp;AO73,"#'1.2a Other'!"&amp;AO73),INDIRECT("'"&amp;CHOOSE('Bidder Instructions'!$H$27,"1.2b Other NFP","1.2a Other")&amp;"'!"&amp;AO73)),"")</f>
        <v/>
      </c>
      <c r="P73" s="781"/>
      <c r="Q73" s="782"/>
      <c r="R73" s="782"/>
      <c r="T73" s="780" t="str">
        <f ca="1">_xlfn.IFNA(HYPERLINK(CHOOSE('Bidder Instructions'!$H$27,"#'1.2b Other NFP'!"&amp;AT73,"#'1.2a Other'!"&amp;AT73),INDIRECT("'"&amp;CHOOSE('Bidder Instructions'!$H$27,"1.2b Other NFP","1.2a Other")&amp;"'!"&amp;AT73)),"")</f>
        <v/>
      </c>
      <c r="U73" s="780" t="str">
        <f ca="1">_xlfn.IFNA(HYPERLINK(CHOOSE('Bidder Instructions'!$H$27,"#'1.2b Other NFP'!"&amp;AU73,"#'1.2a Other'!"&amp;AU73),INDIRECT("'"&amp;CHOOSE('Bidder Instructions'!$H$27,"1.2b Other NFP","1.2a Other")&amp;"'!"&amp;AU73)),"")</f>
        <v/>
      </c>
      <c r="V73" s="780" t="str">
        <f ca="1">_xlfn.IFNA(HYPERLINK(CHOOSE('Bidder Instructions'!$H$27,"#'1.2b Other NFP'!"&amp;AV73,"#'1.2a Other'!"&amp;AV73),INDIRECT("'"&amp;CHOOSE('Bidder Instructions'!$H$27,"1.2b Other NFP","1.2a Other")&amp;"'!"&amp;AV73)),"")</f>
        <v/>
      </c>
      <c r="W73" s="781"/>
      <c r="X73" s="782"/>
      <c r="Y73" s="782"/>
      <c r="AA73" s="783" t="str">
        <f t="shared" si="7"/>
        <v>N/A</v>
      </c>
      <c r="AB73" s="783">
        <v>0</v>
      </c>
      <c r="AC73" s="793"/>
      <c r="AD73" s="962" t="str">
        <f>IF('Bidder Instructions'!$H$27=2,"","Net Finance income/(costs) (Bank Loan Interest etc.)")</f>
        <v/>
      </c>
      <c r="AE73" s="956" t="str">
        <f>IF(AD73="","","add")</f>
        <v/>
      </c>
      <c r="AF73" s="787" t="e">
        <f ca="1">CHOOSE('Bidder Instructions'!$H$28,ADDRESS(MATCH($AB73,'1.2b Other NFP'!$C:$C,0)+$AF$15,MATCH(AF$17,'1.2b Other NFP'!$9:$9,0)+$AF$14,1,1),ADDRESS(MATCH($AA73,'1.2a Other'!$C:$C,0)+$AF$13,MATCH(AF$17,'1.2a Other'!$9:$9,0)+$AF$12,1,1))</f>
        <v>#N/A</v>
      </c>
      <c r="AG73" s="787" t="e">
        <f ca="1">CHOOSE('Bidder Instructions'!$H$28,ADDRESS(MATCH($AB73,'1.2b Other NFP'!$C:$C,0)+$AF$15,MATCH(AG$17,'1.2b Other NFP'!$9:$9,0)+$AF$14,1,1),ADDRESS(MATCH($AA73,'1.2a Other'!$C:$C,0)+$AF$13,MATCH(AG$17,'1.2a Other'!$9:$9,0)+$AF$12,1,1))</f>
        <v>#N/A</v>
      </c>
      <c r="AH73" s="787" t="e">
        <f ca="1">CHOOSE('Bidder Instructions'!$H$28,ADDRESS(MATCH($AB73,'1.2b Other NFP'!$C:$C,0)+$AF$15,MATCH(AH$17,'1.2b Other NFP'!$9:$9,0)+$AF$14,1,1),ADDRESS(MATCH($AA73,'1.2a Other'!$C:$C,0)+$AF$13,MATCH(AH$17,'1.2a Other'!$9:$9,0)+$AF$12,1,1))</f>
        <v>#N/A</v>
      </c>
      <c r="AI73" s="788"/>
      <c r="AJ73" s="788"/>
      <c r="AK73" s="788"/>
      <c r="AL73" s="788"/>
      <c r="AM73" s="787" t="e">
        <f ca="1">CHOOSE('Bidder Instructions'!$H$28,ADDRESS(MATCH($AB73,'1.2b Other NFP'!$C:$C,0)+$AF$15,MATCH(AM$17,'1.2b Other NFP'!$9:$9,0)+$AF$14,1,1),ADDRESS(MATCH($AA73,'1.2a Other'!$C:$C,0)+$AF$13,MATCH(AM$17,'1.2a Other'!$9:$9,0)+$AF$12,1,1))</f>
        <v>#N/A</v>
      </c>
      <c r="AN73" s="787" t="e">
        <f ca="1">CHOOSE('Bidder Instructions'!$H$28,ADDRESS(MATCH($AB73,'1.2b Other NFP'!$C:$C,0)+$AF$15,MATCH(AN$17,'1.2b Other NFP'!$9:$9,0)+$AF$14,1,1),ADDRESS(MATCH($AA73,'1.2a Other'!$C:$C,0)+$AF$13,MATCH(AN$17,'1.2a Other'!$9:$9,0)+$AF$12,1,1))</f>
        <v>#N/A</v>
      </c>
      <c r="AO73" s="787" t="e">
        <f ca="1">CHOOSE('Bidder Instructions'!$H$28,ADDRESS(MATCH($AB73,'1.2b Other NFP'!$C:$C,0)+$AF$15,MATCH(AO$17,'1.2b Other NFP'!$9:$9,0)+$AF$14,1,1),ADDRESS(MATCH($AA73,'1.2a Other'!$C:$C,0)+$AF$13,MATCH(AO$17,'1.2a Other'!$9:$9,0)+$AF$12,1,1))</f>
        <v>#N/A</v>
      </c>
      <c r="AP73" s="788"/>
      <c r="AQ73" s="788"/>
      <c r="AR73" s="788"/>
      <c r="AS73" s="788"/>
      <c r="AT73" s="787" t="e">
        <f ca="1">CHOOSE('Bidder Instructions'!$H$28,ADDRESS(MATCH($AB73,'1.2b Other NFP'!$C:$C,0)+$AF$15,MATCH(AT$17,'1.2b Other NFP'!$9:$9,0)+$AF$14,1,1),ADDRESS(MATCH($AA73,'1.2a Other'!$C:$C,0)+$AF$13,MATCH(AT$17,'1.2a Other'!$9:$9,0)+$AF$12,1,1))</f>
        <v>#N/A</v>
      </c>
      <c r="AU73" s="787" t="e">
        <f ca="1">CHOOSE('Bidder Instructions'!$H$28,ADDRESS(MATCH($AB73,'1.2b Other NFP'!$C:$C,0)+$AF$15,MATCH(AU$17,'1.2b Other NFP'!$9:$9,0)+$AF$14,1,1),ADDRESS(MATCH($AA73,'1.2a Other'!$C:$C,0)+$AF$13,MATCH(AU$17,'1.2a Other'!$9:$9,0)+$AF$12,1,1))</f>
        <v>#N/A</v>
      </c>
      <c r="AV73" s="787" t="e">
        <f ca="1">CHOOSE('Bidder Instructions'!$H$28,ADDRESS(MATCH($AB73,'1.2b Other NFP'!$C:$C,0)+$AF$15,MATCH(AV$17,'1.2b Other NFP'!$9:$9,0)+$AF$14,1,1),ADDRESS(MATCH($AA73,'1.2a Other'!$C:$C,0)+$AF$13,MATCH(AV$17,'1.2a Other'!$9:$9,0)+$AF$12,1,1))</f>
        <v>#N/A</v>
      </c>
      <c r="AW73" s="789"/>
      <c r="AX73" s="789"/>
      <c r="AY73" s="789"/>
    </row>
    <row r="74" spans="1:51" s="774" customFormat="1" outlineLevel="1" x14ac:dyDescent="0.25">
      <c r="C74" s="801"/>
      <c r="D74" s="963"/>
      <c r="E74" s="964"/>
      <c r="F74" s="965"/>
      <c r="G74" s="965"/>
      <c r="H74" s="965"/>
      <c r="I74" s="966"/>
      <c r="J74" s="966"/>
      <c r="K74" s="966"/>
      <c r="M74" s="965"/>
      <c r="N74" s="965"/>
      <c r="O74" s="965"/>
      <c r="P74" s="966"/>
      <c r="Q74" s="966"/>
      <c r="R74" s="966"/>
      <c r="T74" s="965"/>
      <c r="U74" s="965"/>
      <c r="V74" s="965"/>
      <c r="W74" s="966"/>
      <c r="X74" s="966"/>
      <c r="Y74" s="966"/>
      <c r="AA74" s="783"/>
      <c r="AB74" s="783"/>
      <c r="AC74" s="806"/>
      <c r="AD74" s="967"/>
      <c r="AE74" s="967"/>
      <c r="AF74" s="787"/>
      <c r="AG74" s="787"/>
      <c r="AH74" s="808"/>
      <c r="AI74" s="788"/>
      <c r="AJ74" s="788"/>
      <c r="AK74" s="788"/>
      <c r="AL74" s="788"/>
      <c r="AM74" s="809"/>
      <c r="AN74" s="787"/>
      <c r="AO74" s="808"/>
      <c r="AP74" s="788"/>
      <c r="AQ74" s="788"/>
      <c r="AR74" s="788"/>
      <c r="AS74" s="788"/>
      <c r="AT74" s="809"/>
      <c r="AU74" s="787"/>
      <c r="AV74" s="808"/>
      <c r="AW74" s="789"/>
      <c r="AX74" s="789"/>
      <c r="AY74" s="789"/>
    </row>
    <row r="75" spans="1:51" outlineLevel="1" x14ac:dyDescent="0.25">
      <c r="A75" s="719"/>
      <c r="B75" s="720"/>
      <c r="C75" s="721">
        <v>6</v>
      </c>
      <c r="D75" s="1054" t="s">
        <v>55</v>
      </c>
      <c r="E75" s="1058"/>
      <c r="F75" s="922" t="str">
        <f ca="1">IFERROR((F76-F77)/F78,"N/A")</f>
        <v>N/A</v>
      </c>
      <c r="G75" s="968" t="str">
        <f ca="1">IFERROR((G76-G77)/G78,"N/A")</f>
        <v>N/A</v>
      </c>
      <c r="H75" s="922" t="str">
        <f ca="1">IFERROR((H76-H77)/H78,"N/A")</f>
        <v>N/A</v>
      </c>
      <c r="I75" s="476" t="str">
        <f ca="1">F75</f>
        <v>N/A</v>
      </c>
      <c r="J75" s="476" t="str">
        <f t="shared" ref="J75:K75" ca="1" si="42">G75</f>
        <v>N/A</v>
      </c>
      <c r="K75" s="476" t="str">
        <f t="shared" ca="1" si="42"/>
        <v>N/A</v>
      </c>
      <c r="L75" s="816"/>
      <c r="M75" s="922" t="str">
        <f ca="1">IFERROR((M76-M77)/M78,"N/A")</f>
        <v>N/A</v>
      </c>
      <c r="N75" s="968" t="str">
        <f ca="1">IFERROR((N76-N77)/N78,"N/A")</f>
        <v>N/A</v>
      </c>
      <c r="O75" s="922" t="str">
        <f ca="1">IFERROR((O76-O77)/O78,"N/A")</f>
        <v>N/A</v>
      </c>
      <c r="P75" s="476" t="str">
        <f ca="1">M75</f>
        <v>N/A</v>
      </c>
      <c r="Q75" s="476" t="str">
        <f t="shared" ref="Q75" ca="1" si="43">N75</f>
        <v>N/A</v>
      </c>
      <c r="R75" s="476" t="str">
        <f t="shared" ref="R75" ca="1" si="44">O75</f>
        <v>N/A</v>
      </c>
      <c r="S75" s="816"/>
      <c r="T75" s="922" t="str">
        <f ca="1">IFERROR((T76-T77)/T78,"N/A")</f>
        <v>N/A</v>
      </c>
      <c r="U75" s="968" t="str">
        <f ca="1">IFERROR((U76-U77)/U78,"N/A")</f>
        <v>N/A</v>
      </c>
      <c r="V75" s="922" t="str">
        <f ca="1">IFERROR((V76-V77)/V78,"N/A")</f>
        <v>N/A</v>
      </c>
      <c r="W75" s="476" t="str">
        <f ca="1">T75</f>
        <v>N/A</v>
      </c>
      <c r="X75" s="476" t="str">
        <f t="shared" ref="X75" ca="1" si="45">U75</f>
        <v>N/A</v>
      </c>
      <c r="Y75" s="476" t="str">
        <f t="shared" ref="Y75" ca="1" si="46">V75</f>
        <v>N/A</v>
      </c>
      <c r="Z75" s="816"/>
      <c r="AA75" s="817"/>
      <c r="AB75" s="817"/>
      <c r="AC75" s="923">
        <v>6</v>
      </c>
      <c r="AD75" s="820" t="s">
        <v>55</v>
      </c>
      <c r="AE75" s="924"/>
      <c r="AF75" s="821"/>
      <c r="AG75" s="821"/>
      <c r="AH75" s="822"/>
      <c r="AI75" s="823"/>
      <c r="AJ75" s="823"/>
      <c r="AK75" s="823"/>
      <c r="AL75" s="823"/>
      <c r="AM75" s="824"/>
      <c r="AN75" s="821"/>
      <c r="AO75" s="832"/>
      <c r="AP75" s="748"/>
      <c r="AQ75" s="748"/>
      <c r="AR75" s="748"/>
      <c r="AS75" s="748"/>
      <c r="AT75" s="833"/>
      <c r="AU75" s="747"/>
      <c r="AV75" s="832"/>
      <c r="AW75" s="749"/>
      <c r="AX75" s="749"/>
      <c r="AY75" s="749"/>
    </row>
    <row r="76" spans="1:51" s="737" customFormat="1" outlineLevel="1" x14ac:dyDescent="0.25">
      <c r="A76" s="737" t="s">
        <v>498</v>
      </c>
      <c r="B76" s="738" t="s">
        <v>461</v>
      </c>
      <c r="C76" s="739"/>
      <c r="D76" s="969" t="s">
        <v>25</v>
      </c>
      <c r="E76" s="741"/>
      <c r="F76" s="742">
        <f ca="1">_xlfn.IFNA(HYPERLINK(CHOOSE('Bidder Instructions'!$H$28,"#'1.2b Other NFP'!"&amp;AF76,"#'1.2a Other'!"&amp;AF76),INDIRECT("'"&amp;CHOOSE('Bidder Instructions'!$H$28,"1.2b Other NFP","1.2a Other")&amp;"'!"&amp;AF76)),"")</f>
        <v>0</v>
      </c>
      <c r="G76" s="742">
        <f ca="1">_xlfn.IFNA(HYPERLINK(CHOOSE('Bidder Instructions'!$H$28,"#'1.2b Other NFP'!"&amp;AG76,"#'1.2a Other'!"&amp;AG76),INDIRECT("'"&amp;CHOOSE('Bidder Instructions'!$H$28,"1.2b Other NFP","1.2a Other")&amp;"'!"&amp;AG76)),"")</f>
        <v>0</v>
      </c>
      <c r="H76" s="742">
        <f ca="1">_xlfn.IFNA(HYPERLINK(CHOOSE('Bidder Instructions'!$H$28,"#'1.2b Other NFP'!"&amp;AH76,"#'1.2a Other'!"&amp;AH76),INDIRECT("'"&amp;CHOOSE('Bidder Instructions'!$H$28,"1.2b Other NFP","1.2a Other")&amp;"'!"&amp;AH76)),"")</f>
        <v>0</v>
      </c>
      <c r="I76" s="829"/>
      <c r="J76" s="743"/>
      <c r="K76" s="743"/>
      <c r="M76" s="742">
        <f ca="1">_xlfn.IFNA(HYPERLINK(CHOOSE('Bidder Instructions'!$H$28,"#'1.2b Other NFP'!"&amp;AM76,"#'1.2a Other'!"&amp;AM76),INDIRECT("'"&amp;CHOOSE('Bidder Instructions'!$H$28,"1.2b Other NFP","1.2a Other")&amp;"'!"&amp;AM76)),"")</f>
        <v>0</v>
      </c>
      <c r="N76" s="742">
        <f ca="1">_xlfn.IFNA(HYPERLINK(CHOOSE('Bidder Instructions'!$H$28,"#'1.2b Other NFP'!"&amp;AN76,"#'1.2a Other'!"&amp;AN76),INDIRECT("'"&amp;CHOOSE('Bidder Instructions'!$H$28,"1.2b Other NFP","1.2a Other")&amp;"'!"&amp;AN76)),"")</f>
        <v>0</v>
      </c>
      <c r="O76" s="742">
        <f ca="1">_xlfn.IFNA(HYPERLINK(CHOOSE('Bidder Instructions'!$H$28,"#'1.2b Other NFP'!"&amp;AO76,"#'1.2a Other'!"&amp;AO76),INDIRECT("'"&amp;CHOOSE('Bidder Instructions'!$H$28,"1.2b Other NFP","1.2a Other")&amp;"'!"&amp;AO76)),"")</f>
        <v>0</v>
      </c>
      <c r="P76" s="829"/>
      <c r="Q76" s="743"/>
      <c r="R76" s="743"/>
      <c r="T76" s="742">
        <f ca="1">_xlfn.IFNA(HYPERLINK(CHOOSE('Bidder Instructions'!$H$28,"#'1.2b Other NFP'!"&amp;AT76,"#'1.2a Other'!"&amp;AT76),INDIRECT("'"&amp;CHOOSE('Bidder Instructions'!$H$28,"1.2b Other NFP","1.2a Other")&amp;"'!"&amp;AT76)),"")</f>
        <v>0</v>
      </c>
      <c r="U76" s="742">
        <f ca="1">_xlfn.IFNA(HYPERLINK(CHOOSE('Bidder Instructions'!$H$28,"#'1.2b Other NFP'!"&amp;AU76,"#'1.2a Other'!"&amp;AU76),INDIRECT("'"&amp;CHOOSE('Bidder Instructions'!$H$28,"1.2b Other NFP","1.2a Other")&amp;"'!"&amp;AU76)),"")</f>
        <v>0</v>
      </c>
      <c r="V76" s="742">
        <f ca="1">_xlfn.IFNA(HYPERLINK(CHOOSE('Bidder Instructions'!$H$28,"#'1.2b Other NFP'!"&amp;AV76,"#'1.2a Other'!"&amp;AV76),INDIRECT("'"&amp;CHOOSE('Bidder Instructions'!$H$28,"1.2b Other NFP","1.2a Other")&amp;"'!"&amp;AV76)),"")</f>
        <v>0</v>
      </c>
      <c r="W76" s="829"/>
      <c r="X76" s="743"/>
      <c r="Y76" s="743"/>
      <c r="AA76" s="343" t="str">
        <f t="shared" si="7"/>
        <v>BS36</v>
      </c>
      <c r="AB76" s="343">
        <v>0</v>
      </c>
      <c r="AC76" s="744"/>
      <c r="AD76" s="970" t="s">
        <v>25</v>
      </c>
      <c r="AE76" s="746"/>
      <c r="AF76" s="747" t="str">
        <f ca="1">CHOOSE('Bidder Instructions'!$H$28,ADDRESS(MATCH($AB76,'1.2b Other NFP'!$C:$C,0)+$AF$15,MATCH(AF$17,'1.2b Other NFP'!$9:$9,0)+$AF$14,1,1),ADDRESS(MATCH($AA76,'1.2a Other'!$C:$C,0)+$AF$13,MATCH(AF$17,'1.2a Other'!$9:$9,0)+$AF$12,1,1))</f>
        <v>$F$87</v>
      </c>
      <c r="AG76" s="747" t="str">
        <f ca="1">CHOOSE('Bidder Instructions'!$H$28,ADDRESS(MATCH($AB76,'1.2b Other NFP'!$C:$C,0)+$AF$15,MATCH(AG$17,'1.2b Other NFP'!$9:$9,0)+$AF$14,1,1),ADDRESS(MATCH($AA76,'1.2a Other'!$C:$C,0)+$AF$13,MATCH(AG$17,'1.2a Other'!$9:$9,0)+$AF$12,1,1))</f>
        <v>$G$87</v>
      </c>
      <c r="AH76" s="747" t="str">
        <f ca="1">CHOOSE('Bidder Instructions'!$H$28,ADDRESS(MATCH($AB76,'1.2b Other NFP'!$C:$C,0)+$AF$15,MATCH(AH$17,'1.2b Other NFP'!$9:$9,0)+$AF$14,1,1),ADDRESS(MATCH($AA76,'1.2a Other'!$C:$C,0)+$AF$13,MATCH(AH$17,'1.2a Other'!$9:$9,0)+$AF$12,1,1))</f>
        <v>$H$87</v>
      </c>
      <c r="AI76" s="748"/>
      <c r="AJ76" s="748"/>
      <c r="AK76" s="748"/>
      <c r="AL76" s="748"/>
      <c r="AM76" s="747" t="str">
        <f ca="1">CHOOSE('Bidder Instructions'!$H$28,ADDRESS(MATCH($AB76,'1.2b Other NFP'!$C:$C,0)+$AF$15,MATCH(AM$17,'1.2b Other NFP'!$9:$9,0)+$AF$14,1,1),ADDRESS(MATCH($AA76,'1.2a Other'!$C:$C,0)+$AF$13,MATCH(AM$17,'1.2a Other'!$9:$9,0)+$AF$12,1,1))</f>
        <v>$N$87</v>
      </c>
      <c r="AN76" s="747" t="str">
        <f ca="1">CHOOSE('Bidder Instructions'!$H$28,ADDRESS(MATCH($AB76,'1.2b Other NFP'!$C:$C,0)+$AF$15,MATCH(AN$17,'1.2b Other NFP'!$9:$9,0)+$AF$14,1,1),ADDRESS(MATCH($AA76,'1.2a Other'!$C:$C,0)+$AF$13,MATCH(AN$17,'1.2a Other'!$9:$9,0)+$AF$12,1,1))</f>
        <v>$O$87</v>
      </c>
      <c r="AO76" s="747" t="str">
        <f ca="1">CHOOSE('Bidder Instructions'!$H$28,ADDRESS(MATCH($AB76,'1.2b Other NFP'!$C:$C,0)+$AF$15,MATCH(AO$17,'1.2b Other NFP'!$9:$9,0)+$AF$14,1,1),ADDRESS(MATCH($AA76,'1.2a Other'!$C:$C,0)+$AF$13,MATCH(AO$17,'1.2a Other'!$9:$9,0)+$AF$12,1,1))</f>
        <v>$P$87</v>
      </c>
      <c r="AP76" s="748"/>
      <c r="AQ76" s="748"/>
      <c r="AR76" s="748"/>
      <c r="AS76" s="748"/>
      <c r="AT76" s="747" t="str">
        <f ca="1">CHOOSE('Bidder Instructions'!$H$28,ADDRESS(MATCH($AB76,'1.2b Other NFP'!$C:$C,0)+$AF$15,MATCH(AT$17,'1.2b Other NFP'!$9:$9,0)+$AF$14,1,1),ADDRESS(MATCH($AA76,'1.2a Other'!$C:$C,0)+$AF$13,MATCH(AT$17,'1.2a Other'!$9:$9,0)+$AF$12,1,1))</f>
        <v>$V$87</v>
      </c>
      <c r="AU76" s="747" t="str">
        <f ca="1">CHOOSE('Bidder Instructions'!$H$28,ADDRESS(MATCH($AB76,'1.2b Other NFP'!$C:$C,0)+$AF$15,MATCH(AU$17,'1.2b Other NFP'!$9:$9,0)+$AF$14,1,1),ADDRESS(MATCH($AA76,'1.2a Other'!$C:$C,0)+$AF$13,MATCH(AU$17,'1.2a Other'!$9:$9,0)+$AF$12,1,1))</f>
        <v>$W$87</v>
      </c>
      <c r="AV76" s="747" t="str">
        <f ca="1">CHOOSE('Bidder Instructions'!$H$28,ADDRESS(MATCH($AB76,'1.2b Other NFP'!$C:$C,0)+$AF$15,MATCH(AV$17,'1.2b Other NFP'!$9:$9,0)+$AF$14,1,1),ADDRESS(MATCH($AA76,'1.2a Other'!$C:$C,0)+$AF$13,MATCH(AV$17,'1.2a Other'!$9:$9,0)+$AF$12,1,1))</f>
        <v>$X$87</v>
      </c>
      <c r="AW76" s="749"/>
      <c r="AX76" s="749"/>
      <c r="AY76" s="749"/>
    </row>
    <row r="77" spans="1:51" s="737" customFormat="1" outlineLevel="1" x14ac:dyDescent="0.25">
      <c r="A77" s="737" t="s">
        <v>462</v>
      </c>
      <c r="B77" s="737" t="s">
        <v>443</v>
      </c>
      <c r="C77" s="750"/>
      <c r="D77" s="840" t="s">
        <v>220</v>
      </c>
      <c r="E77" s="752" t="s">
        <v>216</v>
      </c>
      <c r="F77" s="742">
        <f ca="1">_xlfn.IFNA(HYPERLINK(CHOOSE('Bidder Instructions'!$H$28,"#'1.2b Other NFP'!"&amp;AF77,"#'1.2a Other'!"&amp;AF77),INDIRECT("'"&amp;CHOOSE('Bidder Instructions'!$H$28,"1.2b Other NFP","1.2a Other")&amp;"'!"&amp;AF77)),"")</f>
        <v>0</v>
      </c>
      <c r="G77" s="742">
        <f ca="1">_xlfn.IFNA(HYPERLINK(CHOOSE('Bidder Instructions'!$H$28,"#'1.2b Other NFP'!"&amp;AG77,"#'1.2a Other'!"&amp;AG77),INDIRECT("'"&amp;CHOOSE('Bidder Instructions'!$H$28,"1.2b Other NFP","1.2a Other")&amp;"'!"&amp;AG77)),"")</f>
        <v>0</v>
      </c>
      <c r="H77" s="742">
        <f ca="1">_xlfn.IFNA(HYPERLINK(CHOOSE('Bidder Instructions'!$H$28,"#'1.2b Other NFP'!"&amp;AH77,"#'1.2a Other'!"&amp;AH77),INDIRECT("'"&amp;CHOOSE('Bidder Instructions'!$H$28,"1.2b Other NFP","1.2a Other")&amp;"'!"&amp;AH77)),"")</f>
        <v>0</v>
      </c>
      <c r="I77" s="836"/>
      <c r="J77" s="753"/>
      <c r="K77" s="753"/>
      <c r="M77" s="742">
        <f ca="1">_xlfn.IFNA(HYPERLINK(CHOOSE('Bidder Instructions'!$H$28,"#'1.2b Other NFP'!"&amp;AM77,"#'1.2a Other'!"&amp;AM77),INDIRECT("'"&amp;CHOOSE('Bidder Instructions'!$H$28,"1.2b Other NFP","1.2a Other")&amp;"'!"&amp;AM77)),"")</f>
        <v>0</v>
      </c>
      <c r="N77" s="742">
        <f ca="1">_xlfn.IFNA(HYPERLINK(CHOOSE('Bidder Instructions'!$H$28,"#'1.2b Other NFP'!"&amp;AN77,"#'1.2a Other'!"&amp;AN77),INDIRECT("'"&amp;CHOOSE('Bidder Instructions'!$H$28,"1.2b Other NFP","1.2a Other")&amp;"'!"&amp;AN77)),"")</f>
        <v>0</v>
      </c>
      <c r="O77" s="742">
        <f ca="1">_xlfn.IFNA(HYPERLINK(CHOOSE('Bidder Instructions'!$H$28,"#'1.2b Other NFP'!"&amp;AO77,"#'1.2a Other'!"&amp;AO77),INDIRECT("'"&amp;CHOOSE('Bidder Instructions'!$H$28,"1.2b Other NFP","1.2a Other")&amp;"'!"&amp;AO77)),"")</f>
        <v>0</v>
      </c>
      <c r="P77" s="836"/>
      <c r="Q77" s="753"/>
      <c r="R77" s="753"/>
      <c r="T77" s="742">
        <f ca="1">_xlfn.IFNA(HYPERLINK(CHOOSE('Bidder Instructions'!$H$28,"#'1.2b Other NFP'!"&amp;AT77,"#'1.2a Other'!"&amp;AT77),INDIRECT("'"&amp;CHOOSE('Bidder Instructions'!$H$28,"1.2b Other NFP","1.2a Other")&amp;"'!"&amp;AT77)),"")</f>
        <v>0</v>
      </c>
      <c r="U77" s="742">
        <f ca="1">_xlfn.IFNA(HYPERLINK(CHOOSE('Bidder Instructions'!$H$28,"#'1.2b Other NFP'!"&amp;AU77,"#'1.2a Other'!"&amp;AU77),INDIRECT("'"&amp;CHOOSE('Bidder Instructions'!$H$28,"1.2b Other NFP","1.2a Other")&amp;"'!"&amp;AU77)),"")</f>
        <v>0</v>
      </c>
      <c r="V77" s="742">
        <f ca="1">_xlfn.IFNA(HYPERLINK(CHOOSE('Bidder Instructions'!$H$28,"#'1.2b Other NFP'!"&amp;AV77,"#'1.2a Other'!"&amp;AV77),INDIRECT("'"&amp;CHOOSE('Bidder Instructions'!$H$28,"1.2b Other NFP","1.2a Other")&amp;"'!"&amp;AV77)),"")</f>
        <v>0</v>
      </c>
      <c r="W77" s="836"/>
      <c r="X77" s="753"/>
      <c r="Y77" s="753"/>
      <c r="AA77" s="343" t="str">
        <f t="shared" si="7"/>
        <v>BS20</v>
      </c>
      <c r="AB77" s="343">
        <v>0</v>
      </c>
      <c r="AC77" s="754"/>
      <c r="AD77" s="842" t="s">
        <v>220</v>
      </c>
      <c r="AE77" s="756" t="s">
        <v>216</v>
      </c>
      <c r="AF77" s="747" t="str">
        <f ca="1">CHOOSE('Bidder Instructions'!$H$28,ADDRESS(MATCH($AB77,'1.2b Other NFP'!$C:$C,0)+$AF$15,MATCH(AF$17,'1.2b Other NFP'!$9:$9,0)+$AF$14,1,1),ADDRESS(MATCH($AA77,'1.2a Other'!$C:$C,0)+$AF$13,MATCH(AF$17,'1.2a Other'!$9:$9,0)+$AF$12,1,1))</f>
        <v>$F$71</v>
      </c>
      <c r="AG77" s="747" t="str">
        <f ca="1">CHOOSE('Bidder Instructions'!$H$28,ADDRESS(MATCH($AB77,'1.2b Other NFP'!$C:$C,0)+$AF$15,MATCH(AG$17,'1.2b Other NFP'!$9:$9,0)+$AF$14,1,1),ADDRESS(MATCH($AA77,'1.2a Other'!$C:$C,0)+$AF$13,MATCH(AG$17,'1.2a Other'!$9:$9,0)+$AF$12,1,1))</f>
        <v>$G$71</v>
      </c>
      <c r="AH77" s="747" t="str">
        <f ca="1">CHOOSE('Bidder Instructions'!$H$28,ADDRESS(MATCH($AB77,'1.2b Other NFP'!$C:$C,0)+$AF$15,MATCH(AH$17,'1.2b Other NFP'!$9:$9,0)+$AF$14,1,1),ADDRESS(MATCH($AA77,'1.2a Other'!$C:$C,0)+$AF$13,MATCH(AH$17,'1.2a Other'!$9:$9,0)+$AF$12,1,1))</f>
        <v>$H$71</v>
      </c>
      <c r="AI77" s="748"/>
      <c r="AJ77" s="748"/>
      <c r="AK77" s="748"/>
      <c r="AL77" s="748"/>
      <c r="AM77" s="747" t="str">
        <f ca="1">CHOOSE('Bidder Instructions'!$H$28,ADDRESS(MATCH($AB77,'1.2b Other NFP'!$C:$C,0)+$AF$15,MATCH(AM$17,'1.2b Other NFP'!$9:$9,0)+$AF$14,1,1),ADDRESS(MATCH($AA77,'1.2a Other'!$C:$C,0)+$AF$13,MATCH(AM$17,'1.2a Other'!$9:$9,0)+$AF$12,1,1))</f>
        <v>$N$71</v>
      </c>
      <c r="AN77" s="747" t="str">
        <f ca="1">CHOOSE('Bidder Instructions'!$H$28,ADDRESS(MATCH($AB77,'1.2b Other NFP'!$C:$C,0)+$AF$15,MATCH(AN$17,'1.2b Other NFP'!$9:$9,0)+$AF$14,1,1),ADDRESS(MATCH($AA77,'1.2a Other'!$C:$C,0)+$AF$13,MATCH(AN$17,'1.2a Other'!$9:$9,0)+$AF$12,1,1))</f>
        <v>$O$71</v>
      </c>
      <c r="AO77" s="747" t="str">
        <f ca="1">CHOOSE('Bidder Instructions'!$H$28,ADDRESS(MATCH($AB77,'1.2b Other NFP'!$C:$C,0)+$AF$15,MATCH(AO$17,'1.2b Other NFP'!$9:$9,0)+$AF$14,1,1),ADDRESS(MATCH($AA77,'1.2a Other'!$C:$C,0)+$AF$13,MATCH(AO$17,'1.2a Other'!$9:$9,0)+$AF$12,1,1))</f>
        <v>$P$71</v>
      </c>
      <c r="AP77" s="748"/>
      <c r="AQ77" s="748"/>
      <c r="AR77" s="748"/>
      <c r="AS77" s="748"/>
      <c r="AT77" s="747" t="str">
        <f ca="1">CHOOSE('Bidder Instructions'!$H$28,ADDRESS(MATCH($AB77,'1.2b Other NFP'!$C:$C,0)+$AF$15,MATCH(AT$17,'1.2b Other NFP'!$9:$9,0)+$AF$14,1,1),ADDRESS(MATCH($AA77,'1.2a Other'!$C:$C,0)+$AF$13,MATCH(AT$17,'1.2a Other'!$9:$9,0)+$AF$12,1,1))</f>
        <v>$V$71</v>
      </c>
      <c r="AU77" s="747" t="str">
        <f ca="1">CHOOSE('Bidder Instructions'!$H$28,ADDRESS(MATCH($AB77,'1.2b Other NFP'!$C:$C,0)+$AF$15,MATCH(AU$17,'1.2b Other NFP'!$9:$9,0)+$AF$14,1,1),ADDRESS(MATCH($AA77,'1.2a Other'!$C:$C,0)+$AF$13,MATCH(AU$17,'1.2a Other'!$9:$9,0)+$AF$12,1,1))</f>
        <v>$W$71</v>
      </c>
      <c r="AV77" s="747" t="str">
        <f ca="1">CHOOSE('Bidder Instructions'!$H$28,ADDRESS(MATCH($AB77,'1.2b Other NFP'!$C:$C,0)+$AF$15,MATCH(AV$17,'1.2b Other NFP'!$9:$9,0)+$AF$14,1,1),ADDRESS(MATCH($AA77,'1.2a Other'!$C:$C,0)+$AF$13,MATCH(AV$17,'1.2a Other'!$9:$9,0)+$AF$12,1,1))</f>
        <v>$X$71</v>
      </c>
      <c r="AW77" s="749"/>
      <c r="AX77" s="749"/>
      <c r="AY77" s="749"/>
    </row>
    <row r="78" spans="1:51" s="737" customFormat="1" outlineLevel="1" x14ac:dyDescent="0.25">
      <c r="A78" s="737" t="s">
        <v>516</v>
      </c>
      <c r="B78" s="737" t="s">
        <v>473</v>
      </c>
      <c r="C78" s="750"/>
      <c r="D78" s="971" t="s">
        <v>30</v>
      </c>
      <c r="E78" s="752"/>
      <c r="F78" s="742">
        <f ca="1">_xlfn.IFNA(HYPERLINK(CHOOSE('Bidder Instructions'!$H$28,"#'1.2b Other NFP'!"&amp;AF78,"#'1.2a Other'!"&amp;AF78),INDIRECT("'"&amp;CHOOSE('Bidder Instructions'!$H$28,"1.2b Other NFP","1.2a Other")&amp;"'!"&amp;AF78)),"")</f>
        <v>0</v>
      </c>
      <c r="G78" s="742">
        <f ca="1">_xlfn.IFNA(HYPERLINK(CHOOSE('Bidder Instructions'!$H$28,"#'1.2b Other NFP'!"&amp;AG78,"#'1.2a Other'!"&amp;AG78),INDIRECT("'"&amp;CHOOSE('Bidder Instructions'!$H$28,"1.2b Other NFP","1.2a Other")&amp;"'!"&amp;AG78)),"")</f>
        <v>0</v>
      </c>
      <c r="H78" s="742">
        <f ca="1">_xlfn.IFNA(HYPERLINK(CHOOSE('Bidder Instructions'!$H$28,"#'1.2b Other NFP'!"&amp;AH78,"#'1.2a Other'!"&amp;AH78),INDIRECT("'"&amp;CHOOSE('Bidder Instructions'!$H$28,"1.2b Other NFP","1.2a Other")&amp;"'!"&amp;AH78)),"")</f>
        <v>0</v>
      </c>
      <c r="I78" s="836"/>
      <c r="J78" s="753"/>
      <c r="K78" s="753"/>
      <c r="M78" s="742">
        <f ca="1">_xlfn.IFNA(HYPERLINK(CHOOSE('Bidder Instructions'!$H$28,"#'1.2b Other NFP'!"&amp;AM78,"#'1.2a Other'!"&amp;AM78),INDIRECT("'"&amp;CHOOSE('Bidder Instructions'!$H$28,"1.2b Other NFP","1.2a Other")&amp;"'!"&amp;AM78)),"")</f>
        <v>0</v>
      </c>
      <c r="N78" s="742">
        <f ca="1">_xlfn.IFNA(HYPERLINK(CHOOSE('Bidder Instructions'!$H$28,"#'1.2b Other NFP'!"&amp;AN78,"#'1.2a Other'!"&amp;AN78),INDIRECT("'"&amp;CHOOSE('Bidder Instructions'!$H$28,"1.2b Other NFP","1.2a Other")&amp;"'!"&amp;AN78)),"")</f>
        <v>0</v>
      </c>
      <c r="O78" s="742">
        <f ca="1">_xlfn.IFNA(HYPERLINK(CHOOSE('Bidder Instructions'!$H$28,"#'1.2b Other NFP'!"&amp;AO78,"#'1.2a Other'!"&amp;AO78),INDIRECT("'"&amp;CHOOSE('Bidder Instructions'!$H$28,"1.2b Other NFP","1.2a Other")&amp;"'!"&amp;AO78)),"")</f>
        <v>0</v>
      </c>
      <c r="P78" s="836"/>
      <c r="Q78" s="753"/>
      <c r="R78" s="753"/>
      <c r="T78" s="742">
        <f ca="1">_xlfn.IFNA(HYPERLINK(CHOOSE('Bidder Instructions'!$H$28,"#'1.2b Other NFP'!"&amp;AT78,"#'1.2a Other'!"&amp;AT78),INDIRECT("'"&amp;CHOOSE('Bidder Instructions'!$H$28,"1.2b Other NFP","1.2a Other")&amp;"'!"&amp;AT78)),"")</f>
        <v>0</v>
      </c>
      <c r="U78" s="742">
        <f ca="1">_xlfn.IFNA(HYPERLINK(CHOOSE('Bidder Instructions'!$H$28,"#'1.2b Other NFP'!"&amp;AU78,"#'1.2a Other'!"&amp;AU78),INDIRECT("'"&amp;CHOOSE('Bidder Instructions'!$H$28,"1.2b Other NFP","1.2a Other")&amp;"'!"&amp;AU78)),"")</f>
        <v>0</v>
      </c>
      <c r="V78" s="742">
        <f ca="1">_xlfn.IFNA(HYPERLINK(CHOOSE('Bidder Instructions'!$H$28,"#'1.2b Other NFP'!"&amp;AV78,"#'1.2a Other'!"&amp;AV78),INDIRECT("'"&amp;CHOOSE('Bidder Instructions'!$H$28,"1.2b Other NFP","1.2a Other")&amp;"'!"&amp;AV78)),"")</f>
        <v>0</v>
      </c>
      <c r="W78" s="836"/>
      <c r="X78" s="753"/>
      <c r="Y78" s="753"/>
      <c r="AA78" s="343" t="str">
        <f t="shared" si="7"/>
        <v>BS54</v>
      </c>
      <c r="AB78" s="343">
        <v>0</v>
      </c>
      <c r="AC78" s="754"/>
      <c r="AD78" s="972" t="s">
        <v>30</v>
      </c>
      <c r="AE78" s="756"/>
      <c r="AF78" s="747" t="str">
        <f ca="1">CHOOSE('Bidder Instructions'!$H$28,ADDRESS(MATCH($AB78,'1.2b Other NFP'!$C:$C,0)+$AF$15,MATCH(AF$17,'1.2b Other NFP'!$9:$9,0)+$AF$14,1,1),ADDRESS(MATCH($AA78,'1.2a Other'!$C:$C,0)+$AF$13,MATCH(AF$17,'1.2a Other'!$9:$9,0)+$AF$12,1,1))</f>
        <v>$F$105</v>
      </c>
      <c r="AG78" s="747" t="str">
        <f ca="1">CHOOSE('Bidder Instructions'!$H$28,ADDRESS(MATCH($AB78,'1.2b Other NFP'!$C:$C,0)+$AF$15,MATCH(AG$17,'1.2b Other NFP'!$9:$9,0)+$AF$14,1,1),ADDRESS(MATCH($AA78,'1.2a Other'!$C:$C,0)+$AF$13,MATCH(AG$17,'1.2a Other'!$9:$9,0)+$AF$12,1,1))</f>
        <v>$G$105</v>
      </c>
      <c r="AH78" s="747" t="str">
        <f ca="1">CHOOSE('Bidder Instructions'!$H$28,ADDRESS(MATCH($AB78,'1.2b Other NFP'!$C:$C,0)+$AF$15,MATCH(AH$17,'1.2b Other NFP'!$9:$9,0)+$AF$14,1,1),ADDRESS(MATCH($AA78,'1.2a Other'!$C:$C,0)+$AF$13,MATCH(AH$17,'1.2a Other'!$9:$9,0)+$AF$12,1,1))</f>
        <v>$H$105</v>
      </c>
      <c r="AI78" s="748"/>
      <c r="AJ78" s="748"/>
      <c r="AK78" s="748"/>
      <c r="AL78" s="748"/>
      <c r="AM78" s="747" t="str">
        <f ca="1">CHOOSE('Bidder Instructions'!$H$28,ADDRESS(MATCH($AB78,'1.2b Other NFP'!$C:$C,0)+$AF$15,MATCH(AM$17,'1.2b Other NFP'!$9:$9,0)+$AF$14,1,1),ADDRESS(MATCH($AA78,'1.2a Other'!$C:$C,0)+$AF$13,MATCH(AM$17,'1.2a Other'!$9:$9,0)+$AF$12,1,1))</f>
        <v>$N$105</v>
      </c>
      <c r="AN78" s="747" t="str">
        <f ca="1">CHOOSE('Bidder Instructions'!$H$28,ADDRESS(MATCH($AB78,'1.2b Other NFP'!$C:$C,0)+$AF$15,MATCH(AN$17,'1.2b Other NFP'!$9:$9,0)+$AF$14,1,1),ADDRESS(MATCH($AA78,'1.2a Other'!$C:$C,0)+$AF$13,MATCH(AN$17,'1.2a Other'!$9:$9,0)+$AF$12,1,1))</f>
        <v>$O$105</v>
      </c>
      <c r="AO78" s="747" t="str">
        <f ca="1">CHOOSE('Bidder Instructions'!$H$28,ADDRESS(MATCH($AB78,'1.2b Other NFP'!$C:$C,0)+$AF$15,MATCH(AO$17,'1.2b Other NFP'!$9:$9,0)+$AF$14,1,1),ADDRESS(MATCH($AA78,'1.2a Other'!$C:$C,0)+$AF$13,MATCH(AO$17,'1.2a Other'!$9:$9,0)+$AF$12,1,1))</f>
        <v>$P$105</v>
      </c>
      <c r="AP78" s="748"/>
      <c r="AQ78" s="748"/>
      <c r="AR78" s="748"/>
      <c r="AS78" s="748"/>
      <c r="AT78" s="747" t="str">
        <f ca="1">CHOOSE('Bidder Instructions'!$H$28,ADDRESS(MATCH($AB78,'1.2b Other NFP'!$C:$C,0)+$AF$15,MATCH(AT$17,'1.2b Other NFP'!$9:$9,0)+$AF$14,1,1),ADDRESS(MATCH($AA78,'1.2a Other'!$C:$C,0)+$AF$13,MATCH(AT$17,'1.2a Other'!$9:$9,0)+$AF$12,1,1))</f>
        <v>$V$105</v>
      </c>
      <c r="AU78" s="747" t="str">
        <f ca="1">CHOOSE('Bidder Instructions'!$H$28,ADDRESS(MATCH($AB78,'1.2b Other NFP'!$C:$C,0)+$AF$15,MATCH(AU$17,'1.2b Other NFP'!$9:$9,0)+$AF$14,1,1),ADDRESS(MATCH($AA78,'1.2a Other'!$C:$C,0)+$AF$13,MATCH(AU$17,'1.2a Other'!$9:$9,0)+$AF$12,1,1))</f>
        <v>$W$105</v>
      </c>
      <c r="AV78" s="747" t="str">
        <f ca="1">CHOOSE('Bidder Instructions'!$H$28,ADDRESS(MATCH($AB78,'1.2b Other NFP'!$C:$C,0)+$AF$15,MATCH(AV$17,'1.2b Other NFP'!$9:$9,0)+$AF$14,1,1),ADDRESS(MATCH($AA78,'1.2a Other'!$C:$C,0)+$AF$13,MATCH(AV$17,'1.2a Other'!$9:$9,0)+$AF$12,1,1))</f>
        <v>$X$105</v>
      </c>
      <c r="AW78" s="749"/>
      <c r="AX78" s="749"/>
      <c r="AY78" s="749"/>
    </row>
    <row r="79" spans="1:51" outlineLevel="1" x14ac:dyDescent="0.25">
      <c r="C79" s="973"/>
      <c r="E79" s="974"/>
      <c r="F79" s="975"/>
      <c r="G79" s="975"/>
      <c r="H79" s="975"/>
      <c r="I79" s="874"/>
      <c r="J79" s="874"/>
      <c r="K79" s="874"/>
      <c r="M79" s="975"/>
      <c r="N79" s="975"/>
      <c r="O79" s="975"/>
      <c r="P79" s="874"/>
      <c r="Q79" s="874"/>
      <c r="R79" s="874"/>
      <c r="T79" s="975"/>
      <c r="U79" s="975"/>
      <c r="V79" s="975"/>
      <c r="W79" s="874"/>
      <c r="X79" s="874"/>
      <c r="Y79" s="874"/>
      <c r="AD79" s="876"/>
      <c r="AE79" s="937"/>
      <c r="AF79" s="747"/>
      <c r="AG79" s="747"/>
      <c r="AH79" s="832"/>
      <c r="AI79" s="748"/>
      <c r="AJ79" s="748"/>
      <c r="AK79" s="748"/>
      <c r="AL79" s="748"/>
      <c r="AM79" s="833"/>
      <c r="AN79" s="747"/>
      <c r="AO79" s="832"/>
      <c r="AP79" s="748"/>
      <c r="AQ79" s="748"/>
      <c r="AR79" s="748"/>
      <c r="AS79" s="748"/>
      <c r="AT79" s="833"/>
      <c r="AU79" s="747"/>
      <c r="AV79" s="832"/>
      <c r="AW79" s="749"/>
      <c r="AX79" s="749"/>
      <c r="AY79" s="749"/>
    </row>
    <row r="80" spans="1:51" s="774" customFormat="1" outlineLevel="1" x14ac:dyDescent="0.25">
      <c r="A80" s="976" t="s">
        <v>541</v>
      </c>
      <c r="B80" s="977" t="s">
        <v>510</v>
      </c>
      <c r="C80" s="759">
        <v>7</v>
      </c>
      <c r="D80" s="938" t="s">
        <v>56</v>
      </c>
      <c r="E80" s="939"/>
      <c r="F80" s="978">
        <f ca="1">_xlfn.IFNA(HYPERLINK(CHOOSE('Bidder Instructions'!$H$27,"#'1.2b Other NFP'!"&amp;AF80,"#'1.2a Other'!"&amp;AF80),INDIRECT("'"&amp;CHOOSE('Bidder Instructions'!$H$27,"1.2b Other NFP","1.2a Other")&amp;"'!"&amp;AF80)),"")</f>
        <v>0</v>
      </c>
      <c r="G80" s="978">
        <f ca="1">_xlfn.IFNA(HYPERLINK(CHOOSE('Bidder Instructions'!$H$27,"#'1.2b Other NFP'!"&amp;AG80,"#'1.2a Other'!"&amp;AG80),INDIRECT("'"&amp;CHOOSE('Bidder Instructions'!$H$27,"1.2b Other NFP","1.2a Other")&amp;"'!"&amp;AG80)),"")</f>
        <v>0</v>
      </c>
      <c r="H80" s="978">
        <f ca="1">_xlfn.IFNA(HYPERLINK(CHOOSE('Bidder Instructions'!$H$27,"#'1.2b Other NFP'!"&amp;AH80,"#'1.2a Other'!"&amp;AH80),INDIRECT("'"&amp;CHOOSE('Bidder Instructions'!$H$27,"1.2b Other NFP","1.2a Other")&amp;"'!"&amp;AH80)),"")</f>
        <v>0</v>
      </c>
      <c r="I80" s="979">
        <f ca="1">F80</f>
        <v>0</v>
      </c>
      <c r="J80" s="979">
        <f t="shared" ref="J80" ca="1" si="47">G80</f>
        <v>0</v>
      </c>
      <c r="K80" s="979">
        <f t="shared" ref="K80" ca="1" si="48">H80</f>
        <v>0</v>
      </c>
      <c r="M80" s="978">
        <f ca="1">_xlfn.IFNA(HYPERLINK(CHOOSE('Bidder Instructions'!$H$27,"#'1.2b Other NFP'!"&amp;AM80,"#'1.2a Other'!"&amp;AM80),INDIRECT("'"&amp;CHOOSE('Bidder Instructions'!$H$27,"1.2b Other NFP","1.2a Other")&amp;"'!"&amp;AM80)),"")</f>
        <v>0</v>
      </c>
      <c r="N80" s="978">
        <f ca="1">_xlfn.IFNA(HYPERLINK(CHOOSE('Bidder Instructions'!$H$27,"#'1.2b Other NFP'!"&amp;AN80,"#'1.2a Other'!"&amp;AN80),INDIRECT("'"&amp;CHOOSE('Bidder Instructions'!$H$27,"1.2b Other NFP","1.2a Other")&amp;"'!"&amp;AN80)),"")</f>
        <v>0</v>
      </c>
      <c r="O80" s="978">
        <f ca="1">_xlfn.IFNA(HYPERLINK(CHOOSE('Bidder Instructions'!$H$27,"#'1.2b Other NFP'!"&amp;AO80,"#'1.2a Other'!"&amp;AO80),INDIRECT("'"&amp;CHOOSE('Bidder Instructions'!$H$27,"1.2b Other NFP","1.2a Other")&amp;"'!"&amp;AO80)),"")</f>
        <v>0</v>
      </c>
      <c r="P80" s="979">
        <f ca="1">M80</f>
        <v>0</v>
      </c>
      <c r="Q80" s="979">
        <f t="shared" ref="Q80" ca="1" si="49">N80</f>
        <v>0</v>
      </c>
      <c r="R80" s="979">
        <f t="shared" ref="R80" ca="1" si="50">O80</f>
        <v>0</v>
      </c>
      <c r="T80" s="978">
        <f ca="1">_xlfn.IFNA(HYPERLINK(CHOOSE('Bidder Instructions'!$H$27,"#'1.2b Other NFP'!"&amp;AT80,"#'1.2a Other'!"&amp;AT80),INDIRECT("'"&amp;CHOOSE('Bidder Instructions'!$H$27,"1.2b Other NFP","1.2a Other")&amp;"'!"&amp;AT80)),"")</f>
        <v>0</v>
      </c>
      <c r="U80" s="978">
        <f ca="1">_xlfn.IFNA(HYPERLINK(CHOOSE('Bidder Instructions'!$H$27,"#'1.2b Other NFP'!"&amp;AU80,"#'1.2a Other'!"&amp;AU80),INDIRECT("'"&amp;CHOOSE('Bidder Instructions'!$H$27,"1.2b Other NFP","1.2a Other")&amp;"'!"&amp;AU80)),"")</f>
        <v>0</v>
      </c>
      <c r="V80" s="978">
        <f ca="1">_xlfn.IFNA(HYPERLINK(CHOOSE('Bidder Instructions'!$H$27,"#'1.2b Other NFP'!"&amp;AV80,"#'1.2a Other'!"&amp;AV80),INDIRECT("'"&amp;CHOOSE('Bidder Instructions'!$H$27,"1.2b Other NFP","1.2a Other")&amp;"'!"&amp;AV80)),"")</f>
        <v>0</v>
      </c>
      <c r="W80" s="979">
        <f ca="1">T80</f>
        <v>0</v>
      </c>
      <c r="X80" s="979">
        <f t="shared" ref="X80" ca="1" si="51">U80</f>
        <v>0</v>
      </c>
      <c r="Y80" s="979">
        <f t="shared" ref="Y80" ca="1" si="52">V80</f>
        <v>0</v>
      </c>
      <c r="AA80" s="783" t="str">
        <f t="shared" si="7"/>
        <v>BS79</v>
      </c>
      <c r="AB80" s="783">
        <v>0</v>
      </c>
      <c r="AC80" s="942">
        <v>7</v>
      </c>
      <c r="AD80" s="943" t="s">
        <v>56</v>
      </c>
      <c r="AE80" s="944"/>
      <c r="AF80" s="787" t="str">
        <f ca="1">CHOOSE('Bidder Instructions'!$H$28,ADDRESS(MATCH($AB80,'1.2b Other NFP'!$C:$C,0)+$AF$15,MATCH(AF$17,'1.2b Other NFP'!$9:$9,0)+$AF$14,1,1),ADDRESS(MATCH($AA80,'1.2a Other'!$C:$C,0)+$AF$13,MATCH(AF$17,'1.2a Other'!$9:$9,0)+$AF$12,1,1))</f>
        <v>$F$130</v>
      </c>
      <c r="AG80" s="787" t="str">
        <f ca="1">CHOOSE('Bidder Instructions'!$H$28,ADDRESS(MATCH($AB80,'1.2b Other NFP'!$C:$C,0)+$AF$15,MATCH(AG$17,'1.2b Other NFP'!$9:$9,0)+$AF$14,1,1),ADDRESS(MATCH($AA80,'1.2a Other'!$C:$C,0)+$AF$13,MATCH(AG$17,'1.2a Other'!$9:$9,0)+$AF$12,1,1))</f>
        <v>$G$130</v>
      </c>
      <c r="AH80" s="787" t="str">
        <f ca="1">CHOOSE('Bidder Instructions'!$H$28,ADDRESS(MATCH($AB80,'1.2b Other NFP'!$C:$C,0)+$AF$15,MATCH(AH$17,'1.2b Other NFP'!$9:$9,0)+$AF$14,1,1),ADDRESS(MATCH($AA80,'1.2a Other'!$C:$C,0)+$AF$13,MATCH(AH$17,'1.2a Other'!$9:$9,0)+$AF$12,1,1))</f>
        <v>$H$130</v>
      </c>
      <c r="AI80" s="788"/>
      <c r="AJ80" s="788"/>
      <c r="AK80" s="788"/>
      <c r="AL80" s="788"/>
      <c r="AM80" s="787" t="str">
        <f ca="1">CHOOSE('Bidder Instructions'!$H$28,ADDRESS(MATCH($AB80,'1.2b Other NFP'!$C:$C,0)+$AF$15,MATCH(AM$17,'1.2b Other NFP'!$9:$9,0)+$AF$14,1,1),ADDRESS(MATCH($AA80,'1.2a Other'!$C:$C,0)+$AF$13,MATCH(AM$17,'1.2a Other'!$9:$9,0)+$AF$12,1,1))</f>
        <v>$N$130</v>
      </c>
      <c r="AN80" s="787" t="str">
        <f ca="1">CHOOSE('Bidder Instructions'!$H$28,ADDRESS(MATCH($AB80,'1.2b Other NFP'!$C:$C,0)+$AF$15,MATCH(AN$17,'1.2b Other NFP'!$9:$9,0)+$AF$14,1,1),ADDRESS(MATCH($AA80,'1.2a Other'!$C:$C,0)+$AF$13,MATCH(AN$17,'1.2a Other'!$9:$9,0)+$AF$12,1,1))</f>
        <v>$O$130</v>
      </c>
      <c r="AO80" s="787" t="str">
        <f ca="1">CHOOSE('Bidder Instructions'!$H$28,ADDRESS(MATCH($AB80,'1.2b Other NFP'!$C:$C,0)+$AF$15,MATCH(AO$17,'1.2b Other NFP'!$9:$9,0)+$AF$14,1,1),ADDRESS(MATCH($AA80,'1.2a Other'!$C:$C,0)+$AF$13,MATCH(AO$17,'1.2a Other'!$9:$9,0)+$AF$12,1,1))</f>
        <v>$P$130</v>
      </c>
      <c r="AP80" s="788"/>
      <c r="AQ80" s="788"/>
      <c r="AR80" s="788"/>
      <c r="AS80" s="788"/>
      <c r="AT80" s="787" t="str">
        <f ca="1">CHOOSE('Bidder Instructions'!$H$28,ADDRESS(MATCH($AB80,'1.2b Other NFP'!$C:$C,0)+$AF$15,MATCH(AT$17,'1.2b Other NFP'!$9:$9,0)+$AF$14,1,1),ADDRESS(MATCH($AA80,'1.2a Other'!$C:$C,0)+$AF$13,MATCH(AT$17,'1.2a Other'!$9:$9,0)+$AF$12,1,1))</f>
        <v>$V$130</v>
      </c>
      <c r="AU80" s="787" t="str">
        <f ca="1">CHOOSE('Bidder Instructions'!$H$28,ADDRESS(MATCH($AB80,'1.2b Other NFP'!$C:$C,0)+$AF$15,MATCH(AU$17,'1.2b Other NFP'!$9:$9,0)+$AF$14,1,1),ADDRESS(MATCH($AA80,'1.2a Other'!$C:$C,0)+$AF$13,MATCH(AU$17,'1.2a Other'!$9:$9,0)+$AF$12,1,1))</f>
        <v>$W$130</v>
      </c>
      <c r="AV80" s="787" t="str">
        <f ca="1">CHOOSE('Bidder Instructions'!$H$28,ADDRESS(MATCH($AB80,'1.2b Other NFP'!$C:$C,0)+$AF$15,MATCH(AV$17,'1.2b Other NFP'!$9:$9,0)+$AF$14,1,1),ADDRESS(MATCH($AA80,'1.2a Other'!$C:$C,0)+$AF$13,MATCH(AV$17,'1.2a Other'!$9:$9,0)+$AF$12,1,1))</f>
        <v>$X$130</v>
      </c>
      <c r="AW80" s="789"/>
      <c r="AX80" s="789"/>
      <c r="AY80" s="789"/>
    </row>
    <row r="81" spans="1:51" s="774" customFormat="1" outlineLevel="1" x14ac:dyDescent="0.25">
      <c r="A81" s="758"/>
      <c r="B81" s="758"/>
      <c r="C81" s="790"/>
      <c r="D81" s="938"/>
      <c r="E81" s="939"/>
      <c r="F81" s="980"/>
      <c r="G81" s="980"/>
      <c r="H81" s="980"/>
      <c r="I81" s="981"/>
      <c r="J81" s="981"/>
      <c r="K81" s="981"/>
      <c r="M81" s="980"/>
      <c r="N81" s="980"/>
      <c r="O81" s="980"/>
      <c r="P81" s="981"/>
      <c r="Q81" s="981"/>
      <c r="R81" s="981"/>
      <c r="T81" s="980"/>
      <c r="U81" s="980"/>
      <c r="V81" s="980"/>
      <c r="W81" s="981"/>
      <c r="X81" s="981"/>
      <c r="Y81" s="981"/>
      <c r="AA81" s="783"/>
      <c r="AB81" s="783"/>
      <c r="AC81" s="793"/>
      <c r="AD81" s="943"/>
      <c r="AE81" s="944"/>
      <c r="AF81" s="787"/>
      <c r="AG81" s="787"/>
      <c r="AH81" s="808"/>
      <c r="AI81" s="788"/>
      <c r="AJ81" s="788"/>
      <c r="AK81" s="788"/>
      <c r="AL81" s="788"/>
      <c r="AM81" s="809"/>
      <c r="AN81" s="787"/>
      <c r="AO81" s="808"/>
      <c r="AP81" s="788"/>
      <c r="AQ81" s="788"/>
      <c r="AR81" s="788"/>
      <c r="AS81" s="788"/>
      <c r="AT81" s="809"/>
      <c r="AU81" s="787"/>
      <c r="AV81" s="808"/>
      <c r="AW81" s="789"/>
      <c r="AX81" s="789"/>
      <c r="AY81" s="789"/>
    </row>
    <row r="82" spans="1:51" ht="56.5" outlineLevel="1" x14ac:dyDescent="0.25">
      <c r="A82" s="719"/>
      <c r="B82" s="720"/>
      <c r="C82" s="721">
        <v>8</v>
      </c>
      <c r="D82" s="1054" t="s">
        <v>843</v>
      </c>
      <c r="E82" s="1058"/>
      <c r="F82" s="667" t="str">
        <f ca="1">IFERROR(CHOOSE('Bidder Instructions'!$H$27,SUM(F85,F88,F90)/SUM(F93:F95,F97:F98),SUM(F85,F86,F88,F89,F90)/SUM(F93:F96,F98)),"N/A")</f>
        <v>N/A</v>
      </c>
      <c r="G82" s="982" t="str">
        <f ca="1">IFERROR(CHOOSE('Bidder Instructions'!$H$27,SUM(G85,G88,G90)/SUM(G93:G95,G97:G98),SUM(G85,G86,G88,G89,G90)/SUM(G93:G96,G98)),"N/A")</f>
        <v>N/A</v>
      </c>
      <c r="H82" s="667" t="str">
        <f ca="1">IFERROR(CHOOSE('Bidder Instructions'!$H$27,SUM(H85,H88,H90)/SUM(H93:H95,H97:H98),SUM(H85,H86,H88,H89,H90)/SUM(H93:H96,H98)),"N/A")</f>
        <v>N/A</v>
      </c>
      <c r="I82" s="667" t="str">
        <f ca="1">F82</f>
        <v>N/A</v>
      </c>
      <c r="J82" s="667" t="str">
        <f t="shared" ref="J82:K82" ca="1" si="53">G82</f>
        <v>N/A</v>
      </c>
      <c r="K82" s="667" t="str">
        <f t="shared" ca="1" si="53"/>
        <v>N/A</v>
      </c>
      <c r="L82" s="983"/>
      <c r="M82" s="667" t="str">
        <f ca="1">IFERROR(CHOOSE('Bidder Instructions'!$H$27,SUM(M85,M88,M90)/SUM(M93:M95,M97:M98),SUM(M85,M86,M88,M89,M90)/SUM(M93:M96,M98)),"N/A")</f>
        <v>N/A</v>
      </c>
      <c r="N82" s="982" t="str">
        <f ca="1">IFERROR(CHOOSE('Bidder Instructions'!$H$27,SUM(N85,N88,N90)/SUM(N93:N95,N97:N98),SUM(N85,N86,N88,N89,N90)/SUM(N93:N96,N98)),"N/A")</f>
        <v>N/A</v>
      </c>
      <c r="O82" s="667" t="str">
        <f ca="1">IFERROR(CHOOSE('Bidder Instructions'!$H$27,SUM(O85,O88,O90)/SUM(O93:O95,O97:O98),SUM(O85,O86,O88,O89,O90)/SUM(O93:O96,O98)),"N/A")</f>
        <v>N/A</v>
      </c>
      <c r="P82" s="667" t="str">
        <f ca="1">M82</f>
        <v>N/A</v>
      </c>
      <c r="Q82" s="667" t="str">
        <f t="shared" ref="Q82" ca="1" si="54">N82</f>
        <v>N/A</v>
      </c>
      <c r="R82" s="667" t="str">
        <f t="shared" ref="R82" ca="1" si="55">O82</f>
        <v>N/A</v>
      </c>
      <c r="S82" s="983"/>
      <c r="T82" s="667" t="str">
        <f ca="1">IFERROR(CHOOSE('Bidder Instructions'!$H$27,SUM(T85,T88,T90)/SUM(T93:T95,T97:T98),SUM(T85,T86,T88,T89,T90)/SUM(T93:T96,T98)),"N/A")</f>
        <v>N/A</v>
      </c>
      <c r="U82" s="982" t="str">
        <f ca="1">IFERROR(CHOOSE('Bidder Instructions'!$H$27,SUM(U85,U88,U90)/SUM(U93:U95,U97:U98),SUM(U85,U86,U88,U89,U90)/SUM(U93:U96,U98)),"N/A")</f>
        <v>N/A</v>
      </c>
      <c r="V82" s="667" t="str">
        <f ca="1">IFERROR(CHOOSE('Bidder Instructions'!$H$27,SUM(V85,V88,V90)/SUM(V93:V95,V97:V98),SUM(V85,V86,V88,V89,V90)/SUM(V93:V96,V98)),"N/A")</f>
        <v>N/A</v>
      </c>
      <c r="W82" s="667" t="str">
        <f ca="1">T82</f>
        <v>N/A</v>
      </c>
      <c r="X82" s="667" t="str">
        <f t="shared" ref="X82" ca="1" si="56">U82</f>
        <v>N/A</v>
      </c>
      <c r="Y82" s="667" t="str">
        <f t="shared" ref="Y82" ca="1" si="57">V82</f>
        <v>N/A</v>
      </c>
      <c r="Z82" s="983"/>
      <c r="AA82" s="1060"/>
      <c r="AB82" s="1060"/>
      <c r="AC82" s="1061">
        <v>8</v>
      </c>
      <c r="AD82" s="1062" t="s">
        <v>844</v>
      </c>
      <c r="AE82" s="1063"/>
      <c r="AF82" s="1064"/>
      <c r="AG82" s="1064"/>
      <c r="AH82" s="1065"/>
      <c r="AI82" s="1066"/>
      <c r="AJ82" s="1066"/>
      <c r="AK82" s="1066"/>
      <c r="AL82" s="1066"/>
      <c r="AM82" s="1067"/>
      <c r="AN82" s="1064"/>
      <c r="AO82" s="1065"/>
      <c r="AP82" s="1066"/>
      <c r="AQ82" s="1066"/>
      <c r="AR82" s="1066"/>
      <c r="AS82" s="1066"/>
      <c r="AT82" s="833"/>
      <c r="AU82" s="747"/>
      <c r="AV82" s="832"/>
      <c r="AW82" s="749"/>
      <c r="AX82" s="749"/>
      <c r="AY82" s="749"/>
    </row>
    <row r="83" spans="1:51" s="737" customFormat="1" outlineLevel="1" x14ac:dyDescent="0.25">
      <c r="A83" s="737" t="s">
        <v>545</v>
      </c>
      <c r="B83" s="737" t="s">
        <v>545</v>
      </c>
      <c r="D83" s="840" t="s">
        <v>239</v>
      </c>
      <c r="E83" s="986"/>
      <c r="F83" s="742">
        <f ca="1">_xlfn.IFNA(HYPERLINK(CHOOSE('Bidder Instructions'!$H$28,"#'1.2b Other NFP'!"&amp;AF83,"#'1.2a Other'!"&amp;AF83),INDIRECT("'"&amp;CHOOSE('Bidder Instructions'!$H$28,"1.2b Other NFP","1.2a Other")&amp;"'!"&amp;AF83)),"")</f>
        <v>0</v>
      </c>
      <c r="G83" s="742">
        <f ca="1">_xlfn.IFNA(HYPERLINK(CHOOSE('Bidder Instructions'!$H$28,"#'1.2b Other NFP'!"&amp;AG83,"#'1.2a Other'!"&amp;AG83),INDIRECT("'"&amp;CHOOSE('Bidder Instructions'!$H$28,"1.2b Other NFP","1.2a Other")&amp;"'!"&amp;AG83)),"")</f>
        <v>0</v>
      </c>
      <c r="H83" s="742">
        <f ca="1">_xlfn.IFNA(HYPERLINK(CHOOSE('Bidder Instructions'!$H$28,"#'1.2b Other NFP'!"&amp;AH83,"#'1.2a Other'!"&amp;AH83),INDIRECT("'"&amp;CHOOSE('Bidder Instructions'!$H$28,"1.2b Other NFP","1.2a Other")&amp;"'!"&amp;AH83)),"")</f>
        <v>0</v>
      </c>
      <c r="I83" s="987"/>
      <c r="J83" s="987"/>
      <c r="K83" s="987"/>
      <c r="M83" s="742">
        <f ca="1">_xlfn.IFNA(HYPERLINK(CHOOSE('Bidder Instructions'!$H$28,"#'1.2b Other NFP'!"&amp;AM83,"#'1.2a Other'!"&amp;AM83),INDIRECT("'"&amp;CHOOSE('Bidder Instructions'!$H$28,"1.2b Other NFP","1.2a Other")&amp;"'!"&amp;AM83)),"")</f>
        <v>0</v>
      </c>
      <c r="N83" s="742">
        <f ca="1">_xlfn.IFNA(HYPERLINK(CHOOSE('Bidder Instructions'!$H$28,"#'1.2b Other NFP'!"&amp;AN83,"#'1.2a Other'!"&amp;AN83),INDIRECT("'"&amp;CHOOSE('Bidder Instructions'!$H$28,"1.2b Other NFP","1.2a Other")&amp;"'!"&amp;AN83)),"")</f>
        <v>0</v>
      </c>
      <c r="O83" s="742">
        <f ca="1">_xlfn.IFNA(HYPERLINK(CHOOSE('Bidder Instructions'!$H$28,"#'1.2b Other NFP'!"&amp;AO83,"#'1.2a Other'!"&amp;AO83),INDIRECT("'"&amp;CHOOSE('Bidder Instructions'!$H$28,"1.2b Other NFP","1.2a Other")&amp;"'!"&amp;AO83)),"")</f>
        <v>0</v>
      </c>
      <c r="P83" s="987"/>
      <c r="Q83" s="987"/>
      <c r="R83" s="987"/>
      <c r="T83" s="742">
        <f ca="1">_xlfn.IFNA(HYPERLINK(CHOOSE('Bidder Instructions'!$H$28,"#'1.2b Other NFP'!"&amp;AT83,"#'1.2a Other'!"&amp;AT83),INDIRECT("'"&amp;CHOOSE('Bidder Instructions'!$H$28,"1.2b Other NFP","1.2a Other")&amp;"'!"&amp;AT83)),"")</f>
        <v>0</v>
      </c>
      <c r="U83" s="742">
        <f ca="1">_xlfn.IFNA(HYPERLINK(CHOOSE('Bidder Instructions'!$H$28,"#'1.2b Other NFP'!"&amp;AU83,"#'1.2a Other'!"&amp;AU83),INDIRECT("'"&amp;CHOOSE('Bidder Instructions'!$H$28,"1.2b Other NFP","1.2a Other")&amp;"'!"&amp;AU83)),"")</f>
        <v>0</v>
      </c>
      <c r="V83" s="742">
        <f ca="1">_xlfn.IFNA(HYPERLINK(CHOOSE('Bidder Instructions'!$H$28,"#'1.2b Other NFP'!"&amp;AV83,"#'1.2a Other'!"&amp;AV83),INDIRECT("'"&amp;CHOOSE('Bidder Instructions'!$H$28,"1.2b Other NFP","1.2a Other")&amp;"'!"&amp;AV83)),"")</f>
        <v>0</v>
      </c>
      <c r="W83" s="987"/>
      <c r="X83" s="987"/>
      <c r="Y83" s="987"/>
      <c r="AA83" s="343" t="str">
        <f t="shared" si="7"/>
        <v>CL2</v>
      </c>
      <c r="AB83" s="343">
        <v>0</v>
      </c>
      <c r="AC83" s="343"/>
      <c r="AD83" s="842" t="s">
        <v>239</v>
      </c>
      <c r="AE83" s="988"/>
      <c r="AF83" s="747" t="str">
        <f ca="1">CHOOSE('Bidder Instructions'!$H$28,ADDRESS(MATCH($AB83,'1.2b Other NFP'!$C:$C,0)+$AF$15,MATCH(AF$17,'1.2b Other NFP'!$9:$9,0)+$AF$14,1,1),ADDRESS(MATCH($AA83,'1.2a Other'!$C:$C,0)+$AF$13,MATCH(AF$17,'1.2a Other'!$9:$9,0)+$AF$12,1,1))</f>
        <v>$F$135</v>
      </c>
      <c r="AG83" s="747" t="str">
        <f ca="1">CHOOSE('Bidder Instructions'!$H$28,ADDRESS(MATCH($AB83,'1.2b Other NFP'!$C:$C,0)+$AF$15,MATCH(AG$17,'1.2b Other NFP'!$9:$9,0)+$AF$14,1,1),ADDRESS(MATCH($AA83,'1.2a Other'!$C:$C,0)+$AF$13,MATCH(AG$17,'1.2a Other'!$9:$9,0)+$AF$12,1,1))</f>
        <v>$G$135</v>
      </c>
      <c r="AH83" s="747" t="str">
        <f ca="1">CHOOSE('Bidder Instructions'!$H$28,ADDRESS(MATCH($AB83,'1.2b Other NFP'!$C:$C,0)+$AF$15,MATCH(AH$17,'1.2b Other NFP'!$9:$9,0)+$AF$14,1,1),ADDRESS(MATCH($AA83,'1.2a Other'!$C:$C,0)+$AF$13,MATCH(AH$17,'1.2a Other'!$9:$9,0)+$AF$12,1,1))</f>
        <v>$H$135</v>
      </c>
      <c r="AI83" s="748"/>
      <c r="AJ83" s="748"/>
      <c r="AK83" s="748"/>
      <c r="AL83" s="748"/>
      <c r="AM83" s="747" t="str">
        <f ca="1">CHOOSE('Bidder Instructions'!$H$28,ADDRESS(MATCH($AB83,'1.2b Other NFP'!$C:$C,0)+$AF$15,MATCH(AM$17,'1.2b Other NFP'!$9:$9,0)+$AF$14,1,1),ADDRESS(MATCH($AA83,'1.2a Other'!$C:$C,0)+$AF$13,MATCH(AM$17,'1.2a Other'!$9:$9,0)+$AF$12,1,1))</f>
        <v>$N$135</v>
      </c>
      <c r="AN83" s="747" t="str">
        <f ca="1">CHOOSE('Bidder Instructions'!$H$28,ADDRESS(MATCH($AB83,'1.2b Other NFP'!$C:$C,0)+$AF$15,MATCH(AN$17,'1.2b Other NFP'!$9:$9,0)+$AF$14,1,1),ADDRESS(MATCH($AA83,'1.2a Other'!$C:$C,0)+$AF$13,MATCH(AN$17,'1.2a Other'!$9:$9,0)+$AF$12,1,1))</f>
        <v>$O$135</v>
      </c>
      <c r="AO83" s="747" t="str">
        <f ca="1">CHOOSE('Bidder Instructions'!$H$28,ADDRESS(MATCH($AB83,'1.2b Other NFP'!$C:$C,0)+$AF$15,MATCH(AO$17,'1.2b Other NFP'!$9:$9,0)+$AF$14,1,1),ADDRESS(MATCH($AA83,'1.2a Other'!$C:$C,0)+$AF$13,MATCH(AO$17,'1.2a Other'!$9:$9,0)+$AF$12,1,1))</f>
        <v>$P$135</v>
      </c>
      <c r="AP83" s="748"/>
      <c r="AQ83" s="748"/>
      <c r="AR83" s="748"/>
      <c r="AS83" s="748"/>
      <c r="AT83" s="747" t="str">
        <f ca="1">CHOOSE('Bidder Instructions'!$H$28,ADDRESS(MATCH($AB83,'1.2b Other NFP'!$C:$C,0)+$AF$15,MATCH(AT$17,'1.2b Other NFP'!$9:$9,0)+$AF$14,1,1),ADDRESS(MATCH($AA83,'1.2a Other'!$C:$C,0)+$AF$13,MATCH(AT$17,'1.2a Other'!$9:$9,0)+$AF$12,1,1))</f>
        <v>$V$135</v>
      </c>
      <c r="AU83" s="747" t="str">
        <f ca="1">CHOOSE('Bidder Instructions'!$H$28,ADDRESS(MATCH($AB83,'1.2b Other NFP'!$C:$C,0)+$AF$15,MATCH(AU$17,'1.2b Other NFP'!$9:$9,0)+$AF$14,1,1),ADDRESS(MATCH($AA83,'1.2a Other'!$C:$C,0)+$AF$13,MATCH(AU$17,'1.2a Other'!$9:$9,0)+$AF$12,1,1))</f>
        <v>$W$135</v>
      </c>
      <c r="AV83" s="747" t="str">
        <f ca="1">CHOOSE('Bidder Instructions'!$H$28,ADDRESS(MATCH($AB83,'1.2b Other NFP'!$C:$C,0)+$AF$15,MATCH(AV$17,'1.2b Other NFP'!$9:$9,0)+$AF$14,1,1),ADDRESS(MATCH($AA83,'1.2a Other'!$C:$C,0)+$AF$13,MATCH(AV$17,'1.2a Other'!$9:$9,0)+$AF$12,1,1))</f>
        <v>$X$135</v>
      </c>
      <c r="AW83" s="749"/>
      <c r="AX83" s="749"/>
      <c r="AY83" s="749"/>
    </row>
    <row r="84" spans="1:51" s="737" customFormat="1" outlineLevel="1" x14ac:dyDescent="0.25">
      <c r="D84" s="989" t="s">
        <v>22</v>
      </c>
      <c r="E84" s="990"/>
      <c r="F84" s="742"/>
      <c r="G84" s="742"/>
      <c r="H84" s="742"/>
      <c r="I84" s="987"/>
      <c r="J84" s="987"/>
      <c r="K84" s="987"/>
      <c r="M84" s="742"/>
      <c r="N84" s="742"/>
      <c r="O84" s="742"/>
      <c r="P84" s="987"/>
      <c r="Q84" s="987"/>
      <c r="R84" s="987"/>
      <c r="T84" s="742"/>
      <c r="U84" s="742"/>
      <c r="V84" s="742"/>
      <c r="W84" s="987"/>
      <c r="X84" s="987"/>
      <c r="Y84" s="987"/>
      <c r="AA84" s="343"/>
      <c r="AB84" s="343"/>
      <c r="AC84" s="343"/>
      <c r="AD84" s="991" t="s">
        <v>22</v>
      </c>
      <c r="AE84" s="992"/>
      <c r="AF84" s="747"/>
      <c r="AG84" s="747"/>
      <c r="AH84" s="832"/>
      <c r="AI84" s="748"/>
      <c r="AJ84" s="748"/>
      <c r="AK84" s="748"/>
      <c r="AL84" s="748"/>
      <c r="AM84" s="833"/>
      <c r="AN84" s="747"/>
      <c r="AO84" s="832"/>
      <c r="AP84" s="748"/>
      <c r="AQ84" s="748"/>
      <c r="AR84" s="748"/>
      <c r="AS84" s="748"/>
      <c r="AT84" s="833"/>
      <c r="AU84" s="747"/>
      <c r="AV84" s="832"/>
      <c r="AW84" s="749"/>
      <c r="AX84" s="749"/>
      <c r="AY84" s="749"/>
    </row>
    <row r="85" spans="1:51" s="737" customFormat="1" outlineLevel="1" x14ac:dyDescent="0.25">
      <c r="A85" s="737" t="s">
        <v>445</v>
      </c>
      <c r="B85" s="737" t="s">
        <v>439</v>
      </c>
      <c r="D85" s="993" t="s">
        <v>98</v>
      </c>
      <c r="E85" s="990" t="s">
        <v>217</v>
      </c>
      <c r="F85" s="742">
        <f ca="1">_xlfn.IFNA(HYPERLINK(CHOOSE('Bidder Instructions'!$H$28,"#'1.2b Other NFP'!"&amp;AF85,"#'1.2a Other'!"&amp;AF85),INDIRECT("'"&amp;CHOOSE('Bidder Instructions'!$H$28,"1.2b Other NFP","1.2a Other")&amp;"'!"&amp;AF85)),"")</f>
        <v>0</v>
      </c>
      <c r="G85" s="742">
        <f ca="1">_xlfn.IFNA(HYPERLINK(CHOOSE('Bidder Instructions'!$H$28,"#'1.2b Other NFP'!"&amp;AG85,"#'1.2a Other'!"&amp;AG85),INDIRECT("'"&amp;CHOOSE('Bidder Instructions'!$H$28,"1.2b Other NFP","1.2a Other")&amp;"'!"&amp;AG85)),"")</f>
        <v>0</v>
      </c>
      <c r="H85" s="742">
        <f ca="1">_xlfn.IFNA(HYPERLINK(CHOOSE('Bidder Instructions'!$H$28,"#'1.2b Other NFP'!"&amp;AH85,"#'1.2a Other'!"&amp;AH85),INDIRECT("'"&amp;CHOOSE('Bidder Instructions'!$H$28,"1.2b Other NFP","1.2a Other")&amp;"'!"&amp;AH85)),"")</f>
        <v>0</v>
      </c>
      <c r="I85" s="987"/>
      <c r="J85" s="987"/>
      <c r="K85" s="987"/>
      <c r="M85" s="742">
        <f ca="1">_xlfn.IFNA(HYPERLINK(CHOOSE('Bidder Instructions'!$H$28,"#'1.2b Other NFP'!"&amp;AM85,"#'1.2a Other'!"&amp;AM85),INDIRECT("'"&amp;CHOOSE('Bidder Instructions'!$H$28,"1.2b Other NFP","1.2a Other")&amp;"'!"&amp;AM85)),"")</f>
        <v>0</v>
      </c>
      <c r="N85" s="742">
        <f ca="1">_xlfn.IFNA(HYPERLINK(CHOOSE('Bidder Instructions'!$H$28,"#'1.2b Other NFP'!"&amp;AN85,"#'1.2a Other'!"&amp;AN85),INDIRECT("'"&amp;CHOOSE('Bidder Instructions'!$H$28,"1.2b Other NFP","1.2a Other")&amp;"'!"&amp;AN85)),"")</f>
        <v>0</v>
      </c>
      <c r="O85" s="742">
        <f ca="1">_xlfn.IFNA(HYPERLINK(CHOOSE('Bidder Instructions'!$H$28,"#'1.2b Other NFP'!"&amp;AO85,"#'1.2a Other'!"&amp;AO85),INDIRECT("'"&amp;CHOOSE('Bidder Instructions'!$H$28,"1.2b Other NFP","1.2a Other")&amp;"'!"&amp;AO85)),"")</f>
        <v>0</v>
      </c>
      <c r="P85" s="987"/>
      <c r="Q85" s="987"/>
      <c r="R85" s="987"/>
      <c r="T85" s="742">
        <f ca="1">_xlfn.IFNA(HYPERLINK(CHOOSE('Bidder Instructions'!$H$28,"#'1.2b Other NFP'!"&amp;AT85,"#'1.2a Other'!"&amp;AT85),INDIRECT("'"&amp;CHOOSE('Bidder Instructions'!$H$28,"1.2b Other NFP","1.2a Other")&amp;"'!"&amp;AT85)),"")</f>
        <v>0</v>
      </c>
      <c r="U85" s="742">
        <f ca="1">_xlfn.IFNA(HYPERLINK(CHOOSE('Bidder Instructions'!$H$28,"#'1.2b Other NFP'!"&amp;AU85,"#'1.2a Other'!"&amp;AU85),INDIRECT("'"&amp;CHOOSE('Bidder Instructions'!$H$28,"1.2b Other NFP","1.2a Other")&amp;"'!"&amp;AU85)),"")</f>
        <v>0</v>
      </c>
      <c r="V85" s="742">
        <f ca="1">_xlfn.IFNA(HYPERLINK(CHOOSE('Bidder Instructions'!$H$28,"#'1.2b Other NFP'!"&amp;AV85,"#'1.2a Other'!"&amp;AV85),INDIRECT("'"&amp;CHOOSE('Bidder Instructions'!$H$28,"1.2b Other NFP","1.2a Other")&amp;"'!"&amp;AV85)),"")</f>
        <v>0</v>
      </c>
      <c r="W85" s="987"/>
      <c r="X85" s="987"/>
      <c r="Y85" s="987"/>
      <c r="AA85" s="343" t="str">
        <f t="shared" ref="AA85:AA94" si="58">A85</f>
        <v>BS11</v>
      </c>
      <c r="AB85" s="343">
        <v>0</v>
      </c>
      <c r="AC85" s="343"/>
      <c r="AD85" s="994" t="s">
        <v>98</v>
      </c>
      <c r="AE85" s="992" t="s">
        <v>217</v>
      </c>
      <c r="AF85" s="747" t="str">
        <f ca="1">CHOOSE('Bidder Instructions'!$H$28,ADDRESS(MATCH($AB85,'1.2b Other NFP'!$C:$C,0)+$AF$15,MATCH(AF$17,'1.2b Other NFP'!$9:$9,0)+$AF$14,1,1),ADDRESS(MATCH($AA85,'1.2a Other'!$C:$C,0)+$AF$13,MATCH(AF$17,'1.2a Other'!$9:$9,0)+$AF$12,1,1))</f>
        <v>$F$62</v>
      </c>
      <c r="AG85" s="747" t="str">
        <f ca="1">CHOOSE('Bidder Instructions'!$H$28,ADDRESS(MATCH($AB85,'1.2b Other NFP'!$C:$C,0)+$AF$15,MATCH(AG$17,'1.2b Other NFP'!$9:$9,0)+$AF$14,1,1),ADDRESS(MATCH($AA85,'1.2a Other'!$C:$C,0)+$AF$13,MATCH(AG$17,'1.2a Other'!$9:$9,0)+$AF$12,1,1))</f>
        <v>$G$62</v>
      </c>
      <c r="AH85" s="747" t="str">
        <f ca="1">CHOOSE('Bidder Instructions'!$H$28,ADDRESS(MATCH($AB85,'1.2b Other NFP'!$C:$C,0)+$AF$15,MATCH(AH$17,'1.2b Other NFP'!$9:$9,0)+$AF$14,1,1),ADDRESS(MATCH($AA85,'1.2a Other'!$C:$C,0)+$AF$13,MATCH(AH$17,'1.2a Other'!$9:$9,0)+$AF$12,1,1))</f>
        <v>$H$62</v>
      </c>
      <c r="AI85" s="748"/>
      <c r="AJ85" s="748"/>
      <c r="AK85" s="748"/>
      <c r="AL85" s="748"/>
      <c r="AM85" s="747" t="str">
        <f ca="1">CHOOSE('Bidder Instructions'!$H$28,ADDRESS(MATCH($AB85,'1.2b Other NFP'!$C:$C,0)+$AF$15,MATCH(AM$17,'1.2b Other NFP'!$9:$9,0)+$AF$14,1,1),ADDRESS(MATCH($AA85,'1.2a Other'!$C:$C,0)+$AF$13,MATCH(AM$17,'1.2a Other'!$9:$9,0)+$AF$12,1,1))</f>
        <v>$N$62</v>
      </c>
      <c r="AN85" s="747" t="str">
        <f ca="1">CHOOSE('Bidder Instructions'!$H$28,ADDRESS(MATCH($AB85,'1.2b Other NFP'!$C:$C,0)+$AF$15,MATCH(AN$17,'1.2b Other NFP'!$9:$9,0)+$AF$14,1,1),ADDRESS(MATCH($AA85,'1.2a Other'!$C:$C,0)+$AF$13,MATCH(AN$17,'1.2a Other'!$9:$9,0)+$AF$12,1,1))</f>
        <v>$O$62</v>
      </c>
      <c r="AO85" s="747" t="str">
        <f ca="1">CHOOSE('Bidder Instructions'!$H$28,ADDRESS(MATCH($AB85,'1.2b Other NFP'!$C:$C,0)+$AF$15,MATCH(AO$17,'1.2b Other NFP'!$9:$9,0)+$AF$14,1,1),ADDRESS(MATCH($AA85,'1.2a Other'!$C:$C,0)+$AF$13,MATCH(AO$17,'1.2a Other'!$9:$9,0)+$AF$12,1,1))</f>
        <v>$P$62</v>
      </c>
      <c r="AP85" s="748"/>
      <c r="AQ85" s="748"/>
      <c r="AR85" s="748"/>
      <c r="AS85" s="748"/>
      <c r="AT85" s="747" t="str">
        <f ca="1">CHOOSE('Bidder Instructions'!$H$28,ADDRESS(MATCH($AB85,'1.2b Other NFP'!$C:$C,0)+$AF$15,MATCH(AT$17,'1.2b Other NFP'!$9:$9,0)+$AF$14,1,1),ADDRESS(MATCH($AA85,'1.2a Other'!$C:$C,0)+$AF$13,MATCH(AT$17,'1.2a Other'!$9:$9,0)+$AF$12,1,1))</f>
        <v>$V$62</v>
      </c>
      <c r="AU85" s="747" t="str">
        <f ca="1">CHOOSE('Bidder Instructions'!$H$28,ADDRESS(MATCH($AB85,'1.2b Other NFP'!$C:$C,0)+$AF$15,MATCH(AU$17,'1.2b Other NFP'!$9:$9,0)+$AF$14,1,1),ADDRESS(MATCH($AA85,'1.2a Other'!$C:$C,0)+$AF$13,MATCH(AU$17,'1.2a Other'!$9:$9,0)+$AF$12,1,1))</f>
        <v>$W$62</v>
      </c>
      <c r="AV85" s="747" t="str">
        <f ca="1">CHOOSE('Bidder Instructions'!$H$28,ADDRESS(MATCH($AB85,'1.2b Other NFP'!$C:$C,0)+$AF$15,MATCH(AV$17,'1.2b Other NFP'!$9:$9,0)+$AF$14,1,1),ADDRESS(MATCH($AA85,'1.2a Other'!$C:$C,0)+$AF$13,MATCH(AV$17,'1.2a Other'!$9:$9,0)+$AF$12,1,1))</f>
        <v>$X$62</v>
      </c>
      <c r="AW85" s="749"/>
      <c r="AX85" s="749"/>
      <c r="AY85" s="749"/>
    </row>
    <row r="86" spans="1:51" s="737" customFormat="1" ht="28" outlineLevel="1" x14ac:dyDescent="0.25">
      <c r="A86" s="737" t="s">
        <v>446</v>
      </c>
      <c r="B86" s="737" t="s">
        <v>42</v>
      </c>
      <c r="D86" s="993" t="str">
        <f>IF('Bidder Instructions'!$H$27=1,"","Amounts owed by joint ventures and associates")</f>
        <v>Amounts owed by joint ventures and associates</v>
      </c>
      <c r="E86" s="995" t="str">
        <f>IF(D86="","","add")</f>
        <v>add</v>
      </c>
      <c r="F86" s="742">
        <f ca="1">_xlfn.IFNA(HYPERLINK(CHOOSE('Bidder Instructions'!$H$28,"#'1.2b Other NFP'!"&amp;AF86,"#'1.2a Other'!"&amp;AF86),INDIRECT("'"&amp;CHOOSE('Bidder Instructions'!$H$28,"1.2b Other NFP","1.2a Other")&amp;"'!"&amp;AF86)),"")</f>
        <v>0</v>
      </c>
      <c r="G86" s="742">
        <f ca="1">_xlfn.IFNA(HYPERLINK(CHOOSE('Bidder Instructions'!$H$28,"#'1.2b Other NFP'!"&amp;AG86,"#'1.2a Other'!"&amp;AG86),INDIRECT("'"&amp;CHOOSE('Bidder Instructions'!$H$28,"1.2b Other NFP","1.2a Other")&amp;"'!"&amp;AG86)),"")</f>
        <v>0</v>
      </c>
      <c r="H86" s="742">
        <f ca="1">_xlfn.IFNA(HYPERLINK(CHOOSE('Bidder Instructions'!$H$28,"#'1.2b Other NFP'!"&amp;AH86,"#'1.2a Other'!"&amp;AH86),INDIRECT("'"&amp;CHOOSE('Bidder Instructions'!$H$28,"1.2b Other NFP","1.2a Other")&amp;"'!"&amp;AH86)),"")</f>
        <v>0</v>
      </c>
      <c r="I86" s="987"/>
      <c r="J86" s="987"/>
      <c r="K86" s="987"/>
      <c r="M86" s="742">
        <f ca="1">_xlfn.IFNA(HYPERLINK(CHOOSE('Bidder Instructions'!$H$28,"#'1.2b Other NFP'!"&amp;AM86,"#'1.2a Other'!"&amp;AM86),INDIRECT("'"&amp;CHOOSE('Bidder Instructions'!$H$28,"1.2b Other NFP","1.2a Other")&amp;"'!"&amp;AM86)),"")</f>
        <v>0</v>
      </c>
      <c r="N86" s="742">
        <f ca="1">_xlfn.IFNA(HYPERLINK(CHOOSE('Bidder Instructions'!$H$28,"#'1.2b Other NFP'!"&amp;AN86,"#'1.2a Other'!"&amp;AN86),INDIRECT("'"&amp;CHOOSE('Bidder Instructions'!$H$28,"1.2b Other NFP","1.2a Other")&amp;"'!"&amp;AN86)),"")</f>
        <v>0</v>
      </c>
      <c r="O86" s="742">
        <f ca="1">_xlfn.IFNA(HYPERLINK(CHOOSE('Bidder Instructions'!$H$28,"#'1.2b Other NFP'!"&amp;AO86,"#'1.2a Other'!"&amp;AO86),INDIRECT("'"&amp;CHOOSE('Bidder Instructions'!$H$28,"1.2b Other NFP","1.2a Other")&amp;"'!"&amp;AO86)),"")</f>
        <v>0</v>
      </c>
      <c r="P86" s="987"/>
      <c r="Q86" s="987"/>
      <c r="R86" s="987"/>
      <c r="T86" s="742">
        <f ca="1">_xlfn.IFNA(HYPERLINK(CHOOSE('Bidder Instructions'!$H$28,"#'1.2b Other NFP'!"&amp;AT86,"#'1.2a Other'!"&amp;AT86),INDIRECT("'"&amp;CHOOSE('Bidder Instructions'!$H$28,"1.2b Other NFP","1.2a Other")&amp;"'!"&amp;AT86)),"")</f>
        <v>0</v>
      </c>
      <c r="U86" s="742">
        <f ca="1">_xlfn.IFNA(HYPERLINK(CHOOSE('Bidder Instructions'!$H$28,"#'1.2b Other NFP'!"&amp;AU86,"#'1.2a Other'!"&amp;AU86),INDIRECT("'"&amp;CHOOSE('Bidder Instructions'!$H$28,"1.2b Other NFP","1.2a Other")&amp;"'!"&amp;AU86)),"")</f>
        <v>0</v>
      </c>
      <c r="V86" s="742">
        <f ca="1">_xlfn.IFNA(HYPERLINK(CHOOSE('Bidder Instructions'!$H$28,"#'1.2b Other NFP'!"&amp;AV86,"#'1.2a Other'!"&amp;AV86),INDIRECT("'"&amp;CHOOSE('Bidder Instructions'!$H$28,"1.2b Other NFP","1.2a Other")&amp;"'!"&amp;AV86)),"")</f>
        <v>0</v>
      </c>
      <c r="W86" s="987"/>
      <c r="X86" s="987"/>
      <c r="Y86" s="987"/>
      <c r="AA86" s="343" t="str">
        <f t="shared" si="58"/>
        <v>BS12</v>
      </c>
      <c r="AB86" s="343">
        <v>0</v>
      </c>
      <c r="AC86" s="343"/>
      <c r="AD86" s="994" t="str">
        <f>IF('Bidder Instructions'!$H$27=1,"","Amounts owed by joint ventures and associates")</f>
        <v>Amounts owed by joint ventures and associates</v>
      </c>
      <c r="AE86" s="996" t="str">
        <f>IF(AD86="","","add")</f>
        <v>add</v>
      </c>
      <c r="AF86" s="747" t="str">
        <f ca="1">CHOOSE('Bidder Instructions'!$H$28,ADDRESS(MATCH($AB86,'1.2b Other NFP'!$C:$C,0)+$AF$15,MATCH(AF$17,'1.2b Other NFP'!$9:$9,0)+$AF$14,1,1),ADDRESS(MATCH($AA86,'1.2a Other'!$C:$C,0)+$AF$13,MATCH(AF$17,'1.2a Other'!$9:$9,0)+$AF$12,1,1))</f>
        <v>$F$63</v>
      </c>
      <c r="AG86" s="747" t="str">
        <f ca="1">CHOOSE('Bidder Instructions'!$H$28,ADDRESS(MATCH($AB86,'1.2b Other NFP'!$C:$C,0)+$AF$15,MATCH(AG$17,'1.2b Other NFP'!$9:$9,0)+$AF$14,1,1),ADDRESS(MATCH($AA86,'1.2a Other'!$C:$C,0)+$AF$13,MATCH(AG$17,'1.2a Other'!$9:$9,0)+$AF$12,1,1))</f>
        <v>$G$63</v>
      </c>
      <c r="AH86" s="747" t="str">
        <f ca="1">CHOOSE('Bidder Instructions'!$H$28,ADDRESS(MATCH($AB86,'1.2b Other NFP'!$C:$C,0)+$AF$15,MATCH(AH$17,'1.2b Other NFP'!$9:$9,0)+$AF$14,1,1),ADDRESS(MATCH($AA86,'1.2a Other'!$C:$C,0)+$AF$13,MATCH(AH$17,'1.2a Other'!$9:$9,0)+$AF$12,1,1))</f>
        <v>$H$63</v>
      </c>
      <c r="AI86" s="748"/>
      <c r="AJ86" s="748"/>
      <c r="AK86" s="748"/>
      <c r="AL86" s="748"/>
      <c r="AM86" s="747" t="str">
        <f ca="1">CHOOSE('Bidder Instructions'!$H$28,ADDRESS(MATCH($AB86,'1.2b Other NFP'!$C:$C,0)+$AF$15,MATCH(AM$17,'1.2b Other NFP'!$9:$9,0)+$AF$14,1,1),ADDRESS(MATCH($AA86,'1.2a Other'!$C:$C,0)+$AF$13,MATCH(AM$17,'1.2a Other'!$9:$9,0)+$AF$12,1,1))</f>
        <v>$N$63</v>
      </c>
      <c r="AN86" s="747" t="str">
        <f ca="1">CHOOSE('Bidder Instructions'!$H$28,ADDRESS(MATCH($AB86,'1.2b Other NFP'!$C:$C,0)+$AF$15,MATCH(AN$17,'1.2b Other NFP'!$9:$9,0)+$AF$14,1,1),ADDRESS(MATCH($AA86,'1.2a Other'!$C:$C,0)+$AF$13,MATCH(AN$17,'1.2a Other'!$9:$9,0)+$AF$12,1,1))</f>
        <v>$O$63</v>
      </c>
      <c r="AO86" s="747" t="str">
        <f ca="1">CHOOSE('Bidder Instructions'!$H$28,ADDRESS(MATCH($AB86,'1.2b Other NFP'!$C:$C,0)+$AF$15,MATCH(AO$17,'1.2b Other NFP'!$9:$9,0)+$AF$14,1,1),ADDRESS(MATCH($AA86,'1.2a Other'!$C:$C,0)+$AF$13,MATCH(AO$17,'1.2a Other'!$9:$9,0)+$AF$12,1,1))</f>
        <v>$P$63</v>
      </c>
      <c r="AP86" s="748"/>
      <c r="AQ86" s="748"/>
      <c r="AR86" s="748"/>
      <c r="AS86" s="748"/>
      <c r="AT86" s="747" t="str">
        <f ca="1">CHOOSE('Bidder Instructions'!$H$28,ADDRESS(MATCH($AB86,'1.2b Other NFP'!$C:$C,0)+$AF$15,MATCH(AT$17,'1.2b Other NFP'!$9:$9,0)+$AF$14,1,1),ADDRESS(MATCH($AA86,'1.2a Other'!$C:$C,0)+$AF$13,MATCH(AT$17,'1.2a Other'!$9:$9,0)+$AF$12,1,1))</f>
        <v>$V$63</v>
      </c>
      <c r="AU86" s="747" t="str">
        <f ca="1">CHOOSE('Bidder Instructions'!$H$28,ADDRESS(MATCH($AB86,'1.2b Other NFP'!$C:$C,0)+$AF$15,MATCH(AU$17,'1.2b Other NFP'!$9:$9,0)+$AF$14,1,1),ADDRESS(MATCH($AA86,'1.2a Other'!$C:$C,0)+$AF$13,MATCH(AU$17,'1.2a Other'!$9:$9,0)+$AF$12,1,1))</f>
        <v>$W$63</v>
      </c>
      <c r="AV86" s="747" t="str">
        <f ca="1">CHOOSE('Bidder Instructions'!$H$28,ADDRESS(MATCH($AB86,'1.2b Other NFP'!$C:$C,0)+$AF$15,MATCH(AV$17,'1.2b Other NFP'!$9:$9,0)+$AF$14,1,1),ADDRESS(MATCH($AA86,'1.2a Other'!$C:$C,0)+$AF$13,MATCH(AV$17,'1.2a Other'!$9:$9,0)+$AF$12,1,1))</f>
        <v>$X$63</v>
      </c>
      <c r="AW86" s="749"/>
      <c r="AX86" s="749"/>
      <c r="AY86" s="749"/>
    </row>
    <row r="87" spans="1:51" s="737" customFormat="1" outlineLevel="1" x14ac:dyDescent="0.25">
      <c r="D87" s="989" t="s">
        <v>25</v>
      </c>
      <c r="E87" s="990"/>
      <c r="F87" s="742"/>
      <c r="G87" s="742"/>
      <c r="H87" s="742"/>
      <c r="I87" s="987"/>
      <c r="J87" s="987"/>
      <c r="K87" s="987"/>
      <c r="M87" s="742"/>
      <c r="N87" s="742"/>
      <c r="O87" s="742"/>
      <c r="P87" s="987"/>
      <c r="Q87" s="987"/>
      <c r="R87" s="987"/>
      <c r="T87" s="742"/>
      <c r="U87" s="742"/>
      <c r="V87" s="742"/>
      <c r="W87" s="987"/>
      <c r="X87" s="987"/>
      <c r="Y87" s="987"/>
      <c r="AA87" s="343"/>
      <c r="AB87" s="343"/>
      <c r="AC87" s="343"/>
      <c r="AD87" s="991" t="s">
        <v>25</v>
      </c>
      <c r="AE87" s="992"/>
      <c r="AF87" s="747"/>
      <c r="AG87" s="747"/>
      <c r="AH87" s="832"/>
      <c r="AI87" s="748"/>
      <c r="AJ87" s="748"/>
      <c r="AK87" s="748"/>
      <c r="AL87" s="748"/>
      <c r="AM87" s="833"/>
      <c r="AN87" s="747"/>
      <c r="AO87" s="832"/>
      <c r="AP87" s="748"/>
      <c r="AQ87" s="748"/>
      <c r="AR87" s="748"/>
      <c r="AS87" s="748"/>
      <c r="AT87" s="833"/>
      <c r="AU87" s="747"/>
      <c r="AV87" s="832"/>
      <c r="AW87" s="749"/>
      <c r="AX87" s="749"/>
      <c r="AY87" s="749"/>
    </row>
    <row r="88" spans="1:51" s="737" customFormat="1" outlineLevel="1" x14ac:dyDescent="0.25">
      <c r="A88" s="737" t="s">
        <v>468</v>
      </c>
      <c r="B88" s="839" t="s">
        <v>461</v>
      </c>
      <c r="D88" s="997" t="s">
        <v>144</v>
      </c>
      <c r="E88" s="990" t="s">
        <v>217</v>
      </c>
      <c r="F88" s="742">
        <f ca="1">_xlfn.IFNA(HYPERLINK(CHOOSE('Bidder Instructions'!$H$28,"#'1.2b Other NFP'!"&amp;AF88,"#'1.2a Other'!"&amp;AF88),INDIRECT("'"&amp;CHOOSE('Bidder Instructions'!$H$28,"1.2b Other NFP","1.2a Other")&amp;"'!"&amp;AF88)),"")</f>
        <v>0</v>
      </c>
      <c r="G88" s="742">
        <f ca="1">_xlfn.IFNA(HYPERLINK(CHOOSE('Bidder Instructions'!$H$28,"#'1.2b Other NFP'!"&amp;AG88,"#'1.2a Other'!"&amp;AG88),INDIRECT("'"&amp;CHOOSE('Bidder Instructions'!$H$28,"1.2b Other NFP","1.2a Other")&amp;"'!"&amp;AG88)),"")</f>
        <v>0</v>
      </c>
      <c r="H88" s="742">
        <f ca="1">_xlfn.IFNA(HYPERLINK(CHOOSE('Bidder Instructions'!$H$28,"#'1.2b Other NFP'!"&amp;AH88,"#'1.2a Other'!"&amp;AH88),INDIRECT("'"&amp;CHOOSE('Bidder Instructions'!$H$28,"1.2b Other NFP","1.2a Other")&amp;"'!"&amp;AH88)),"")</f>
        <v>0</v>
      </c>
      <c r="I88" s="987"/>
      <c r="J88" s="987"/>
      <c r="K88" s="987"/>
      <c r="M88" s="742">
        <f ca="1">_xlfn.IFNA(HYPERLINK(CHOOSE('Bidder Instructions'!$H$28,"#'1.2b Other NFP'!"&amp;AM88,"#'1.2a Other'!"&amp;AM88),INDIRECT("'"&amp;CHOOSE('Bidder Instructions'!$H$28,"1.2b Other NFP","1.2a Other")&amp;"'!"&amp;AM88)),"")</f>
        <v>0</v>
      </c>
      <c r="N88" s="742">
        <f ca="1">_xlfn.IFNA(HYPERLINK(CHOOSE('Bidder Instructions'!$H$28,"#'1.2b Other NFP'!"&amp;AN88,"#'1.2a Other'!"&amp;AN88),INDIRECT("'"&amp;CHOOSE('Bidder Instructions'!$H$28,"1.2b Other NFP","1.2a Other")&amp;"'!"&amp;AN88)),"")</f>
        <v>0</v>
      </c>
      <c r="O88" s="742">
        <f ca="1">_xlfn.IFNA(HYPERLINK(CHOOSE('Bidder Instructions'!$H$28,"#'1.2b Other NFP'!"&amp;AO88,"#'1.2a Other'!"&amp;AO88),INDIRECT("'"&amp;CHOOSE('Bidder Instructions'!$H$28,"1.2b Other NFP","1.2a Other")&amp;"'!"&amp;AO88)),"")</f>
        <v>0</v>
      </c>
      <c r="P88" s="987"/>
      <c r="Q88" s="987"/>
      <c r="R88" s="987"/>
      <c r="T88" s="742">
        <f ca="1">_xlfn.IFNA(HYPERLINK(CHOOSE('Bidder Instructions'!$H$28,"#'1.2b Other NFP'!"&amp;AT88,"#'1.2a Other'!"&amp;AT88),INDIRECT("'"&amp;CHOOSE('Bidder Instructions'!$H$28,"1.2b Other NFP","1.2a Other")&amp;"'!"&amp;AT88)),"")</f>
        <v>0</v>
      </c>
      <c r="U88" s="742">
        <f ca="1">_xlfn.IFNA(HYPERLINK(CHOOSE('Bidder Instructions'!$H$28,"#'1.2b Other NFP'!"&amp;AU88,"#'1.2a Other'!"&amp;AU88),INDIRECT("'"&amp;CHOOSE('Bidder Instructions'!$H$28,"1.2b Other NFP","1.2a Other")&amp;"'!"&amp;AU88)),"")</f>
        <v>0</v>
      </c>
      <c r="V88" s="742">
        <f ca="1">_xlfn.IFNA(HYPERLINK(CHOOSE('Bidder Instructions'!$H$28,"#'1.2b Other NFP'!"&amp;AV88,"#'1.2a Other'!"&amp;AV88),INDIRECT("'"&amp;CHOOSE('Bidder Instructions'!$H$28,"1.2b Other NFP","1.2a Other")&amp;"'!"&amp;AV88)),"")</f>
        <v>0</v>
      </c>
      <c r="W88" s="987"/>
      <c r="X88" s="987"/>
      <c r="Y88" s="987"/>
      <c r="AA88" s="343" t="str">
        <f t="shared" si="58"/>
        <v>BS26</v>
      </c>
      <c r="AB88" s="343">
        <v>0</v>
      </c>
      <c r="AC88" s="343"/>
      <c r="AD88" s="998" t="s">
        <v>144</v>
      </c>
      <c r="AE88" s="992" t="s">
        <v>217</v>
      </c>
      <c r="AF88" s="747" t="str">
        <f ca="1">CHOOSE('Bidder Instructions'!$H$28,ADDRESS(MATCH($AB88,'1.2b Other NFP'!$C:$C,0)+$AF$15,MATCH(AF$17,'1.2b Other NFP'!$9:$9,0)+$AF$14,1,1),ADDRESS(MATCH($AA88,'1.2a Other'!$C:$C,0)+$AF$13,MATCH(AF$17,'1.2a Other'!$9:$9,0)+$AF$12,1,1))</f>
        <v>$F$77</v>
      </c>
      <c r="AG88" s="747" t="str">
        <f ca="1">CHOOSE('Bidder Instructions'!$H$28,ADDRESS(MATCH($AB88,'1.2b Other NFP'!$C:$C,0)+$AF$15,MATCH(AG$17,'1.2b Other NFP'!$9:$9,0)+$AF$14,1,1),ADDRESS(MATCH($AA88,'1.2a Other'!$C:$C,0)+$AF$13,MATCH(AG$17,'1.2a Other'!$9:$9,0)+$AF$12,1,1))</f>
        <v>$G$77</v>
      </c>
      <c r="AH88" s="747" t="str">
        <f ca="1">CHOOSE('Bidder Instructions'!$H$28,ADDRESS(MATCH($AB88,'1.2b Other NFP'!$C:$C,0)+$AF$15,MATCH(AH$17,'1.2b Other NFP'!$9:$9,0)+$AF$14,1,1),ADDRESS(MATCH($AA88,'1.2a Other'!$C:$C,0)+$AF$13,MATCH(AH$17,'1.2a Other'!$9:$9,0)+$AF$12,1,1))</f>
        <v>$H$77</v>
      </c>
      <c r="AI88" s="748"/>
      <c r="AJ88" s="748"/>
      <c r="AK88" s="748"/>
      <c r="AL88" s="748"/>
      <c r="AM88" s="747" t="str">
        <f ca="1">CHOOSE('Bidder Instructions'!$H$28,ADDRESS(MATCH($AB88,'1.2b Other NFP'!$C:$C,0)+$AF$15,MATCH(AM$17,'1.2b Other NFP'!$9:$9,0)+$AF$14,1,1),ADDRESS(MATCH($AA88,'1.2a Other'!$C:$C,0)+$AF$13,MATCH(AM$17,'1.2a Other'!$9:$9,0)+$AF$12,1,1))</f>
        <v>$N$77</v>
      </c>
      <c r="AN88" s="747" t="str">
        <f ca="1">CHOOSE('Bidder Instructions'!$H$28,ADDRESS(MATCH($AB88,'1.2b Other NFP'!$C:$C,0)+$AF$15,MATCH(AN$17,'1.2b Other NFP'!$9:$9,0)+$AF$14,1,1),ADDRESS(MATCH($AA88,'1.2a Other'!$C:$C,0)+$AF$13,MATCH(AN$17,'1.2a Other'!$9:$9,0)+$AF$12,1,1))</f>
        <v>$O$77</v>
      </c>
      <c r="AO88" s="747" t="str">
        <f ca="1">CHOOSE('Bidder Instructions'!$H$28,ADDRESS(MATCH($AB88,'1.2b Other NFP'!$C:$C,0)+$AF$15,MATCH(AO$17,'1.2b Other NFP'!$9:$9,0)+$AF$14,1,1),ADDRESS(MATCH($AA88,'1.2a Other'!$C:$C,0)+$AF$13,MATCH(AO$17,'1.2a Other'!$9:$9,0)+$AF$12,1,1))</f>
        <v>$P$77</v>
      </c>
      <c r="AP88" s="748"/>
      <c r="AQ88" s="748"/>
      <c r="AR88" s="748"/>
      <c r="AS88" s="748"/>
      <c r="AT88" s="747" t="str">
        <f ca="1">CHOOSE('Bidder Instructions'!$H$28,ADDRESS(MATCH($AB88,'1.2b Other NFP'!$C:$C,0)+$AF$15,MATCH(AT$17,'1.2b Other NFP'!$9:$9,0)+$AF$14,1,1),ADDRESS(MATCH($AA88,'1.2a Other'!$C:$C,0)+$AF$13,MATCH(AT$17,'1.2a Other'!$9:$9,0)+$AF$12,1,1))</f>
        <v>$V$77</v>
      </c>
      <c r="AU88" s="747" t="str">
        <f ca="1">CHOOSE('Bidder Instructions'!$H$28,ADDRESS(MATCH($AB88,'1.2b Other NFP'!$C:$C,0)+$AF$15,MATCH(AU$17,'1.2b Other NFP'!$9:$9,0)+$AF$14,1,1),ADDRESS(MATCH($AA88,'1.2a Other'!$C:$C,0)+$AF$13,MATCH(AU$17,'1.2a Other'!$9:$9,0)+$AF$12,1,1))</f>
        <v>$W$77</v>
      </c>
      <c r="AV88" s="747" t="str">
        <f ca="1">CHOOSE('Bidder Instructions'!$H$28,ADDRESS(MATCH($AB88,'1.2b Other NFP'!$C:$C,0)+$AF$15,MATCH(AV$17,'1.2b Other NFP'!$9:$9,0)+$AF$14,1,1),ADDRESS(MATCH($AA88,'1.2a Other'!$C:$C,0)+$AF$13,MATCH(AV$17,'1.2a Other'!$9:$9,0)+$AF$12,1,1))</f>
        <v>$X$77</v>
      </c>
      <c r="AW88" s="749"/>
      <c r="AX88" s="749"/>
      <c r="AY88" s="749"/>
    </row>
    <row r="89" spans="1:51" s="737" customFormat="1" ht="28" outlineLevel="1" x14ac:dyDescent="0.25">
      <c r="A89" s="737" t="s">
        <v>469</v>
      </c>
      <c r="B89" s="737" t="s">
        <v>42</v>
      </c>
      <c r="D89" s="993" t="str">
        <f>IF('Bidder Instructions'!$H$27=1,"","Amounts owed by joint ventures and associates")</f>
        <v>Amounts owed by joint ventures and associates</v>
      </c>
      <c r="E89" s="995" t="str">
        <f>IF(D89="","","add")</f>
        <v>add</v>
      </c>
      <c r="F89" s="742">
        <f ca="1">_xlfn.IFNA(HYPERLINK(CHOOSE('Bidder Instructions'!$H$28,"#'1.2b Other NFP'!"&amp;AF89,"#'1.2a Other'!"&amp;AF89),INDIRECT("'"&amp;CHOOSE('Bidder Instructions'!$H$28,"1.2b Other NFP","1.2a Other")&amp;"'!"&amp;AF89)),"")</f>
        <v>0</v>
      </c>
      <c r="G89" s="742">
        <f ca="1">_xlfn.IFNA(HYPERLINK(CHOOSE('Bidder Instructions'!$H$28,"#'1.2b Other NFP'!"&amp;AG89,"#'1.2a Other'!"&amp;AG89),INDIRECT("'"&amp;CHOOSE('Bidder Instructions'!$H$28,"1.2b Other NFP","1.2a Other")&amp;"'!"&amp;AG89)),"")</f>
        <v>0</v>
      </c>
      <c r="H89" s="742">
        <f ca="1">_xlfn.IFNA(HYPERLINK(CHOOSE('Bidder Instructions'!$H$28,"#'1.2b Other NFP'!"&amp;AH89,"#'1.2a Other'!"&amp;AH89),INDIRECT("'"&amp;CHOOSE('Bidder Instructions'!$H$28,"1.2b Other NFP","1.2a Other")&amp;"'!"&amp;AH89)),"")</f>
        <v>0</v>
      </c>
      <c r="I89" s="987"/>
      <c r="J89" s="987"/>
      <c r="K89" s="987"/>
      <c r="M89" s="742">
        <f ca="1">_xlfn.IFNA(HYPERLINK(CHOOSE('Bidder Instructions'!$H$28,"#'1.2b Other NFP'!"&amp;AM89,"#'1.2a Other'!"&amp;AM89),INDIRECT("'"&amp;CHOOSE('Bidder Instructions'!$H$28,"1.2b Other NFP","1.2a Other")&amp;"'!"&amp;AM89)),"")</f>
        <v>0</v>
      </c>
      <c r="N89" s="742">
        <f ca="1">_xlfn.IFNA(HYPERLINK(CHOOSE('Bidder Instructions'!$H$28,"#'1.2b Other NFP'!"&amp;AN89,"#'1.2a Other'!"&amp;AN89),INDIRECT("'"&amp;CHOOSE('Bidder Instructions'!$H$28,"1.2b Other NFP","1.2a Other")&amp;"'!"&amp;AN89)),"")</f>
        <v>0</v>
      </c>
      <c r="O89" s="742">
        <f ca="1">_xlfn.IFNA(HYPERLINK(CHOOSE('Bidder Instructions'!$H$28,"#'1.2b Other NFP'!"&amp;AO89,"#'1.2a Other'!"&amp;AO89),INDIRECT("'"&amp;CHOOSE('Bidder Instructions'!$H$28,"1.2b Other NFP","1.2a Other")&amp;"'!"&amp;AO89)),"")</f>
        <v>0</v>
      </c>
      <c r="P89" s="987"/>
      <c r="Q89" s="987"/>
      <c r="R89" s="987"/>
      <c r="T89" s="742">
        <f ca="1">_xlfn.IFNA(HYPERLINK(CHOOSE('Bidder Instructions'!$H$28,"#'1.2b Other NFP'!"&amp;AT89,"#'1.2a Other'!"&amp;AT89),INDIRECT("'"&amp;CHOOSE('Bidder Instructions'!$H$28,"1.2b Other NFP","1.2a Other")&amp;"'!"&amp;AT89)),"")</f>
        <v>0</v>
      </c>
      <c r="U89" s="742">
        <f ca="1">_xlfn.IFNA(HYPERLINK(CHOOSE('Bidder Instructions'!$H$28,"#'1.2b Other NFP'!"&amp;AU89,"#'1.2a Other'!"&amp;AU89),INDIRECT("'"&amp;CHOOSE('Bidder Instructions'!$H$28,"1.2b Other NFP","1.2a Other")&amp;"'!"&amp;AU89)),"")</f>
        <v>0</v>
      </c>
      <c r="V89" s="742">
        <f ca="1">_xlfn.IFNA(HYPERLINK(CHOOSE('Bidder Instructions'!$H$28,"#'1.2b Other NFP'!"&amp;AV89,"#'1.2a Other'!"&amp;AV89),INDIRECT("'"&amp;CHOOSE('Bidder Instructions'!$H$28,"1.2b Other NFP","1.2a Other")&amp;"'!"&amp;AV89)),"")</f>
        <v>0</v>
      </c>
      <c r="W89" s="987"/>
      <c r="X89" s="987"/>
      <c r="Y89" s="987"/>
      <c r="AA89" s="343" t="str">
        <f t="shared" si="58"/>
        <v>BS27</v>
      </c>
      <c r="AB89" s="343">
        <v>0</v>
      </c>
      <c r="AC89" s="343"/>
      <c r="AD89" s="994" t="str">
        <f>IF('Bidder Instructions'!$H$27=1,"","Amounts owed by joint ventures and associates")</f>
        <v>Amounts owed by joint ventures and associates</v>
      </c>
      <c r="AE89" s="996" t="str">
        <f>IF(AD89="","","add")</f>
        <v>add</v>
      </c>
      <c r="AF89" s="747" t="str">
        <f ca="1">CHOOSE('Bidder Instructions'!$H$28,ADDRESS(MATCH($AB89,'1.2b Other NFP'!$C:$C,0)+$AF$15,MATCH(AF$17,'1.2b Other NFP'!$9:$9,0)+$AF$14,1,1),ADDRESS(MATCH($AA89,'1.2a Other'!$C:$C,0)+$AF$13,MATCH(AF$17,'1.2a Other'!$9:$9,0)+$AF$12,1,1))</f>
        <v>$F$78</v>
      </c>
      <c r="AG89" s="747" t="str">
        <f ca="1">CHOOSE('Bidder Instructions'!$H$28,ADDRESS(MATCH($AB89,'1.2b Other NFP'!$C:$C,0)+$AF$15,MATCH(AG$17,'1.2b Other NFP'!$9:$9,0)+$AF$14,1,1),ADDRESS(MATCH($AA89,'1.2a Other'!$C:$C,0)+$AF$13,MATCH(AG$17,'1.2a Other'!$9:$9,0)+$AF$12,1,1))</f>
        <v>$G$78</v>
      </c>
      <c r="AH89" s="747" t="str">
        <f ca="1">CHOOSE('Bidder Instructions'!$H$28,ADDRESS(MATCH($AB89,'1.2b Other NFP'!$C:$C,0)+$AF$15,MATCH(AH$17,'1.2b Other NFP'!$9:$9,0)+$AF$14,1,1),ADDRESS(MATCH($AA89,'1.2a Other'!$C:$C,0)+$AF$13,MATCH(AH$17,'1.2a Other'!$9:$9,0)+$AF$12,1,1))</f>
        <v>$H$78</v>
      </c>
      <c r="AI89" s="748"/>
      <c r="AJ89" s="748"/>
      <c r="AK89" s="748"/>
      <c r="AL89" s="748"/>
      <c r="AM89" s="747" t="str">
        <f ca="1">CHOOSE('Bidder Instructions'!$H$28,ADDRESS(MATCH($AB89,'1.2b Other NFP'!$C:$C,0)+$AF$15,MATCH(AM$17,'1.2b Other NFP'!$9:$9,0)+$AF$14,1,1),ADDRESS(MATCH($AA89,'1.2a Other'!$C:$C,0)+$AF$13,MATCH(AM$17,'1.2a Other'!$9:$9,0)+$AF$12,1,1))</f>
        <v>$N$78</v>
      </c>
      <c r="AN89" s="747" t="str">
        <f ca="1">CHOOSE('Bidder Instructions'!$H$28,ADDRESS(MATCH($AB89,'1.2b Other NFP'!$C:$C,0)+$AF$15,MATCH(AN$17,'1.2b Other NFP'!$9:$9,0)+$AF$14,1,1),ADDRESS(MATCH($AA89,'1.2a Other'!$C:$C,0)+$AF$13,MATCH(AN$17,'1.2a Other'!$9:$9,0)+$AF$12,1,1))</f>
        <v>$O$78</v>
      </c>
      <c r="AO89" s="747" t="str">
        <f ca="1">CHOOSE('Bidder Instructions'!$H$28,ADDRESS(MATCH($AB89,'1.2b Other NFP'!$C:$C,0)+$AF$15,MATCH(AO$17,'1.2b Other NFP'!$9:$9,0)+$AF$14,1,1),ADDRESS(MATCH($AA89,'1.2a Other'!$C:$C,0)+$AF$13,MATCH(AO$17,'1.2a Other'!$9:$9,0)+$AF$12,1,1))</f>
        <v>$P$78</v>
      </c>
      <c r="AP89" s="748"/>
      <c r="AQ89" s="748"/>
      <c r="AR89" s="748"/>
      <c r="AS89" s="748"/>
      <c r="AT89" s="747" t="str">
        <f ca="1">CHOOSE('Bidder Instructions'!$H$28,ADDRESS(MATCH($AB89,'1.2b Other NFP'!$C:$C,0)+$AF$15,MATCH(AT$17,'1.2b Other NFP'!$9:$9,0)+$AF$14,1,1),ADDRESS(MATCH($AA89,'1.2a Other'!$C:$C,0)+$AF$13,MATCH(AT$17,'1.2a Other'!$9:$9,0)+$AF$12,1,1))</f>
        <v>$V$78</v>
      </c>
      <c r="AU89" s="747" t="str">
        <f ca="1">CHOOSE('Bidder Instructions'!$H$28,ADDRESS(MATCH($AB89,'1.2b Other NFP'!$C:$C,0)+$AF$15,MATCH(AU$17,'1.2b Other NFP'!$9:$9,0)+$AF$14,1,1),ADDRESS(MATCH($AA89,'1.2a Other'!$C:$C,0)+$AF$13,MATCH(AU$17,'1.2a Other'!$9:$9,0)+$AF$12,1,1))</f>
        <v>$W$78</v>
      </c>
      <c r="AV89" s="747" t="str">
        <f ca="1">CHOOSE('Bidder Instructions'!$H$28,ADDRESS(MATCH($AB89,'1.2b Other NFP'!$C:$C,0)+$AF$15,MATCH(AV$17,'1.2b Other NFP'!$9:$9,0)+$AF$14,1,1),ADDRESS(MATCH($AA89,'1.2a Other'!$C:$C,0)+$AF$13,MATCH(AV$17,'1.2a Other'!$9:$9,0)+$AF$12,1,1))</f>
        <v>$X$78</v>
      </c>
      <c r="AW89" s="749"/>
      <c r="AX89" s="749"/>
      <c r="AY89" s="749"/>
    </row>
    <row r="90" spans="1:51" s="737" customFormat="1" ht="28" outlineLevel="1" x14ac:dyDescent="0.25">
      <c r="A90" s="737" t="s">
        <v>544</v>
      </c>
      <c r="B90" s="737" t="s">
        <v>544</v>
      </c>
      <c r="D90" s="840" t="s">
        <v>231</v>
      </c>
      <c r="E90" s="990" t="s">
        <v>217</v>
      </c>
      <c r="F90" s="742">
        <f ca="1">_xlfn.IFNA(HYPERLINK(CHOOSE('Bidder Instructions'!$H$28,"#'1.2b Other NFP'!"&amp;AF90,"#'1.2a Other'!"&amp;AF90),INDIRECT("'"&amp;CHOOSE('Bidder Instructions'!$H$28,"1.2b Other NFP","1.2a Other")&amp;"'!"&amp;AF90)),"")</f>
        <v>0</v>
      </c>
      <c r="G90" s="742">
        <f ca="1">_xlfn.IFNA(HYPERLINK(CHOOSE('Bidder Instructions'!$H$28,"#'1.2b Other NFP'!"&amp;AG90,"#'1.2a Other'!"&amp;AG90),INDIRECT("'"&amp;CHOOSE('Bidder Instructions'!$H$28,"1.2b Other NFP","1.2a Other")&amp;"'!"&amp;AG90)),"")</f>
        <v>0</v>
      </c>
      <c r="H90" s="742">
        <f ca="1">_xlfn.IFNA(HYPERLINK(CHOOSE('Bidder Instructions'!$H$28,"#'1.2b Other NFP'!"&amp;AH90,"#'1.2a Other'!"&amp;AH90),INDIRECT("'"&amp;CHOOSE('Bidder Instructions'!$H$28,"1.2b Other NFP","1.2a Other")&amp;"'!"&amp;AH90)),"")</f>
        <v>0</v>
      </c>
      <c r="I90" s="987"/>
      <c r="J90" s="987"/>
      <c r="K90" s="987"/>
      <c r="M90" s="742">
        <f ca="1">_xlfn.IFNA(HYPERLINK(CHOOSE('Bidder Instructions'!$H$28,"#'1.2b Other NFP'!"&amp;AM90,"#'1.2a Other'!"&amp;AM90),INDIRECT("'"&amp;CHOOSE('Bidder Instructions'!$H$28,"1.2b Other NFP","1.2a Other")&amp;"'!"&amp;AM90)),"")</f>
        <v>0</v>
      </c>
      <c r="N90" s="742">
        <f ca="1">_xlfn.IFNA(HYPERLINK(CHOOSE('Bidder Instructions'!$H$28,"#'1.2b Other NFP'!"&amp;AN90,"#'1.2a Other'!"&amp;AN90),INDIRECT("'"&amp;CHOOSE('Bidder Instructions'!$H$28,"1.2b Other NFP","1.2a Other")&amp;"'!"&amp;AN90)),"")</f>
        <v>0</v>
      </c>
      <c r="O90" s="742">
        <f ca="1">_xlfn.IFNA(HYPERLINK(CHOOSE('Bidder Instructions'!$H$28,"#'1.2b Other NFP'!"&amp;AO90,"#'1.2a Other'!"&amp;AO90),INDIRECT("'"&amp;CHOOSE('Bidder Instructions'!$H$28,"1.2b Other NFP","1.2a Other")&amp;"'!"&amp;AO90)),"")</f>
        <v>0</v>
      </c>
      <c r="P90" s="987"/>
      <c r="Q90" s="987"/>
      <c r="R90" s="987"/>
      <c r="T90" s="742">
        <f ca="1">_xlfn.IFNA(HYPERLINK(CHOOSE('Bidder Instructions'!$H$28,"#'1.2b Other NFP'!"&amp;AT90,"#'1.2a Other'!"&amp;AT90),INDIRECT("'"&amp;CHOOSE('Bidder Instructions'!$H$28,"1.2b Other NFP","1.2a Other")&amp;"'!"&amp;AT90)),"")</f>
        <v>0</v>
      </c>
      <c r="U90" s="742">
        <f ca="1">_xlfn.IFNA(HYPERLINK(CHOOSE('Bidder Instructions'!$H$28,"#'1.2b Other NFP'!"&amp;AU90,"#'1.2a Other'!"&amp;AU90),INDIRECT("'"&amp;CHOOSE('Bidder Instructions'!$H$28,"1.2b Other NFP","1.2a Other")&amp;"'!"&amp;AU90)),"")</f>
        <v>0</v>
      </c>
      <c r="V90" s="742">
        <f ca="1">_xlfn.IFNA(HYPERLINK(CHOOSE('Bidder Instructions'!$H$28,"#'1.2b Other NFP'!"&amp;AV90,"#'1.2a Other'!"&amp;AV90),INDIRECT("'"&amp;CHOOSE('Bidder Instructions'!$H$28,"1.2b Other NFP","1.2a Other")&amp;"'!"&amp;AV90)),"")</f>
        <v>0</v>
      </c>
      <c r="W90" s="987"/>
      <c r="X90" s="987"/>
      <c r="Y90" s="987"/>
      <c r="AA90" s="343" t="str">
        <f t="shared" si="58"/>
        <v>CL1</v>
      </c>
      <c r="AB90" s="343">
        <v>0</v>
      </c>
      <c r="AC90" s="343"/>
      <c r="AD90" s="842" t="s">
        <v>231</v>
      </c>
      <c r="AE90" s="992" t="s">
        <v>217</v>
      </c>
      <c r="AF90" s="747" t="str">
        <f ca="1">CHOOSE('Bidder Instructions'!$H$28,ADDRESS(MATCH($AB90,'1.2b Other NFP'!$C:$C,0)+$AF$15,MATCH(AF$17,'1.2b Other NFP'!$9:$9,0)+$AF$14,1,1),ADDRESS(MATCH($AA90,'1.2a Other'!$C:$C,0)+$AF$13,MATCH(AF$17,'1.2a Other'!$9:$9,0)+$AF$12,1,1))</f>
        <v>$F$134</v>
      </c>
      <c r="AG90" s="747" t="str">
        <f ca="1">CHOOSE('Bidder Instructions'!$H$28,ADDRESS(MATCH($AB90,'1.2b Other NFP'!$C:$C,0)+$AF$15,MATCH(AG$17,'1.2b Other NFP'!$9:$9,0)+$AF$14,1,1),ADDRESS(MATCH($AA90,'1.2a Other'!$C:$C,0)+$AF$13,MATCH(AG$17,'1.2a Other'!$9:$9,0)+$AF$12,1,1))</f>
        <v>$G$134</v>
      </c>
      <c r="AH90" s="747" t="str">
        <f ca="1">CHOOSE('Bidder Instructions'!$H$28,ADDRESS(MATCH($AB90,'1.2b Other NFP'!$C:$C,0)+$AF$15,MATCH(AH$17,'1.2b Other NFP'!$9:$9,0)+$AF$14,1,1),ADDRESS(MATCH($AA90,'1.2a Other'!$C:$C,0)+$AF$13,MATCH(AH$17,'1.2a Other'!$9:$9,0)+$AF$12,1,1))</f>
        <v>$H$134</v>
      </c>
      <c r="AI90" s="748"/>
      <c r="AJ90" s="748"/>
      <c r="AK90" s="748"/>
      <c r="AL90" s="748"/>
      <c r="AM90" s="747" t="str">
        <f ca="1">CHOOSE('Bidder Instructions'!$H$28,ADDRESS(MATCH($AB90,'1.2b Other NFP'!$C:$C,0)+$AF$15,MATCH(AM$17,'1.2b Other NFP'!$9:$9,0)+$AF$14,1,1),ADDRESS(MATCH($AA90,'1.2a Other'!$C:$C,0)+$AF$13,MATCH(AM$17,'1.2a Other'!$9:$9,0)+$AF$12,1,1))</f>
        <v>$N$134</v>
      </c>
      <c r="AN90" s="747" t="str">
        <f ca="1">CHOOSE('Bidder Instructions'!$H$28,ADDRESS(MATCH($AB90,'1.2b Other NFP'!$C:$C,0)+$AF$15,MATCH(AN$17,'1.2b Other NFP'!$9:$9,0)+$AF$14,1,1),ADDRESS(MATCH($AA90,'1.2a Other'!$C:$C,0)+$AF$13,MATCH(AN$17,'1.2a Other'!$9:$9,0)+$AF$12,1,1))</f>
        <v>$O$134</v>
      </c>
      <c r="AO90" s="747" t="str">
        <f ca="1">CHOOSE('Bidder Instructions'!$H$28,ADDRESS(MATCH($AB90,'1.2b Other NFP'!$C:$C,0)+$AF$15,MATCH(AO$17,'1.2b Other NFP'!$9:$9,0)+$AF$14,1,1),ADDRESS(MATCH($AA90,'1.2a Other'!$C:$C,0)+$AF$13,MATCH(AO$17,'1.2a Other'!$9:$9,0)+$AF$12,1,1))</f>
        <v>$P$134</v>
      </c>
      <c r="AP90" s="748"/>
      <c r="AQ90" s="748"/>
      <c r="AR90" s="748"/>
      <c r="AS90" s="748"/>
      <c r="AT90" s="747" t="str">
        <f ca="1">CHOOSE('Bidder Instructions'!$H$28,ADDRESS(MATCH($AB90,'1.2b Other NFP'!$C:$C,0)+$AF$15,MATCH(AT$17,'1.2b Other NFP'!$9:$9,0)+$AF$14,1,1),ADDRESS(MATCH($AA90,'1.2a Other'!$C:$C,0)+$AF$13,MATCH(AT$17,'1.2a Other'!$9:$9,0)+$AF$12,1,1))</f>
        <v>$V$134</v>
      </c>
      <c r="AU90" s="747" t="str">
        <f ca="1">CHOOSE('Bidder Instructions'!$H$28,ADDRESS(MATCH($AB90,'1.2b Other NFP'!$C:$C,0)+$AF$15,MATCH(AU$17,'1.2b Other NFP'!$9:$9,0)+$AF$14,1,1),ADDRESS(MATCH($AA90,'1.2a Other'!$C:$C,0)+$AF$13,MATCH(AU$17,'1.2a Other'!$9:$9,0)+$AF$12,1,1))</f>
        <v>$W$134</v>
      </c>
      <c r="AV90" s="747" t="str">
        <f ca="1">CHOOSE('Bidder Instructions'!$H$28,ADDRESS(MATCH($AB90,'1.2b Other NFP'!$C:$C,0)+$AF$15,MATCH(AV$17,'1.2b Other NFP'!$9:$9,0)+$AF$14,1,1),ADDRESS(MATCH($AA90,'1.2a Other'!$C:$C,0)+$AF$13,MATCH(AV$17,'1.2a Other'!$9:$9,0)+$AF$12,1,1))</f>
        <v>$X$134</v>
      </c>
      <c r="AW90" s="749"/>
      <c r="AX90" s="749"/>
      <c r="AY90" s="749"/>
    </row>
    <row r="91" spans="1:51" s="737" customFormat="1" outlineLevel="1" x14ac:dyDescent="0.25">
      <c r="D91" s="840" t="s">
        <v>232</v>
      </c>
      <c r="E91" s="990"/>
      <c r="F91" s="742"/>
      <c r="G91" s="742"/>
      <c r="H91" s="742"/>
      <c r="I91" s="987"/>
      <c r="J91" s="987"/>
      <c r="K91" s="987"/>
      <c r="M91" s="742"/>
      <c r="N91" s="742"/>
      <c r="O91" s="742"/>
      <c r="P91" s="987"/>
      <c r="Q91" s="987"/>
      <c r="R91" s="987"/>
      <c r="T91" s="742"/>
      <c r="U91" s="742"/>
      <c r="V91" s="742"/>
      <c r="W91" s="987"/>
      <c r="X91" s="987"/>
      <c r="Y91" s="987"/>
      <c r="AA91" s="343"/>
      <c r="AB91" s="343"/>
      <c r="AC91" s="343"/>
      <c r="AD91" s="842" t="s">
        <v>232</v>
      </c>
      <c r="AE91" s="992"/>
      <c r="AF91" s="747"/>
      <c r="AG91" s="747"/>
      <c r="AH91" s="832"/>
      <c r="AI91" s="748"/>
      <c r="AJ91" s="748"/>
      <c r="AK91" s="748"/>
      <c r="AL91" s="748"/>
      <c r="AM91" s="833"/>
      <c r="AN91" s="747"/>
      <c r="AO91" s="832"/>
      <c r="AP91" s="748"/>
      <c r="AQ91" s="748"/>
      <c r="AR91" s="748"/>
      <c r="AS91" s="748"/>
      <c r="AT91" s="833"/>
      <c r="AU91" s="747"/>
      <c r="AV91" s="832"/>
      <c r="AW91" s="749"/>
      <c r="AX91" s="749"/>
      <c r="AY91" s="749"/>
    </row>
    <row r="92" spans="1:51" s="737" customFormat="1" outlineLevel="1" x14ac:dyDescent="0.25">
      <c r="D92" s="989" t="s">
        <v>221</v>
      </c>
      <c r="E92" s="990"/>
      <c r="F92" s="742"/>
      <c r="G92" s="742"/>
      <c r="H92" s="742"/>
      <c r="I92" s="987"/>
      <c r="J92" s="987"/>
      <c r="K92" s="987"/>
      <c r="M92" s="742"/>
      <c r="N92" s="742"/>
      <c r="O92" s="742"/>
      <c r="P92" s="987"/>
      <c r="Q92" s="987"/>
      <c r="R92" s="987"/>
      <c r="T92" s="742"/>
      <c r="U92" s="742"/>
      <c r="V92" s="742"/>
      <c r="W92" s="987"/>
      <c r="X92" s="987"/>
      <c r="Y92" s="987"/>
      <c r="AA92" s="343"/>
      <c r="AB92" s="343"/>
      <c r="AC92" s="343"/>
      <c r="AD92" s="991" t="s">
        <v>221</v>
      </c>
      <c r="AE92" s="992"/>
      <c r="AF92" s="747"/>
      <c r="AG92" s="747"/>
      <c r="AH92" s="832"/>
      <c r="AI92" s="748"/>
      <c r="AJ92" s="748"/>
      <c r="AK92" s="748"/>
      <c r="AL92" s="748"/>
      <c r="AM92" s="833"/>
      <c r="AN92" s="747"/>
      <c r="AO92" s="832"/>
      <c r="AP92" s="748"/>
      <c r="AQ92" s="748"/>
      <c r="AR92" s="748"/>
      <c r="AS92" s="748"/>
      <c r="AT92" s="833"/>
      <c r="AU92" s="747"/>
      <c r="AV92" s="832"/>
      <c r="AW92" s="749"/>
      <c r="AX92" s="749"/>
      <c r="AY92" s="749"/>
    </row>
    <row r="93" spans="1:51" s="737" customFormat="1" outlineLevel="1" x14ac:dyDescent="0.25">
      <c r="A93" s="737" t="s">
        <v>436</v>
      </c>
      <c r="B93" s="737" t="s">
        <v>435</v>
      </c>
      <c r="D93" s="993" t="s">
        <v>228</v>
      </c>
      <c r="E93" s="990" t="s">
        <v>217</v>
      </c>
      <c r="F93" s="742">
        <f ca="1">_xlfn.IFNA(HYPERLINK(CHOOSE('Bidder Instructions'!$H$28,"#'1.2b Other NFP'!"&amp;AF93,"#'1.2a Other'!"&amp;AF93),INDIRECT("'"&amp;CHOOSE('Bidder Instructions'!$H$28,"1.2b Other NFP","1.2a Other")&amp;"'!"&amp;AF93)),"")</f>
        <v>0</v>
      </c>
      <c r="G93" s="742">
        <f ca="1">_xlfn.IFNA(HYPERLINK(CHOOSE('Bidder Instructions'!$H$28,"#'1.2b Other NFP'!"&amp;AG93,"#'1.2a Other'!"&amp;AG93),INDIRECT("'"&amp;CHOOSE('Bidder Instructions'!$H$28,"1.2b Other NFP","1.2a Other")&amp;"'!"&amp;AG93)),"")</f>
        <v>0</v>
      </c>
      <c r="H93" s="742">
        <f ca="1">_xlfn.IFNA(HYPERLINK(CHOOSE('Bidder Instructions'!$H$28,"#'1.2b Other NFP'!"&amp;AH93,"#'1.2a Other'!"&amp;AH93),INDIRECT("'"&amp;CHOOSE('Bidder Instructions'!$H$28,"1.2b Other NFP","1.2a Other")&amp;"'!"&amp;AH93)),"")</f>
        <v>0</v>
      </c>
      <c r="I93" s="987"/>
      <c r="J93" s="987"/>
      <c r="K93" s="987"/>
      <c r="M93" s="742">
        <f ca="1">_xlfn.IFNA(HYPERLINK(CHOOSE('Bidder Instructions'!$H$28,"#'1.2b Other NFP'!"&amp;AM93,"#'1.2a Other'!"&amp;AM93),INDIRECT("'"&amp;CHOOSE('Bidder Instructions'!$H$28,"1.2b Other NFP","1.2a Other")&amp;"'!"&amp;AM93)),"")</f>
        <v>0</v>
      </c>
      <c r="N93" s="742">
        <f ca="1">_xlfn.IFNA(HYPERLINK(CHOOSE('Bidder Instructions'!$H$28,"#'1.2b Other NFP'!"&amp;AN93,"#'1.2a Other'!"&amp;AN93),INDIRECT("'"&amp;CHOOSE('Bidder Instructions'!$H$28,"1.2b Other NFP","1.2a Other")&amp;"'!"&amp;AN93)),"")</f>
        <v>0</v>
      </c>
      <c r="O93" s="742">
        <f ca="1">_xlfn.IFNA(HYPERLINK(CHOOSE('Bidder Instructions'!$H$28,"#'1.2b Other NFP'!"&amp;AO93,"#'1.2a Other'!"&amp;AO93),INDIRECT("'"&amp;CHOOSE('Bidder Instructions'!$H$28,"1.2b Other NFP","1.2a Other")&amp;"'!"&amp;AO93)),"")</f>
        <v>0</v>
      </c>
      <c r="P93" s="987"/>
      <c r="Q93" s="987"/>
      <c r="R93" s="987"/>
      <c r="T93" s="742">
        <f ca="1">_xlfn.IFNA(HYPERLINK(CHOOSE('Bidder Instructions'!$H$28,"#'1.2b Other NFP'!"&amp;AT93,"#'1.2a Other'!"&amp;AT93),INDIRECT("'"&amp;CHOOSE('Bidder Instructions'!$H$28,"1.2b Other NFP","1.2a Other")&amp;"'!"&amp;AT93)),"")</f>
        <v>0</v>
      </c>
      <c r="U93" s="742">
        <f ca="1">_xlfn.IFNA(HYPERLINK(CHOOSE('Bidder Instructions'!$H$28,"#'1.2b Other NFP'!"&amp;AU93,"#'1.2a Other'!"&amp;AU93),INDIRECT("'"&amp;CHOOSE('Bidder Instructions'!$H$28,"1.2b Other NFP","1.2a Other")&amp;"'!"&amp;AU93)),"")</f>
        <v>0</v>
      </c>
      <c r="V93" s="742">
        <f ca="1">_xlfn.IFNA(HYPERLINK(CHOOSE('Bidder Instructions'!$H$28,"#'1.2b Other NFP'!"&amp;AV93,"#'1.2a Other'!"&amp;AV93),INDIRECT("'"&amp;CHOOSE('Bidder Instructions'!$H$28,"1.2b Other NFP","1.2a Other")&amp;"'!"&amp;AV93)),"")</f>
        <v>0</v>
      </c>
      <c r="W93" s="987"/>
      <c r="X93" s="987"/>
      <c r="Y93" s="987"/>
      <c r="AA93" s="343" t="str">
        <f t="shared" si="58"/>
        <v>BS2</v>
      </c>
      <c r="AB93" s="343">
        <v>0</v>
      </c>
      <c r="AC93" s="343"/>
      <c r="AD93" s="994" t="s">
        <v>228</v>
      </c>
      <c r="AE93" s="992" t="s">
        <v>217</v>
      </c>
      <c r="AF93" s="747" t="str">
        <f ca="1">CHOOSE('Bidder Instructions'!$H$28,ADDRESS(MATCH($AB93,'1.2b Other NFP'!$C:$C,0)+$AF$15,MATCH(AF$17,'1.2b Other NFP'!$9:$9,0)+$AF$14,1,1),ADDRESS(MATCH($AA93,'1.2a Other'!$C:$C,0)+$AF$13,MATCH(AF$17,'1.2a Other'!$9:$9,0)+$AF$12,1,1))</f>
        <v>$F$53</v>
      </c>
      <c r="AG93" s="747" t="str">
        <f ca="1">CHOOSE('Bidder Instructions'!$H$28,ADDRESS(MATCH($AB93,'1.2b Other NFP'!$C:$C,0)+$AF$15,MATCH(AG$17,'1.2b Other NFP'!$9:$9,0)+$AF$14,1,1),ADDRESS(MATCH($AA93,'1.2a Other'!$C:$C,0)+$AF$13,MATCH(AG$17,'1.2a Other'!$9:$9,0)+$AF$12,1,1))</f>
        <v>$G$53</v>
      </c>
      <c r="AH93" s="747" t="str">
        <f ca="1">CHOOSE('Bidder Instructions'!$H$28,ADDRESS(MATCH($AB93,'1.2b Other NFP'!$C:$C,0)+$AF$15,MATCH(AH$17,'1.2b Other NFP'!$9:$9,0)+$AF$14,1,1),ADDRESS(MATCH($AA93,'1.2a Other'!$C:$C,0)+$AF$13,MATCH(AH$17,'1.2a Other'!$9:$9,0)+$AF$12,1,1))</f>
        <v>$H$53</v>
      </c>
      <c r="AI93" s="748"/>
      <c r="AJ93" s="748"/>
      <c r="AK93" s="748"/>
      <c r="AL93" s="748"/>
      <c r="AM93" s="747" t="str">
        <f ca="1">CHOOSE('Bidder Instructions'!$H$28,ADDRESS(MATCH($AB93,'1.2b Other NFP'!$C:$C,0)+$AF$15,MATCH(AM$17,'1.2b Other NFP'!$9:$9,0)+$AF$14,1,1),ADDRESS(MATCH($AA93,'1.2a Other'!$C:$C,0)+$AF$13,MATCH(AM$17,'1.2a Other'!$9:$9,0)+$AF$12,1,1))</f>
        <v>$N$53</v>
      </c>
      <c r="AN93" s="747" t="str">
        <f ca="1">CHOOSE('Bidder Instructions'!$H$28,ADDRESS(MATCH($AB93,'1.2b Other NFP'!$C:$C,0)+$AF$15,MATCH(AN$17,'1.2b Other NFP'!$9:$9,0)+$AF$14,1,1),ADDRESS(MATCH($AA93,'1.2a Other'!$C:$C,0)+$AF$13,MATCH(AN$17,'1.2a Other'!$9:$9,0)+$AF$12,1,1))</f>
        <v>$O$53</v>
      </c>
      <c r="AO93" s="747" t="str">
        <f ca="1">CHOOSE('Bidder Instructions'!$H$28,ADDRESS(MATCH($AB93,'1.2b Other NFP'!$C:$C,0)+$AF$15,MATCH(AO$17,'1.2b Other NFP'!$9:$9,0)+$AF$14,1,1),ADDRESS(MATCH($AA93,'1.2a Other'!$C:$C,0)+$AF$13,MATCH(AO$17,'1.2a Other'!$9:$9,0)+$AF$12,1,1))</f>
        <v>$P$53</v>
      </c>
      <c r="AP93" s="748"/>
      <c r="AQ93" s="748"/>
      <c r="AR93" s="748"/>
      <c r="AS93" s="748"/>
      <c r="AT93" s="747" t="str">
        <f ca="1">CHOOSE('Bidder Instructions'!$H$28,ADDRESS(MATCH($AB93,'1.2b Other NFP'!$C:$C,0)+$AF$15,MATCH(AT$17,'1.2b Other NFP'!$9:$9,0)+$AF$14,1,1),ADDRESS(MATCH($AA93,'1.2a Other'!$C:$C,0)+$AF$13,MATCH(AT$17,'1.2a Other'!$9:$9,0)+$AF$12,1,1))</f>
        <v>$V$53</v>
      </c>
      <c r="AU93" s="747" t="str">
        <f ca="1">CHOOSE('Bidder Instructions'!$H$28,ADDRESS(MATCH($AB93,'1.2b Other NFP'!$C:$C,0)+$AF$15,MATCH(AU$17,'1.2b Other NFP'!$9:$9,0)+$AF$14,1,1),ADDRESS(MATCH($AA93,'1.2a Other'!$C:$C,0)+$AF$13,MATCH(AU$17,'1.2a Other'!$9:$9,0)+$AF$12,1,1))</f>
        <v>$W$53</v>
      </c>
      <c r="AV93" s="747" t="str">
        <f ca="1">CHOOSE('Bidder Instructions'!$H$28,ADDRESS(MATCH($AB93,'1.2b Other NFP'!$C:$C,0)+$AF$15,MATCH(AV$17,'1.2b Other NFP'!$9:$9,0)+$AF$14,1,1),ADDRESS(MATCH($AA93,'1.2a Other'!$C:$C,0)+$AF$13,MATCH(AV$17,'1.2a Other'!$9:$9,0)+$AF$12,1,1))</f>
        <v>$X$53</v>
      </c>
      <c r="AW93" s="749"/>
      <c r="AX93" s="749"/>
      <c r="AY93" s="749"/>
    </row>
    <row r="94" spans="1:51" s="737" customFormat="1" outlineLevel="1" x14ac:dyDescent="0.25">
      <c r="A94" s="737" t="s">
        <v>437</v>
      </c>
      <c r="B94" s="737" t="s">
        <v>436</v>
      </c>
      <c r="D94" s="993" t="s">
        <v>229</v>
      </c>
      <c r="E94" s="990" t="s">
        <v>217</v>
      </c>
      <c r="F94" s="742">
        <f ca="1">_xlfn.IFNA(HYPERLINK(CHOOSE('Bidder Instructions'!$H$28,"#'1.2b Other NFP'!"&amp;AF94,"#'1.2a Other'!"&amp;AF94),INDIRECT("'"&amp;CHOOSE('Bidder Instructions'!$H$28,"1.2b Other NFP","1.2a Other")&amp;"'!"&amp;AF94)),"")</f>
        <v>0</v>
      </c>
      <c r="G94" s="742">
        <f ca="1">_xlfn.IFNA(HYPERLINK(CHOOSE('Bidder Instructions'!$H$28,"#'1.2b Other NFP'!"&amp;AG94,"#'1.2a Other'!"&amp;AG94),INDIRECT("'"&amp;CHOOSE('Bidder Instructions'!$H$28,"1.2b Other NFP","1.2a Other")&amp;"'!"&amp;AG94)),"")</f>
        <v>0</v>
      </c>
      <c r="H94" s="742">
        <f ca="1">_xlfn.IFNA(HYPERLINK(CHOOSE('Bidder Instructions'!$H$28,"#'1.2b Other NFP'!"&amp;AH94,"#'1.2a Other'!"&amp;AH94),INDIRECT("'"&amp;CHOOSE('Bidder Instructions'!$H$28,"1.2b Other NFP","1.2a Other")&amp;"'!"&amp;AH94)),"")</f>
        <v>0</v>
      </c>
      <c r="I94" s="987"/>
      <c r="J94" s="987"/>
      <c r="K94" s="987"/>
      <c r="M94" s="742">
        <f ca="1">_xlfn.IFNA(HYPERLINK(CHOOSE('Bidder Instructions'!$H$28,"#'1.2b Other NFP'!"&amp;AM94,"#'1.2a Other'!"&amp;AM94),INDIRECT("'"&amp;CHOOSE('Bidder Instructions'!$H$28,"1.2b Other NFP","1.2a Other")&amp;"'!"&amp;AM94)),"")</f>
        <v>0</v>
      </c>
      <c r="N94" s="742">
        <f ca="1">_xlfn.IFNA(HYPERLINK(CHOOSE('Bidder Instructions'!$H$28,"#'1.2b Other NFP'!"&amp;AN94,"#'1.2a Other'!"&amp;AN94),INDIRECT("'"&amp;CHOOSE('Bidder Instructions'!$H$28,"1.2b Other NFP","1.2a Other")&amp;"'!"&amp;AN94)),"")</f>
        <v>0</v>
      </c>
      <c r="O94" s="742">
        <f ca="1">_xlfn.IFNA(HYPERLINK(CHOOSE('Bidder Instructions'!$H$28,"#'1.2b Other NFP'!"&amp;AO94,"#'1.2a Other'!"&amp;AO94),INDIRECT("'"&amp;CHOOSE('Bidder Instructions'!$H$28,"1.2b Other NFP","1.2a Other")&amp;"'!"&amp;AO94)),"")</f>
        <v>0</v>
      </c>
      <c r="P94" s="987"/>
      <c r="Q94" s="987"/>
      <c r="R94" s="987"/>
      <c r="T94" s="742">
        <f ca="1">_xlfn.IFNA(HYPERLINK(CHOOSE('Bidder Instructions'!$H$28,"#'1.2b Other NFP'!"&amp;AT94,"#'1.2a Other'!"&amp;AT94),INDIRECT("'"&amp;CHOOSE('Bidder Instructions'!$H$28,"1.2b Other NFP","1.2a Other")&amp;"'!"&amp;AT94)),"")</f>
        <v>0</v>
      </c>
      <c r="U94" s="742">
        <f ca="1">_xlfn.IFNA(HYPERLINK(CHOOSE('Bidder Instructions'!$H$28,"#'1.2b Other NFP'!"&amp;AU94,"#'1.2a Other'!"&amp;AU94),INDIRECT("'"&amp;CHOOSE('Bidder Instructions'!$H$28,"1.2b Other NFP","1.2a Other")&amp;"'!"&amp;AU94)),"")</f>
        <v>0</v>
      </c>
      <c r="V94" s="742">
        <f ca="1">_xlfn.IFNA(HYPERLINK(CHOOSE('Bidder Instructions'!$H$28,"#'1.2b Other NFP'!"&amp;AV94,"#'1.2a Other'!"&amp;AV94),INDIRECT("'"&amp;CHOOSE('Bidder Instructions'!$H$28,"1.2b Other NFP","1.2a Other")&amp;"'!"&amp;AV94)),"")</f>
        <v>0</v>
      </c>
      <c r="W94" s="987"/>
      <c r="X94" s="987"/>
      <c r="Y94" s="987"/>
      <c r="AA94" s="343" t="str">
        <f t="shared" si="58"/>
        <v>BS3</v>
      </c>
      <c r="AB94" s="343">
        <v>0</v>
      </c>
      <c r="AC94" s="343"/>
      <c r="AD94" s="994" t="s">
        <v>229</v>
      </c>
      <c r="AE94" s="992" t="s">
        <v>217</v>
      </c>
      <c r="AF94" s="747" t="str">
        <f ca="1">CHOOSE('Bidder Instructions'!$H$28,ADDRESS(MATCH($AB94,'1.2b Other NFP'!$C:$C,0)+$AF$15,MATCH(AF$17,'1.2b Other NFP'!$9:$9,0)+$AF$14,1,1),ADDRESS(MATCH($AA94,'1.2a Other'!$C:$C,0)+$AF$13,MATCH(AF$17,'1.2a Other'!$9:$9,0)+$AF$12,1,1))</f>
        <v>$F$54</v>
      </c>
      <c r="AG94" s="747" t="str">
        <f ca="1">CHOOSE('Bidder Instructions'!$H$28,ADDRESS(MATCH($AB94,'1.2b Other NFP'!$C:$C,0)+$AF$15,MATCH(AG$17,'1.2b Other NFP'!$9:$9,0)+$AF$14,1,1),ADDRESS(MATCH($AA94,'1.2a Other'!$C:$C,0)+$AF$13,MATCH(AG$17,'1.2a Other'!$9:$9,0)+$AF$12,1,1))</f>
        <v>$G$54</v>
      </c>
      <c r="AH94" s="747" t="str">
        <f ca="1">CHOOSE('Bidder Instructions'!$H$28,ADDRESS(MATCH($AB94,'1.2b Other NFP'!$C:$C,0)+$AF$15,MATCH(AH$17,'1.2b Other NFP'!$9:$9,0)+$AF$14,1,1),ADDRESS(MATCH($AA94,'1.2a Other'!$C:$C,0)+$AF$13,MATCH(AH$17,'1.2a Other'!$9:$9,0)+$AF$12,1,1))</f>
        <v>$H$54</v>
      </c>
      <c r="AI94" s="748"/>
      <c r="AJ94" s="748"/>
      <c r="AK94" s="748"/>
      <c r="AL94" s="748"/>
      <c r="AM94" s="747" t="str">
        <f ca="1">CHOOSE('Bidder Instructions'!$H$28,ADDRESS(MATCH($AB94,'1.2b Other NFP'!$C:$C,0)+$AF$15,MATCH(AM$17,'1.2b Other NFP'!$9:$9,0)+$AF$14,1,1),ADDRESS(MATCH($AA94,'1.2a Other'!$C:$C,0)+$AF$13,MATCH(AM$17,'1.2a Other'!$9:$9,0)+$AF$12,1,1))</f>
        <v>$N$54</v>
      </c>
      <c r="AN94" s="747" t="str">
        <f ca="1">CHOOSE('Bidder Instructions'!$H$28,ADDRESS(MATCH($AB94,'1.2b Other NFP'!$C:$C,0)+$AF$15,MATCH(AN$17,'1.2b Other NFP'!$9:$9,0)+$AF$14,1,1),ADDRESS(MATCH($AA94,'1.2a Other'!$C:$C,0)+$AF$13,MATCH(AN$17,'1.2a Other'!$9:$9,0)+$AF$12,1,1))</f>
        <v>$O$54</v>
      </c>
      <c r="AO94" s="747" t="str">
        <f ca="1">CHOOSE('Bidder Instructions'!$H$28,ADDRESS(MATCH($AB94,'1.2b Other NFP'!$C:$C,0)+$AF$15,MATCH(AO$17,'1.2b Other NFP'!$9:$9,0)+$AF$14,1,1),ADDRESS(MATCH($AA94,'1.2a Other'!$C:$C,0)+$AF$13,MATCH(AO$17,'1.2a Other'!$9:$9,0)+$AF$12,1,1))</f>
        <v>$P$54</v>
      </c>
      <c r="AP94" s="748"/>
      <c r="AQ94" s="748"/>
      <c r="AR94" s="748"/>
      <c r="AS94" s="748"/>
      <c r="AT94" s="747" t="str">
        <f ca="1">CHOOSE('Bidder Instructions'!$H$28,ADDRESS(MATCH($AB94,'1.2b Other NFP'!$C:$C,0)+$AF$15,MATCH(AT$17,'1.2b Other NFP'!$9:$9,0)+$AF$14,1,1),ADDRESS(MATCH($AA94,'1.2a Other'!$C:$C,0)+$AF$13,MATCH(AT$17,'1.2a Other'!$9:$9,0)+$AF$12,1,1))</f>
        <v>$V$54</v>
      </c>
      <c r="AU94" s="747" t="str">
        <f ca="1">CHOOSE('Bidder Instructions'!$H$28,ADDRESS(MATCH($AB94,'1.2b Other NFP'!$C:$C,0)+$AF$15,MATCH(AU$17,'1.2b Other NFP'!$9:$9,0)+$AF$14,1,1),ADDRESS(MATCH($AA94,'1.2a Other'!$C:$C,0)+$AF$13,MATCH(AU$17,'1.2a Other'!$9:$9,0)+$AF$12,1,1))</f>
        <v>$W$54</v>
      </c>
      <c r="AV94" s="747" t="str">
        <f ca="1">CHOOSE('Bidder Instructions'!$H$28,ADDRESS(MATCH($AB94,'1.2b Other NFP'!$C:$C,0)+$AF$15,MATCH(AV$17,'1.2b Other NFP'!$9:$9,0)+$AF$14,1,1),ADDRESS(MATCH($AA94,'1.2a Other'!$C:$C,0)+$AF$13,MATCH(AV$17,'1.2a Other'!$9:$9,0)+$AF$12,1,1))</f>
        <v>$X$54</v>
      </c>
      <c r="AW94" s="749"/>
      <c r="AX94" s="749"/>
      <c r="AY94" s="749"/>
    </row>
    <row r="95" spans="1:51" s="737" customFormat="1" ht="33" customHeight="1" outlineLevel="1" x14ac:dyDescent="0.25">
      <c r="A95" s="737" t="s">
        <v>438</v>
      </c>
      <c r="B95" s="839" t="s">
        <v>437</v>
      </c>
      <c r="D95" s="993" t="s">
        <v>230</v>
      </c>
      <c r="E95" s="990" t="s">
        <v>217</v>
      </c>
      <c r="F95" s="742">
        <f ca="1">_xlfn.IFNA(HYPERLINK(CHOOSE('Bidder Instructions'!$H$28,"#'1.2b Other NFP'!"&amp;AF95,"#'1.2a Other'!"&amp;AF95),INDIRECT("'"&amp;CHOOSE('Bidder Instructions'!$H$28,"1.2b Other NFP","1.2a Other")&amp;"'!"&amp;AF95)),"")</f>
        <v>0</v>
      </c>
      <c r="G95" s="742">
        <f ca="1">_xlfn.IFNA(HYPERLINK(CHOOSE('Bidder Instructions'!$H$28,"#'1.2b Other NFP'!"&amp;AG95,"#'1.2a Other'!"&amp;AG95),INDIRECT("'"&amp;CHOOSE('Bidder Instructions'!$H$28,"1.2b Other NFP","1.2a Other")&amp;"'!"&amp;AG95)),"")</f>
        <v>0</v>
      </c>
      <c r="H95" s="742">
        <f ca="1">_xlfn.IFNA(HYPERLINK(CHOOSE('Bidder Instructions'!$H$28,"#'1.2b Other NFP'!"&amp;AH95,"#'1.2a Other'!"&amp;AH95),INDIRECT("'"&amp;CHOOSE('Bidder Instructions'!$H$28,"1.2b Other NFP","1.2a Other")&amp;"'!"&amp;AH95)),"")</f>
        <v>0</v>
      </c>
      <c r="I95" s="987"/>
      <c r="J95" s="987"/>
      <c r="K95" s="987"/>
      <c r="M95" s="742">
        <f ca="1">_xlfn.IFNA(HYPERLINK(CHOOSE('Bidder Instructions'!$H$28,"#'1.2b Other NFP'!"&amp;AM95,"#'1.2a Other'!"&amp;AM95),INDIRECT("'"&amp;CHOOSE('Bidder Instructions'!$H$28,"1.2b Other NFP","1.2a Other")&amp;"'!"&amp;AM95)),"")</f>
        <v>0</v>
      </c>
      <c r="N95" s="742">
        <f ca="1">_xlfn.IFNA(HYPERLINK(CHOOSE('Bidder Instructions'!$H$28,"#'1.2b Other NFP'!"&amp;AN95,"#'1.2a Other'!"&amp;AN95),INDIRECT("'"&amp;CHOOSE('Bidder Instructions'!$H$28,"1.2b Other NFP","1.2a Other")&amp;"'!"&amp;AN95)),"")</f>
        <v>0</v>
      </c>
      <c r="O95" s="742">
        <f ca="1">_xlfn.IFNA(HYPERLINK(CHOOSE('Bidder Instructions'!$H$28,"#'1.2b Other NFP'!"&amp;AO95,"#'1.2a Other'!"&amp;AO95),INDIRECT("'"&amp;CHOOSE('Bidder Instructions'!$H$28,"1.2b Other NFP","1.2a Other")&amp;"'!"&amp;AO95)),"")</f>
        <v>0</v>
      </c>
      <c r="P95" s="987"/>
      <c r="Q95" s="987"/>
      <c r="R95" s="987"/>
      <c r="T95" s="742">
        <f ca="1">_xlfn.IFNA(HYPERLINK(CHOOSE('Bidder Instructions'!$H$28,"#'1.2b Other NFP'!"&amp;AT95,"#'1.2a Other'!"&amp;AT95),INDIRECT("'"&amp;CHOOSE('Bidder Instructions'!$H$28,"1.2b Other NFP","1.2a Other")&amp;"'!"&amp;AT95)),"")</f>
        <v>0</v>
      </c>
      <c r="U95" s="742">
        <f ca="1">_xlfn.IFNA(HYPERLINK(CHOOSE('Bidder Instructions'!$H$28,"#'1.2b Other NFP'!"&amp;AU95,"#'1.2a Other'!"&amp;AU95),INDIRECT("'"&amp;CHOOSE('Bidder Instructions'!$H$28,"1.2b Other NFP","1.2a Other")&amp;"'!"&amp;AU95)),"")</f>
        <v>0</v>
      </c>
      <c r="V95" s="742">
        <f ca="1">_xlfn.IFNA(HYPERLINK(CHOOSE('Bidder Instructions'!$H$28,"#'1.2b Other NFP'!"&amp;AV95,"#'1.2a Other'!"&amp;AV95),INDIRECT("'"&amp;CHOOSE('Bidder Instructions'!$H$28,"1.2b Other NFP","1.2a Other")&amp;"'!"&amp;AV95)),"")</f>
        <v>0</v>
      </c>
      <c r="W95" s="987"/>
      <c r="X95" s="987"/>
      <c r="Y95" s="987"/>
      <c r="AA95" s="343" t="str">
        <f t="shared" ref="AA95:AA98" si="59">A95</f>
        <v>BS4</v>
      </c>
      <c r="AB95" s="343">
        <v>0</v>
      </c>
      <c r="AC95" s="343"/>
      <c r="AD95" s="994" t="s">
        <v>230</v>
      </c>
      <c r="AE95" s="992" t="s">
        <v>217</v>
      </c>
      <c r="AF95" s="747" t="str">
        <f ca="1">CHOOSE('Bidder Instructions'!$H$28,ADDRESS(MATCH($AB95,'1.2b Other NFP'!$C:$C,0)+$AF$15,MATCH(AF$17,'1.2b Other NFP'!$9:$9,0)+$AF$14,1,1),ADDRESS(MATCH($AA95,'1.2a Other'!$C:$C,0)+$AF$13,MATCH(AF$17,'1.2a Other'!$9:$9,0)+$AF$12,1,1))</f>
        <v>$F$55</v>
      </c>
      <c r="AG95" s="747" t="str">
        <f ca="1">CHOOSE('Bidder Instructions'!$H$28,ADDRESS(MATCH($AB95,'1.2b Other NFP'!$C:$C,0)+$AF$15,MATCH(AG$17,'1.2b Other NFP'!$9:$9,0)+$AF$14,1,1),ADDRESS(MATCH($AA95,'1.2a Other'!$C:$C,0)+$AF$13,MATCH(AG$17,'1.2a Other'!$9:$9,0)+$AF$12,1,1))</f>
        <v>$G$55</v>
      </c>
      <c r="AH95" s="747" t="str">
        <f ca="1">CHOOSE('Bidder Instructions'!$H$28,ADDRESS(MATCH($AB95,'1.2b Other NFP'!$C:$C,0)+$AF$15,MATCH(AH$17,'1.2b Other NFP'!$9:$9,0)+$AF$14,1,1),ADDRESS(MATCH($AA95,'1.2a Other'!$C:$C,0)+$AF$13,MATCH(AH$17,'1.2a Other'!$9:$9,0)+$AF$12,1,1))</f>
        <v>$H$55</v>
      </c>
      <c r="AI95" s="748"/>
      <c r="AJ95" s="748"/>
      <c r="AK95" s="748"/>
      <c r="AL95" s="748"/>
      <c r="AM95" s="747" t="str">
        <f ca="1">CHOOSE('Bidder Instructions'!$H$28,ADDRESS(MATCH($AB95,'1.2b Other NFP'!$C:$C,0)+$AF$15,MATCH(AM$17,'1.2b Other NFP'!$9:$9,0)+$AF$14,1,1),ADDRESS(MATCH($AA95,'1.2a Other'!$C:$C,0)+$AF$13,MATCH(AM$17,'1.2a Other'!$9:$9,0)+$AF$12,1,1))</f>
        <v>$N$55</v>
      </c>
      <c r="AN95" s="747" t="str">
        <f ca="1">CHOOSE('Bidder Instructions'!$H$28,ADDRESS(MATCH($AB95,'1.2b Other NFP'!$C:$C,0)+$AF$15,MATCH(AN$17,'1.2b Other NFP'!$9:$9,0)+$AF$14,1,1),ADDRESS(MATCH($AA95,'1.2a Other'!$C:$C,0)+$AF$13,MATCH(AN$17,'1.2a Other'!$9:$9,0)+$AF$12,1,1))</f>
        <v>$O$55</v>
      </c>
      <c r="AO95" s="747" t="str">
        <f ca="1">CHOOSE('Bidder Instructions'!$H$28,ADDRESS(MATCH($AB95,'1.2b Other NFP'!$C:$C,0)+$AF$15,MATCH(AO$17,'1.2b Other NFP'!$9:$9,0)+$AF$14,1,1),ADDRESS(MATCH($AA95,'1.2a Other'!$C:$C,0)+$AF$13,MATCH(AO$17,'1.2a Other'!$9:$9,0)+$AF$12,1,1))</f>
        <v>$P$55</v>
      </c>
      <c r="AP95" s="748"/>
      <c r="AQ95" s="748"/>
      <c r="AR95" s="748"/>
      <c r="AS95" s="748"/>
      <c r="AT95" s="747" t="str">
        <f ca="1">CHOOSE('Bidder Instructions'!$H$28,ADDRESS(MATCH($AB95,'1.2b Other NFP'!$C:$C,0)+$AF$15,MATCH(AT$17,'1.2b Other NFP'!$9:$9,0)+$AF$14,1,1),ADDRESS(MATCH($AA95,'1.2a Other'!$C:$C,0)+$AF$13,MATCH(AT$17,'1.2a Other'!$9:$9,0)+$AF$12,1,1))</f>
        <v>$V$55</v>
      </c>
      <c r="AU95" s="747" t="str">
        <f ca="1">CHOOSE('Bidder Instructions'!$H$28,ADDRESS(MATCH($AB95,'1.2b Other NFP'!$C:$C,0)+$AF$15,MATCH(AU$17,'1.2b Other NFP'!$9:$9,0)+$AF$14,1,1),ADDRESS(MATCH($AA95,'1.2a Other'!$C:$C,0)+$AF$13,MATCH(AU$17,'1.2a Other'!$9:$9,0)+$AF$12,1,1))</f>
        <v>$W$55</v>
      </c>
      <c r="AV95" s="747" t="str">
        <f ca="1">CHOOSE('Bidder Instructions'!$H$28,ADDRESS(MATCH($AB95,'1.2b Other NFP'!$C:$C,0)+$AF$15,MATCH(AV$17,'1.2b Other NFP'!$9:$9,0)+$AF$14,1,1),ADDRESS(MATCH($AA95,'1.2a Other'!$C:$C,0)+$AF$13,MATCH(AV$17,'1.2a Other'!$9:$9,0)+$AF$12,1,1))</f>
        <v>$X$55</v>
      </c>
      <c r="AW95" s="749"/>
      <c r="AX95" s="749"/>
      <c r="AY95" s="749"/>
    </row>
    <row r="96" spans="1:51" s="737" customFormat="1" outlineLevel="1" x14ac:dyDescent="0.25">
      <c r="A96" s="737" t="s">
        <v>439</v>
      </c>
      <c r="B96" s="737" t="s">
        <v>42</v>
      </c>
      <c r="D96" s="993" t="str">
        <f>IF('Bidder Instructions'!$H$27=1,"","Right of use assets")</f>
        <v>Right of use assets</v>
      </c>
      <c r="E96" s="995" t="str">
        <f>IF(D96="","","add")</f>
        <v>add</v>
      </c>
      <c r="F96" s="742">
        <f ca="1">_xlfn.IFNA(HYPERLINK(CHOOSE('Bidder Instructions'!$H$28,"#'1.2b Other NFP'!"&amp;AF96,"#'1.2a Other'!"&amp;AF96),INDIRECT("'"&amp;CHOOSE('Bidder Instructions'!$H$28,"1.2b Other NFP","1.2a Other")&amp;"'!"&amp;AF96)),"")</f>
        <v>0</v>
      </c>
      <c r="G96" s="742">
        <f ca="1">_xlfn.IFNA(HYPERLINK(CHOOSE('Bidder Instructions'!$H$28,"#'1.2b Other NFP'!"&amp;AG96,"#'1.2a Other'!"&amp;AG96),INDIRECT("'"&amp;CHOOSE('Bidder Instructions'!$H$28,"1.2b Other NFP","1.2a Other")&amp;"'!"&amp;AG96)),"")</f>
        <v>0</v>
      </c>
      <c r="H96" s="742">
        <f ca="1">_xlfn.IFNA(HYPERLINK(CHOOSE('Bidder Instructions'!$H$28,"#'1.2b Other NFP'!"&amp;AH96,"#'1.2a Other'!"&amp;AH96),INDIRECT("'"&amp;CHOOSE('Bidder Instructions'!$H$28,"1.2b Other NFP","1.2a Other")&amp;"'!"&amp;AH96)),"")</f>
        <v>0</v>
      </c>
      <c r="I96" s="987"/>
      <c r="J96" s="987"/>
      <c r="K96" s="987"/>
      <c r="M96" s="742">
        <f ca="1">_xlfn.IFNA(HYPERLINK(CHOOSE('Bidder Instructions'!$H$28,"#'1.2b Other NFP'!"&amp;AM96,"#'1.2a Other'!"&amp;AM96),INDIRECT("'"&amp;CHOOSE('Bidder Instructions'!$H$28,"1.2b Other NFP","1.2a Other")&amp;"'!"&amp;AM96)),"")</f>
        <v>0</v>
      </c>
      <c r="N96" s="742">
        <f ca="1">_xlfn.IFNA(HYPERLINK(CHOOSE('Bidder Instructions'!$H$28,"#'1.2b Other NFP'!"&amp;AN96,"#'1.2a Other'!"&amp;AN96),INDIRECT("'"&amp;CHOOSE('Bidder Instructions'!$H$28,"1.2b Other NFP","1.2a Other")&amp;"'!"&amp;AN96)),"")</f>
        <v>0</v>
      </c>
      <c r="O96" s="742">
        <f ca="1">_xlfn.IFNA(HYPERLINK(CHOOSE('Bidder Instructions'!$H$28,"#'1.2b Other NFP'!"&amp;AO96,"#'1.2a Other'!"&amp;AO96),INDIRECT("'"&amp;CHOOSE('Bidder Instructions'!$H$28,"1.2b Other NFP","1.2a Other")&amp;"'!"&amp;AO96)),"")</f>
        <v>0</v>
      </c>
      <c r="P96" s="987"/>
      <c r="Q96" s="987"/>
      <c r="R96" s="987"/>
      <c r="T96" s="742">
        <f ca="1">_xlfn.IFNA(HYPERLINK(CHOOSE('Bidder Instructions'!$H$28,"#'1.2b Other NFP'!"&amp;AT96,"#'1.2a Other'!"&amp;AT96),INDIRECT("'"&amp;CHOOSE('Bidder Instructions'!$H$28,"1.2b Other NFP","1.2a Other")&amp;"'!"&amp;AT96)),"")</f>
        <v>0</v>
      </c>
      <c r="U96" s="742">
        <f ca="1">_xlfn.IFNA(HYPERLINK(CHOOSE('Bidder Instructions'!$H$28,"#'1.2b Other NFP'!"&amp;AU96,"#'1.2a Other'!"&amp;AU96),INDIRECT("'"&amp;CHOOSE('Bidder Instructions'!$H$28,"1.2b Other NFP","1.2a Other")&amp;"'!"&amp;AU96)),"")</f>
        <v>0</v>
      </c>
      <c r="V96" s="742">
        <f ca="1">_xlfn.IFNA(HYPERLINK(CHOOSE('Bidder Instructions'!$H$28,"#'1.2b Other NFP'!"&amp;AV96,"#'1.2a Other'!"&amp;AV96),INDIRECT("'"&amp;CHOOSE('Bidder Instructions'!$H$28,"1.2b Other NFP","1.2a Other")&amp;"'!"&amp;AV96)),"")</f>
        <v>0</v>
      </c>
      <c r="W96" s="987"/>
      <c r="X96" s="987"/>
      <c r="Y96" s="987"/>
      <c r="AA96" s="343" t="str">
        <f t="shared" si="59"/>
        <v>BS5</v>
      </c>
      <c r="AB96" s="343">
        <v>0</v>
      </c>
      <c r="AC96" s="343"/>
      <c r="AD96" s="994" t="str">
        <f>IF('Bidder Instructions'!$H$27=1,"","Right of use assets")</f>
        <v>Right of use assets</v>
      </c>
      <c r="AE96" s="996" t="str">
        <f>IF(AD96="","","add")</f>
        <v>add</v>
      </c>
      <c r="AF96" s="747" t="str">
        <f ca="1">CHOOSE('Bidder Instructions'!$H$28,ADDRESS(MATCH($AB96,'1.2b Other NFP'!$C:$C,0)+$AF$15,MATCH(AF$17,'1.2b Other NFP'!$9:$9,0)+$AF$14,1,1),ADDRESS(MATCH($AA96,'1.2a Other'!$C:$C,0)+$AF$13,MATCH(AF$17,'1.2a Other'!$9:$9,0)+$AF$12,1,1))</f>
        <v>$F$56</v>
      </c>
      <c r="AG96" s="747" t="str">
        <f ca="1">CHOOSE('Bidder Instructions'!$H$28,ADDRESS(MATCH($AB96,'1.2b Other NFP'!$C:$C,0)+$AF$15,MATCH(AG$17,'1.2b Other NFP'!$9:$9,0)+$AF$14,1,1),ADDRESS(MATCH($AA96,'1.2a Other'!$C:$C,0)+$AF$13,MATCH(AG$17,'1.2a Other'!$9:$9,0)+$AF$12,1,1))</f>
        <v>$G$56</v>
      </c>
      <c r="AH96" s="747" t="str">
        <f ca="1">CHOOSE('Bidder Instructions'!$H$28,ADDRESS(MATCH($AB96,'1.2b Other NFP'!$C:$C,0)+$AF$15,MATCH(AH$17,'1.2b Other NFP'!$9:$9,0)+$AF$14,1,1),ADDRESS(MATCH($AA96,'1.2a Other'!$C:$C,0)+$AF$13,MATCH(AH$17,'1.2a Other'!$9:$9,0)+$AF$12,1,1))</f>
        <v>$H$56</v>
      </c>
      <c r="AI96" s="748"/>
      <c r="AJ96" s="748"/>
      <c r="AK96" s="748"/>
      <c r="AL96" s="748"/>
      <c r="AM96" s="747" t="str">
        <f ca="1">CHOOSE('Bidder Instructions'!$H$28,ADDRESS(MATCH($AB96,'1.2b Other NFP'!$C:$C,0)+$AF$15,MATCH(AM$17,'1.2b Other NFP'!$9:$9,0)+$AF$14,1,1),ADDRESS(MATCH($AA96,'1.2a Other'!$C:$C,0)+$AF$13,MATCH(AM$17,'1.2a Other'!$9:$9,0)+$AF$12,1,1))</f>
        <v>$N$56</v>
      </c>
      <c r="AN96" s="747" t="str">
        <f ca="1">CHOOSE('Bidder Instructions'!$H$28,ADDRESS(MATCH($AB96,'1.2b Other NFP'!$C:$C,0)+$AF$15,MATCH(AN$17,'1.2b Other NFP'!$9:$9,0)+$AF$14,1,1),ADDRESS(MATCH($AA96,'1.2a Other'!$C:$C,0)+$AF$13,MATCH(AN$17,'1.2a Other'!$9:$9,0)+$AF$12,1,1))</f>
        <v>$O$56</v>
      </c>
      <c r="AO96" s="747" t="str">
        <f ca="1">CHOOSE('Bidder Instructions'!$H$28,ADDRESS(MATCH($AB96,'1.2b Other NFP'!$C:$C,0)+$AF$15,MATCH(AO$17,'1.2b Other NFP'!$9:$9,0)+$AF$14,1,1),ADDRESS(MATCH($AA96,'1.2a Other'!$C:$C,0)+$AF$13,MATCH(AO$17,'1.2a Other'!$9:$9,0)+$AF$12,1,1))</f>
        <v>$P$56</v>
      </c>
      <c r="AP96" s="748"/>
      <c r="AQ96" s="748"/>
      <c r="AR96" s="748"/>
      <c r="AS96" s="748"/>
      <c r="AT96" s="747" t="str">
        <f ca="1">CHOOSE('Bidder Instructions'!$H$28,ADDRESS(MATCH($AB96,'1.2b Other NFP'!$C:$C,0)+$AF$15,MATCH(AT$17,'1.2b Other NFP'!$9:$9,0)+$AF$14,1,1),ADDRESS(MATCH($AA96,'1.2a Other'!$C:$C,0)+$AF$13,MATCH(AT$17,'1.2a Other'!$9:$9,0)+$AF$12,1,1))</f>
        <v>$V$56</v>
      </c>
      <c r="AU96" s="747" t="str">
        <f ca="1">CHOOSE('Bidder Instructions'!$H$28,ADDRESS(MATCH($AB96,'1.2b Other NFP'!$C:$C,0)+$AF$15,MATCH(AU$17,'1.2b Other NFP'!$9:$9,0)+$AF$14,1,1),ADDRESS(MATCH($AA96,'1.2a Other'!$C:$C,0)+$AF$13,MATCH(AU$17,'1.2a Other'!$9:$9,0)+$AF$12,1,1))</f>
        <v>$W$56</v>
      </c>
      <c r="AV96" s="747" t="str">
        <f ca="1">CHOOSE('Bidder Instructions'!$H$28,ADDRESS(MATCH($AB96,'1.2b Other NFP'!$C:$C,0)+$AF$15,MATCH(AV$17,'1.2b Other NFP'!$9:$9,0)+$AF$14,1,1),ADDRESS(MATCH($AA96,'1.2a Other'!$C:$C,0)+$AF$13,MATCH(AV$17,'1.2a Other'!$9:$9,0)+$AF$12,1,1))</f>
        <v>$X$56</v>
      </c>
      <c r="AW96" s="749"/>
      <c r="AX96" s="749"/>
      <c r="AY96" s="749"/>
    </row>
    <row r="97" spans="1:51" s="737" customFormat="1" outlineLevel="1" x14ac:dyDescent="0.25">
      <c r="A97" s="737" t="s">
        <v>42</v>
      </c>
      <c r="B97" s="737" t="s">
        <v>445</v>
      </c>
      <c r="D97" s="840" t="str">
        <f>IF('Bidder Instructions'!$H$27=2,"","Investments")</f>
        <v/>
      </c>
      <c r="E97" s="995" t="str">
        <f>IF(D97="","","add")</f>
        <v/>
      </c>
      <c r="F97" s="742" t="str">
        <f ca="1">_xlfn.IFNA(HYPERLINK(CHOOSE('Bidder Instructions'!$H$27,"#'1.2b Other NFP'!"&amp;AF97,"#'1.2a Other'!"&amp;AF97),INDIRECT("'"&amp;CHOOSE('Bidder Instructions'!$H$27,"1.2b Other NFP","1.2a Other")&amp;"'!"&amp;AF97)),"")</f>
        <v/>
      </c>
      <c r="G97" s="742" t="str">
        <f ca="1">_xlfn.IFNA(HYPERLINK(CHOOSE('Bidder Instructions'!$H$27,"#'1.2b Other NFP'!"&amp;AG97,"#'1.2a Other'!"&amp;AG97),INDIRECT("'"&amp;CHOOSE('Bidder Instructions'!$H$27,"1.2b Other NFP","1.2a Other")&amp;"'!"&amp;AG97)),"")</f>
        <v/>
      </c>
      <c r="H97" s="742" t="str">
        <f ca="1">_xlfn.IFNA(HYPERLINK(CHOOSE('Bidder Instructions'!$H$27,"#'1.2b Other NFP'!"&amp;AH97,"#'1.2a Other'!"&amp;AH97),INDIRECT("'"&amp;CHOOSE('Bidder Instructions'!$H$27,"1.2b Other NFP","1.2a Other")&amp;"'!"&amp;AH97)),"")</f>
        <v/>
      </c>
      <c r="I97" s="987"/>
      <c r="J97" s="987"/>
      <c r="K97" s="987"/>
      <c r="M97" s="742" t="str">
        <f ca="1">_xlfn.IFNA(HYPERLINK(CHOOSE('Bidder Instructions'!$H$27,"#'1.2b Other NFP'!"&amp;AM97,"#'1.2a Other'!"&amp;AM97),INDIRECT("'"&amp;CHOOSE('Bidder Instructions'!$H$27,"1.2b Other NFP","1.2a Other")&amp;"'!"&amp;AM97)),"")</f>
        <v/>
      </c>
      <c r="N97" s="742" t="str">
        <f ca="1">_xlfn.IFNA(HYPERLINK(CHOOSE('Bidder Instructions'!$H$27,"#'1.2b Other NFP'!"&amp;AN97,"#'1.2a Other'!"&amp;AN97),INDIRECT("'"&amp;CHOOSE('Bidder Instructions'!$H$27,"1.2b Other NFP","1.2a Other")&amp;"'!"&amp;AN97)),"")</f>
        <v/>
      </c>
      <c r="O97" s="742" t="str">
        <f ca="1">_xlfn.IFNA(HYPERLINK(CHOOSE('Bidder Instructions'!$H$27,"#'1.2b Other NFP'!"&amp;AO97,"#'1.2a Other'!"&amp;AO97),INDIRECT("'"&amp;CHOOSE('Bidder Instructions'!$H$27,"1.2b Other NFP","1.2a Other")&amp;"'!"&amp;AO97)),"")</f>
        <v/>
      </c>
      <c r="P97" s="987"/>
      <c r="Q97" s="987"/>
      <c r="R97" s="987"/>
      <c r="T97" s="742" t="str">
        <f ca="1">_xlfn.IFNA(HYPERLINK(CHOOSE('Bidder Instructions'!$H$27,"#'1.2b Other NFP'!"&amp;AT97,"#'1.2a Other'!"&amp;AT97),INDIRECT("'"&amp;CHOOSE('Bidder Instructions'!$H$27,"1.2b Other NFP","1.2a Other")&amp;"'!"&amp;AT97)),"")</f>
        <v/>
      </c>
      <c r="U97" s="742" t="str">
        <f ca="1">_xlfn.IFNA(HYPERLINK(CHOOSE('Bidder Instructions'!$H$27,"#'1.2b Other NFP'!"&amp;AU97,"#'1.2a Other'!"&amp;AU97),INDIRECT("'"&amp;CHOOSE('Bidder Instructions'!$H$27,"1.2b Other NFP","1.2a Other")&amp;"'!"&amp;AU97)),"")</f>
        <v/>
      </c>
      <c r="V97" s="742" t="str">
        <f ca="1">_xlfn.IFNA(HYPERLINK(CHOOSE('Bidder Instructions'!$H$27,"#'1.2b Other NFP'!"&amp;AV97,"#'1.2a Other'!"&amp;AV97),INDIRECT("'"&amp;CHOOSE('Bidder Instructions'!$H$27,"1.2b Other NFP","1.2a Other")&amp;"'!"&amp;AV97)),"")</f>
        <v/>
      </c>
      <c r="W97" s="987"/>
      <c r="X97" s="987"/>
      <c r="Y97" s="987"/>
      <c r="AA97" s="343" t="str">
        <f t="shared" si="59"/>
        <v>N/A</v>
      </c>
      <c r="AB97" s="343">
        <v>0</v>
      </c>
      <c r="AC97" s="343"/>
      <c r="AD97" s="842" t="str">
        <f>IF('Bidder Instructions'!$H$27=2,"","Investments")</f>
        <v/>
      </c>
      <c r="AE97" s="996" t="str">
        <f>IF(AD97="","","add")</f>
        <v/>
      </c>
      <c r="AF97" s="747" t="e">
        <f ca="1">CHOOSE('Bidder Instructions'!$H$28,ADDRESS(MATCH($AB97,'1.2b Other NFP'!$C:$C,0)+$AF$15,MATCH(AF$17,'1.2b Other NFP'!$9:$9,0)+$AF$14,1,1),ADDRESS(MATCH($AA97,'1.2a Other'!$C:$C,0)+$AF$13,MATCH(AF$17,'1.2a Other'!$9:$9,0)+$AF$12,1,1))</f>
        <v>#N/A</v>
      </c>
      <c r="AG97" s="747" t="e">
        <f ca="1">CHOOSE('Bidder Instructions'!$H$28,ADDRESS(MATCH($AB97,'1.2b Other NFP'!$C:$C,0)+$AF$15,MATCH(AG$17,'1.2b Other NFP'!$9:$9,0)+$AF$14,1,1),ADDRESS(MATCH($AA97,'1.2a Other'!$C:$C,0)+$AF$13,MATCH(AG$17,'1.2a Other'!$9:$9,0)+$AF$12,1,1))</f>
        <v>#N/A</v>
      </c>
      <c r="AH97" s="747" t="e">
        <f ca="1">CHOOSE('Bidder Instructions'!$H$28,ADDRESS(MATCH($AB97,'1.2b Other NFP'!$C:$C,0)+$AF$15,MATCH(AH$17,'1.2b Other NFP'!$9:$9,0)+$AF$14,1,1),ADDRESS(MATCH($AA97,'1.2a Other'!$C:$C,0)+$AF$13,MATCH(AH$17,'1.2a Other'!$9:$9,0)+$AF$12,1,1))</f>
        <v>#N/A</v>
      </c>
      <c r="AI97" s="748"/>
      <c r="AJ97" s="748"/>
      <c r="AK97" s="748"/>
      <c r="AL97" s="748"/>
      <c r="AM97" s="747" t="e">
        <f ca="1">CHOOSE('Bidder Instructions'!$H$28,ADDRESS(MATCH($AB97,'1.2b Other NFP'!$C:$C,0)+$AF$15,MATCH(AM$17,'1.2b Other NFP'!$9:$9,0)+$AF$14,1,1),ADDRESS(MATCH($AA97,'1.2a Other'!$C:$C,0)+$AF$13,MATCH(AM$17,'1.2a Other'!$9:$9,0)+$AF$12,1,1))</f>
        <v>#N/A</v>
      </c>
      <c r="AN97" s="747" t="e">
        <f ca="1">CHOOSE('Bidder Instructions'!$H$28,ADDRESS(MATCH($AB97,'1.2b Other NFP'!$C:$C,0)+$AF$15,MATCH(AN$17,'1.2b Other NFP'!$9:$9,0)+$AF$14,1,1),ADDRESS(MATCH($AA97,'1.2a Other'!$C:$C,0)+$AF$13,MATCH(AN$17,'1.2a Other'!$9:$9,0)+$AF$12,1,1))</f>
        <v>#N/A</v>
      </c>
      <c r="AO97" s="747" t="e">
        <f ca="1">CHOOSE('Bidder Instructions'!$H$28,ADDRESS(MATCH($AB97,'1.2b Other NFP'!$C:$C,0)+$AF$15,MATCH(AO$17,'1.2b Other NFP'!$9:$9,0)+$AF$14,1,1),ADDRESS(MATCH($AA97,'1.2a Other'!$C:$C,0)+$AF$13,MATCH(AO$17,'1.2a Other'!$9:$9,0)+$AF$12,1,1))</f>
        <v>#N/A</v>
      </c>
      <c r="AP97" s="748"/>
      <c r="AQ97" s="748"/>
      <c r="AR97" s="748"/>
      <c r="AS97" s="748"/>
      <c r="AT97" s="747" t="e">
        <f ca="1">CHOOSE('Bidder Instructions'!$H$28,ADDRESS(MATCH($AB97,'1.2b Other NFP'!$C:$C,0)+$AF$15,MATCH(AT$17,'1.2b Other NFP'!$9:$9,0)+$AF$14,1,1),ADDRESS(MATCH($AA97,'1.2a Other'!$C:$C,0)+$AF$13,MATCH(AT$17,'1.2a Other'!$9:$9,0)+$AF$12,1,1))</f>
        <v>#N/A</v>
      </c>
      <c r="AU97" s="747" t="e">
        <f ca="1">CHOOSE('Bidder Instructions'!$H$28,ADDRESS(MATCH($AB97,'1.2b Other NFP'!$C:$C,0)+$AF$15,MATCH(AU$17,'1.2b Other NFP'!$9:$9,0)+$AF$14,1,1),ADDRESS(MATCH($AA97,'1.2a Other'!$C:$C,0)+$AF$13,MATCH(AU$17,'1.2a Other'!$9:$9,0)+$AF$12,1,1))</f>
        <v>#N/A</v>
      </c>
      <c r="AV97" s="747" t="e">
        <f ca="1">CHOOSE('Bidder Instructions'!$H$28,ADDRESS(MATCH($AB97,'1.2b Other NFP'!$C:$C,0)+$AF$15,MATCH(AV$17,'1.2b Other NFP'!$9:$9,0)+$AF$14,1,1),ADDRESS(MATCH($AA97,'1.2a Other'!$C:$C,0)+$AF$13,MATCH(AV$17,'1.2a Other'!$9:$9,0)+$AF$12,1,1))</f>
        <v>#N/A</v>
      </c>
      <c r="AW97" s="749"/>
      <c r="AX97" s="749"/>
      <c r="AY97" s="749"/>
    </row>
    <row r="98" spans="1:51" s="737" customFormat="1" ht="16" customHeight="1" outlineLevel="1" x14ac:dyDescent="0.25">
      <c r="A98" s="737" t="s">
        <v>498</v>
      </c>
      <c r="B98" s="737" t="s">
        <v>465</v>
      </c>
      <c r="D98" s="999" t="s">
        <v>222</v>
      </c>
      <c r="E98" s="1000" t="s">
        <v>217</v>
      </c>
      <c r="F98" s="742">
        <f ca="1">_xlfn.IFNA(HYPERLINK(CHOOSE('Bidder Instructions'!$H$28,"#'1.2b Other NFP'!"&amp;AF98,"#'1.2a Other'!"&amp;AF98),INDIRECT("'"&amp;CHOOSE('Bidder Instructions'!$H$28,"1.2b Other NFP","1.2a Other")&amp;"'!"&amp;AF98)),"")</f>
        <v>0</v>
      </c>
      <c r="G98" s="742">
        <f ca="1">_xlfn.IFNA(HYPERLINK(CHOOSE('Bidder Instructions'!$H$28,"#'1.2b Other NFP'!"&amp;AG98,"#'1.2a Other'!"&amp;AG98),INDIRECT("'"&amp;CHOOSE('Bidder Instructions'!$H$28,"1.2b Other NFP","1.2a Other")&amp;"'!"&amp;AG98)),"")</f>
        <v>0</v>
      </c>
      <c r="H98" s="742">
        <f ca="1">_xlfn.IFNA(HYPERLINK(CHOOSE('Bidder Instructions'!$H$28,"#'1.2b Other NFP'!"&amp;AH98,"#'1.2a Other'!"&amp;AH98),INDIRECT("'"&amp;CHOOSE('Bidder Instructions'!$H$28,"1.2b Other NFP","1.2a Other")&amp;"'!"&amp;AH98)),"")</f>
        <v>0</v>
      </c>
      <c r="I98" s="987"/>
      <c r="J98" s="987"/>
      <c r="K98" s="987"/>
      <c r="M98" s="742">
        <f ca="1">_xlfn.IFNA(HYPERLINK(CHOOSE('Bidder Instructions'!$H$28,"#'1.2b Other NFP'!"&amp;AM98,"#'1.2a Other'!"&amp;AM98),INDIRECT("'"&amp;CHOOSE('Bidder Instructions'!$H$28,"1.2b Other NFP","1.2a Other")&amp;"'!"&amp;AM98)),"")</f>
        <v>0</v>
      </c>
      <c r="N98" s="742">
        <f ca="1">_xlfn.IFNA(HYPERLINK(CHOOSE('Bidder Instructions'!$H$28,"#'1.2b Other NFP'!"&amp;AN98,"#'1.2a Other'!"&amp;AN98),INDIRECT("'"&amp;CHOOSE('Bidder Instructions'!$H$28,"1.2b Other NFP","1.2a Other")&amp;"'!"&amp;AN98)),"")</f>
        <v>0</v>
      </c>
      <c r="O98" s="742">
        <f ca="1">_xlfn.IFNA(HYPERLINK(CHOOSE('Bidder Instructions'!$H$28,"#'1.2b Other NFP'!"&amp;AO98,"#'1.2a Other'!"&amp;AO98),INDIRECT("'"&amp;CHOOSE('Bidder Instructions'!$H$28,"1.2b Other NFP","1.2a Other")&amp;"'!"&amp;AO98)),"")</f>
        <v>0</v>
      </c>
      <c r="P98" s="987"/>
      <c r="Q98" s="987"/>
      <c r="R98" s="987"/>
      <c r="T98" s="742">
        <f ca="1">_xlfn.IFNA(HYPERLINK(CHOOSE('Bidder Instructions'!$H$28,"#'1.2b Other NFP'!"&amp;AT98,"#'1.2a Other'!"&amp;AT98),INDIRECT("'"&amp;CHOOSE('Bidder Instructions'!$H$28,"1.2b Other NFP","1.2a Other")&amp;"'!"&amp;AT98)),"")</f>
        <v>0</v>
      </c>
      <c r="U98" s="742">
        <f ca="1">_xlfn.IFNA(HYPERLINK(CHOOSE('Bidder Instructions'!$H$28,"#'1.2b Other NFP'!"&amp;AU98,"#'1.2a Other'!"&amp;AU98),INDIRECT("'"&amp;CHOOSE('Bidder Instructions'!$H$28,"1.2b Other NFP","1.2a Other")&amp;"'!"&amp;AU98)),"")</f>
        <v>0</v>
      </c>
      <c r="V98" s="742">
        <f ca="1">_xlfn.IFNA(HYPERLINK(CHOOSE('Bidder Instructions'!$H$28,"#'1.2b Other NFP'!"&amp;AV98,"#'1.2a Other'!"&amp;AV98),INDIRECT("'"&amp;CHOOSE('Bidder Instructions'!$H$28,"1.2b Other NFP","1.2a Other")&amp;"'!"&amp;AV98)),"")</f>
        <v>0</v>
      </c>
      <c r="W98" s="987"/>
      <c r="X98" s="987"/>
      <c r="Y98" s="987"/>
      <c r="AA98" s="343" t="str">
        <f t="shared" si="59"/>
        <v>BS36</v>
      </c>
      <c r="AB98" s="343">
        <v>0</v>
      </c>
      <c r="AC98" s="343"/>
      <c r="AD98" s="1001" t="s">
        <v>222</v>
      </c>
      <c r="AE98" s="1002" t="s">
        <v>217</v>
      </c>
      <c r="AF98" s="747" t="str">
        <f ca="1">CHOOSE('Bidder Instructions'!$H$28,ADDRESS(MATCH($AB98,'1.2b Other NFP'!$C:$C,0)+$AF$15,MATCH(AF$17,'1.2b Other NFP'!$9:$9,0)+$AF$14,1,1),ADDRESS(MATCH($AA98,'1.2a Other'!$C:$C,0)+$AF$13,MATCH(AF$17,'1.2a Other'!$9:$9,0)+$AF$12,1,1))</f>
        <v>$F$87</v>
      </c>
      <c r="AG98" s="747" t="str">
        <f ca="1">CHOOSE('Bidder Instructions'!$H$28,ADDRESS(MATCH($AB98,'1.2b Other NFP'!$C:$C,0)+$AF$15,MATCH(AG$17,'1.2b Other NFP'!$9:$9,0)+$AF$14,1,1),ADDRESS(MATCH($AA98,'1.2a Other'!$C:$C,0)+$AF$13,MATCH(AG$17,'1.2a Other'!$9:$9,0)+$AF$12,1,1))</f>
        <v>$G$87</v>
      </c>
      <c r="AH98" s="747" t="str">
        <f ca="1">CHOOSE('Bidder Instructions'!$H$28,ADDRESS(MATCH($AB98,'1.2b Other NFP'!$C:$C,0)+$AF$15,MATCH(AH$17,'1.2b Other NFP'!$9:$9,0)+$AF$14,1,1),ADDRESS(MATCH($AA98,'1.2a Other'!$C:$C,0)+$AF$13,MATCH(AH$17,'1.2a Other'!$9:$9,0)+$AF$12,1,1))</f>
        <v>$H$87</v>
      </c>
      <c r="AI98" s="748"/>
      <c r="AJ98" s="748"/>
      <c r="AK98" s="748"/>
      <c r="AL98" s="748"/>
      <c r="AM98" s="747" t="str">
        <f ca="1">CHOOSE('Bidder Instructions'!$H$28,ADDRESS(MATCH($AB98,'1.2b Other NFP'!$C:$C,0)+$AF$15,MATCH(AM$17,'1.2b Other NFP'!$9:$9,0)+$AF$14,1,1),ADDRESS(MATCH($AA98,'1.2a Other'!$C:$C,0)+$AF$13,MATCH(AM$17,'1.2a Other'!$9:$9,0)+$AF$12,1,1))</f>
        <v>$N$87</v>
      </c>
      <c r="AN98" s="747" t="str">
        <f ca="1">CHOOSE('Bidder Instructions'!$H$28,ADDRESS(MATCH($AB98,'1.2b Other NFP'!$C:$C,0)+$AF$15,MATCH(AN$17,'1.2b Other NFP'!$9:$9,0)+$AF$14,1,1),ADDRESS(MATCH($AA98,'1.2a Other'!$C:$C,0)+$AF$13,MATCH(AN$17,'1.2a Other'!$9:$9,0)+$AF$12,1,1))</f>
        <v>$O$87</v>
      </c>
      <c r="AO98" s="747" t="str">
        <f ca="1">CHOOSE('Bidder Instructions'!$H$28,ADDRESS(MATCH($AB98,'1.2b Other NFP'!$C:$C,0)+$AF$15,MATCH(AO$17,'1.2b Other NFP'!$9:$9,0)+$AF$14,1,1),ADDRESS(MATCH($AA98,'1.2a Other'!$C:$C,0)+$AF$13,MATCH(AO$17,'1.2a Other'!$9:$9,0)+$AF$12,1,1))</f>
        <v>$P$87</v>
      </c>
      <c r="AP98" s="748"/>
      <c r="AQ98" s="748"/>
      <c r="AR98" s="748"/>
      <c r="AS98" s="748"/>
      <c r="AT98" s="747" t="str">
        <f ca="1">CHOOSE('Bidder Instructions'!$H$28,ADDRESS(MATCH($AB98,'1.2b Other NFP'!$C:$C,0)+$AF$15,MATCH(AT$17,'1.2b Other NFP'!$9:$9,0)+$AF$14,1,1),ADDRESS(MATCH($AA98,'1.2a Other'!$C:$C,0)+$AF$13,MATCH(AT$17,'1.2a Other'!$9:$9,0)+$AF$12,1,1))</f>
        <v>$V$87</v>
      </c>
      <c r="AU98" s="747" t="str">
        <f ca="1">CHOOSE('Bidder Instructions'!$H$28,ADDRESS(MATCH($AB98,'1.2b Other NFP'!$C:$C,0)+$AF$15,MATCH(AU$17,'1.2b Other NFP'!$9:$9,0)+$AF$14,1,1),ADDRESS(MATCH($AA98,'1.2a Other'!$C:$C,0)+$AF$13,MATCH(AU$17,'1.2a Other'!$9:$9,0)+$AF$12,1,1))</f>
        <v>$W$87</v>
      </c>
      <c r="AV98" s="747" t="str">
        <f ca="1">CHOOSE('Bidder Instructions'!$H$28,ADDRESS(MATCH($AB98,'1.2b Other NFP'!$C:$C,0)+$AF$15,MATCH(AV$17,'1.2b Other NFP'!$9:$9,0)+$AF$14,1,1),ADDRESS(MATCH($AA98,'1.2a Other'!$C:$C,0)+$AF$13,MATCH(AV$17,'1.2a Other'!$9:$9,0)+$AF$12,1,1))</f>
        <v>$X$87</v>
      </c>
      <c r="AW98" s="749"/>
      <c r="AX98" s="749"/>
      <c r="AY98" s="749"/>
    </row>
    <row r="99" spans="1:51" s="737" customFormat="1" ht="16" customHeight="1" x14ac:dyDescent="0.25">
      <c r="D99" s="1128"/>
      <c r="F99" s="1129"/>
      <c r="G99" s="1129"/>
      <c r="H99" s="1129"/>
      <c r="I99" s="987"/>
      <c r="J99" s="987"/>
      <c r="K99" s="987"/>
      <c r="M99" s="1129"/>
      <c r="N99" s="1129"/>
      <c r="O99" s="1129"/>
      <c r="P99" s="987"/>
      <c r="Q99" s="987"/>
      <c r="R99" s="987"/>
      <c r="T99" s="1129"/>
      <c r="U99" s="1129"/>
      <c r="V99" s="1129"/>
      <c r="W99" s="987"/>
      <c r="X99" s="987"/>
      <c r="Y99" s="987"/>
      <c r="AA99" s="343"/>
      <c r="AB99" s="343"/>
      <c r="AC99" s="343"/>
      <c r="AD99" s="1130"/>
      <c r="AE99" s="343"/>
      <c r="AF99" s="747"/>
      <c r="AG99" s="747"/>
      <c r="AH99" s="832"/>
      <c r="AI99" s="748"/>
      <c r="AJ99" s="748"/>
      <c r="AK99" s="748"/>
      <c r="AL99" s="748"/>
      <c r="AM99" s="833"/>
      <c r="AN99" s="747"/>
      <c r="AO99" s="832"/>
      <c r="AP99" s="748"/>
      <c r="AQ99" s="748"/>
      <c r="AR99" s="748"/>
      <c r="AS99" s="748"/>
      <c r="AT99" s="833"/>
      <c r="AU99" s="747"/>
      <c r="AV99" s="832"/>
      <c r="AW99" s="749"/>
      <c r="AX99" s="749"/>
      <c r="AY99" s="749"/>
    </row>
    <row r="100" spans="1:51" s="1008" customFormat="1" outlineLevel="1" x14ac:dyDescent="0.25">
      <c r="A100" s="1003"/>
      <c r="B100" s="1004"/>
      <c r="C100" s="1005" t="s">
        <v>795</v>
      </c>
      <c r="D100" s="760" t="s">
        <v>799</v>
      </c>
      <c r="E100" s="761"/>
      <c r="F100" s="1121" t="str">
        <f ca="1">IFERROR(IF(F101=0,0,(CHOOSE('Bidder Instructions'!$H$27,F101/F102))),"N/A")</f>
        <v>N/A</v>
      </c>
      <c r="G100" s="1121" t="str">
        <f ca="1">IFERROR(IF(G101=0,0,(CHOOSE('Bidder Instructions'!$H$27,G101/G102))),"N/A")</f>
        <v>N/A</v>
      </c>
      <c r="H100" s="1121" t="str">
        <f ca="1">IFERROR(IF(H101=0,0,(CHOOSE('Bidder Instructions'!$H$27,H101/H102))),"N/A")</f>
        <v>N/A</v>
      </c>
      <c r="I100" s="1127" t="str">
        <f ca="1">F100</f>
        <v>N/A</v>
      </c>
      <c r="J100" s="1127" t="str">
        <f t="shared" ref="J100:K100" ca="1" si="60">G100</f>
        <v>N/A</v>
      </c>
      <c r="K100" s="1127" t="str">
        <f t="shared" ca="1" si="60"/>
        <v>N/A</v>
      </c>
      <c r="L100" s="1007"/>
      <c r="M100" s="1121" t="str">
        <f ca="1">IFERROR(IF(M101=0,0,(CHOOSE('Bidder Instructions'!$H$27,M101/M102))),"N/A")</f>
        <v>N/A</v>
      </c>
      <c r="N100" s="1121" t="str">
        <f ca="1">IFERROR(IF(N101=0,0,(CHOOSE('Bidder Instructions'!$H$27,N101/N102))),"N/A")</f>
        <v>N/A</v>
      </c>
      <c r="O100" s="1121" t="str">
        <f ca="1">IFERROR(IF(O101=0,0,(CHOOSE('Bidder Instructions'!$H$27,O101/O102))),"N/A")</f>
        <v>N/A</v>
      </c>
      <c r="P100" s="1127" t="str">
        <f ca="1">M100</f>
        <v>N/A</v>
      </c>
      <c r="Q100" s="1127" t="str">
        <f t="shared" ref="Q100" ca="1" si="61">N100</f>
        <v>N/A</v>
      </c>
      <c r="R100" s="1127" t="str">
        <f t="shared" ref="R100" ca="1" si="62">O100</f>
        <v>N/A</v>
      </c>
      <c r="S100" s="1007"/>
      <c r="T100" s="1121" t="str">
        <f ca="1">IFERROR(IF(T101=0,0,(CHOOSE('Bidder Instructions'!$H$27,T101/T102))),"N/A")</f>
        <v>N/A</v>
      </c>
      <c r="U100" s="1121" t="str">
        <f ca="1">IFERROR(IF(U101=0,0,(CHOOSE('Bidder Instructions'!$H$27,U101/U102))),"N/A")</f>
        <v>N/A</v>
      </c>
      <c r="V100" s="1121" t="str">
        <f ca="1">IFERROR(IF(V101=0,0,(CHOOSE('Bidder Instructions'!$H$27,V101/V102))),"N/A")</f>
        <v>N/A</v>
      </c>
      <c r="W100" s="1127" t="str">
        <f ca="1">T100</f>
        <v>N/A</v>
      </c>
      <c r="X100" s="1127" t="str">
        <f t="shared" ref="X100" ca="1" si="63">U100</f>
        <v>N/A</v>
      </c>
      <c r="Y100" s="1127" t="str">
        <f t="shared" ref="Y100" ca="1" si="64">V100</f>
        <v>N/A</v>
      </c>
      <c r="AA100" s="1009"/>
      <c r="AB100" s="1009"/>
      <c r="AC100" s="1010" t="s">
        <v>795</v>
      </c>
      <c r="AD100" s="1011" t="s">
        <v>799</v>
      </c>
      <c r="AE100" s="943"/>
      <c r="AF100" s="1012"/>
      <c r="AG100" s="1012"/>
      <c r="AH100" s="1013"/>
      <c r="AI100" s="1014"/>
      <c r="AJ100" s="1014"/>
      <c r="AK100" s="1014"/>
      <c r="AL100" s="1014"/>
      <c r="AM100" s="1015"/>
      <c r="AN100" s="1012"/>
      <c r="AO100" s="1013"/>
      <c r="AP100" s="1014"/>
      <c r="AQ100" s="1014"/>
      <c r="AR100" s="1014"/>
      <c r="AS100" s="1014"/>
      <c r="AT100" s="1015"/>
      <c r="AU100" s="1012"/>
      <c r="AV100" s="1013"/>
      <c r="AW100" s="1016"/>
      <c r="AX100" s="1016"/>
      <c r="AY100" s="1016"/>
    </row>
    <row r="101" spans="1:51" s="775" customFormat="1" outlineLevel="1" x14ac:dyDescent="0.25">
      <c r="B101" s="776" t="s">
        <v>514</v>
      </c>
      <c r="C101" s="777"/>
      <c r="D101" s="778" t="s">
        <v>803</v>
      </c>
      <c r="E101" s="779"/>
      <c r="F101" s="780" t="str">
        <f ca="1">_xlfn.IFNA(HYPERLINK(CHOOSE('Bidder Instructions'!$H$28,"#'1.2b Other NFP'!"&amp;AF101,"#'1.2a Other'!"&amp;AF101),INDIRECT("'"&amp;CHOOSE('Bidder Instructions'!$H$28,"1.2b Other NFP","1.2a Other")&amp;"'!"&amp;AF101)),"")</f>
        <v/>
      </c>
      <c r="G101" s="780" t="str">
        <f ca="1">_xlfn.IFNA(HYPERLINK(CHOOSE('Bidder Instructions'!$H$28,"#'1.2b Other NFP'!"&amp;AG101,"#'1.2a Other'!"&amp;AG101),INDIRECT("'"&amp;CHOOSE('Bidder Instructions'!$H$28,"1.2b Other NFP","1.2a Other")&amp;"'!"&amp;AG101)),"")</f>
        <v/>
      </c>
      <c r="H101" s="780" t="str">
        <f ca="1">_xlfn.IFNA(HYPERLINK(CHOOSE('Bidder Instructions'!$H$28,"#'1.2b Other NFP'!"&amp;AH101,"#'1.2a Other'!"&amp;AH101),INDIRECT("'"&amp;CHOOSE('Bidder Instructions'!$H$28,"1.2b Other NFP","1.2a Other")&amp;"'!"&amp;AH101)),"")</f>
        <v/>
      </c>
      <c r="I101" s="781"/>
      <c r="J101" s="782"/>
      <c r="K101" s="782"/>
      <c r="M101" s="780" t="str">
        <f ca="1">_xlfn.IFNA(HYPERLINK(CHOOSE('Bidder Instructions'!$H$28,"#'1.2b Other NFP'!"&amp;AM101,"#'1.2a Other'!"&amp;AM101),INDIRECT("'"&amp;CHOOSE('Bidder Instructions'!$H$28,"1.2b Other NFP","1.2a Other")&amp;"'!"&amp;AM101)),"")</f>
        <v/>
      </c>
      <c r="N101" s="780" t="str">
        <f ca="1">_xlfn.IFNA(HYPERLINK(CHOOSE('Bidder Instructions'!$H$28,"#'1.2b Other NFP'!"&amp;AN101,"#'1.2a Other'!"&amp;AN101),INDIRECT("'"&amp;CHOOSE('Bidder Instructions'!$H$28,"1.2b Other NFP","1.2a Other")&amp;"'!"&amp;AN101)),"")</f>
        <v/>
      </c>
      <c r="O101" s="780" t="str">
        <f ca="1">_xlfn.IFNA(HYPERLINK(CHOOSE('Bidder Instructions'!$H$28,"#'1.2b Other NFP'!"&amp;AO101,"#'1.2a Other'!"&amp;AO101),INDIRECT("'"&amp;CHOOSE('Bidder Instructions'!$H$28,"1.2b Other NFP","1.2a Other")&amp;"'!"&amp;AO101)),"")</f>
        <v/>
      </c>
      <c r="P101" s="781"/>
      <c r="Q101" s="782"/>
      <c r="R101" s="782"/>
      <c r="T101" s="780" t="str">
        <f ca="1">_xlfn.IFNA(HYPERLINK(CHOOSE('Bidder Instructions'!$H$28,"#'1.2b Other NFP'!"&amp;AT101,"#'1.2a Other'!"&amp;AT101),INDIRECT("'"&amp;CHOOSE('Bidder Instructions'!$H$28,"1.2b Other NFP","1.2a Other")&amp;"'!"&amp;AT101)),"")</f>
        <v/>
      </c>
      <c r="U101" s="780" t="str">
        <f ca="1">_xlfn.IFNA(HYPERLINK(CHOOSE('Bidder Instructions'!$H$28,"#'1.2b Other NFP'!"&amp;AU101,"#'1.2a Other'!"&amp;AU101),INDIRECT("'"&amp;CHOOSE('Bidder Instructions'!$H$28,"1.2b Other NFP","1.2a Other")&amp;"'!"&amp;AU101)),"")</f>
        <v/>
      </c>
      <c r="V101" s="780" t="str">
        <f ca="1">_xlfn.IFNA(HYPERLINK(CHOOSE('Bidder Instructions'!$H$28,"#'1.2b Other NFP'!"&amp;AV101,"#'1.2a Other'!"&amp;AV101),INDIRECT("'"&amp;CHOOSE('Bidder Instructions'!$H$28,"1.2b Other NFP","1.2a Other")&amp;"'!"&amp;AV101)),"")</f>
        <v/>
      </c>
      <c r="W101" s="781"/>
      <c r="X101" s="782"/>
      <c r="Y101" s="782"/>
      <c r="AA101" s="783">
        <f t="shared" ref="AA101:AA114" si="65">A101</f>
        <v>0</v>
      </c>
      <c r="AB101" s="783" t="s">
        <v>514</v>
      </c>
      <c r="AC101" s="784"/>
      <c r="AD101" s="785" t="s">
        <v>803</v>
      </c>
      <c r="AE101" s="786"/>
      <c r="AF101" s="787" t="e">
        <f ca="1">CHOOSE('Bidder Instructions'!$H$28,ADDRESS(MATCH($AB101,'1.1b Lead &amp; Parents NFP'!$C:$C,0)+$AF$15,MATCH(AF$17,'1.1b Lead &amp; Parents NFP'!$9:$9,0)+$AF$14,1,1),ADDRESS(MATCH($AA101,'1.1a Lead &amp; Parents'!$C:$C,0)+$AF$13,MATCH(AF$17,'1.1a Lead &amp; Parents'!$9:$9,0)+$AF$12,1,1))</f>
        <v>#N/A</v>
      </c>
      <c r="AG101" s="787" t="e">
        <f ca="1">CHOOSE('Bidder Instructions'!$H$28,ADDRESS(MATCH($AB101,'1.1b Lead &amp; Parents NFP'!$C:$C,0)+$AF$15,MATCH(AG$17,'1.1b Lead &amp; Parents NFP'!$9:$9,0)+$AF$14,1,1),ADDRESS(MATCH($AA101,'1.1a Lead &amp; Parents'!$C:$C,0)+$AF$13,MATCH(AG$17,'1.1a Lead &amp; Parents'!$9:$9,0)+$AF$12,1,1))</f>
        <v>#N/A</v>
      </c>
      <c r="AH101" s="787" t="e">
        <f ca="1">CHOOSE('Bidder Instructions'!$H$28,ADDRESS(MATCH($AB101,'1.1b Lead &amp; Parents NFP'!$C:$C,0)+$AF$15,MATCH(AH$17,'1.1b Lead &amp; Parents NFP'!$9:$9,0)+$AF$14,1,1),ADDRESS(MATCH($AA101,'1.1a Lead &amp; Parents'!$C:$C,0)+$AF$13,MATCH(AH$17,'1.1a Lead &amp; Parents'!$9:$9,0)+$AF$12,1,1))</f>
        <v>#N/A</v>
      </c>
      <c r="AI101" s="788"/>
      <c r="AJ101" s="788"/>
      <c r="AK101" s="788"/>
      <c r="AL101" s="788"/>
      <c r="AM101" s="787" t="e">
        <f ca="1">CHOOSE('Bidder Instructions'!$H$28,ADDRESS(MATCH($AB101,'1.1b Lead &amp; Parents NFP'!$C:$C,0)+$AF$15,MATCH(AM$17,'1.1b Lead &amp; Parents NFP'!$9:$9,0)+$AF$14,1,1),ADDRESS(MATCH($AA101,'1.1a Lead &amp; Parents'!$C:$C,0)+$AF$13,MATCH(AM$17,'1.1a Lead &amp; Parents'!$9:$9,0)+$AF$12,1,1))</f>
        <v>#N/A</v>
      </c>
      <c r="AN101" s="787" t="e">
        <f ca="1">CHOOSE('Bidder Instructions'!$H$28,ADDRESS(MATCH($AB101,'1.1b Lead &amp; Parents NFP'!$C:$C,0)+$AF$15,MATCH(AN$17,'1.1b Lead &amp; Parents NFP'!$9:$9,0)+$AF$14,1,1),ADDRESS(MATCH($AA101,'1.1a Lead &amp; Parents'!$C:$C,0)+$AF$13,MATCH(AN$17,'1.1a Lead &amp; Parents'!$9:$9,0)+$AF$12,1,1))</f>
        <v>#N/A</v>
      </c>
      <c r="AO101" s="787" t="e">
        <f ca="1">CHOOSE('Bidder Instructions'!$H$28,ADDRESS(MATCH($AB101,'1.1b Lead &amp; Parents NFP'!$C:$C,0)+$AF$15,MATCH(AO$17,'1.1b Lead &amp; Parents NFP'!$9:$9,0)+$AF$14,1,1),ADDRESS(MATCH($AA101,'1.1a Lead &amp; Parents'!$C:$C,0)+$AF$13,MATCH(AO$17,'1.1a Lead &amp; Parents'!$9:$9,0)+$AF$12,1,1))</f>
        <v>#N/A</v>
      </c>
      <c r="AP101" s="788"/>
      <c r="AQ101" s="788"/>
      <c r="AR101" s="788"/>
      <c r="AS101" s="788"/>
      <c r="AT101" s="787" t="e">
        <f ca="1">CHOOSE('Bidder Instructions'!$H$28,ADDRESS(MATCH($AB101,'1.1b Lead &amp; Parents NFP'!$C:$C,0)+$AF$15,MATCH(AT$17,'1.1b Lead &amp; Parents NFP'!$9:$9,0)+$AF$14,1,1),ADDRESS(MATCH($AA101,'1.1a Lead &amp; Parents'!$C:$C,0)+$AF$13,MATCH(AT$17,'1.1a Lead &amp; Parents'!$9:$9,0)+$AF$12,1,1))</f>
        <v>#N/A</v>
      </c>
      <c r="AU101" s="787" t="e">
        <f ca="1">CHOOSE('Bidder Instructions'!$H$28,ADDRESS(MATCH($AB101,'1.1b Lead &amp; Parents NFP'!$C:$C,0)+$AF$15,MATCH(AU$17,'1.1b Lead &amp; Parents NFP'!$9:$9,0)+$AF$14,1,1),ADDRESS(MATCH($AA101,'1.1a Lead &amp; Parents'!$C:$C,0)+$AF$13,MATCH(AU$17,'1.1a Lead &amp; Parents'!$9:$9,0)+$AF$12,1,1))</f>
        <v>#N/A</v>
      </c>
      <c r="AV101" s="787" t="e">
        <f ca="1">CHOOSE('Bidder Instructions'!$H$28,ADDRESS(MATCH($AB101,'1.1b Lead &amp; Parents NFP'!$C:$C,0)+$AF$15,MATCH(AV$17,'1.1b Lead &amp; Parents NFP'!$9:$9,0)+$AF$14,1,1),ADDRESS(MATCH($AA101,'1.1a Lead &amp; Parents'!$C:$C,0)+$AF$13,MATCH(AV$17,'1.1a Lead &amp; Parents'!$9:$9,0)+$AF$12,1,1))</f>
        <v>#N/A</v>
      </c>
      <c r="AW101" s="789"/>
      <c r="AX101" s="789"/>
      <c r="AY101" s="789"/>
    </row>
    <row r="102" spans="1:51" s="775" customFormat="1" ht="13.5" customHeight="1" outlineLevel="1" x14ac:dyDescent="0.25">
      <c r="B102" s="775" t="s">
        <v>478</v>
      </c>
      <c r="C102" s="790"/>
      <c r="D102" s="791" t="s">
        <v>804</v>
      </c>
      <c r="E102" s="792"/>
      <c r="F102" s="780" t="str">
        <f ca="1">_xlfn.IFNA(HYPERLINK(CHOOSE('Bidder Instructions'!$H$28,"#'1.2b Other NFP'!"&amp;AF102,"#'1.2a Other'!"&amp;AF102),INDIRECT("'"&amp;CHOOSE('Bidder Instructions'!$H$28,"1.2b Other NFP","1.2a Other")&amp;"'!"&amp;AF102)),"")</f>
        <v/>
      </c>
      <c r="G102" s="780" t="str">
        <f ca="1">_xlfn.IFNA(HYPERLINK(CHOOSE('Bidder Instructions'!$H$28,"#'1.2b Other NFP'!"&amp;AG102,"#'1.2a Other'!"&amp;AG102),INDIRECT("'"&amp;CHOOSE('Bidder Instructions'!$H$28,"1.2b Other NFP","1.2a Other")&amp;"'!"&amp;AG102)),"")</f>
        <v/>
      </c>
      <c r="H102" s="780" t="str">
        <f ca="1">_xlfn.IFNA(HYPERLINK(CHOOSE('Bidder Instructions'!$H$28,"#'1.2b Other NFP'!"&amp;AH102,"#'1.2a Other'!"&amp;AH102),INDIRECT("'"&amp;CHOOSE('Bidder Instructions'!$H$28,"1.2b Other NFP","1.2a Other")&amp;"'!"&amp;AH102)),"")</f>
        <v/>
      </c>
      <c r="I102" s="781"/>
      <c r="J102" s="782"/>
      <c r="K102" s="782"/>
      <c r="M102" s="780" t="str">
        <f ca="1">_xlfn.IFNA(HYPERLINK(CHOOSE('Bidder Instructions'!$H$28,"#'1.2b Other NFP'!"&amp;AM102,"#'1.2a Other'!"&amp;AM102),INDIRECT("'"&amp;CHOOSE('Bidder Instructions'!$H$28,"1.2b Other NFP","1.2a Other")&amp;"'!"&amp;AM102)),"")</f>
        <v/>
      </c>
      <c r="N102" s="780" t="str">
        <f ca="1">_xlfn.IFNA(HYPERLINK(CHOOSE('Bidder Instructions'!$H$28,"#'1.2b Other NFP'!"&amp;AN102,"#'1.2a Other'!"&amp;AN102),INDIRECT("'"&amp;CHOOSE('Bidder Instructions'!$H$28,"1.2b Other NFP","1.2a Other")&amp;"'!"&amp;AN102)),"")</f>
        <v/>
      </c>
      <c r="O102" s="780" t="str">
        <f ca="1">_xlfn.IFNA(HYPERLINK(CHOOSE('Bidder Instructions'!$H$28,"#'1.2b Other NFP'!"&amp;AO102,"#'1.2a Other'!"&amp;AO102),INDIRECT("'"&amp;CHOOSE('Bidder Instructions'!$H$28,"1.2b Other NFP","1.2a Other")&amp;"'!"&amp;AO102)),"")</f>
        <v/>
      </c>
      <c r="P102" s="781"/>
      <c r="Q102" s="782"/>
      <c r="R102" s="782"/>
      <c r="T102" s="780" t="str">
        <f ca="1">_xlfn.IFNA(HYPERLINK(CHOOSE('Bidder Instructions'!$H$28,"#'1.2b Other NFP'!"&amp;AT102,"#'1.2a Other'!"&amp;AT102),INDIRECT("'"&amp;CHOOSE('Bidder Instructions'!$H$28,"1.2b Other NFP","1.2a Other")&amp;"'!"&amp;AT102)),"")</f>
        <v/>
      </c>
      <c r="U102" s="780" t="str">
        <f ca="1">_xlfn.IFNA(HYPERLINK(CHOOSE('Bidder Instructions'!$H$28,"#'1.2b Other NFP'!"&amp;AU102,"#'1.2a Other'!"&amp;AU102),INDIRECT("'"&amp;CHOOSE('Bidder Instructions'!$H$28,"1.2b Other NFP","1.2a Other")&amp;"'!"&amp;AU102)),"")</f>
        <v/>
      </c>
      <c r="V102" s="780" t="str">
        <f ca="1">_xlfn.IFNA(HYPERLINK(CHOOSE('Bidder Instructions'!$H$28,"#'1.2b Other NFP'!"&amp;AV102,"#'1.2a Other'!"&amp;AV102),INDIRECT("'"&amp;CHOOSE('Bidder Instructions'!$H$28,"1.2b Other NFP","1.2a Other")&amp;"'!"&amp;AV102)),"")</f>
        <v/>
      </c>
      <c r="W102" s="781"/>
      <c r="X102" s="782"/>
      <c r="Y102" s="782"/>
      <c r="AA102" s="783">
        <f t="shared" si="65"/>
        <v>0</v>
      </c>
      <c r="AB102" s="783" t="s">
        <v>478</v>
      </c>
      <c r="AC102" s="793"/>
      <c r="AD102" s="794" t="s">
        <v>804</v>
      </c>
      <c r="AE102" s="795"/>
      <c r="AF102" s="787" t="e">
        <f ca="1">CHOOSE('Bidder Instructions'!$H$28,ADDRESS(MATCH($AB102,'1.1b Lead &amp; Parents NFP'!$C:$C,0)+$AF$15,MATCH(AF$17,'1.1b Lead &amp; Parents NFP'!$9:$9,0)+$AF$14,1,1),ADDRESS(MATCH($AA102,'1.1a Lead &amp; Parents'!$C:$C,0)+$AF$13,MATCH(AF$17,'1.1a Lead &amp; Parents'!$9:$9,0)+$AF$12,1,1))</f>
        <v>#N/A</v>
      </c>
      <c r="AG102" s="787" t="e">
        <f ca="1">CHOOSE('Bidder Instructions'!$H$28,ADDRESS(MATCH($AB102,'1.1b Lead &amp; Parents NFP'!$C:$C,0)+$AF$15,MATCH(AG$17,'1.1b Lead &amp; Parents NFP'!$9:$9,0)+$AF$14,1,1),ADDRESS(MATCH($AA102,'1.1a Lead &amp; Parents'!$C:$C,0)+$AF$13,MATCH(AG$17,'1.1a Lead &amp; Parents'!$9:$9,0)+$AF$12,1,1))</f>
        <v>#N/A</v>
      </c>
      <c r="AH102" s="787" t="e">
        <f ca="1">CHOOSE('Bidder Instructions'!$H$28,ADDRESS(MATCH($AB102,'1.1b Lead &amp; Parents NFP'!$C:$C,0)+$AF$15,MATCH(AH$17,'1.1b Lead &amp; Parents NFP'!$9:$9,0)+$AF$14,1,1),ADDRESS(MATCH($AA102,'1.1a Lead &amp; Parents'!$C:$C,0)+$AF$13,MATCH(AH$17,'1.1a Lead &amp; Parents'!$9:$9,0)+$AF$12,1,1))</f>
        <v>#N/A</v>
      </c>
      <c r="AI102" s="788"/>
      <c r="AJ102" s="788"/>
      <c r="AK102" s="788"/>
      <c r="AL102" s="788"/>
      <c r="AM102" s="787" t="e">
        <f ca="1">CHOOSE('Bidder Instructions'!$H$28,ADDRESS(MATCH($AB102,'1.1b Lead &amp; Parents NFP'!$C:$C,0)+$AF$15,MATCH(AM$17,'1.1b Lead &amp; Parents NFP'!$9:$9,0)+$AF$14,1,1),ADDRESS(MATCH($AA102,'1.1a Lead &amp; Parents'!$C:$C,0)+$AF$13,MATCH(AM$17,'1.1a Lead &amp; Parents'!$9:$9,0)+$AF$12,1,1))</f>
        <v>#N/A</v>
      </c>
      <c r="AN102" s="787" t="e">
        <f ca="1">CHOOSE('Bidder Instructions'!$H$28,ADDRESS(MATCH($AB102,'1.1b Lead &amp; Parents NFP'!$C:$C,0)+$AF$15,MATCH(AN$17,'1.1b Lead &amp; Parents NFP'!$9:$9,0)+$AF$14,1,1),ADDRESS(MATCH($AA102,'1.1a Lead &amp; Parents'!$C:$C,0)+$AF$13,MATCH(AN$17,'1.1a Lead &amp; Parents'!$9:$9,0)+$AF$12,1,1))</f>
        <v>#N/A</v>
      </c>
      <c r="AO102" s="787" t="e">
        <f ca="1">CHOOSE('Bidder Instructions'!$H$28,ADDRESS(MATCH($AB102,'1.1b Lead &amp; Parents NFP'!$C:$C,0)+$AF$15,MATCH(AO$17,'1.1b Lead &amp; Parents NFP'!$9:$9,0)+$AF$14,1,1),ADDRESS(MATCH($AA102,'1.1a Lead &amp; Parents'!$C:$C,0)+$AF$13,MATCH(AO$17,'1.1a Lead &amp; Parents'!$9:$9,0)+$AF$12,1,1))</f>
        <v>#N/A</v>
      </c>
      <c r="AP102" s="788"/>
      <c r="AQ102" s="788"/>
      <c r="AR102" s="788"/>
      <c r="AS102" s="788"/>
      <c r="AT102" s="787" t="e">
        <f ca="1">CHOOSE('Bidder Instructions'!$H$28,ADDRESS(MATCH($AB102,'1.1b Lead &amp; Parents NFP'!$C:$C,0)+$AF$15,MATCH(AT$17,'1.1b Lead &amp; Parents NFP'!$9:$9,0)+$AF$14,1,1),ADDRESS(MATCH($AA102,'1.1a Lead &amp; Parents'!$C:$C,0)+$AF$13,MATCH(AT$17,'1.1a Lead &amp; Parents'!$9:$9,0)+$AF$12,1,1))</f>
        <v>#N/A</v>
      </c>
      <c r="AU102" s="787" t="e">
        <f ca="1">CHOOSE('Bidder Instructions'!$H$28,ADDRESS(MATCH($AB102,'1.1b Lead &amp; Parents NFP'!$C:$C,0)+$AF$15,MATCH(AU$17,'1.1b Lead &amp; Parents NFP'!$9:$9,0)+$AF$14,1,1),ADDRESS(MATCH($AA102,'1.1a Lead &amp; Parents'!$C:$C,0)+$AF$13,MATCH(AU$17,'1.1a Lead &amp; Parents'!$9:$9,0)+$AF$12,1,1))</f>
        <v>#N/A</v>
      </c>
      <c r="AV102" s="787" t="e">
        <f ca="1">CHOOSE('Bidder Instructions'!$H$28,ADDRESS(MATCH($AB102,'1.1b Lead &amp; Parents NFP'!$C:$C,0)+$AF$15,MATCH(AV$17,'1.1b Lead &amp; Parents NFP'!$9:$9,0)+$AF$14,1,1),ADDRESS(MATCH($AA102,'1.1a Lead &amp; Parents'!$C:$C,0)+$AF$13,MATCH(AV$17,'1.1a Lead &amp; Parents'!$9:$9,0)+$AF$12,1,1))</f>
        <v>#N/A</v>
      </c>
      <c r="AW102" s="789"/>
      <c r="AX102" s="789"/>
      <c r="AY102" s="789"/>
    </row>
    <row r="103" spans="1:51" s="774" customFormat="1" outlineLevel="1" x14ac:dyDescent="0.25">
      <c r="B103" s="800"/>
      <c r="C103" s="801"/>
      <c r="D103" s="802"/>
      <c r="E103" s="802"/>
      <c r="F103" s="803"/>
      <c r="G103" s="803"/>
      <c r="H103" s="803"/>
      <c r="I103" s="966"/>
      <c r="J103" s="966"/>
      <c r="K103" s="966"/>
      <c r="M103" s="805"/>
      <c r="N103" s="805"/>
      <c r="O103" s="805"/>
      <c r="P103" s="966"/>
      <c r="Q103" s="966"/>
      <c r="R103" s="966"/>
      <c r="T103" s="805"/>
      <c r="U103" s="805"/>
      <c r="V103" s="805"/>
      <c r="W103" s="966"/>
      <c r="X103" s="966"/>
      <c r="Y103" s="966"/>
      <c r="AA103" s="783"/>
      <c r="AB103" s="783"/>
      <c r="AC103" s="806"/>
      <c r="AD103" s="807"/>
      <c r="AE103" s="807"/>
      <c r="AF103" s="787"/>
      <c r="AG103" s="787"/>
      <c r="AH103" s="808"/>
      <c r="AI103" s="788"/>
      <c r="AJ103" s="788"/>
      <c r="AK103" s="788"/>
      <c r="AL103" s="788"/>
      <c r="AM103" s="809"/>
      <c r="AN103" s="787"/>
      <c r="AO103" s="808"/>
      <c r="AP103" s="788"/>
      <c r="AQ103" s="788"/>
      <c r="AR103" s="788"/>
      <c r="AS103" s="788"/>
      <c r="AT103" s="809"/>
      <c r="AU103" s="787"/>
      <c r="AV103" s="808"/>
      <c r="AW103" s="789"/>
      <c r="AX103" s="789"/>
      <c r="AY103" s="789"/>
    </row>
    <row r="104" spans="1:51" s="1021" customFormat="1" outlineLevel="1" x14ac:dyDescent="0.25">
      <c r="A104" s="1017"/>
      <c r="B104" s="1018"/>
      <c r="C104" s="1019" t="s">
        <v>796</v>
      </c>
      <c r="D104" s="722" t="s">
        <v>800</v>
      </c>
      <c r="E104" s="723"/>
      <c r="F104" s="1006" t="str">
        <f ca="1">IFERROR(IF(F105=0,0,(CHOOSE('Bidder Instructions'!$H$27,F105/F106))),"N/A")</f>
        <v>N/A</v>
      </c>
      <c r="G104" s="1006" t="str">
        <f ca="1">IFERROR(IF(G105=0,0,(CHOOSE('Bidder Instructions'!$H$27,G105/G106))),"N/A")</f>
        <v>N/A</v>
      </c>
      <c r="H104" s="1006" t="str">
        <f ca="1">IFERROR(IF(H105=0,0,(CHOOSE('Bidder Instructions'!$H$27,H105/H106))),"N/A")</f>
        <v>N/A</v>
      </c>
      <c r="I104" s="667" t="str">
        <f ca="1">F104</f>
        <v>N/A</v>
      </c>
      <c r="J104" s="667" t="str">
        <f t="shared" ref="J104:K104" ca="1" si="66">G104</f>
        <v>N/A</v>
      </c>
      <c r="K104" s="667" t="str">
        <f t="shared" ca="1" si="66"/>
        <v>N/A</v>
      </c>
      <c r="L104" s="1020"/>
      <c r="M104" s="1006" t="str">
        <f ca="1">IFERROR(IF(M105=0,0,(CHOOSE('Bidder Instructions'!$H$27,M105/M106))),"N/A")</f>
        <v>N/A</v>
      </c>
      <c r="N104" s="1006" t="str">
        <f ca="1">IFERROR(IF(N105=0,0,(CHOOSE('Bidder Instructions'!$H$27,N105/N106))),"N/A")</f>
        <v>N/A</v>
      </c>
      <c r="O104" s="1006" t="str">
        <f ca="1">IFERROR(IF(O105=0,0,(CHOOSE('Bidder Instructions'!$H$27,O105/O106))),"N/A")</f>
        <v>N/A</v>
      </c>
      <c r="P104" s="667" t="str">
        <f ca="1">M104</f>
        <v>N/A</v>
      </c>
      <c r="Q104" s="667" t="str">
        <f t="shared" ref="Q104" ca="1" si="67">N104</f>
        <v>N/A</v>
      </c>
      <c r="R104" s="667" t="str">
        <f t="shared" ref="R104" ca="1" si="68">O104</f>
        <v>N/A</v>
      </c>
      <c r="S104" s="1020"/>
      <c r="T104" s="1006" t="str">
        <f ca="1">IFERROR(IF(T105=0,0,(CHOOSE('Bidder Instructions'!$H$27,T105/T106))),"N/A")</f>
        <v>N/A</v>
      </c>
      <c r="U104" s="1006" t="str">
        <f ca="1">IFERROR(IF(U105=0,0,(CHOOSE('Bidder Instructions'!$H$27,U105/U106))),"N/A")</f>
        <v>N/A</v>
      </c>
      <c r="V104" s="1006" t="str">
        <f ca="1">IFERROR(IF(V105=0,0,(CHOOSE('Bidder Instructions'!$H$27,V105/V106))),"N/A")</f>
        <v>N/A</v>
      </c>
      <c r="W104" s="667" t="str">
        <f ca="1">T104</f>
        <v>N/A</v>
      </c>
      <c r="X104" s="667" t="str">
        <f t="shared" ref="X104" ca="1" si="69">U104</f>
        <v>N/A</v>
      </c>
      <c r="Y104" s="667" t="str">
        <f t="shared" ref="Y104" ca="1" si="70">V104</f>
        <v>N/A</v>
      </c>
      <c r="AA104" s="1022"/>
      <c r="AB104" s="1022"/>
      <c r="AC104" s="1023" t="s">
        <v>796</v>
      </c>
      <c r="AD104" s="728" t="s">
        <v>800</v>
      </c>
      <c r="AE104" s="729"/>
      <c r="AF104" s="1024"/>
      <c r="AG104" s="1024"/>
      <c r="AH104" s="1025"/>
      <c r="AI104" s="1026"/>
      <c r="AJ104" s="1026"/>
      <c r="AK104" s="1026"/>
      <c r="AL104" s="1026"/>
      <c r="AM104" s="1027"/>
      <c r="AN104" s="1024"/>
      <c r="AO104" s="1025"/>
      <c r="AP104" s="1026"/>
      <c r="AQ104" s="1026"/>
      <c r="AR104" s="1026"/>
      <c r="AS104" s="1026"/>
      <c r="AT104" s="1027"/>
      <c r="AU104" s="1024"/>
      <c r="AV104" s="1025"/>
      <c r="AW104" s="1028"/>
      <c r="AX104" s="1028"/>
      <c r="AY104" s="1028"/>
    </row>
    <row r="105" spans="1:51" s="737" customFormat="1" outlineLevel="1" x14ac:dyDescent="0.25">
      <c r="B105" s="738" t="s">
        <v>490</v>
      </c>
      <c r="C105" s="739"/>
      <c r="D105" s="740" t="s">
        <v>684</v>
      </c>
      <c r="E105" s="1029"/>
      <c r="F105" s="742" t="str">
        <f ca="1">_xlfn.IFNA(HYPERLINK(CHOOSE('Bidder Instructions'!$H$28,"#'1.2b Other NFP'!"&amp;AF105,"#'1.2a Other'!"&amp;AF105),INDIRECT("'"&amp;CHOOSE('Bidder Instructions'!$H$28,"1.2b Other NFP","1.2a Other")&amp;"'!"&amp;AF105)),"")</f>
        <v/>
      </c>
      <c r="G105" s="742" t="str">
        <f ca="1">_xlfn.IFNA(HYPERLINK(CHOOSE('Bidder Instructions'!$H$28,"#'1.2b Other NFP'!"&amp;AG105,"#'1.2a Other'!"&amp;AG105),INDIRECT("'"&amp;CHOOSE('Bidder Instructions'!$H$28,"1.2b Other NFP","1.2a Other")&amp;"'!"&amp;AG105)),"")</f>
        <v/>
      </c>
      <c r="H105" s="742" t="str">
        <f ca="1">_xlfn.IFNA(HYPERLINK(CHOOSE('Bidder Instructions'!$H$28,"#'1.2b Other NFP'!"&amp;AH105,"#'1.2a Other'!"&amp;AH105),INDIRECT("'"&amp;CHOOSE('Bidder Instructions'!$H$28,"1.2b Other NFP","1.2a Other")&amp;"'!"&amp;AH105)),"")</f>
        <v/>
      </c>
      <c r="I105" s="836"/>
      <c r="J105" s="753"/>
      <c r="K105" s="753"/>
      <c r="M105" s="742" t="str">
        <f ca="1">_xlfn.IFNA(HYPERLINK(CHOOSE('Bidder Instructions'!$H$28,"#'1.2b Other NFP'!"&amp;AM105,"#'1.2a Other'!"&amp;AM105),INDIRECT("'"&amp;CHOOSE('Bidder Instructions'!$H$28,"1.2b Other NFP","1.2a Other")&amp;"'!"&amp;AM105)),"")</f>
        <v/>
      </c>
      <c r="N105" s="742" t="str">
        <f ca="1">_xlfn.IFNA(HYPERLINK(CHOOSE('Bidder Instructions'!$H$28,"#'1.2b Other NFP'!"&amp;AN105,"#'1.2a Other'!"&amp;AN105),INDIRECT("'"&amp;CHOOSE('Bidder Instructions'!$H$28,"1.2b Other NFP","1.2a Other")&amp;"'!"&amp;AN105)),"")</f>
        <v/>
      </c>
      <c r="O105" s="742" t="str">
        <f ca="1">_xlfn.IFNA(HYPERLINK(CHOOSE('Bidder Instructions'!$H$28,"#'1.2b Other NFP'!"&amp;AO105,"#'1.2a Other'!"&amp;AO105),INDIRECT("'"&amp;CHOOSE('Bidder Instructions'!$H$28,"1.2b Other NFP","1.2a Other")&amp;"'!"&amp;AO105)),"")</f>
        <v/>
      </c>
      <c r="P105" s="836"/>
      <c r="Q105" s="753"/>
      <c r="R105" s="753"/>
      <c r="T105" s="742" t="str">
        <f ca="1">_xlfn.IFNA(HYPERLINK(CHOOSE('Bidder Instructions'!$H$28,"#'1.2b Other NFP'!"&amp;AT105,"#'1.2a Other'!"&amp;AT105),INDIRECT("'"&amp;CHOOSE('Bidder Instructions'!$H$28,"1.2b Other NFP","1.2a Other")&amp;"'!"&amp;AT105)),"")</f>
        <v/>
      </c>
      <c r="U105" s="742" t="str">
        <f ca="1">_xlfn.IFNA(HYPERLINK(CHOOSE('Bidder Instructions'!$H$28,"#'1.2b Other NFP'!"&amp;AU105,"#'1.2a Other'!"&amp;AU105),INDIRECT("'"&amp;CHOOSE('Bidder Instructions'!$H$28,"1.2b Other NFP","1.2a Other")&amp;"'!"&amp;AU105)),"")</f>
        <v/>
      </c>
      <c r="V105" s="742" t="str">
        <f ca="1">_xlfn.IFNA(HYPERLINK(CHOOSE('Bidder Instructions'!$H$28,"#'1.2b Other NFP'!"&amp;AV105,"#'1.2a Other'!"&amp;AV105),INDIRECT("'"&amp;CHOOSE('Bidder Instructions'!$H$28,"1.2b Other NFP","1.2a Other")&amp;"'!"&amp;AV105)),"")</f>
        <v/>
      </c>
      <c r="W105" s="836"/>
      <c r="X105" s="753"/>
      <c r="Y105" s="753"/>
      <c r="AA105" s="343">
        <f t="shared" si="65"/>
        <v>0</v>
      </c>
      <c r="AB105" s="343" t="s">
        <v>490</v>
      </c>
      <c r="AC105" s="744"/>
      <c r="AD105" s="745" t="s">
        <v>684</v>
      </c>
      <c r="AE105" s="1030"/>
      <c r="AF105" s="747" t="e">
        <f ca="1">CHOOSE('Bidder Instructions'!$H$28,ADDRESS(MATCH($AB105,'1.1b Lead &amp; Parents NFP'!$C:$C,0)+$AF$15,MATCH(AF$17,'1.1b Lead &amp; Parents NFP'!$9:$9,0)+$AF$14,1,1),ADDRESS(MATCH($AA105,'1.1a Lead &amp; Parents'!$C:$C,0)+$AF$13,MATCH(AF$17,'1.1a Lead &amp; Parents'!$9:$9,0)+$AF$12,1,1))</f>
        <v>#N/A</v>
      </c>
      <c r="AG105" s="747" t="e">
        <f ca="1">CHOOSE('Bidder Instructions'!$H$28,ADDRESS(MATCH($AB105,'1.1b Lead &amp; Parents NFP'!$C:$C,0)+$AF$15,MATCH(AG$17,'1.1b Lead &amp; Parents NFP'!$9:$9,0)+$AF$14,1,1),ADDRESS(MATCH($AA105,'1.1a Lead &amp; Parents'!$C:$C,0)+$AF$13,MATCH(AG$17,'1.1a Lead &amp; Parents'!$9:$9,0)+$AF$12,1,1))</f>
        <v>#N/A</v>
      </c>
      <c r="AH105" s="747" t="e">
        <f ca="1">CHOOSE('Bidder Instructions'!$H$28,ADDRESS(MATCH($AB105,'1.1b Lead &amp; Parents NFP'!$C:$C,0)+$AF$15,MATCH(AH$17,'1.1b Lead &amp; Parents NFP'!$9:$9,0)+$AF$14,1,1),ADDRESS(MATCH($AA105,'1.1a Lead &amp; Parents'!$C:$C,0)+$AF$13,MATCH(AH$17,'1.1a Lead &amp; Parents'!$9:$9,0)+$AF$12,1,1))</f>
        <v>#N/A</v>
      </c>
      <c r="AI105" s="748"/>
      <c r="AJ105" s="748"/>
      <c r="AK105" s="748"/>
      <c r="AL105" s="748"/>
      <c r="AM105" s="747" t="e">
        <f ca="1">CHOOSE('Bidder Instructions'!$H$28,ADDRESS(MATCH($AB105,'1.1b Lead &amp; Parents NFP'!$C:$C,0)+$AF$15,MATCH(AM$17,'1.1b Lead &amp; Parents NFP'!$9:$9,0)+$AF$14,1,1),ADDRESS(MATCH($AA105,'1.1a Lead &amp; Parents'!$C:$C,0)+$AF$13,MATCH(AM$17,'1.1a Lead &amp; Parents'!$9:$9,0)+$AF$12,1,1))</f>
        <v>#N/A</v>
      </c>
      <c r="AN105" s="747" t="e">
        <f ca="1">CHOOSE('Bidder Instructions'!$H$28,ADDRESS(MATCH($AB105,'1.1b Lead &amp; Parents NFP'!$C:$C,0)+$AF$15,MATCH(AN$17,'1.1b Lead &amp; Parents NFP'!$9:$9,0)+$AF$14,1,1),ADDRESS(MATCH($AA105,'1.1a Lead &amp; Parents'!$C:$C,0)+$AF$13,MATCH(AN$17,'1.1a Lead &amp; Parents'!$9:$9,0)+$AF$12,1,1))</f>
        <v>#N/A</v>
      </c>
      <c r="AO105" s="747" t="e">
        <f ca="1">CHOOSE('Bidder Instructions'!$H$28,ADDRESS(MATCH($AB105,'1.1b Lead &amp; Parents NFP'!$C:$C,0)+$AF$15,MATCH(AO$17,'1.1b Lead &amp; Parents NFP'!$9:$9,0)+$AF$14,1,1),ADDRESS(MATCH($AA105,'1.1a Lead &amp; Parents'!$C:$C,0)+$AF$13,MATCH(AO$17,'1.1a Lead &amp; Parents'!$9:$9,0)+$AF$12,1,1))</f>
        <v>#N/A</v>
      </c>
      <c r="AP105" s="748"/>
      <c r="AQ105" s="748"/>
      <c r="AR105" s="748"/>
      <c r="AS105" s="748"/>
      <c r="AT105" s="747" t="e">
        <f ca="1">CHOOSE('Bidder Instructions'!$H$28,ADDRESS(MATCH($AB105,'1.1b Lead &amp; Parents NFP'!$C:$C,0)+$AF$15,MATCH(AT$17,'1.1b Lead &amp; Parents NFP'!$9:$9,0)+$AF$14,1,1),ADDRESS(MATCH($AA105,'1.1a Lead &amp; Parents'!$C:$C,0)+$AF$13,MATCH(AT$17,'1.1a Lead &amp; Parents'!$9:$9,0)+$AF$12,1,1))</f>
        <v>#N/A</v>
      </c>
      <c r="AU105" s="747" t="e">
        <f ca="1">CHOOSE('Bidder Instructions'!$H$28,ADDRESS(MATCH($AB105,'1.1b Lead &amp; Parents NFP'!$C:$C,0)+$AF$15,MATCH(AU$17,'1.1b Lead &amp; Parents NFP'!$9:$9,0)+$AF$14,1,1),ADDRESS(MATCH($AA105,'1.1a Lead &amp; Parents'!$C:$C,0)+$AF$13,MATCH(AU$17,'1.1a Lead &amp; Parents'!$9:$9,0)+$AF$12,1,1))</f>
        <v>#N/A</v>
      </c>
      <c r="AV105" s="747" t="e">
        <f ca="1">CHOOSE('Bidder Instructions'!$H$28,ADDRESS(MATCH($AB105,'1.1b Lead &amp; Parents NFP'!$C:$C,0)+$AF$15,MATCH(AV$17,'1.1b Lead &amp; Parents NFP'!$9:$9,0)+$AF$14,1,1),ADDRESS(MATCH($AA105,'1.1a Lead &amp; Parents'!$C:$C,0)+$AF$13,MATCH(AV$17,'1.1a Lead &amp; Parents'!$9:$9,0)+$AF$12,1,1))</f>
        <v>#N/A</v>
      </c>
      <c r="AW105" s="749"/>
      <c r="AX105" s="749"/>
      <c r="AY105" s="749"/>
    </row>
    <row r="106" spans="1:51" s="737" customFormat="1" ht="14.25" customHeight="1" outlineLevel="1" x14ac:dyDescent="0.25">
      <c r="B106" s="737" t="s">
        <v>478</v>
      </c>
      <c r="C106" s="750"/>
      <c r="D106" s="1031" t="s">
        <v>804</v>
      </c>
      <c r="E106" s="1032"/>
      <c r="F106" s="742" t="str">
        <f ca="1">_xlfn.IFNA(HYPERLINK(CHOOSE('Bidder Instructions'!$H$28,"#'1.2b Other NFP'!"&amp;AF106,"#'1.2a Other'!"&amp;AF106),INDIRECT("'"&amp;CHOOSE('Bidder Instructions'!$H$28,"1.2b Other NFP","1.2a Other")&amp;"'!"&amp;AF106)),"")</f>
        <v/>
      </c>
      <c r="G106" s="742" t="str">
        <f ca="1">_xlfn.IFNA(HYPERLINK(CHOOSE('Bidder Instructions'!$H$28,"#'1.2b Other NFP'!"&amp;AG106,"#'1.2a Other'!"&amp;AG106),INDIRECT("'"&amp;CHOOSE('Bidder Instructions'!$H$28,"1.2b Other NFP","1.2a Other")&amp;"'!"&amp;AG106)),"")</f>
        <v/>
      </c>
      <c r="H106" s="742" t="str">
        <f ca="1">_xlfn.IFNA(HYPERLINK(CHOOSE('Bidder Instructions'!$H$28,"#'1.2b Other NFP'!"&amp;AH106,"#'1.2a Other'!"&amp;AH106),INDIRECT("'"&amp;CHOOSE('Bidder Instructions'!$H$28,"1.2b Other NFP","1.2a Other")&amp;"'!"&amp;AH106)),"")</f>
        <v/>
      </c>
      <c r="I106" s="836"/>
      <c r="J106" s="753"/>
      <c r="K106" s="753"/>
      <c r="M106" s="742" t="str">
        <f ca="1">_xlfn.IFNA(HYPERLINK(CHOOSE('Bidder Instructions'!$H$28,"#'1.2b Other NFP'!"&amp;AM106,"#'1.2a Other'!"&amp;AM106),INDIRECT("'"&amp;CHOOSE('Bidder Instructions'!$H$28,"1.2b Other NFP","1.2a Other")&amp;"'!"&amp;AM106)),"")</f>
        <v/>
      </c>
      <c r="N106" s="742" t="str">
        <f ca="1">_xlfn.IFNA(HYPERLINK(CHOOSE('Bidder Instructions'!$H$28,"#'1.2b Other NFP'!"&amp;AN106,"#'1.2a Other'!"&amp;AN106),INDIRECT("'"&amp;CHOOSE('Bidder Instructions'!$H$28,"1.2b Other NFP","1.2a Other")&amp;"'!"&amp;AN106)),"")</f>
        <v/>
      </c>
      <c r="O106" s="742" t="str">
        <f ca="1">_xlfn.IFNA(HYPERLINK(CHOOSE('Bidder Instructions'!$H$28,"#'1.2b Other NFP'!"&amp;AO106,"#'1.2a Other'!"&amp;AO106),INDIRECT("'"&amp;CHOOSE('Bidder Instructions'!$H$28,"1.2b Other NFP","1.2a Other")&amp;"'!"&amp;AO106)),"")</f>
        <v/>
      </c>
      <c r="P106" s="836"/>
      <c r="Q106" s="753"/>
      <c r="R106" s="753"/>
      <c r="T106" s="742" t="str">
        <f ca="1">_xlfn.IFNA(HYPERLINK(CHOOSE('Bidder Instructions'!$H$28,"#'1.2b Other NFP'!"&amp;AT106,"#'1.2a Other'!"&amp;AT106),INDIRECT("'"&amp;CHOOSE('Bidder Instructions'!$H$28,"1.2b Other NFP","1.2a Other")&amp;"'!"&amp;AT106)),"")</f>
        <v/>
      </c>
      <c r="U106" s="742" t="str">
        <f ca="1">_xlfn.IFNA(HYPERLINK(CHOOSE('Bidder Instructions'!$H$28,"#'1.2b Other NFP'!"&amp;AU106,"#'1.2a Other'!"&amp;AU106),INDIRECT("'"&amp;CHOOSE('Bidder Instructions'!$H$28,"1.2b Other NFP","1.2a Other")&amp;"'!"&amp;AU106)),"")</f>
        <v/>
      </c>
      <c r="V106" s="742" t="str">
        <f ca="1">_xlfn.IFNA(HYPERLINK(CHOOSE('Bidder Instructions'!$H$28,"#'1.2b Other NFP'!"&amp;AV106,"#'1.2a Other'!"&amp;AV106),INDIRECT("'"&amp;CHOOSE('Bidder Instructions'!$H$28,"1.2b Other NFP","1.2a Other")&amp;"'!"&amp;AV106)),"")</f>
        <v/>
      </c>
      <c r="W106" s="836"/>
      <c r="X106" s="753"/>
      <c r="Y106" s="753"/>
      <c r="AA106" s="343">
        <f t="shared" si="65"/>
        <v>0</v>
      </c>
      <c r="AB106" s="343" t="s">
        <v>478</v>
      </c>
      <c r="AC106" s="754"/>
      <c r="AD106" s="1068" t="s">
        <v>804</v>
      </c>
      <c r="AE106" s="1033"/>
      <c r="AF106" s="747" t="e">
        <f ca="1">CHOOSE('Bidder Instructions'!$H$28,ADDRESS(MATCH($AB106,'1.1b Lead &amp; Parents NFP'!$C:$C,0)+$AF$15,MATCH(AF$17,'1.1b Lead &amp; Parents NFP'!$9:$9,0)+$AF$14,1,1),ADDRESS(MATCH($AA106,'1.1a Lead &amp; Parents'!$C:$C,0)+$AF$13,MATCH(AF$17,'1.1a Lead &amp; Parents'!$9:$9,0)+$AF$12,1,1))</f>
        <v>#N/A</v>
      </c>
      <c r="AG106" s="747" t="e">
        <f ca="1">CHOOSE('Bidder Instructions'!$H$28,ADDRESS(MATCH($AB106,'1.1b Lead &amp; Parents NFP'!$C:$C,0)+$AF$15,MATCH(AG$17,'1.1b Lead &amp; Parents NFP'!$9:$9,0)+$AF$14,1,1),ADDRESS(MATCH($AA106,'1.1a Lead &amp; Parents'!$C:$C,0)+$AF$13,MATCH(AG$17,'1.1a Lead &amp; Parents'!$9:$9,0)+$AF$12,1,1))</f>
        <v>#N/A</v>
      </c>
      <c r="AH106" s="747" t="e">
        <f ca="1">CHOOSE('Bidder Instructions'!$H$28,ADDRESS(MATCH($AB106,'1.1b Lead &amp; Parents NFP'!$C:$C,0)+$AF$15,MATCH(AH$17,'1.1b Lead &amp; Parents NFP'!$9:$9,0)+$AF$14,1,1),ADDRESS(MATCH($AA106,'1.1a Lead &amp; Parents'!$C:$C,0)+$AF$13,MATCH(AH$17,'1.1a Lead &amp; Parents'!$9:$9,0)+$AF$12,1,1))</f>
        <v>#N/A</v>
      </c>
      <c r="AI106" s="748"/>
      <c r="AJ106" s="748"/>
      <c r="AK106" s="748"/>
      <c r="AL106" s="748"/>
      <c r="AM106" s="747" t="e">
        <f ca="1">CHOOSE('Bidder Instructions'!$H$28,ADDRESS(MATCH($AB106,'1.1b Lead &amp; Parents NFP'!$C:$C,0)+$AF$15,MATCH(AM$17,'1.1b Lead &amp; Parents NFP'!$9:$9,0)+$AF$14,1,1),ADDRESS(MATCH($AA106,'1.1a Lead &amp; Parents'!$C:$C,0)+$AF$13,MATCH(AM$17,'1.1a Lead &amp; Parents'!$9:$9,0)+$AF$12,1,1))</f>
        <v>#N/A</v>
      </c>
      <c r="AN106" s="747" t="e">
        <f ca="1">CHOOSE('Bidder Instructions'!$H$28,ADDRESS(MATCH($AB106,'1.1b Lead &amp; Parents NFP'!$C:$C,0)+$AF$15,MATCH(AN$17,'1.1b Lead &amp; Parents NFP'!$9:$9,0)+$AF$14,1,1),ADDRESS(MATCH($AA106,'1.1a Lead &amp; Parents'!$C:$C,0)+$AF$13,MATCH(AN$17,'1.1a Lead &amp; Parents'!$9:$9,0)+$AF$12,1,1))</f>
        <v>#N/A</v>
      </c>
      <c r="AO106" s="747" t="e">
        <f ca="1">CHOOSE('Bidder Instructions'!$H$28,ADDRESS(MATCH($AB106,'1.1b Lead &amp; Parents NFP'!$C:$C,0)+$AF$15,MATCH(AO$17,'1.1b Lead &amp; Parents NFP'!$9:$9,0)+$AF$14,1,1),ADDRESS(MATCH($AA106,'1.1a Lead &amp; Parents'!$C:$C,0)+$AF$13,MATCH(AO$17,'1.1a Lead &amp; Parents'!$9:$9,0)+$AF$12,1,1))</f>
        <v>#N/A</v>
      </c>
      <c r="AP106" s="748"/>
      <c r="AQ106" s="748"/>
      <c r="AR106" s="748"/>
      <c r="AS106" s="748"/>
      <c r="AT106" s="747" t="e">
        <f ca="1">CHOOSE('Bidder Instructions'!$H$28,ADDRESS(MATCH($AB106,'1.1b Lead &amp; Parents NFP'!$C:$C,0)+$AF$15,MATCH(AT$17,'1.1b Lead &amp; Parents NFP'!$9:$9,0)+$AF$14,1,1),ADDRESS(MATCH($AA106,'1.1a Lead &amp; Parents'!$C:$C,0)+$AF$13,MATCH(AT$17,'1.1a Lead &amp; Parents'!$9:$9,0)+$AF$12,1,1))</f>
        <v>#N/A</v>
      </c>
      <c r="AU106" s="747" t="e">
        <f ca="1">CHOOSE('Bidder Instructions'!$H$28,ADDRESS(MATCH($AB106,'1.1b Lead &amp; Parents NFP'!$C:$C,0)+$AF$15,MATCH(AU$17,'1.1b Lead &amp; Parents NFP'!$9:$9,0)+$AF$14,1,1),ADDRESS(MATCH($AA106,'1.1a Lead &amp; Parents'!$C:$C,0)+$AF$13,MATCH(AU$17,'1.1a Lead &amp; Parents'!$9:$9,0)+$AF$12,1,1))</f>
        <v>#N/A</v>
      </c>
      <c r="AV106" s="747" t="e">
        <f ca="1">CHOOSE('Bidder Instructions'!$H$28,ADDRESS(MATCH($AB106,'1.1b Lead &amp; Parents NFP'!$C:$C,0)+$AF$15,MATCH(AV$17,'1.1b Lead &amp; Parents NFP'!$9:$9,0)+$AF$14,1,1),ADDRESS(MATCH($AA106,'1.1a Lead &amp; Parents'!$C:$C,0)+$AF$13,MATCH(AV$17,'1.1a Lead &amp; Parents'!$9:$9,0)+$AF$12,1,1))</f>
        <v>#N/A</v>
      </c>
      <c r="AW106" s="749"/>
      <c r="AX106" s="749"/>
      <c r="AY106" s="749"/>
    </row>
    <row r="107" spans="1:51" outlineLevel="1" x14ac:dyDescent="0.25">
      <c r="B107" s="1034"/>
      <c r="C107" s="871"/>
      <c r="D107" s="1035"/>
      <c r="E107" s="1035"/>
      <c r="F107" s="1036"/>
      <c r="G107" s="1036"/>
      <c r="H107" s="1036"/>
      <c r="I107" s="936"/>
      <c r="J107" s="936"/>
      <c r="K107" s="936"/>
      <c r="M107" s="1037"/>
      <c r="N107" s="1037"/>
      <c r="O107" s="1037"/>
      <c r="P107" s="936"/>
      <c r="Q107" s="936"/>
      <c r="R107" s="936"/>
      <c r="T107" s="1037"/>
      <c r="U107" s="1037"/>
      <c r="V107" s="1037"/>
      <c r="W107" s="936"/>
      <c r="X107" s="936"/>
      <c r="Y107" s="936"/>
      <c r="AC107" s="875"/>
      <c r="AD107" s="1038"/>
      <c r="AE107" s="1038"/>
      <c r="AF107" s="747"/>
      <c r="AG107" s="747"/>
      <c r="AH107" s="832"/>
      <c r="AI107" s="748"/>
      <c r="AJ107" s="748"/>
      <c r="AK107" s="748"/>
      <c r="AL107" s="748"/>
      <c r="AM107" s="833"/>
      <c r="AN107" s="747"/>
      <c r="AO107" s="832"/>
      <c r="AP107" s="748"/>
      <c r="AQ107" s="748"/>
      <c r="AR107" s="748"/>
      <c r="AS107" s="748"/>
      <c r="AT107" s="833"/>
      <c r="AU107" s="747"/>
      <c r="AV107" s="832"/>
      <c r="AW107" s="749"/>
      <c r="AX107" s="749"/>
      <c r="AY107" s="749"/>
    </row>
    <row r="108" spans="1:51" s="1008" customFormat="1" outlineLevel="1" x14ac:dyDescent="0.25">
      <c r="A108" s="1003"/>
      <c r="B108" s="1004"/>
      <c r="C108" s="1005" t="s">
        <v>797</v>
      </c>
      <c r="D108" s="760" t="s">
        <v>801</v>
      </c>
      <c r="E108" s="761"/>
      <c r="F108" s="1127" t="str">
        <f ca="1">IFERROR(IF(F109=0,0,(CHOOSE('Bidder Instructions'!$H$27,F109/F110))),"N/A")</f>
        <v>N/A</v>
      </c>
      <c r="G108" s="1127" t="str">
        <f ca="1">IFERROR(IF(G109=0,0,(CHOOSE('Bidder Instructions'!$H$27,G109/G110))),"N/A")</f>
        <v>N/A</v>
      </c>
      <c r="H108" s="1127" t="str">
        <f ca="1">IFERROR(IF(H109=0,0,(CHOOSE('Bidder Instructions'!$H$27,H109/H110))),"N/A")</f>
        <v>N/A</v>
      </c>
      <c r="I108" s="1127" t="str">
        <f ca="1">F108</f>
        <v>N/A</v>
      </c>
      <c r="J108" s="1127" t="str">
        <f t="shared" ref="J108:K108" ca="1" si="71">G108</f>
        <v>N/A</v>
      </c>
      <c r="K108" s="1127" t="str">
        <f t="shared" ca="1" si="71"/>
        <v>N/A</v>
      </c>
      <c r="L108" s="1040"/>
      <c r="M108" s="1127" t="str">
        <f ca="1">IFERROR(IF(M109=0,0,(CHOOSE('Bidder Instructions'!$H$27,M109/M110))),"N/A")</f>
        <v>N/A</v>
      </c>
      <c r="N108" s="1127" t="str">
        <f ca="1">IFERROR(IF(N109=0,0,(CHOOSE('Bidder Instructions'!$H$27,N109/N110))),"N/A")</f>
        <v>N/A</v>
      </c>
      <c r="O108" s="1127" t="str">
        <f ca="1">IFERROR(IF(O109=0,0,(CHOOSE('Bidder Instructions'!$H$27,O109/O110))),"N/A")</f>
        <v>N/A</v>
      </c>
      <c r="P108" s="1127" t="str">
        <f ca="1">M108</f>
        <v>N/A</v>
      </c>
      <c r="Q108" s="1127" t="str">
        <f t="shared" ref="Q108" ca="1" si="72">N108</f>
        <v>N/A</v>
      </c>
      <c r="R108" s="1127" t="str">
        <f t="shared" ref="R108" ca="1" si="73">O108</f>
        <v>N/A</v>
      </c>
      <c r="S108" s="1040"/>
      <c r="T108" s="1127" t="str">
        <f ca="1">IFERROR(IF(T109=0,0,(CHOOSE('Bidder Instructions'!$H$27,T109/T110))),"N/A")</f>
        <v>N/A</v>
      </c>
      <c r="U108" s="1127" t="str">
        <f ca="1">IFERROR(IF(U109=0,0,(CHOOSE('Bidder Instructions'!$H$27,U109/U110))),"N/A")</f>
        <v>N/A</v>
      </c>
      <c r="V108" s="1127" t="str">
        <f ca="1">IFERROR(IF(V109=0,0,(CHOOSE('Bidder Instructions'!$H$27,V109/V110))),"N/A")</f>
        <v>N/A</v>
      </c>
      <c r="W108" s="1127" t="str">
        <f ca="1">T108</f>
        <v>N/A</v>
      </c>
      <c r="X108" s="1127" t="str">
        <f t="shared" ref="X108" ca="1" si="74">U108</f>
        <v>N/A</v>
      </c>
      <c r="Y108" s="1127" t="str">
        <f t="shared" ref="Y108" ca="1" si="75">V108</f>
        <v>N/A</v>
      </c>
      <c r="AA108" s="1009"/>
      <c r="AB108" s="1009"/>
      <c r="AC108" s="1010" t="s">
        <v>797</v>
      </c>
      <c r="AD108" s="1011" t="s">
        <v>801</v>
      </c>
      <c r="AE108" s="943"/>
      <c r="AF108" s="1012"/>
      <c r="AG108" s="1012"/>
      <c r="AH108" s="1013"/>
      <c r="AI108" s="1014"/>
      <c r="AJ108" s="1014"/>
      <c r="AK108" s="1014"/>
      <c r="AL108" s="1014"/>
      <c r="AM108" s="1015"/>
      <c r="AN108" s="1012"/>
      <c r="AO108" s="1013"/>
      <c r="AP108" s="1014"/>
      <c r="AQ108" s="1014"/>
      <c r="AR108" s="1014"/>
      <c r="AS108" s="1014"/>
      <c r="AT108" s="1015"/>
      <c r="AU108" s="1012"/>
      <c r="AV108" s="1013"/>
      <c r="AW108" s="1016"/>
      <c r="AX108" s="1016"/>
      <c r="AY108" s="1016"/>
    </row>
    <row r="109" spans="1:51" s="775" customFormat="1" outlineLevel="1" x14ac:dyDescent="0.25">
      <c r="B109" s="776" t="s">
        <v>432</v>
      </c>
      <c r="C109" s="777"/>
      <c r="D109" s="778" t="s">
        <v>805</v>
      </c>
      <c r="E109" s="779"/>
      <c r="F109" s="780" t="str">
        <f ca="1">_xlfn.IFNA(HYPERLINK(CHOOSE('Bidder Instructions'!$H$28,"#'1.2b Other NFP'!"&amp;AF109,"#'1.2a Other'!"&amp;AF109),INDIRECT("'"&amp;CHOOSE('Bidder Instructions'!$H$28,"1.2b Other NFP","1.2a Other")&amp;"'!"&amp;AF109)),"")</f>
        <v/>
      </c>
      <c r="G109" s="780" t="str">
        <f ca="1">_xlfn.IFNA(HYPERLINK(CHOOSE('Bidder Instructions'!$H$28,"#'1.2b Other NFP'!"&amp;AG109,"#'1.2a Other'!"&amp;AG109),INDIRECT("'"&amp;CHOOSE('Bidder Instructions'!$H$28,"1.2b Other NFP","1.2a Other")&amp;"'!"&amp;AG109)),"")</f>
        <v/>
      </c>
      <c r="H109" s="780" t="str">
        <f ca="1">_xlfn.IFNA(HYPERLINK(CHOOSE('Bidder Instructions'!$H$28,"#'1.2b Other NFP'!"&amp;AH109,"#'1.2a Other'!"&amp;AH109),INDIRECT("'"&amp;CHOOSE('Bidder Instructions'!$H$28,"1.2b Other NFP","1.2a Other")&amp;"'!"&amp;AH109)),"")</f>
        <v/>
      </c>
      <c r="I109" s="781"/>
      <c r="J109" s="782"/>
      <c r="K109" s="782"/>
      <c r="M109" s="780" t="str">
        <f ca="1">_xlfn.IFNA(HYPERLINK(CHOOSE('Bidder Instructions'!$H$28,"#'1.2b Other NFP'!"&amp;AM109,"#'1.2a Other'!"&amp;AM109),INDIRECT("'"&amp;CHOOSE('Bidder Instructions'!$H$28,"1.2b Other NFP","1.2a Other")&amp;"'!"&amp;AM109)),"")</f>
        <v/>
      </c>
      <c r="N109" s="780" t="str">
        <f ca="1">_xlfn.IFNA(HYPERLINK(CHOOSE('Bidder Instructions'!$H$28,"#'1.2b Other NFP'!"&amp;AN109,"#'1.2a Other'!"&amp;AN109),INDIRECT("'"&amp;CHOOSE('Bidder Instructions'!$H$28,"1.2b Other NFP","1.2a Other")&amp;"'!"&amp;AN109)),"")</f>
        <v/>
      </c>
      <c r="O109" s="780" t="str">
        <f ca="1">_xlfn.IFNA(HYPERLINK(CHOOSE('Bidder Instructions'!$H$28,"#'1.2b Other NFP'!"&amp;AO109,"#'1.2a Other'!"&amp;AO109),INDIRECT("'"&amp;CHOOSE('Bidder Instructions'!$H$28,"1.2b Other NFP","1.2a Other")&amp;"'!"&amp;AO109)),"")</f>
        <v/>
      </c>
      <c r="P109" s="781"/>
      <c r="Q109" s="782"/>
      <c r="R109" s="782"/>
      <c r="T109" s="780" t="str">
        <f ca="1">_xlfn.IFNA(HYPERLINK(CHOOSE('Bidder Instructions'!$H$28,"#'1.2b Other NFP'!"&amp;AT109,"#'1.2a Other'!"&amp;AT109),INDIRECT("'"&amp;CHOOSE('Bidder Instructions'!$H$28,"1.2b Other NFP","1.2a Other")&amp;"'!"&amp;AT109)),"")</f>
        <v/>
      </c>
      <c r="U109" s="780" t="str">
        <f ca="1">_xlfn.IFNA(HYPERLINK(CHOOSE('Bidder Instructions'!$H$28,"#'1.2b Other NFP'!"&amp;AU109,"#'1.2a Other'!"&amp;AU109),INDIRECT("'"&amp;CHOOSE('Bidder Instructions'!$H$28,"1.2b Other NFP","1.2a Other")&amp;"'!"&amp;AU109)),"")</f>
        <v/>
      </c>
      <c r="V109" s="780" t="str">
        <f ca="1">_xlfn.IFNA(HYPERLINK(CHOOSE('Bidder Instructions'!$H$28,"#'1.2b Other NFP'!"&amp;AV109,"#'1.2a Other'!"&amp;AV109),INDIRECT("'"&amp;CHOOSE('Bidder Instructions'!$H$28,"1.2b Other NFP","1.2a Other")&amp;"'!"&amp;AV109)),"")</f>
        <v/>
      </c>
      <c r="W109" s="781"/>
      <c r="X109" s="782"/>
      <c r="Y109" s="782"/>
      <c r="AA109" s="783">
        <f t="shared" si="65"/>
        <v>0</v>
      </c>
      <c r="AB109" s="783" t="s">
        <v>432</v>
      </c>
      <c r="AC109" s="784"/>
      <c r="AD109" s="785" t="s">
        <v>805</v>
      </c>
      <c r="AE109" s="786"/>
      <c r="AF109" s="787" t="e">
        <f ca="1">CHOOSE('Bidder Instructions'!$H$28,ADDRESS(MATCH($AB109,'1.1b Lead &amp; Parents NFP'!$C:$C,0)+$AF$15,MATCH(AF$17,'1.1b Lead &amp; Parents NFP'!$9:$9,0)+$AF$14,1,1),ADDRESS(MATCH($AA109,'1.1a Lead &amp; Parents'!$C:$C,0)+$AF$13,MATCH(AF$17,'1.1a Lead &amp; Parents'!$9:$9,0)+$AF$12,1,1))</f>
        <v>#N/A</v>
      </c>
      <c r="AG109" s="787" t="e">
        <f ca="1">CHOOSE('Bidder Instructions'!$H$28,ADDRESS(MATCH($AB109,'1.1b Lead &amp; Parents NFP'!$C:$C,0)+$AF$15,MATCH(AG$17,'1.1b Lead &amp; Parents NFP'!$9:$9,0)+$AF$14,1,1),ADDRESS(MATCH($AA109,'1.1a Lead &amp; Parents'!$C:$C,0)+$AF$13,MATCH(AG$17,'1.1a Lead &amp; Parents'!$9:$9,0)+$AF$12,1,1))</f>
        <v>#N/A</v>
      </c>
      <c r="AH109" s="787" t="e">
        <f ca="1">CHOOSE('Bidder Instructions'!$H$28,ADDRESS(MATCH($AB109,'1.1b Lead &amp; Parents NFP'!$C:$C,0)+$AF$15,MATCH(AH$17,'1.1b Lead &amp; Parents NFP'!$9:$9,0)+$AF$14,1,1),ADDRESS(MATCH($AA109,'1.1a Lead &amp; Parents'!$C:$C,0)+$AF$13,MATCH(AH$17,'1.1a Lead &amp; Parents'!$9:$9,0)+$AF$12,1,1))</f>
        <v>#N/A</v>
      </c>
      <c r="AI109" s="788"/>
      <c r="AJ109" s="788"/>
      <c r="AK109" s="788"/>
      <c r="AL109" s="788"/>
      <c r="AM109" s="787" t="e">
        <f ca="1">CHOOSE('Bidder Instructions'!$H$28,ADDRESS(MATCH($AB109,'1.1b Lead &amp; Parents NFP'!$C:$C,0)+$AF$15,MATCH(AM$17,'1.1b Lead &amp; Parents NFP'!$9:$9,0)+$AF$14,1,1),ADDRESS(MATCH($AA109,'1.1a Lead &amp; Parents'!$C:$C,0)+$AF$13,MATCH(AM$17,'1.1a Lead &amp; Parents'!$9:$9,0)+$AF$12,1,1))</f>
        <v>#N/A</v>
      </c>
      <c r="AN109" s="787" t="e">
        <f ca="1">CHOOSE('Bidder Instructions'!$H$28,ADDRESS(MATCH($AB109,'1.1b Lead &amp; Parents NFP'!$C:$C,0)+$AF$15,MATCH(AN$17,'1.1b Lead &amp; Parents NFP'!$9:$9,0)+$AF$14,1,1),ADDRESS(MATCH($AA109,'1.1a Lead &amp; Parents'!$C:$C,0)+$AF$13,MATCH(AN$17,'1.1a Lead &amp; Parents'!$9:$9,0)+$AF$12,1,1))</f>
        <v>#N/A</v>
      </c>
      <c r="AO109" s="787" t="e">
        <f ca="1">CHOOSE('Bidder Instructions'!$H$28,ADDRESS(MATCH($AB109,'1.1b Lead &amp; Parents NFP'!$C:$C,0)+$AF$15,MATCH(AO$17,'1.1b Lead &amp; Parents NFP'!$9:$9,0)+$AF$14,1,1),ADDRESS(MATCH($AA109,'1.1a Lead &amp; Parents'!$C:$C,0)+$AF$13,MATCH(AO$17,'1.1a Lead &amp; Parents'!$9:$9,0)+$AF$12,1,1))</f>
        <v>#N/A</v>
      </c>
      <c r="AP109" s="788"/>
      <c r="AQ109" s="788"/>
      <c r="AR109" s="788"/>
      <c r="AS109" s="788"/>
      <c r="AT109" s="787" t="e">
        <f ca="1">CHOOSE('Bidder Instructions'!$H$28,ADDRESS(MATCH($AB109,'1.1b Lead &amp; Parents NFP'!$C:$C,0)+$AF$15,MATCH(AT$17,'1.1b Lead &amp; Parents NFP'!$9:$9,0)+$AF$14,1,1),ADDRESS(MATCH($AA109,'1.1a Lead &amp; Parents'!$C:$C,0)+$AF$13,MATCH(AT$17,'1.1a Lead &amp; Parents'!$9:$9,0)+$AF$12,1,1))</f>
        <v>#N/A</v>
      </c>
      <c r="AU109" s="787" t="e">
        <f ca="1">CHOOSE('Bidder Instructions'!$H$28,ADDRESS(MATCH($AB109,'1.1b Lead &amp; Parents NFP'!$C:$C,0)+$AF$15,MATCH(AU$17,'1.1b Lead &amp; Parents NFP'!$9:$9,0)+$AF$14,1,1),ADDRESS(MATCH($AA109,'1.1a Lead &amp; Parents'!$C:$C,0)+$AF$13,MATCH(AU$17,'1.1a Lead &amp; Parents'!$9:$9,0)+$AF$12,1,1))</f>
        <v>#N/A</v>
      </c>
      <c r="AV109" s="787" t="e">
        <f ca="1">CHOOSE('Bidder Instructions'!$H$28,ADDRESS(MATCH($AB109,'1.1b Lead &amp; Parents NFP'!$C:$C,0)+$AF$15,MATCH(AV$17,'1.1b Lead &amp; Parents NFP'!$9:$9,0)+$AF$14,1,1),ADDRESS(MATCH($AA109,'1.1a Lead &amp; Parents'!$C:$C,0)+$AF$13,MATCH(AV$17,'1.1a Lead &amp; Parents'!$9:$9,0)+$AF$12,1,1))</f>
        <v>#N/A</v>
      </c>
      <c r="AW109" s="789"/>
      <c r="AX109" s="789"/>
      <c r="AY109" s="789"/>
    </row>
    <row r="110" spans="1:51" s="775" customFormat="1" ht="13.75" customHeight="1" outlineLevel="1" x14ac:dyDescent="0.25">
      <c r="B110" s="775" t="s">
        <v>458</v>
      </c>
      <c r="C110" s="790"/>
      <c r="D110" s="791" t="s">
        <v>806</v>
      </c>
      <c r="E110" s="792"/>
      <c r="F110" s="780" t="str">
        <f ca="1">_xlfn.IFNA(HYPERLINK(CHOOSE('Bidder Instructions'!$H$28,"#'1.2b Other NFP'!"&amp;AF110,"#'1.2a Other'!"&amp;AF110),INDIRECT("'"&amp;CHOOSE('Bidder Instructions'!$H$28,"1.2b Other NFP","1.2a Other")&amp;"'!"&amp;AF110)),"")</f>
        <v/>
      </c>
      <c r="G110" s="780" t="str">
        <f ca="1">_xlfn.IFNA(HYPERLINK(CHOOSE('Bidder Instructions'!$H$28,"#'1.2b Other NFP'!"&amp;AG110,"#'1.2a Other'!"&amp;AG110),INDIRECT("'"&amp;CHOOSE('Bidder Instructions'!$H$28,"1.2b Other NFP","1.2a Other")&amp;"'!"&amp;AG110)),"")</f>
        <v/>
      </c>
      <c r="H110" s="780" t="str">
        <f ca="1">_xlfn.IFNA(HYPERLINK(CHOOSE('Bidder Instructions'!$H$28,"#'1.2b Other NFP'!"&amp;AH110,"#'1.2a Other'!"&amp;AH110),INDIRECT("'"&amp;CHOOSE('Bidder Instructions'!$H$28,"1.2b Other NFP","1.2a Other")&amp;"'!"&amp;AH110)),"")</f>
        <v/>
      </c>
      <c r="I110" s="781"/>
      <c r="J110" s="782"/>
      <c r="K110" s="782"/>
      <c r="M110" s="780" t="str">
        <f ca="1">_xlfn.IFNA(HYPERLINK(CHOOSE('Bidder Instructions'!$H$28,"#'1.2b Other NFP'!"&amp;AM110,"#'1.2a Other'!"&amp;AM110),INDIRECT("'"&amp;CHOOSE('Bidder Instructions'!$H$28,"1.2b Other NFP","1.2a Other")&amp;"'!"&amp;AM110)),"")</f>
        <v/>
      </c>
      <c r="N110" s="780" t="str">
        <f ca="1">_xlfn.IFNA(HYPERLINK(CHOOSE('Bidder Instructions'!$H$28,"#'1.2b Other NFP'!"&amp;AN110,"#'1.2a Other'!"&amp;AN110),INDIRECT("'"&amp;CHOOSE('Bidder Instructions'!$H$28,"1.2b Other NFP","1.2a Other")&amp;"'!"&amp;AN110)),"")</f>
        <v/>
      </c>
      <c r="O110" s="780" t="str">
        <f ca="1">_xlfn.IFNA(HYPERLINK(CHOOSE('Bidder Instructions'!$H$28,"#'1.2b Other NFP'!"&amp;AO110,"#'1.2a Other'!"&amp;AO110),INDIRECT("'"&amp;CHOOSE('Bidder Instructions'!$H$28,"1.2b Other NFP","1.2a Other")&amp;"'!"&amp;AO110)),"")</f>
        <v/>
      </c>
      <c r="P110" s="781"/>
      <c r="Q110" s="782"/>
      <c r="R110" s="782"/>
      <c r="T110" s="780" t="str">
        <f ca="1">_xlfn.IFNA(HYPERLINK(CHOOSE('Bidder Instructions'!$H$28,"#'1.2b Other NFP'!"&amp;AT110,"#'1.2a Other'!"&amp;AT110),INDIRECT("'"&amp;CHOOSE('Bidder Instructions'!$H$28,"1.2b Other NFP","1.2a Other")&amp;"'!"&amp;AT110)),"")</f>
        <v/>
      </c>
      <c r="U110" s="780" t="str">
        <f ca="1">_xlfn.IFNA(HYPERLINK(CHOOSE('Bidder Instructions'!$H$28,"#'1.2b Other NFP'!"&amp;AU110,"#'1.2a Other'!"&amp;AU110),INDIRECT("'"&amp;CHOOSE('Bidder Instructions'!$H$28,"1.2b Other NFP","1.2a Other")&amp;"'!"&amp;AU110)),"")</f>
        <v/>
      </c>
      <c r="V110" s="780" t="str">
        <f ca="1">_xlfn.IFNA(HYPERLINK(CHOOSE('Bidder Instructions'!$H$28,"#'1.2b Other NFP'!"&amp;AV110,"#'1.2a Other'!"&amp;AV110),INDIRECT("'"&amp;CHOOSE('Bidder Instructions'!$H$28,"1.2b Other NFP","1.2a Other")&amp;"'!"&amp;AV110)),"")</f>
        <v/>
      </c>
      <c r="W110" s="781"/>
      <c r="X110" s="782"/>
      <c r="Y110" s="782"/>
      <c r="AA110" s="783">
        <f t="shared" si="65"/>
        <v>0</v>
      </c>
      <c r="AB110" s="783" t="s">
        <v>458</v>
      </c>
      <c r="AC110" s="793"/>
      <c r="AD110" s="794" t="s">
        <v>806</v>
      </c>
      <c r="AE110" s="795"/>
      <c r="AF110" s="787" t="e">
        <f ca="1">CHOOSE('Bidder Instructions'!$H$28,ADDRESS(MATCH($AB110,'1.1b Lead &amp; Parents NFP'!$C:$C,0)+$AF$15,MATCH(AF$17,'1.1b Lead &amp; Parents NFP'!$9:$9,0)+$AF$14,1,1),ADDRESS(MATCH($AA110,'1.1a Lead &amp; Parents'!$C:$C,0)+$AF$13,MATCH(AF$17,'1.1a Lead &amp; Parents'!$9:$9,0)+$AF$12,1,1))</f>
        <v>#N/A</v>
      </c>
      <c r="AG110" s="787" t="e">
        <f ca="1">CHOOSE('Bidder Instructions'!$H$28,ADDRESS(MATCH($AB110,'1.1b Lead &amp; Parents NFP'!$C:$C,0)+$AF$15,MATCH(AG$17,'1.1b Lead &amp; Parents NFP'!$9:$9,0)+$AF$14,1,1),ADDRESS(MATCH($AA110,'1.1a Lead &amp; Parents'!$C:$C,0)+$AF$13,MATCH(AG$17,'1.1a Lead &amp; Parents'!$9:$9,0)+$AF$12,1,1))</f>
        <v>#N/A</v>
      </c>
      <c r="AH110" s="787" t="e">
        <f ca="1">CHOOSE('Bidder Instructions'!$H$28,ADDRESS(MATCH($AB110,'1.1b Lead &amp; Parents NFP'!$C:$C,0)+$AF$15,MATCH(AH$17,'1.1b Lead &amp; Parents NFP'!$9:$9,0)+$AF$14,1,1),ADDRESS(MATCH($AA110,'1.1a Lead &amp; Parents'!$C:$C,0)+$AF$13,MATCH(AH$17,'1.1a Lead &amp; Parents'!$9:$9,0)+$AF$12,1,1))</f>
        <v>#N/A</v>
      </c>
      <c r="AI110" s="788"/>
      <c r="AJ110" s="788"/>
      <c r="AK110" s="788"/>
      <c r="AL110" s="788"/>
      <c r="AM110" s="787" t="e">
        <f ca="1">CHOOSE('Bidder Instructions'!$H$28,ADDRESS(MATCH($AB110,'1.1b Lead &amp; Parents NFP'!$C:$C,0)+$AF$15,MATCH(AM$17,'1.1b Lead &amp; Parents NFP'!$9:$9,0)+$AF$14,1,1),ADDRESS(MATCH($AA110,'1.1a Lead &amp; Parents'!$C:$C,0)+$AF$13,MATCH(AM$17,'1.1a Lead &amp; Parents'!$9:$9,0)+$AF$12,1,1))</f>
        <v>#N/A</v>
      </c>
      <c r="AN110" s="787" t="e">
        <f ca="1">CHOOSE('Bidder Instructions'!$H$28,ADDRESS(MATCH($AB110,'1.1b Lead &amp; Parents NFP'!$C:$C,0)+$AF$15,MATCH(AN$17,'1.1b Lead &amp; Parents NFP'!$9:$9,0)+$AF$14,1,1),ADDRESS(MATCH($AA110,'1.1a Lead &amp; Parents'!$C:$C,0)+$AF$13,MATCH(AN$17,'1.1a Lead &amp; Parents'!$9:$9,0)+$AF$12,1,1))</f>
        <v>#N/A</v>
      </c>
      <c r="AO110" s="787" t="e">
        <f ca="1">CHOOSE('Bidder Instructions'!$H$28,ADDRESS(MATCH($AB110,'1.1b Lead &amp; Parents NFP'!$C:$C,0)+$AF$15,MATCH(AO$17,'1.1b Lead &amp; Parents NFP'!$9:$9,0)+$AF$14,1,1),ADDRESS(MATCH($AA110,'1.1a Lead &amp; Parents'!$C:$C,0)+$AF$13,MATCH(AO$17,'1.1a Lead &amp; Parents'!$9:$9,0)+$AF$12,1,1))</f>
        <v>#N/A</v>
      </c>
      <c r="AP110" s="788"/>
      <c r="AQ110" s="788"/>
      <c r="AR110" s="788"/>
      <c r="AS110" s="788"/>
      <c r="AT110" s="787" t="e">
        <f ca="1">CHOOSE('Bidder Instructions'!$H$28,ADDRESS(MATCH($AB110,'1.1b Lead &amp; Parents NFP'!$C:$C,0)+$AF$15,MATCH(AT$17,'1.1b Lead &amp; Parents NFP'!$9:$9,0)+$AF$14,1,1),ADDRESS(MATCH($AA110,'1.1a Lead &amp; Parents'!$C:$C,0)+$AF$13,MATCH(AT$17,'1.1a Lead &amp; Parents'!$9:$9,0)+$AF$12,1,1))</f>
        <v>#N/A</v>
      </c>
      <c r="AU110" s="787" t="e">
        <f ca="1">CHOOSE('Bidder Instructions'!$H$28,ADDRESS(MATCH($AB110,'1.1b Lead &amp; Parents NFP'!$C:$C,0)+$AF$15,MATCH(AU$17,'1.1b Lead &amp; Parents NFP'!$9:$9,0)+$AF$14,1,1),ADDRESS(MATCH($AA110,'1.1a Lead &amp; Parents'!$C:$C,0)+$AF$13,MATCH(AU$17,'1.1a Lead &amp; Parents'!$9:$9,0)+$AF$12,1,1))</f>
        <v>#N/A</v>
      </c>
      <c r="AV110" s="787" t="e">
        <f ca="1">CHOOSE('Bidder Instructions'!$H$28,ADDRESS(MATCH($AB110,'1.1b Lead &amp; Parents NFP'!$C:$C,0)+$AF$15,MATCH(AV$17,'1.1b Lead &amp; Parents NFP'!$9:$9,0)+$AF$14,1,1),ADDRESS(MATCH($AA110,'1.1a Lead &amp; Parents'!$C:$C,0)+$AF$13,MATCH(AV$17,'1.1a Lead &amp; Parents'!$9:$9,0)+$AF$12,1,1))</f>
        <v>#N/A</v>
      </c>
      <c r="AW110" s="789"/>
      <c r="AX110" s="789"/>
      <c r="AY110" s="789"/>
    </row>
    <row r="111" spans="1:51" s="774" customFormat="1" outlineLevel="1" x14ac:dyDescent="0.25">
      <c r="B111" s="800"/>
      <c r="C111" s="801"/>
      <c r="D111" s="802"/>
      <c r="E111" s="802"/>
      <c r="F111" s="803"/>
      <c r="G111" s="803"/>
      <c r="H111" s="803"/>
      <c r="I111" s="966"/>
      <c r="J111" s="966"/>
      <c r="K111" s="966"/>
      <c r="M111" s="805"/>
      <c r="N111" s="805"/>
      <c r="O111" s="805"/>
      <c r="P111" s="966"/>
      <c r="Q111" s="966"/>
      <c r="R111" s="966"/>
      <c r="T111" s="805"/>
      <c r="U111" s="805"/>
      <c r="V111" s="805"/>
      <c r="W111" s="966"/>
      <c r="X111" s="966"/>
      <c r="Y111" s="966"/>
      <c r="AA111" s="783"/>
      <c r="AB111" s="783"/>
      <c r="AC111" s="806"/>
      <c r="AD111" s="807"/>
      <c r="AE111" s="807"/>
      <c r="AF111" s="787"/>
      <c r="AG111" s="787"/>
      <c r="AH111" s="808"/>
      <c r="AI111" s="788"/>
      <c r="AJ111" s="788"/>
      <c r="AK111" s="788"/>
      <c r="AL111" s="788"/>
      <c r="AM111" s="809"/>
      <c r="AN111" s="787"/>
      <c r="AO111" s="808"/>
      <c r="AP111" s="788"/>
      <c r="AQ111" s="788"/>
      <c r="AR111" s="788"/>
      <c r="AS111" s="788"/>
      <c r="AT111" s="809"/>
      <c r="AU111" s="787"/>
      <c r="AV111" s="808"/>
      <c r="AW111" s="789"/>
      <c r="AX111" s="789"/>
      <c r="AY111" s="789"/>
    </row>
    <row r="112" spans="1:51" s="1021" customFormat="1" outlineLevel="1" x14ac:dyDescent="0.25">
      <c r="A112" s="1017"/>
      <c r="B112" s="1018"/>
      <c r="C112" s="1019" t="s">
        <v>798</v>
      </c>
      <c r="D112" s="722" t="s">
        <v>802</v>
      </c>
      <c r="E112" s="723"/>
      <c r="F112" s="1006" t="str">
        <f ca="1">IFERROR(IF(F113=0,0,(CHOOSE('Bidder Instructions'!$H$27,F113/F114))),"N/A")</f>
        <v>N/A</v>
      </c>
      <c r="G112" s="1006" t="str">
        <f ca="1">IFERROR(IF(G113=0,0,(CHOOSE('Bidder Instructions'!$H$27,G113/G114))),"N/A")</f>
        <v>N/A</v>
      </c>
      <c r="H112" s="1006" t="str">
        <f ca="1">IFERROR(IF(H113=0,0,(CHOOSE('Bidder Instructions'!$H$27,H113/H114))),"N/A")</f>
        <v>N/A</v>
      </c>
      <c r="I112" s="667" t="str">
        <f ca="1">F112</f>
        <v>N/A</v>
      </c>
      <c r="J112" s="667" t="str">
        <f t="shared" ref="J112:K112" ca="1" si="76">G112</f>
        <v>N/A</v>
      </c>
      <c r="K112" s="667" t="str">
        <f t="shared" ca="1" si="76"/>
        <v>N/A</v>
      </c>
      <c r="L112" s="1020"/>
      <c r="M112" s="1006" t="str">
        <f ca="1">IFERROR(IF(M113=0,0,(CHOOSE('Bidder Instructions'!$H$27,M113/M114))),"N/A")</f>
        <v>N/A</v>
      </c>
      <c r="N112" s="1006" t="str">
        <f ca="1">IFERROR(IF(N113=0,0,(CHOOSE('Bidder Instructions'!$H$27,N113/N114))),"N/A")</f>
        <v>N/A</v>
      </c>
      <c r="O112" s="1006" t="str">
        <f ca="1">IFERROR(IF(O113=0,0,(CHOOSE('Bidder Instructions'!$H$27,O113/O114))),"N/A")</f>
        <v>N/A</v>
      </c>
      <c r="P112" s="667" t="str">
        <f ca="1">M112</f>
        <v>N/A</v>
      </c>
      <c r="Q112" s="667" t="str">
        <f t="shared" ref="Q112" ca="1" si="77">N112</f>
        <v>N/A</v>
      </c>
      <c r="R112" s="667" t="str">
        <f t="shared" ref="R112" ca="1" si="78">O112</f>
        <v>N/A</v>
      </c>
      <c r="S112" s="1020"/>
      <c r="T112" s="1006" t="str">
        <f ca="1">IFERROR(IF(T113=0,0,(CHOOSE('Bidder Instructions'!$H$27,T113/T114))),"N/A")</f>
        <v>N/A</v>
      </c>
      <c r="U112" s="1006" t="str">
        <f ca="1">IFERROR(IF(U113=0,0,(CHOOSE('Bidder Instructions'!$H$27,U113/U114))),"N/A")</f>
        <v>N/A</v>
      </c>
      <c r="V112" s="1006" t="str">
        <f ca="1">IFERROR(IF(V113=0,0,(CHOOSE('Bidder Instructions'!$H$27,V113/V114))),"N/A")</f>
        <v>N/A</v>
      </c>
      <c r="W112" s="667" t="str">
        <f ca="1">T112</f>
        <v>N/A</v>
      </c>
      <c r="X112" s="667" t="str">
        <f t="shared" ref="X112" ca="1" si="79">U112</f>
        <v>N/A</v>
      </c>
      <c r="Y112" s="667" t="str">
        <f t="shared" ref="Y112" ca="1" si="80">V112</f>
        <v>N/A</v>
      </c>
      <c r="AA112" s="1022"/>
      <c r="AB112" s="1022"/>
      <c r="AC112" s="1023" t="s">
        <v>798</v>
      </c>
      <c r="AD112" s="728" t="s">
        <v>802</v>
      </c>
      <c r="AE112" s="729"/>
      <c r="AF112" s="1024"/>
      <c r="AG112" s="1024"/>
      <c r="AH112" s="1025"/>
      <c r="AI112" s="1026"/>
      <c r="AJ112" s="1026"/>
      <c r="AK112" s="1026"/>
      <c r="AL112" s="1026"/>
      <c r="AM112" s="1027"/>
      <c r="AN112" s="1024"/>
      <c r="AO112" s="1025"/>
      <c r="AP112" s="1026"/>
      <c r="AQ112" s="1026"/>
      <c r="AR112" s="1026"/>
      <c r="AS112" s="1026"/>
      <c r="AT112" s="1027"/>
      <c r="AU112" s="1024"/>
      <c r="AV112" s="1025"/>
      <c r="AW112" s="1028"/>
      <c r="AX112" s="1028"/>
      <c r="AY112" s="1028"/>
    </row>
    <row r="113" spans="1:51" s="737" customFormat="1" outlineLevel="1" x14ac:dyDescent="0.25">
      <c r="B113" s="738" t="s">
        <v>773</v>
      </c>
      <c r="C113" s="739"/>
      <c r="D113" s="740" t="s">
        <v>807</v>
      </c>
      <c r="E113" s="1029"/>
      <c r="F113" s="742" t="str">
        <f ca="1">_xlfn.IFNA(HYPERLINK(CHOOSE('Bidder Instructions'!$H$28,"#'1.2b Other NFP'!"&amp;AF113,"#'1.2a Other'!"&amp;AF113),INDIRECT("'"&amp;CHOOSE('Bidder Instructions'!$H$28,"1.2b Other NFP","1.2a Other")&amp;"'!"&amp;AF113)),"")</f>
        <v/>
      </c>
      <c r="G113" s="742" t="str">
        <f ca="1">_xlfn.IFNA(HYPERLINK(CHOOSE('Bidder Instructions'!$H$28,"#'1.2b Other NFP'!"&amp;AG113,"#'1.2a Other'!"&amp;AG113),INDIRECT("'"&amp;CHOOSE('Bidder Instructions'!$H$28,"1.2b Other NFP","1.2a Other")&amp;"'!"&amp;AG113)),"")</f>
        <v/>
      </c>
      <c r="H113" s="742" t="str">
        <f ca="1">_xlfn.IFNA(HYPERLINK(CHOOSE('Bidder Instructions'!$H$28,"#'1.2b Other NFP'!"&amp;AH113,"#'1.2a Other'!"&amp;AH113),INDIRECT("'"&amp;CHOOSE('Bidder Instructions'!$H$28,"1.2b Other NFP","1.2a Other")&amp;"'!"&amp;AH113)),"")</f>
        <v/>
      </c>
      <c r="I113" s="836"/>
      <c r="J113" s="753"/>
      <c r="K113" s="753"/>
      <c r="M113" s="742" t="str">
        <f ca="1">_xlfn.IFNA(HYPERLINK(CHOOSE('Bidder Instructions'!$H$28,"#'1.2b Other NFP'!"&amp;AM113,"#'1.2a Other'!"&amp;AM113),INDIRECT("'"&amp;CHOOSE('Bidder Instructions'!$H$28,"1.2b Other NFP","1.2a Other")&amp;"'!"&amp;AM113)),"")</f>
        <v/>
      </c>
      <c r="N113" s="742" t="str">
        <f ca="1">_xlfn.IFNA(HYPERLINK(CHOOSE('Bidder Instructions'!$H$28,"#'1.2b Other NFP'!"&amp;AN113,"#'1.2a Other'!"&amp;AN113),INDIRECT("'"&amp;CHOOSE('Bidder Instructions'!$H$28,"1.2b Other NFP","1.2a Other")&amp;"'!"&amp;AN113)),"")</f>
        <v/>
      </c>
      <c r="O113" s="742" t="str">
        <f ca="1">_xlfn.IFNA(HYPERLINK(CHOOSE('Bidder Instructions'!$H$28,"#'1.2b Other NFP'!"&amp;AO113,"#'1.2a Other'!"&amp;AO113),INDIRECT("'"&amp;CHOOSE('Bidder Instructions'!$H$28,"1.2b Other NFP","1.2a Other")&amp;"'!"&amp;AO113)),"")</f>
        <v/>
      </c>
      <c r="P113" s="836"/>
      <c r="Q113" s="753"/>
      <c r="R113" s="753"/>
      <c r="T113" s="742" t="str">
        <f ca="1">_xlfn.IFNA(HYPERLINK(CHOOSE('Bidder Instructions'!$H$28,"#'1.2b Other NFP'!"&amp;AT113,"#'1.2a Other'!"&amp;AT113),INDIRECT("'"&amp;CHOOSE('Bidder Instructions'!$H$28,"1.2b Other NFP","1.2a Other")&amp;"'!"&amp;AT113)),"")</f>
        <v/>
      </c>
      <c r="U113" s="742" t="str">
        <f ca="1">_xlfn.IFNA(HYPERLINK(CHOOSE('Bidder Instructions'!$H$28,"#'1.2b Other NFP'!"&amp;AU113,"#'1.2a Other'!"&amp;AU113),INDIRECT("'"&amp;CHOOSE('Bidder Instructions'!$H$28,"1.2b Other NFP","1.2a Other")&amp;"'!"&amp;AU113)),"")</f>
        <v/>
      </c>
      <c r="V113" s="742" t="str">
        <f ca="1">_xlfn.IFNA(HYPERLINK(CHOOSE('Bidder Instructions'!$H$28,"#'1.2b Other NFP'!"&amp;AV113,"#'1.2a Other'!"&amp;AV113),INDIRECT("'"&amp;CHOOSE('Bidder Instructions'!$H$28,"1.2b Other NFP","1.2a Other")&amp;"'!"&amp;AV113)),"")</f>
        <v/>
      </c>
      <c r="W113" s="836"/>
      <c r="X113" s="753"/>
      <c r="Y113" s="753"/>
      <c r="AA113" s="343">
        <f t="shared" si="65"/>
        <v>0</v>
      </c>
      <c r="AB113" s="343" t="s">
        <v>773</v>
      </c>
      <c r="AC113" s="744"/>
      <c r="AD113" s="745" t="s">
        <v>807</v>
      </c>
      <c r="AE113" s="1030"/>
      <c r="AF113" s="747" t="e">
        <f ca="1">CHOOSE('Bidder Instructions'!$H$28,ADDRESS(MATCH($AB113,'1.1b Lead &amp; Parents NFP'!$C:$C,0)+$AF$15,MATCH(AF$17,'1.1b Lead &amp; Parents NFP'!$9:$9,0)+$AF$14,1,1),ADDRESS(MATCH($AA113,'1.1a Lead &amp; Parents'!$C:$C,0)+$AF$13,MATCH(AF$17,'1.1a Lead &amp; Parents'!$9:$9,0)+$AF$12,1,1))</f>
        <v>#N/A</v>
      </c>
      <c r="AG113" s="747" t="e">
        <f ca="1">CHOOSE('Bidder Instructions'!$H$28,ADDRESS(MATCH($AB113,'1.1b Lead &amp; Parents NFP'!$C:$C,0)+$AF$15,MATCH(AG$17,'1.1b Lead &amp; Parents NFP'!$9:$9,0)+$AF$14,1,1),ADDRESS(MATCH($AA113,'1.1a Lead &amp; Parents'!$C:$C,0)+$AF$13,MATCH(AG$17,'1.1a Lead &amp; Parents'!$9:$9,0)+$AF$12,1,1))</f>
        <v>#N/A</v>
      </c>
      <c r="AH113" s="747" t="e">
        <f ca="1">CHOOSE('Bidder Instructions'!$H$28,ADDRESS(MATCH($AB113,'1.1b Lead &amp; Parents NFP'!$C:$C,0)+$AF$15,MATCH(AH$17,'1.1b Lead &amp; Parents NFP'!$9:$9,0)+$AF$14,1,1),ADDRESS(MATCH($AA113,'1.1a Lead &amp; Parents'!$C:$C,0)+$AF$13,MATCH(AH$17,'1.1a Lead &amp; Parents'!$9:$9,0)+$AF$12,1,1))</f>
        <v>#N/A</v>
      </c>
      <c r="AI113" s="748"/>
      <c r="AJ113" s="748"/>
      <c r="AK113" s="748"/>
      <c r="AL113" s="748"/>
      <c r="AM113" s="747" t="e">
        <f ca="1">CHOOSE('Bidder Instructions'!$H$28,ADDRESS(MATCH($AB113,'1.1b Lead &amp; Parents NFP'!$C:$C,0)+$AF$15,MATCH(AM$17,'1.1b Lead &amp; Parents NFP'!$9:$9,0)+$AF$14,1,1),ADDRESS(MATCH($AA113,'1.1a Lead &amp; Parents'!$C:$C,0)+$AF$13,MATCH(AM$17,'1.1a Lead &amp; Parents'!$9:$9,0)+$AF$12,1,1))</f>
        <v>#N/A</v>
      </c>
      <c r="AN113" s="747" t="e">
        <f ca="1">CHOOSE('Bidder Instructions'!$H$28,ADDRESS(MATCH($AB113,'1.1b Lead &amp; Parents NFP'!$C:$C,0)+$AF$15,MATCH(AN$17,'1.1b Lead &amp; Parents NFP'!$9:$9,0)+$AF$14,1,1),ADDRESS(MATCH($AA113,'1.1a Lead &amp; Parents'!$C:$C,0)+$AF$13,MATCH(AN$17,'1.1a Lead &amp; Parents'!$9:$9,0)+$AF$12,1,1))</f>
        <v>#N/A</v>
      </c>
      <c r="AO113" s="747" t="e">
        <f ca="1">CHOOSE('Bidder Instructions'!$H$28,ADDRESS(MATCH($AB113,'1.1b Lead &amp; Parents NFP'!$C:$C,0)+$AF$15,MATCH(AO$17,'1.1b Lead &amp; Parents NFP'!$9:$9,0)+$AF$14,1,1),ADDRESS(MATCH($AA113,'1.1a Lead &amp; Parents'!$C:$C,0)+$AF$13,MATCH(AO$17,'1.1a Lead &amp; Parents'!$9:$9,0)+$AF$12,1,1))</f>
        <v>#N/A</v>
      </c>
      <c r="AP113" s="748"/>
      <c r="AQ113" s="748"/>
      <c r="AR113" s="748"/>
      <c r="AS113" s="748"/>
      <c r="AT113" s="747" t="e">
        <f ca="1">CHOOSE('Bidder Instructions'!$H$28,ADDRESS(MATCH($AB113,'1.1b Lead &amp; Parents NFP'!$C:$C,0)+$AF$15,MATCH(AT$17,'1.1b Lead &amp; Parents NFP'!$9:$9,0)+$AF$14,1,1),ADDRESS(MATCH($AA113,'1.1a Lead &amp; Parents'!$C:$C,0)+$AF$13,MATCH(AT$17,'1.1a Lead &amp; Parents'!$9:$9,0)+$AF$12,1,1))</f>
        <v>#N/A</v>
      </c>
      <c r="AU113" s="747" t="e">
        <f ca="1">CHOOSE('Bidder Instructions'!$H$28,ADDRESS(MATCH($AB113,'1.1b Lead &amp; Parents NFP'!$C:$C,0)+$AF$15,MATCH(AU$17,'1.1b Lead &amp; Parents NFP'!$9:$9,0)+$AF$14,1,1),ADDRESS(MATCH($AA113,'1.1a Lead &amp; Parents'!$C:$C,0)+$AF$13,MATCH(AU$17,'1.1a Lead &amp; Parents'!$9:$9,0)+$AF$12,1,1))</f>
        <v>#N/A</v>
      </c>
      <c r="AV113" s="747" t="e">
        <f ca="1">CHOOSE('Bidder Instructions'!$H$28,ADDRESS(MATCH($AB113,'1.1b Lead &amp; Parents NFP'!$C:$C,0)+$AF$15,MATCH(AV$17,'1.1b Lead &amp; Parents NFP'!$9:$9,0)+$AF$14,1,1),ADDRESS(MATCH($AA113,'1.1a Lead &amp; Parents'!$C:$C,0)+$AF$13,MATCH(AV$17,'1.1a Lead &amp; Parents'!$9:$9,0)+$AF$12,1,1))</f>
        <v>#N/A</v>
      </c>
      <c r="AW113" s="749"/>
      <c r="AX113" s="749"/>
      <c r="AY113" s="749"/>
    </row>
    <row r="114" spans="1:51" s="737" customFormat="1" ht="14.25" customHeight="1" outlineLevel="1" x14ac:dyDescent="0.25">
      <c r="B114" s="737" t="s">
        <v>475</v>
      </c>
      <c r="C114" s="750"/>
      <c r="D114" s="1031" t="s">
        <v>808</v>
      </c>
      <c r="E114" s="1032"/>
      <c r="F114" s="742" t="str">
        <f ca="1">_xlfn.IFNA(HYPERLINK(CHOOSE('Bidder Instructions'!$H$28,"#'1.2b Other NFP'!"&amp;AF114,"#'1.2a Other'!"&amp;AF114),INDIRECT("'"&amp;CHOOSE('Bidder Instructions'!$H$28,"1.2b Other NFP","1.2a Other")&amp;"'!"&amp;AF114)),"")</f>
        <v/>
      </c>
      <c r="G114" s="742" t="str">
        <f ca="1">_xlfn.IFNA(HYPERLINK(CHOOSE('Bidder Instructions'!$H$28,"#'1.2b Other NFP'!"&amp;AG114,"#'1.2a Other'!"&amp;AG114),INDIRECT("'"&amp;CHOOSE('Bidder Instructions'!$H$28,"1.2b Other NFP","1.2a Other")&amp;"'!"&amp;AG114)),"")</f>
        <v/>
      </c>
      <c r="H114" s="742" t="str">
        <f ca="1">_xlfn.IFNA(HYPERLINK(CHOOSE('Bidder Instructions'!$H$28,"#'1.2b Other NFP'!"&amp;AH114,"#'1.2a Other'!"&amp;AH114),INDIRECT("'"&amp;CHOOSE('Bidder Instructions'!$H$28,"1.2b Other NFP","1.2a Other")&amp;"'!"&amp;AH114)),"")</f>
        <v/>
      </c>
      <c r="I114" s="836"/>
      <c r="J114" s="753"/>
      <c r="K114" s="753"/>
      <c r="M114" s="742" t="str">
        <f ca="1">_xlfn.IFNA(HYPERLINK(CHOOSE('Bidder Instructions'!$H$28,"#'1.2b Other NFP'!"&amp;AM114,"#'1.2a Other'!"&amp;AM114),INDIRECT("'"&amp;CHOOSE('Bidder Instructions'!$H$28,"1.2b Other NFP","1.2a Other")&amp;"'!"&amp;AM114)),"")</f>
        <v/>
      </c>
      <c r="N114" s="742" t="str">
        <f ca="1">_xlfn.IFNA(HYPERLINK(CHOOSE('Bidder Instructions'!$H$28,"#'1.2b Other NFP'!"&amp;AN114,"#'1.2a Other'!"&amp;AN114),INDIRECT("'"&amp;CHOOSE('Bidder Instructions'!$H$28,"1.2b Other NFP","1.2a Other")&amp;"'!"&amp;AN114)),"")</f>
        <v/>
      </c>
      <c r="O114" s="742" t="str">
        <f ca="1">_xlfn.IFNA(HYPERLINK(CHOOSE('Bidder Instructions'!$H$28,"#'1.2b Other NFP'!"&amp;AO114,"#'1.2a Other'!"&amp;AO114),INDIRECT("'"&amp;CHOOSE('Bidder Instructions'!$H$28,"1.2b Other NFP","1.2a Other")&amp;"'!"&amp;AO114)),"")</f>
        <v/>
      </c>
      <c r="P114" s="836"/>
      <c r="Q114" s="753"/>
      <c r="R114" s="753"/>
      <c r="T114" s="742" t="str">
        <f ca="1">_xlfn.IFNA(HYPERLINK(CHOOSE('Bidder Instructions'!$H$28,"#'1.2b Other NFP'!"&amp;AT114,"#'1.2a Other'!"&amp;AT114),INDIRECT("'"&amp;CHOOSE('Bidder Instructions'!$H$28,"1.2b Other NFP","1.2a Other")&amp;"'!"&amp;AT114)),"")</f>
        <v/>
      </c>
      <c r="U114" s="742" t="str">
        <f ca="1">_xlfn.IFNA(HYPERLINK(CHOOSE('Bidder Instructions'!$H$28,"#'1.2b Other NFP'!"&amp;AU114,"#'1.2a Other'!"&amp;AU114),INDIRECT("'"&amp;CHOOSE('Bidder Instructions'!$H$28,"1.2b Other NFP","1.2a Other")&amp;"'!"&amp;AU114)),"")</f>
        <v/>
      </c>
      <c r="V114" s="742" t="str">
        <f ca="1">_xlfn.IFNA(HYPERLINK(CHOOSE('Bidder Instructions'!$H$28,"#'1.2b Other NFP'!"&amp;AV114,"#'1.2a Other'!"&amp;AV114),INDIRECT("'"&amp;CHOOSE('Bidder Instructions'!$H$28,"1.2b Other NFP","1.2a Other")&amp;"'!"&amp;AV114)),"")</f>
        <v/>
      </c>
      <c r="W114" s="836"/>
      <c r="X114" s="753"/>
      <c r="Y114" s="753"/>
      <c r="AA114" s="343">
        <f t="shared" si="65"/>
        <v>0</v>
      </c>
      <c r="AB114" s="343" t="s">
        <v>475</v>
      </c>
      <c r="AC114" s="754"/>
      <c r="AD114" s="1068" t="s">
        <v>808</v>
      </c>
      <c r="AE114" s="1033"/>
      <c r="AF114" s="747" t="e">
        <f ca="1">CHOOSE('Bidder Instructions'!$H$28,ADDRESS(MATCH($AB114,'1.1b Lead &amp; Parents NFP'!$C:$C,0)+$AF$15,MATCH(AF$17,'1.1b Lead &amp; Parents NFP'!$9:$9,0)+$AF$14,1,1),ADDRESS(MATCH($AA114,'1.1a Lead &amp; Parents'!$C:$C,0)+$AF$13,MATCH(AF$17,'1.1a Lead &amp; Parents'!$9:$9,0)+$AF$12,1,1))</f>
        <v>#N/A</v>
      </c>
      <c r="AG114" s="747" t="e">
        <f ca="1">CHOOSE('Bidder Instructions'!$H$28,ADDRESS(MATCH($AB114,'1.1b Lead &amp; Parents NFP'!$C:$C,0)+$AF$15,MATCH(AG$17,'1.1b Lead &amp; Parents NFP'!$9:$9,0)+$AF$14,1,1),ADDRESS(MATCH($AA114,'1.1a Lead &amp; Parents'!$C:$C,0)+$AF$13,MATCH(AG$17,'1.1a Lead &amp; Parents'!$9:$9,0)+$AF$12,1,1))</f>
        <v>#N/A</v>
      </c>
      <c r="AH114" s="747" t="e">
        <f ca="1">CHOOSE('Bidder Instructions'!$H$28,ADDRESS(MATCH($AB114,'1.1b Lead &amp; Parents NFP'!$C:$C,0)+$AF$15,MATCH(AH$17,'1.1b Lead &amp; Parents NFP'!$9:$9,0)+$AF$14,1,1),ADDRESS(MATCH($AA114,'1.1a Lead &amp; Parents'!$C:$C,0)+$AF$13,MATCH(AH$17,'1.1a Lead &amp; Parents'!$9:$9,0)+$AF$12,1,1))</f>
        <v>#N/A</v>
      </c>
      <c r="AI114" s="748"/>
      <c r="AJ114" s="748"/>
      <c r="AK114" s="748"/>
      <c r="AL114" s="748"/>
      <c r="AM114" s="747" t="e">
        <f ca="1">CHOOSE('Bidder Instructions'!$H$28,ADDRESS(MATCH($AB114,'1.1b Lead &amp; Parents NFP'!$C:$C,0)+$AF$15,MATCH(AM$17,'1.1b Lead &amp; Parents NFP'!$9:$9,0)+$AF$14,1,1),ADDRESS(MATCH($AA114,'1.1a Lead &amp; Parents'!$C:$C,0)+$AF$13,MATCH(AM$17,'1.1a Lead &amp; Parents'!$9:$9,0)+$AF$12,1,1))</f>
        <v>#N/A</v>
      </c>
      <c r="AN114" s="747" t="e">
        <f ca="1">CHOOSE('Bidder Instructions'!$H$28,ADDRESS(MATCH($AB114,'1.1b Lead &amp; Parents NFP'!$C:$C,0)+$AF$15,MATCH(AN$17,'1.1b Lead &amp; Parents NFP'!$9:$9,0)+$AF$14,1,1),ADDRESS(MATCH($AA114,'1.1a Lead &amp; Parents'!$C:$C,0)+$AF$13,MATCH(AN$17,'1.1a Lead &amp; Parents'!$9:$9,0)+$AF$12,1,1))</f>
        <v>#N/A</v>
      </c>
      <c r="AO114" s="747" t="e">
        <f ca="1">CHOOSE('Bidder Instructions'!$H$28,ADDRESS(MATCH($AB114,'1.1b Lead &amp; Parents NFP'!$C:$C,0)+$AF$15,MATCH(AO$17,'1.1b Lead &amp; Parents NFP'!$9:$9,0)+$AF$14,1,1),ADDRESS(MATCH($AA114,'1.1a Lead &amp; Parents'!$C:$C,0)+$AF$13,MATCH(AO$17,'1.1a Lead &amp; Parents'!$9:$9,0)+$AF$12,1,1))</f>
        <v>#N/A</v>
      </c>
      <c r="AP114" s="748"/>
      <c r="AQ114" s="748"/>
      <c r="AR114" s="748"/>
      <c r="AS114" s="748"/>
      <c r="AT114" s="747" t="e">
        <f ca="1">CHOOSE('Bidder Instructions'!$H$28,ADDRESS(MATCH($AB114,'1.1b Lead &amp; Parents NFP'!$C:$C,0)+$AF$15,MATCH(AT$17,'1.1b Lead &amp; Parents NFP'!$9:$9,0)+$AF$14,1,1),ADDRESS(MATCH($AA114,'1.1a Lead &amp; Parents'!$C:$C,0)+$AF$13,MATCH(AT$17,'1.1a Lead &amp; Parents'!$9:$9,0)+$AF$12,1,1))</f>
        <v>#N/A</v>
      </c>
      <c r="AU114" s="747" t="e">
        <f ca="1">CHOOSE('Bidder Instructions'!$H$28,ADDRESS(MATCH($AB114,'1.1b Lead &amp; Parents NFP'!$C:$C,0)+$AF$15,MATCH(AU$17,'1.1b Lead &amp; Parents NFP'!$9:$9,0)+$AF$14,1,1),ADDRESS(MATCH($AA114,'1.1a Lead &amp; Parents'!$C:$C,0)+$AF$13,MATCH(AU$17,'1.1a Lead &amp; Parents'!$9:$9,0)+$AF$12,1,1))</f>
        <v>#N/A</v>
      </c>
      <c r="AV114" s="747" t="e">
        <f ca="1">CHOOSE('Bidder Instructions'!$H$28,ADDRESS(MATCH($AB114,'1.1b Lead &amp; Parents NFP'!$C:$C,0)+$AF$15,MATCH(AV$17,'1.1b Lead &amp; Parents NFP'!$9:$9,0)+$AF$14,1,1),ADDRESS(MATCH($AA114,'1.1a Lead &amp; Parents'!$C:$C,0)+$AF$13,MATCH(AV$17,'1.1a Lead &amp; Parents'!$9:$9,0)+$AF$12,1,1))</f>
        <v>#N/A</v>
      </c>
      <c r="AW114" s="749"/>
      <c r="AX114" s="749"/>
      <c r="AY114" s="749"/>
    </row>
    <row r="115" spans="1:51" x14ac:dyDescent="0.25">
      <c r="A115" s="1042"/>
      <c r="B115" s="1034"/>
      <c r="C115" s="871"/>
      <c r="D115" s="1035"/>
      <c r="E115" s="1035"/>
      <c r="F115" s="1036"/>
      <c r="G115" s="1036"/>
      <c r="H115" s="1036"/>
      <c r="I115" s="936"/>
      <c r="J115" s="936"/>
      <c r="K115" s="936"/>
      <c r="M115" s="1037"/>
      <c r="N115" s="1037"/>
      <c r="O115" s="1037"/>
      <c r="P115" s="874"/>
      <c r="Q115" s="874"/>
      <c r="R115" s="874"/>
      <c r="T115" s="1037"/>
      <c r="U115" s="1037"/>
      <c r="V115" s="1037"/>
      <c r="W115" s="874"/>
      <c r="X115" s="874"/>
      <c r="Y115" s="874"/>
      <c r="AC115" s="875"/>
      <c r="AD115" s="1038"/>
      <c r="AE115" s="1038"/>
      <c r="AF115" s="747"/>
      <c r="AG115" s="747"/>
      <c r="AH115" s="832"/>
      <c r="AI115" s="748"/>
      <c r="AJ115" s="748"/>
      <c r="AK115" s="748"/>
      <c r="AL115" s="748"/>
      <c r="AM115" s="833"/>
      <c r="AN115" s="747"/>
      <c r="AO115" s="832"/>
      <c r="AP115" s="748"/>
      <c r="AQ115" s="748"/>
      <c r="AR115" s="748"/>
      <c r="AS115" s="748"/>
      <c r="AT115" s="833"/>
      <c r="AU115" s="747"/>
      <c r="AV115" s="832"/>
      <c r="AW115" s="749"/>
      <c r="AX115" s="749"/>
      <c r="AY115" s="749"/>
    </row>
    <row r="116" spans="1:51" x14ac:dyDescent="0.25"/>
    <row r="117" spans="1:51" s="1046" customFormat="1" x14ac:dyDescent="0.25">
      <c r="A117" s="1043" t="s">
        <v>111</v>
      </c>
      <c r="B117" s="1043"/>
      <c r="C117" s="1043"/>
      <c r="D117" s="1044"/>
      <c r="E117" s="1043"/>
      <c r="F117" s="1045"/>
      <c r="G117" s="1045"/>
      <c r="H117" s="1045"/>
      <c r="I117" s="1045"/>
      <c r="J117" s="1045"/>
      <c r="K117" s="1045"/>
      <c r="L117" s="1043"/>
      <c r="M117" s="1045"/>
      <c r="N117" s="1045"/>
      <c r="O117" s="1045"/>
      <c r="P117" s="1045"/>
      <c r="Q117" s="1045"/>
      <c r="R117" s="1045"/>
      <c r="S117" s="1043"/>
      <c r="T117" s="1045"/>
      <c r="U117" s="1045"/>
      <c r="V117" s="1045"/>
      <c r="W117" s="1045"/>
      <c r="X117" s="1045"/>
      <c r="Y117" s="1045"/>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row>
    <row r="118" spans="1:51" x14ac:dyDescent="0.25"/>
    <row r="119" spans="1:51" x14ac:dyDescent="0.25"/>
    <row r="120" spans="1:51" x14ac:dyDescent="0.25"/>
  </sheetData>
  <sheetProtection algorithmName="SHA-512" hashValue="y5fwO+ePcwcwn9r6vgBMIa6OfQY+1fZc04CuzDjyzlNrlnel2kUZCK8TABaLkVz8iDxz+5n6uSflPiLV0144UQ==" saltValue="ZEIRkd4T6j/Xx4EXsC9DiQ==" spinCount="100000" sheet="1" objects="1" scenarios="1"/>
  <mergeCells count="24">
    <mergeCell ref="C10:H10"/>
    <mergeCell ref="I10:K10"/>
    <mergeCell ref="P10:R10"/>
    <mergeCell ref="W10:Y10"/>
    <mergeCell ref="C11:H11"/>
    <mergeCell ref="I11:K11"/>
    <mergeCell ref="P11:R11"/>
    <mergeCell ref="W11:Y11"/>
    <mergeCell ref="C12:H12"/>
    <mergeCell ref="I12:K12"/>
    <mergeCell ref="P12:R12"/>
    <mergeCell ref="W12:Y12"/>
    <mergeCell ref="C13:H13"/>
    <mergeCell ref="I13:K13"/>
    <mergeCell ref="P13:R13"/>
    <mergeCell ref="W13:Y13"/>
    <mergeCell ref="C14:H14"/>
    <mergeCell ref="I14:K14"/>
    <mergeCell ref="P14:R14"/>
    <mergeCell ref="W14:Y14"/>
    <mergeCell ref="C15:H15"/>
    <mergeCell ref="I15:K15"/>
    <mergeCell ref="P15:R15"/>
    <mergeCell ref="W15:Y15"/>
  </mergeCells>
  <conditionalFormatting sqref="C5">
    <cfRule type="expression" dxfId="120" priority="430" stopIfTrue="1">
      <formula>IF(AND(sysChk=0,sysWarn=0),1,0)</formula>
    </cfRule>
    <cfRule type="expression" dxfId="119" priority="431" stopIfTrue="1">
      <formula>IF(AND(sysChk=0,sysWarn&lt;&gt;0),1,0)</formula>
    </cfRule>
    <cfRule type="expression" dxfId="118" priority="432" stopIfTrue="1">
      <formula>IF(sysChk&lt;&gt;0,1,0)</formula>
    </cfRule>
  </conditionalFormatting>
  <conditionalFormatting sqref="I66:K66">
    <cfRule type="containsText" dxfId="117" priority="197" operator="containsText" text="Operating Loss">
      <formula>NOT(ISERROR(SEARCH("Operating Loss",I66)))</formula>
    </cfRule>
  </conditionalFormatting>
  <conditionalFormatting sqref="P28:R28">
    <cfRule type="containsText" dxfId="116" priority="75" operator="containsText" text="Net Cash">
      <formula>NOT(ISERROR(SEARCH("Net Cash",P28)))</formula>
    </cfRule>
    <cfRule type="containsText" dxfId="115" priority="76" operator="containsText" text="Negative Cash Flow">
      <formula>NOT(ISERROR(SEARCH("Negative Cash Flow",P28)))</formula>
    </cfRule>
  </conditionalFormatting>
  <conditionalFormatting sqref="P66:R66">
    <cfRule type="containsText" dxfId="114" priority="111" operator="containsText" text="Operating Loss">
      <formula>NOT(ISERROR(SEARCH("Operating Loss",P66)))</formula>
    </cfRule>
  </conditionalFormatting>
  <conditionalFormatting sqref="W28:Y28">
    <cfRule type="containsText" dxfId="113" priority="72" operator="containsText" text="Net Cash">
      <formula>NOT(ISERROR(SEARCH("Net Cash",W28)))</formula>
    </cfRule>
    <cfRule type="containsText" dxfId="112" priority="73" operator="containsText" text="Negative Cash Flow">
      <formula>NOT(ISERROR(SEARCH("Negative Cash Flow",W28)))</formula>
    </cfRule>
  </conditionalFormatting>
  <conditionalFormatting sqref="W66:Y66">
    <cfRule type="containsText" dxfId="111" priority="91" operator="containsText" text="Operating Loss">
      <formula>NOT(ISERROR(SEARCH("Operating Loss",W66)))</formula>
    </cfRule>
  </conditionalFormatting>
  <conditionalFormatting sqref="AI19:AK19">
    <cfRule type="expression" dxfId="110" priority="292" stopIfTrue="1">
      <formula>AI19="R"</formula>
    </cfRule>
    <cfRule type="expression" dxfId="109" priority="293" stopIfTrue="1">
      <formula>AI19="A"</formula>
    </cfRule>
    <cfRule type="expression" dxfId="108" priority="294" stopIfTrue="1">
      <formula>AI19="G"</formula>
    </cfRule>
  </conditionalFormatting>
  <conditionalFormatting sqref="AP19:AR19">
    <cfRule type="expression" dxfId="107" priority="289" stopIfTrue="1">
      <formula>AP19="R"</formula>
    </cfRule>
    <cfRule type="expression" dxfId="106" priority="290" stopIfTrue="1">
      <formula>AP19="A"</formula>
    </cfRule>
    <cfRule type="expression" dxfId="105" priority="291" stopIfTrue="1">
      <formula>AP19="G"</formula>
    </cfRule>
  </conditionalFormatting>
  <conditionalFormatting sqref="AW19:AY19">
    <cfRule type="expression" dxfId="104" priority="286">
      <formula>AW19="R"</formula>
    </cfRule>
    <cfRule type="expression" dxfId="103" priority="287" stopIfTrue="1">
      <formula>AW19="A"</formula>
    </cfRule>
    <cfRule type="expression" dxfId="102" priority="288" stopIfTrue="1">
      <formula>AW19="G"</formula>
    </cfRule>
  </conditionalFormatting>
  <conditionalFormatting sqref="I53:K53">
    <cfRule type="containsText" dxfId="101" priority="18" operator="containsText" text="Net Cash">
      <formula>NOT(ISERROR(SEARCH("Net Cash",I53)))</formula>
    </cfRule>
    <cfRule type="containsText" dxfId="100" priority="19" operator="containsText" text="Negative EBITDA">
      <formula>NOT(ISERROR(SEARCH("Negative EBITDA",I53)))</formula>
    </cfRule>
  </conditionalFormatting>
  <conditionalFormatting sqref="P53:R53">
    <cfRule type="containsText" dxfId="99" priority="15" operator="containsText" text="Net Cash">
      <formula>NOT(ISERROR(SEARCH("Net Cash",P53)))</formula>
    </cfRule>
    <cfRule type="containsText" dxfId="98" priority="16" operator="containsText" text="Negative EBITDA">
      <formula>NOT(ISERROR(SEARCH("Negative EBITDA",P53)))</formula>
    </cfRule>
  </conditionalFormatting>
  <conditionalFormatting sqref="W53:Y53">
    <cfRule type="containsText" dxfId="97" priority="12" operator="containsText" text="Net Cash">
      <formula>NOT(ISERROR(SEARCH("Net Cash",W53)))</formula>
    </cfRule>
    <cfRule type="containsText" dxfId="96" priority="13" operator="containsText" text="Negative EBITDA">
      <formula>NOT(ISERROR(SEARCH("Negative EBITDA",W53)))</formula>
    </cfRule>
  </conditionalFormatting>
  <conditionalFormatting sqref="I60:K60">
    <cfRule type="containsText" dxfId="95" priority="9" operator="containsText" text="Net Cash">
      <formula>NOT(ISERROR(SEARCH("Net Cash",I60)))</formula>
    </cfRule>
    <cfRule type="containsText" dxfId="94" priority="10" operator="containsText" text="Negative EBITDA">
      <formula>NOT(ISERROR(SEARCH("Negative EBITDA",I60)))</formula>
    </cfRule>
  </conditionalFormatting>
  <conditionalFormatting sqref="P60:R60">
    <cfRule type="containsText" dxfId="93" priority="6" operator="containsText" text="Net Cash">
      <formula>NOT(ISERROR(SEARCH("Net Cash",P60)))</formula>
    </cfRule>
    <cfRule type="containsText" dxfId="92" priority="7" operator="containsText" text="Negative EBITDA">
      <formula>NOT(ISERROR(SEARCH("Negative EBITDA",P60)))</formula>
    </cfRule>
  </conditionalFormatting>
  <conditionalFormatting sqref="W60:Y60">
    <cfRule type="containsText" dxfId="91" priority="3" operator="containsText" text="Net Cash">
      <formula>NOT(ISERROR(SEARCH("Net Cash",W60)))</formula>
    </cfRule>
    <cfRule type="containsText" dxfId="90" priority="4" operator="containsText" text="Negative EBITDA">
      <formula>NOT(ISERROR(SEARCH("Negative EBITDA",W60)))</formula>
    </cfRule>
  </conditionalFormatting>
  <pageMargins left="0.74803149606299213" right="0.74803149606299213" top="0.98425196850393704" bottom="0.98425196850393704" header="0.51181102362204722" footer="0.51181102362204722"/>
  <pageSetup paperSize="9" scale="34" orientation="portrait" r:id="rId1"/>
  <headerFooter alignWithMargins="0"/>
  <colBreaks count="1" manualBreakCount="1">
    <brk id="11" max="1048575" man="1"/>
  </colBreaks>
  <ignoredErrors>
    <ignoredError sqref="F48:H48 F23" formula="1"/>
  </ignoredErrors>
  <extLst>
    <ext xmlns:x14="http://schemas.microsoft.com/office/spreadsheetml/2009/9/main" uri="{78C0D931-6437-407d-A8EE-F0AAD7539E65}">
      <x14:conditionalFormattings>
        <x14:conditionalFormatting xmlns:xm="http://schemas.microsoft.com/office/excel/2006/main">
          <x14:cfRule type="colorScale" priority="198" id="{9487668F-260E-DB47-B250-AE14CE2F733C}">
            <x14:colorScale>
              <x14:cfvo type="num">
                <xm:f>'Authority Input'!$L$29</xm:f>
              </x14:cfvo>
              <x14:cfvo type="formula">
                <xm:f>MEDIAN('Authority Input'!$L$29:$V$29)</xm:f>
              </x14:cfvo>
              <x14:cfvo type="num">
                <xm:f>'Authority Input'!$V$29</xm:f>
              </x14:cfvo>
              <x14:color rgb="FFFF0000"/>
              <x14:color rgb="FFFFC000"/>
              <x14:color rgb="FF00B050"/>
            </x14:colorScale>
          </x14:cfRule>
          <xm:sqref>I66:K66</xm:sqref>
        </x14:conditionalFormatting>
        <x14:conditionalFormatting xmlns:xm="http://schemas.microsoft.com/office/excel/2006/main">
          <x14:cfRule type="colorScale" priority="261" id="{0F62A3DA-2EBB-614C-9B3D-AEBFDA39F103}">
            <x14:colorScale>
              <x14:cfvo type="num">
                <xm:f>'Authority Input'!$L$30</xm:f>
              </x14:cfvo>
              <x14:cfvo type="formula">
                <xm:f>MEDIAN('Authority Input'!$L$30:$V$30)</xm:f>
              </x14:cfvo>
              <x14:cfvo type="num">
                <xm:f>'Authority Input'!$V$30</xm:f>
              </x14:cfvo>
              <x14:color rgb="FFFF0000"/>
              <x14:color rgb="FFFFC000"/>
              <x14:color rgb="FF00B050"/>
            </x14:colorScale>
          </x14:cfRule>
          <xm:sqref>I75:K75</xm:sqref>
        </x14:conditionalFormatting>
        <x14:conditionalFormatting xmlns:xm="http://schemas.microsoft.com/office/excel/2006/main">
          <x14:cfRule type="colorScale" priority="80" id="{25C42B9F-A556-4B98-A2F7-E0E778B7DD86}">
            <x14:colorScale>
              <x14:cfvo type="num">
                <xm:f>'Authority Input'!$L$31</xm:f>
              </x14:cfvo>
              <x14:cfvo type="formula">
                <xm:f>MEDIAN('Authority Input'!$L$31:$V$31)</xm:f>
              </x14:cfvo>
              <x14:cfvo type="num">
                <xm:f>'Authority Input'!$V$31</xm:f>
              </x14:cfvo>
              <x14:color rgb="FFFF0000"/>
              <x14:color rgb="FFFFC000"/>
              <x14:color rgb="FF00B050"/>
            </x14:colorScale>
          </x14:cfRule>
          <xm:sqref>I80:K80</xm:sqref>
        </x14:conditionalFormatting>
        <x14:conditionalFormatting xmlns:xm="http://schemas.microsoft.com/office/excel/2006/main">
          <x14:cfRule type="colorScale" priority="189" id="{B8DD79EC-9221-584A-A9AE-23A3C9AE0AF3}">
            <x14:colorScale>
              <x14:cfvo type="num">
                <xm:f>'Authority Input'!$V$32</xm:f>
              </x14:cfvo>
              <x14:cfvo type="formula">
                <xm:f>MEDIAN('Authority Input'!$L$32:$V$32)</xm:f>
              </x14:cfvo>
              <x14:cfvo type="num">
                <xm:f>'Authority Input'!$L$32</xm:f>
              </x14:cfvo>
              <x14:color rgb="FF00B050"/>
              <x14:color rgb="FFFFC000"/>
              <x14:color rgb="FFFF0000"/>
            </x14:colorScale>
          </x14:cfRule>
          <xm:sqref>I82:K82</xm:sqref>
        </x14:conditionalFormatting>
        <x14:conditionalFormatting xmlns:xm="http://schemas.microsoft.com/office/excel/2006/main">
          <x14:cfRule type="colorScale" priority="126" id="{A4AA8E00-D55B-4FE1-88F2-F2633954D38E}">
            <x14:colorScale>
              <x14:cfvo type="num">
                <xm:f>'Authority Input'!$V$33</xm:f>
              </x14:cfvo>
              <x14:cfvo type="formula">
                <xm:f>MEDIAN('Authority Input'!$L$33:$V$33)</xm:f>
              </x14:cfvo>
              <x14:cfvo type="num">
                <xm:f>'Authority Input'!$L$33</xm:f>
              </x14:cfvo>
              <x14:color rgb="FF00B050"/>
              <x14:color rgb="FFFFC000"/>
              <x14:color rgb="FFFF0000"/>
            </x14:colorScale>
          </x14:cfRule>
          <xm:sqref>I100:K100</xm:sqref>
        </x14:conditionalFormatting>
        <x14:conditionalFormatting xmlns:xm="http://schemas.microsoft.com/office/excel/2006/main">
          <x14:cfRule type="colorScale" priority="125" id="{3EE547F9-D762-4E18-9D5C-A369204E9D2A}">
            <x14:colorScale>
              <x14:cfvo type="num">
                <xm:f>'Authority Input'!$V$34</xm:f>
              </x14:cfvo>
              <x14:cfvo type="formula">
                <xm:f>MEDIAN('Authority Input'!$L$34:$V$34)</xm:f>
              </x14:cfvo>
              <x14:cfvo type="num">
                <xm:f>'Authority Input'!$L$34</xm:f>
              </x14:cfvo>
              <x14:color rgb="FF00B050"/>
              <x14:color rgb="FFFFC000"/>
              <x14:color rgb="FFFF0000"/>
            </x14:colorScale>
          </x14:cfRule>
          <xm:sqref>I104:K104</xm:sqref>
        </x14:conditionalFormatting>
        <x14:conditionalFormatting xmlns:xm="http://schemas.microsoft.com/office/excel/2006/main">
          <x14:cfRule type="colorScale" priority="124" id="{90DC8E54-82BD-4FAF-88FF-572E483029D1}">
            <x14:colorScale>
              <x14:cfvo type="num">
                <xm:f>'Authority Input'!$V$35</xm:f>
              </x14:cfvo>
              <x14:cfvo type="formula">
                <xm:f>MEDIAN('Authority Input'!$L$35:$V$35)</xm:f>
              </x14:cfvo>
              <x14:cfvo type="num">
                <xm:f>'Authority Input'!$L$35</xm:f>
              </x14:cfvo>
              <x14:color rgb="FF00B050"/>
              <x14:color rgb="FFFFC000"/>
              <x14:color rgb="FFFF0000"/>
            </x14:colorScale>
          </x14:cfRule>
          <xm:sqref>I108:K108</xm:sqref>
        </x14:conditionalFormatting>
        <x14:conditionalFormatting xmlns:xm="http://schemas.microsoft.com/office/excel/2006/main">
          <x14:cfRule type="colorScale" priority="123" id="{8B7E564A-E76B-4B81-9AB3-6064DE7CF020}">
            <x14:colorScale>
              <x14:cfvo type="num">
                <xm:f>'Authority Input'!$V$36</xm:f>
              </x14:cfvo>
              <x14:cfvo type="formula">
                <xm:f>MEDIAN('Authority Input'!$L$32:$V$36)</xm:f>
              </x14:cfvo>
              <x14:cfvo type="num">
                <xm:f>'Authority Input'!$L$36</xm:f>
              </x14:cfvo>
              <x14:color rgb="FF00B050"/>
              <x14:color rgb="FFFFC000"/>
              <x14:color rgb="FFFF0000"/>
            </x14:colorScale>
          </x14:cfRule>
          <xm:sqref>I112:K112</xm:sqref>
        </x14:conditionalFormatting>
        <x14:conditionalFormatting xmlns:xm="http://schemas.microsoft.com/office/excel/2006/main">
          <x14:cfRule type="colorScale" priority="122" id="{3C2F6DB2-BA56-4898-8871-056628D85114}">
            <x14:colorScale>
              <x14:cfvo type="num">
                <xm:f>'Authority Input'!$L$24</xm:f>
              </x14:cfvo>
              <x14:cfvo type="formula">
                <xm:f>MEDIAN('Authority Input'!$L$24:$V$24)</xm:f>
              </x14:cfvo>
              <x14:cfvo type="num">
                <xm:f>'Authority Input'!$V$24</xm:f>
              </x14:cfvo>
              <x14:color rgb="FFFF0000"/>
              <x14:color rgb="FFFFC000"/>
              <x14:color rgb="FF00B050"/>
            </x14:colorScale>
          </x14:cfRule>
          <xm:sqref>P19:R19</xm:sqref>
        </x14:conditionalFormatting>
        <x14:conditionalFormatting xmlns:xm="http://schemas.microsoft.com/office/excel/2006/main">
          <x14:cfRule type="colorScale" priority="77" id="{7FD2E7CF-E868-433C-B085-825100FDA180}">
            <x14:colorScale>
              <x14:cfvo type="num">
                <xm:f>'Authority Input'!$L$26</xm:f>
              </x14:cfvo>
              <x14:cfvo type="formula">
                <xm:f>MEDIAN('Authority Input'!$L$26:$V$26)</xm:f>
              </x14:cfvo>
              <x14:cfvo type="num">
                <xm:f>'Authority Input'!$V$26</xm:f>
              </x14:cfvo>
              <x14:color rgb="FFFF0000"/>
              <x14:color rgb="FFFFC000"/>
              <x14:color rgb="FF00B050"/>
            </x14:colorScale>
          </x14:cfRule>
          <xm:sqref>P28:R28</xm:sqref>
        </x14:conditionalFormatting>
        <x14:conditionalFormatting xmlns:xm="http://schemas.microsoft.com/office/excel/2006/main">
          <x14:cfRule type="colorScale" priority="112" id="{699E1BEF-49D2-4DDA-AB05-B861BB8A65F3}">
            <x14:colorScale>
              <x14:cfvo type="num">
                <xm:f>'Authority Input'!$L$29</xm:f>
              </x14:cfvo>
              <x14:cfvo type="formula">
                <xm:f>MEDIAN('Authority Input'!$L$29:$V$29)</xm:f>
              </x14:cfvo>
              <x14:cfvo type="num">
                <xm:f>'Authority Input'!$V$29</xm:f>
              </x14:cfvo>
              <x14:color rgb="FFFF0000"/>
              <x14:color rgb="FFFFC000"/>
              <x14:color rgb="FF00B050"/>
            </x14:colorScale>
          </x14:cfRule>
          <xm:sqref>P66:R66</xm:sqref>
        </x14:conditionalFormatting>
        <x14:conditionalFormatting xmlns:xm="http://schemas.microsoft.com/office/excel/2006/main">
          <x14:cfRule type="colorScale" priority="120" id="{A27C0E08-91FA-46D1-BA78-0F62E9FEE0FE}">
            <x14:colorScale>
              <x14:cfvo type="num">
                <xm:f>'Authority Input'!$L$30</xm:f>
              </x14:cfvo>
              <x14:cfvo type="formula">
                <xm:f>MEDIAN('Authority Input'!$L$30:$V$30)</xm:f>
              </x14:cfvo>
              <x14:cfvo type="num">
                <xm:f>'Authority Input'!$V$30</xm:f>
              </x14:cfvo>
              <x14:color rgb="FFFF0000"/>
              <x14:color rgb="FFFFC000"/>
              <x14:color rgb="FF00B050"/>
            </x14:colorScale>
          </x14:cfRule>
          <xm:sqref>P75:R75</xm:sqref>
        </x14:conditionalFormatting>
        <x14:conditionalFormatting xmlns:xm="http://schemas.microsoft.com/office/excel/2006/main">
          <x14:cfRule type="colorScale" priority="79" id="{81470516-A506-4EEB-9C50-7800C619AAD2}">
            <x14:colorScale>
              <x14:cfvo type="num">
                <xm:f>'Authority Input'!$L$31</xm:f>
              </x14:cfvo>
              <x14:cfvo type="formula">
                <xm:f>MEDIAN('Authority Input'!$L$31:$V$31)</xm:f>
              </x14:cfvo>
              <x14:cfvo type="num">
                <xm:f>'Authority Input'!$V$31</xm:f>
              </x14:cfvo>
              <x14:color rgb="FFFF0000"/>
              <x14:color rgb="FFFFC000"/>
              <x14:color rgb="FF00B050"/>
            </x14:colorScale>
          </x14:cfRule>
          <xm:sqref>P80:R80</xm:sqref>
        </x14:conditionalFormatting>
        <x14:conditionalFormatting xmlns:xm="http://schemas.microsoft.com/office/excel/2006/main">
          <x14:cfRule type="colorScale" priority="110" id="{A0576FD2-968F-424E-90C7-458F343004ED}">
            <x14:colorScale>
              <x14:cfvo type="num">
                <xm:f>'Authority Input'!$V$32</xm:f>
              </x14:cfvo>
              <x14:cfvo type="formula">
                <xm:f>MEDIAN('Authority Input'!$L$32:$V$32)</xm:f>
              </x14:cfvo>
              <x14:cfvo type="num">
                <xm:f>'Authority Input'!$L$32</xm:f>
              </x14:cfvo>
              <x14:color rgb="FF00B050"/>
              <x14:color rgb="FFFFC000"/>
              <x14:color rgb="FFFF0000"/>
            </x14:colorScale>
          </x14:cfRule>
          <xm:sqref>P82:R82</xm:sqref>
        </x14:conditionalFormatting>
        <x14:conditionalFormatting xmlns:xm="http://schemas.microsoft.com/office/excel/2006/main">
          <x14:cfRule type="colorScale" priority="106" id="{AAFBD91B-6178-46D4-9D9C-747C9245938A}">
            <x14:colorScale>
              <x14:cfvo type="num">
                <xm:f>'Authority Input'!$V$33</xm:f>
              </x14:cfvo>
              <x14:cfvo type="formula">
                <xm:f>MEDIAN('Authority Input'!$L$33:$V$33)</xm:f>
              </x14:cfvo>
              <x14:cfvo type="num">
                <xm:f>'Authority Input'!$L$33</xm:f>
              </x14:cfvo>
              <x14:color rgb="FF00B050"/>
              <x14:color rgb="FFFFC000"/>
              <x14:color rgb="FFFF0000"/>
            </x14:colorScale>
          </x14:cfRule>
          <xm:sqref>P100:R100</xm:sqref>
        </x14:conditionalFormatting>
        <x14:conditionalFormatting xmlns:xm="http://schemas.microsoft.com/office/excel/2006/main">
          <x14:cfRule type="colorScale" priority="105" id="{33ABF3BF-BE00-446D-BB85-7E97F793DF46}">
            <x14:colorScale>
              <x14:cfvo type="num">
                <xm:f>'Authority Input'!$V$34</xm:f>
              </x14:cfvo>
              <x14:cfvo type="formula">
                <xm:f>MEDIAN('Authority Input'!$L$34:$V$34)</xm:f>
              </x14:cfvo>
              <x14:cfvo type="num">
                <xm:f>'Authority Input'!$L$34</xm:f>
              </x14:cfvo>
              <x14:color rgb="FF00B050"/>
              <x14:color rgb="FFFFC000"/>
              <x14:color rgb="FFFF0000"/>
            </x14:colorScale>
          </x14:cfRule>
          <xm:sqref>P104:R104</xm:sqref>
        </x14:conditionalFormatting>
        <x14:conditionalFormatting xmlns:xm="http://schemas.microsoft.com/office/excel/2006/main">
          <x14:cfRule type="colorScale" priority="104" id="{05AC1C58-7E6E-48F6-841F-04C89D941067}">
            <x14:colorScale>
              <x14:cfvo type="num">
                <xm:f>'Authority Input'!$V$35</xm:f>
              </x14:cfvo>
              <x14:cfvo type="formula">
                <xm:f>MEDIAN('Authority Input'!$L$35:$V$35)</xm:f>
              </x14:cfvo>
              <x14:cfvo type="num">
                <xm:f>'Authority Input'!$L$35</xm:f>
              </x14:cfvo>
              <x14:color rgb="FF00B050"/>
              <x14:color rgb="FFFFC000"/>
              <x14:color rgb="FFFF0000"/>
            </x14:colorScale>
          </x14:cfRule>
          <xm:sqref>P108:R108</xm:sqref>
        </x14:conditionalFormatting>
        <x14:conditionalFormatting xmlns:xm="http://schemas.microsoft.com/office/excel/2006/main">
          <x14:cfRule type="colorScale" priority="103" id="{F887B69C-B089-408A-9869-074DEBC07C9A}">
            <x14:colorScale>
              <x14:cfvo type="num">
                <xm:f>'Authority Input'!$V$36</xm:f>
              </x14:cfvo>
              <x14:cfvo type="formula">
                <xm:f>MEDIAN('Authority Input'!$L$32:$V$36)</xm:f>
              </x14:cfvo>
              <x14:cfvo type="num">
                <xm:f>'Authority Input'!$L$36</xm:f>
              </x14:cfvo>
              <x14:color rgb="FF00B050"/>
              <x14:color rgb="FFFFC000"/>
              <x14:color rgb="FFFF0000"/>
            </x14:colorScale>
          </x14:cfRule>
          <xm:sqref>P112:R112</xm:sqref>
        </x14:conditionalFormatting>
        <x14:conditionalFormatting xmlns:xm="http://schemas.microsoft.com/office/excel/2006/main">
          <x14:cfRule type="colorScale" priority="102" id="{A4ECE270-E03D-49D6-8308-43AC9663C2FC}">
            <x14:colorScale>
              <x14:cfvo type="num">
                <xm:f>'Authority Input'!$L$24</xm:f>
              </x14:cfvo>
              <x14:cfvo type="formula">
                <xm:f>MEDIAN('Authority Input'!$L$24:$V$24)</xm:f>
              </x14:cfvo>
              <x14:cfvo type="num">
                <xm:f>'Authority Input'!$V$24</xm:f>
              </x14:cfvo>
              <x14:color rgb="FFFF0000"/>
              <x14:color rgb="FFFFC000"/>
              <x14:color rgb="FF00B050"/>
            </x14:colorScale>
          </x14:cfRule>
          <xm:sqref>W19:Y19</xm:sqref>
        </x14:conditionalFormatting>
        <x14:conditionalFormatting xmlns:xm="http://schemas.microsoft.com/office/excel/2006/main">
          <x14:cfRule type="colorScale" priority="74" id="{075631FE-A8D9-4E8A-BC18-F685F21C3088}">
            <x14:colorScale>
              <x14:cfvo type="num">
                <xm:f>'Authority Input'!$L$26</xm:f>
              </x14:cfvo>
              <x14:cfvo type="formula">
                <xm:f>MEDIAN('Authority Input'!$L$26:$V$26)</xm:f>
              </x14:cfvo>
              <x14:cfvo type="num">
                <xm:f>'Authority Input'!$V$26</xm:f>
              </x14:cfvo>
              <x14:color rgb="FFFF0000"/>
              <x14:color rgb="FFFFC000"/>
              <x14:color rgb="FF00B050"/>
            </x14:colorScale>
          </x14:cfRule>
          <xm:sqref>W28:Y28</xm:sqref>
        </x14:conditionalFormatting>
        <x14:conditionalFormatting xmlns:xm="http://schemas.microsoft.com/office/excel/2006/main">
          <x14:cfRule type="colorScale" priority="92" id="{749B4574-4191-47AD-914F-CCC163C6D9BC}">
            <x14:colorScale>
              <x14:cfvo type="num">
                <xm:f>'Authority Input'!$L$29</xm:f>
              </x14:cfvo>
              <x14:cfvo type="formula">
                <xm:f>MEDIAN('Authority Input'!$L$29:$V$29)</xm:f>
              </x14:cfvo>
              <x14:cfvo type="num">
                <xm:f>'Authority Input'!$V$29</xm:f>
              </x14:cfvo>
              <x14:color rgb="FFFF0000"/>
              <x14:color rgb="FFFFC000"/>
              <x14:color rgb="FF00B050"/>
            </x14:colorScale>
          </x14:cfRule>
          <xm:sqref>W66:Y66</xm:sqref>
        </x14:conditionalFormatting>
        <x14:conditionalFormatting xmlns:xm="http://schemas.microsoft.com/office/excel/2006/main">
          <x14:cfRule type="colorScale" priority="100" id="{EB557423-ACA3-4414-8DA7-463B09FB9BB7}">
            <x14:colorScale>
              <x14:cfvo type="num">
                <xm:f>'Authority Input'!$L$30</xm:f>
              </x14:cfvo>
              <x14:cfvo type="formula">
                <xm:f>MEDIAN('Authority Input'!$L$30:$V$30)</xm:f>
              </x14:cfvo>
              <x14:cfvo type="num">
                <xm:f>'Authority Input'!$V$30</xm:f>
              </x14:cfvo>
              <x14:color rgb="FFFF0000"/>
              <x14:color rgb="FFFFC000"/>
              <x14:color rgb="FF00B050"/>
            </x14:colorScale>
          </x14:cfRule>
          <xm:sqref>W75:Y75</xm:sqref>
        </x14:conditionalFormatting>
        <x14:conditionalFormatting xmlns:xm="http://schemas.microsoft.com/office/excel/2006/main">
          <x14:cfRule type="colorScale" priority="78" id="{838E1E35-285D-462A-8A3A-A10EFAA3E9E4}">
            <x14:colorScale>
              <x14:cfvo type="num">
                <xm:f>'Authority Input'!$L$31</xm:f>
              </x14:cfvo>
              <x14:cfvo type="formula">
                <xm:f>MEDIAN('Authority Input'!$L$31:$V$31)</xm:f>
              </x14:cfvo>
              <x14:cfvo type="num">
                <xm:f>'Authority Input'!$V$31</xm:f>
              </x14:cfvo>
              <x14:color rgb="FFFF0000"/>
              <x14:color rgb="FFFFC000"/>
              <x14:color rgb="FF00B050"/>
            </x14:colorScale>
          </x14:cfRule>
          <xm:sqref>W80:Y80</xm:sqref>
        </x14:conditionalFormatting>
        <x14:conditionalFormatting xmlns:xm="http://schemas.microsoft.com/office/excel/2006/main">
          <x14:cfRule type="colorScale" priority="90" id="{38EF0813-0DE9-4544-8C68-F8716DB87FD7}">
            <x14:colorScale>
              <x14:cfvo type="num">
                <xm:f>'Authority Input'!$V$32</xm:f>
              </x14:cfvo>
              <x14:cfvo type="formula">
                <xm:f>MEDIAN('Authority Input'!$L$32:$V$32)</xm:f>
              </x14:cfvo>
              <x14:cfvo type="num">
                <xm:f>'Authority Input'!$L$32</xm:f>
              </x14:cfvo>
              <x14:color rgb="FF00B050"/>
              <x14:color rgb="FFFFC000"/>
              <x14:color rgb="FFFF0000"/>
            </x14:colorScale>
          </x14:cfRule>
          <xm:sqref>W82:Y82</xm:sqref>
        </x14:conditionalFormatting>
        <x14:conditionalFormatting xmlns:xm="http://schemas.microsoft.com/office/excel/2006/main">
          <x14:cfRule type="colorScale" priority="86" id="{14BC481F-01BD-4531-8761-3009E4AB6517}">
            <x14:colorScale>
              <x14:cfvo type="num">
                <xm:f>'Authority Input'!$V$33</xm:f>
              </x14:cfvo>
              <x14:cfvo type="formula">
                <xm:f>MEDIAN('Authority Input'!$L$33:$V$33)</xm:f>
              </x14:cfvo>
              <x14:cfvo type="num">
                <xm:f>'Authority Input'!$L$33</xm:f>
              </x14:cfvo>
              <x14:color rgb="FF00B050"/>
              <x14:color rgb="FFFFC000"/>
              <x14:color rgb="FFFF0000"/>
            </x14:colorScale>
          </x14:cfRule>
          <xm:sqref>W100:Y100</xm:sqref>
        </x14:conditionalFormatting>
        <x14:conditionalFormatting xmlns:xm="http://schemas.microsoft.com/office/excel/2006/main">
          <x14:cfRule type="colorScale" priority="85" id="{98A4698A-0EB6-4283-871C-A1B5F58505EE}">
            <x14:colorScale>
              <x14:cfvo type="num">
                <xm:f>'Authority Input'!$V$34</xm:f>
              </x14:cfvo>
              <x14:cfvo type="formula">
                <xm:f>MEDIAN('Authority Input'!$L$34:$V$34)</xm:f>
              </x14:cfvo>
              <x14:cfvo type="num">
                <xm:f>'Authority Input'!$L$34</xm:f>
              </x14:cfvo>
              <x14:color rgb="FF00B050"/>
              <x14:color rgb="FFFFC000"/>
              <x14:color rgb="FFFF0000"/>
            </x14:colorScale>
          </x14:cfRule>
          <xm:sqref>W104:Y104</xm:sqref>
        </x14:conditionalFormatting>
        <x14:conditionalFormatting xmlns:xm="http://schemas.microsoft.com/office/excel/2006/main">
          <x14:cfRule type="colorScale" priority="84" id="{6BF537E9-1E1A-4885-9E6C-C4C039083587}">
            <x14:colorScale>
              <x14:cfvo type="num">
                <xm:f>'Authority Input'!$V$35</xm:f>
              </x14:cfvo>
              <x14:cfvo type="formula">
                <xm:f>MEDIAN('Authority Input'!$L$35:$V$35)</xm:f>
              </x14:cfvo>
              <x14:cfvo type="num">
                <xm:f>'Authority Input'!$L$35</xm:f>
              </x14:cfvo>
              <x14:color rgb="FF00B050"/>
              <x14:color rgb="FFFFC000"/>
              <x14:color rgb="FFFF0000"/>
            </x14:colorScale>
          </x14:cfRule>
          <xm:sqref>W108:Y108</xm:sqref>
        </x14:conditionalFormatting>
        <x14:conditionalFormatting xmlns:xm="http://schemas.microsoft.com/office/excel/2006/main">
          <x14:cfRule type="colorScale" priority="83" id="{139C8FB0-CE98-433B-87CB-6416378B7D32}">
            <x14:colorScale>
              <x14:cfvo type="num">
                <xm:f>'Authority Input'!$V$36</xm:f>
              </x14:cfvo>
              <x14:cfvo type="formula">
                <xm:f>MEDIAN('Authority Input'!$L$32:$V$36)</xm:f>
              </x14:cfvo>
              <x14:cfvo type="num">
                <xm:f>'Authority Input'!$L$36</xm:f>
              </x14:cfvo>
              <x14:color rgb="FF00B050"/>
              <x14:color rgb="FFFFC000"/>
              <x14:color rgb="FFFF0000"/>
            </x14:colorScale>
          </x14:cfRule>
          <xm:sqref>W112:Y112</xm:sqref>
        </x14:conditionalFormatting>
        <x14:conditionalFormatting xmlns:xm="http://schemas.microsoft.com/office/excel/2006/main">
          <x14:cfRule type="colorScale" priority="23" id="{FEED5397-8D30-9549-8B66-9A38374CA070}">
            <x14:colorScale>
              <x14:cfvo type="num">
                <xm:f>'Authority Input'!$L$24</xm:f>
              </x14:cfvo>
              <x14:cfvo type="formula">
                <xm:f>MEDIAN('Authority Input'!$L$24:$V$24)</xm:f>
              </x14:cfvo>
              <x14:cfvo type="num">
                <xm:f>'Authority Input'!$V$24</xm:f>
              </x14:cfvo>
              <x14:color rgb="FFFF0000"/>
              <x14:color rgb="FFFFC000"/>
              <x14:color rgb="FF00B050"/>
            </x14:colorScale>
          </x14:cfRule>
          <xm:sqref>I19:K19</xm:sqref>
        </x14:conditionalFormatting>
        <x14:conditionalFormatting xmlns:xm="http://schemas.microsoft.com/office/excel/2006/main">
          <x14:cfRule type="colorScale" priority="22" id="{445A1245-2911-3144-A40D-C0D9B53609FE}">
            <x14:colorScale>
              <x14:cfvo type="num">
                <xm:f>'Authority Input'!$L$25</xm:f>
              </x14:cfvo>
              <x14:cfvo type="formula">
                <xm:f>MEDIAN('Authority Input'!$L$25:$V$25)</xm:f>
              </x14:cfvo>
              <x14:cfvo type="num">
                <xm:f>'Authority Input'!$V$25</xm:f>
              </x14:cfvo>
              <x14:color rgb="FFFF0000"/>
              <x14:color rgb="FFFFC000"/>
              <x14:color rgb="FF00B050"/>
            </x14:colorScale>
          </x14:cfRule>
          <xm:sqref>I23:K23</xm:sqref>
        </x14:conditionalFormatting>
        <x14:conditionalFormatting xmlns:xm="http://schemas.microsoft.com/office/excel/2006/main">
          <x14:cfRule type="colorScale" priority="21" id="{DBB8CD08-9DFE-EC4F-9A35-F142947C3B55}">
            <x14:colorScale>
              <x14:cfvo type="num">
                <xm:f>'Authority Input'!$L$26</xm:f>
              </x14:cfvo>
              <x14:cfvo type="formula">
                <xm:f>MEDIAN('Authority Input'!$L$26:$V$26)</xm:f>
              </x14:cfvo>
              <x14:cfvo type="num">
                <xm:f>'Authority Input'!$V$26</xm:f>
              </x14:cfvo>
              <x14:color rgb="FFFF0000"/>
              <x14:color rgb="FFFFC000"/>
              <x14:color rgb="FF00B050"/>
            </x14:colorScale>
          </x14:cfRule>
          <xm:sqref>I28:K28</xm:sqref>
        </x14:conditionalFormatting>
        <x14:conditionalFormatting xmlns:xm="http://schemas.microsoft.com/office/excel/2006/main">
          <x14:cfRule type="colorScale" priority="20" id="{DAAAB500-614E-9341-A30E-1637992ABB2D}">
            <x14:colorScale>
              <x14:cfvo type="num">
                <xm:f>'Authority Input'!$V$27</xm:f>
              </x14:cfvo>
              <x14:cfvo type="formula">
                <xm:f>MEDIAN('Authority Input'!$L$27:$V$27)</xm:f>
              </x14:cfvo>
              <x14:cfvo type="num">
                <xm:f>'Authority Input'!$L$27</xm:f>
              </x14:cfvo>
              <x14:color rgb="FF00B050"/>
              <x14:color rgb="FFFFC000"/>
              <x14:color rgb="FFFF0000"/>
            </x14:colorScale>
          </x14:cfRule>
          <xm:sqref>I53:K53</xm:sqref>
        </x14:conditionalFormatting>
        <x14:conditionalFormatting xmlns:xm="http://schemas.microsoft.com/office/excel/2006/main">
          <x14:cfRule type="colorScale" priority="17" id="{2F87748B-7DD6-6D46-886A-1B4DAAB94698}">
            <x14:colorScale>
              <x14:cfvo type="num">
                <xm:f>'Authority Input'!$V$27</xm:f>
              </x14:cfvo>
              <x14:cfvo type="formula">
                <xm:f>MEDIAN('Authority Input'!$L$27:$V$27)</xm:f>
              </x14:cfvo>
              <x14:cfvo type="num">
                <xm:f>'Authority Input'!$L$27</xm:f>
              </x14:cfvo>
              <x14:color rgb="FF00B050"/>
              <x14:color rgb="FFFFC000"/>
              <x14:color rgb="FFFF0000"/>
            </x14:colorScale>
          </x14:cfRule>
          <xm:sqref>P53:R53</xm:sqref>
        </x14:conditionalFormatting>
        <x14:conditionalFormatting xmlns:xm="http://schemas.microsoft.com/office/excel/2006/main">
          <x14:cfRule type="colorScale" priority="14" id="{1E3FDFA3-556B-924C-BC1C-81A24EDC07D4}">
            <x14:colorScale>
              <x14:cfvo type="num">
                <xm:f>'Authority Input'!$V$27</xm:f>
              </x14:cfvo>
              <x14:cfvo type="formula">
                <xm:f>MEDIAN('Authority Input'!$L$27:$V$27)</xm:f>
              </x14:cfvo>
              <x14:cfvo type="num">
                <xm:f>'Authority Input'!$L$27</xm:f>
              </x14:cfvo>
              <x14:color rgb="FF00B050"/>
              <x14:color rgb="FFFFC000"/>
              <x14:color rgb="FFFF0000"/>
            </x14:colorScale>
          </x14:cfRule>
          <xm:sqref>W53:Y53</xm:sqref>
        </x14:conditionalFormatting>
        <x14:conditionalFormatting xmlns:xm="http://schemas.microsoft.com/office/excel/2006/main">
          <x14:cfRule type="colorScale" priority="11" id="{3FC3FB77-D5FE-E946-A676-F881FEAC38BC}">
            <x14:colorScale>
              <x14:cfvo type="num">
                <xm:f>'Authority Input'!$V$28</xm:f>
              </x14:cfvo>
              <x14:cfvo type="formula">
                <xm:f>MEDIAN('Authority Input'!$L$28:$V$28)</xm:f>
              </x14:cfvo>
              <x14:cfvo type="num">
                <xm:f>'Authority Input'!$L$28</xm:f>
              </x14:cfvo>
              <x14:color rgb="FF00B050"/>
              <x14:color rgb="FFFFC000"/>
              <x14:color rgb="FFFF0000"/>
            </x14:colorScale>
          </x14:cfRule>
          <xm:sqref>I60:K60</xm:sqref>
        </x14:conditionalFormatting>
        <x14:conditionalFormatting xmlns:xm="http://schemas.microsoft.com/office/excel/2006/main">
          <x14:cfRule type="colorScale" priority="8" id="{DFF98525-CF2F-4F42-8115-094F5EB7D61B}">
            <x14:colorScale>
              <x14:cfvo type="num">
                <xm:f>'Authority Input'!$V$28</xm:f>
              </x14:cfvo>
              <x14:cfvo type="formula">
                <xm:f>MEDIAN('Authority Input'!$L$28:$V$28)</xm:f>
              </x14:cfvo>
              <x14:cfvo type="num">
                <xm:f>'Authority Input'!$L$28</xm:f>
              </x14:cfvo>
              <x14:color rgb="FF00B050"/>
              <x14:color rgb="FFFFC000"/>
              <x14:color rgb="FFFF0000"/>
            </x14:colorScale>
          </x14:cfRule>
          <xm:sqref>P60:R60</xm:sqref>
        </x14:conditionalFormatting>
        <x14:conditionalFormatting xmlns:xm="http://schemas.microsoft.com/office/excel/2006/main">
          <x14:cfRule type="colorScale" priority="5" id="{1BCCA6AD-BE2B-7D45-9557-A5A35AD5195F}">
            <x14:colorScale>
              <x14:cfvo type="num">
                <xm:f>'Authority Input'!$V$28</xm:f>
              </x14:cfvo>
              <x14:cfvo type="formula">
                <xm:f>MEDIAN('Authority Input'!$L$28:$V$28)</xm:f>
              </x14:cfvo>
              <x14:cfvo type="num">
                <xm:f>'Authority Input'!$L$28</xm:f>
              </x14:cfvo>
              <x14:color rgb="FF00B050"/>
              <x14:color rgb="FFFFC000"/>
              <x14:color rgb="FFFF0000"/>
            </x14:colorScale>
          </x14:cfRule>
          <xm:sqref>W60:Y60</xm:sqref>
        </x14:conditionalFormatting>
        <x14:conditionalFormatting xmlns:xm="http://schemas.microsoft.com/office/excel/2006/main">
          <x14:cfRule type="colorScale" priority="2" id="{0109899E-A17A-1247-8694-CA71BE3C88BB}">
            <x14:colorScale>
              <x14:cfvo type="num">
                <xm:f>'Authority Input'!$L$25</xm:f>
              </x14:cfvo>
              <x14:cfvo type="formula">
                <xm:f>MEDIAN('Authority Input'!$L$25:$V$25)</xm:f>
              </x14:cfvo>
              <x14:cfvo type="num">
                <xm:f>'Authority Input'!$V$25</xm:f>
              </x14:cfvo>
              <x14:color rgb="FFFF0000"/>
              <x14:color rgb="FFFFC000"/>
              <x14:color rgb="FF00B050"/>
            </x14:colorScale>
          </x14:cfRule>
          <xm:sqref>P23:R23</xm:sqref>
        </x14:conditionalFormatting>
        <x14:conditionalFormatting xmlns:xm="http://schemas.microsoft.com/office/excel/2006/main">
          <x14:cfRule type="colorScale" priority="1" id="{E92260A2-C3E0-014B-968B-B827AB04E9BB}">
            <x14:colorScale>
              <x14:cfvo type="num">
                <xm:f>'Authority Input'!$L$25</xm:f>
              </x14:cfvo>
              <x14:cfvo type="formula">
                <xm:f>MEDIAN('Authority Input'!$L$25:$V$25)</xm:f>
              </x14:cfvo>
              <x14:cfvo type="num">
                <xm:f>'Authority Input'!$V$25</xm:f>
              </x14:cfvo>
              <x14:color rgb="FFFF0000"/>
              <x14:color rgb="FFFFC000"/>
              <x14:color rgb="FF00B050"/>
            </x14:colorScale>
          </x14:cfRule>
          <xm:sqref>W23:Y23</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2FAD4-1E4D-49A7-B79D-488FAEAA2D19}">
  <sheetPr codeName="Sheet36">
    <tabColor theme="1"/>
  </sheetPr>
  <dimension ref="A1:BG123"/>
  <sheetViews>
    <sheetView topLeftCell="A7" zoomScale="75" zoomScaleNormal="75" workbookViewId="0">
      <selection activeCell="E26" sqref="E26"/>
    </sheetView>
  </sheetViews>
  <sheetFormatPr defaultColWidth="0" defaultRowHeight="14" zeroHeight="1" outlineLevelCol="1" x14ac:dyDescent="0.25"/>
  <cols>
    <col min="1" max="1" width="10.3984375" style="336" customWidth="1"/>
    <col min="2" max="2" width="6.19921875" style="336" bestFit="1" customWidth="1"/>
    <col min="3" max="3" width="13" style="336" customWidth="1"/>
    <col min="4" max="4" width="43.59765625" style="872" customWidth="1"/>
    <col min="5" max="5" width="5.3984375" style="336" customWidth="1"/>
    <col min="6" max="8" width="13" style="385" bestFit="1" customWidth="1" outlineLevel="1"/>
    <col min="9" max="11" width="21" style="385" customWidth="1"/>
    <col min="12" max="12" width="2.796875" style="336" customWidth="1"/>
    <col min="13" max="13" width="4.3984375" style="336" customWidth="1"/>
    <col min="14" max="15" width="9" style="343" customWidth="1"/>
    <col min="16" max="16" width="11.796875" style="343" customWidth="1"/>
    <col min="17" max="17" width="37.3984375" style="343" customWidth="1"/>
    <col min="18" max="18" width="13" style="343" customWidth="1"/>
    <col min="19" max="19" width="11.59765625" style="343" customWidth="1"/>
    <col min="20" max="20" width="14" style="343" bestFit="1" customWidth="1"/>
    <col min="21" max="21" width="14" style="343" customWidth="1"/>
    <col min="22" max="33" width="9" style="343" customWidth="1"/>
    <col min="34" max="36" width="8.59765625" style="336" customWidth="1"/>
    <col min="37" max="59" width="0" style="336" hidden="1" customWidth="1"/>
    <col min="60" max="16384" width="9" style="336" hidden="1"/>
  </cols>
  <sheetData>
    <row r="1" spans="1:40" ht="15.75" customHeight="1" thickBot="1" x14ac:dyDescent="0.3">
      <c r="A1" s="682"/>
      <c r="B1" s="682"/>
      <c r="C1" s="683"/>
      <c r="D1" s="684"/>
      <c r="E1" s="682"/>
      <c r="F1" s="685"/>
      <c r="G1" s="685"/>
      <c r="H1" s="685"/>
      <c r="I1" s="685"/>
      <c r="J1" s="685"/>
      <c r="K1" s="685"/>
      <c r="L1" s="682"/>
      <c r="P1" s="1069" t="s">
        <v>362</v>
      </c>
      <c r="Q1" s="1069" t="s">
        <v>96</v>
      </c>
      <c r="R1" s="1069" t="s">
        <v>369</v>
      </c>
      <c r="S1" s="1069"/>
      <c r="T1" s="1069" t="s">
        <v>370</v>
      </c>
      <c r="U1" s="1069" t="s">
        <v>177</v>
      </c>
      <c r="V1" s="336"/>
      <c r="W1" s="1070" t="s">
        <v>677</v>
      </c>
      <c r="X1" s="1070"/>
      <c r="Y1" s="1070"/>
      <c r="Z1" s="1070"/>
      <c r="AA1" s="1070"/>
      <c r="AB1" s="1070"/>
      <c r="AC1" s="1070"/>
      <c r="AD1" s="1070"/>
      <c r="AE1" s="1070"/>
      <c r="AF1" s="1070"/>
      <c r="AG1" s="1070"/>
      <c r="AI1" s="1070"/>
      <c r="AJ1" s="1070"/>
      <c r="AK1" s="1070"/>
      <c r="AL1" s="1070"/>
      <c r="AM1" s="1070"/>
      <c r="AN1" s="1070"/>
    </row>
    <row r="2" spans="1:40" ht="15.75" customHeight="1" x14ac:dyDescent="0.3">
      <c r="A2" s="682"/>
      <c r="B2" s="682"/>
      <c r="C2" s="686" t="str">
        <f>cstProjectName</f>
        <v>[Financial Viability Risk Assessment Template]</v>
      </c>
      <c r="D2" s="684"/>
      <c r="E2" s="682"/>
      <c r="F2" s="685"/>
      <c r="G2" s="685"/>
      <c r="H2" s="685"/>
      <c r="I2" s="685"/>
      <c r="J2" s="685"/>
      <c r="K2" s="685"/>
      <c r="L2" s="682"/>
      <c r="P2" s="1071">
        <v>1</v>
      </c>
      <c r="Q2" s="1072" t="s">
        <v>113</v>
      </c>
      <c r="R2" s="1073">
        <f>'Authority Input Lite'!G24</f>
        <v>1.5</v>
      </c>
      <c r="S2" s="1074"/>
      <c r="T2" s="1073">
        <f>'Authority Input Lite'!I24</f>
        <v>2</v>
      </c>
      <c r="U2" s="1075" t="s">
        <v>43</v>
      </c>
      <c r="V2" s="336"/>
      <c r="W2" s="1073">
        <f>$R2+((($T2-$R2)/5)*(COLUMN(W2)-26))</f>
        <v>1.2</v>
      </c>
      <c r="X2" s="1073">
        <f t="shared" ref="X2:AG11" si="0">$R2+((($T2-$R2)/5)*(COLUMN(X2)-26))</f>
        <v>1.3</v>
      </c>
      <c r="Y2" s="1073">
        <f t="shared" si="0"/>
        <v>1.4</v>
      </c>
      <c r="Z2" s="1073">
        <f t="shared" si="0"/>
        <v>1.5</v>
      </c>
      <c r="AA2" s="1073">
        <f t="shared" si="0"/>
        <v>1.6</v>
      </c>
      <c r="AB2" s="1073">
        <f t="shared" si="0"/>
        <v>1.7</v>
      </c>
      <c r="AC2" s="1073">
        <f t="shared" si="0"/>
        <v>1.8</v>
      </c>
      <c r="AD2" s="1073">
        <f t="shared" si="0"/>
        <v>1.9</v>
      </c>
      <c r="AE2" s="1073">
        <f t="shared" si="0"/>
        <v>2</v>
      </c>
      <c r="AF2" s="1073">
        <f t="shared" si="0"/>
        <v>2.1</v>
      </c>
      <c r="AG2" s="1073">
        <f t="shared" si="0"/>
        <v>2.2000000000000002</v>
      </c>
      <c r="AI2" s="1075"/>
      <c r="AJ2" s="1075"/>
      <c r="AK2" s="1075">
        <f>'Authority Input Lite'!$G$24+('Authority Input Lite'!$AB$24*'Authority Input Lite'!AJ$23)</f>
        <v>1.5</v>
      </c>
      <c r="AL2" s="1075">
        <f>'Authority Input Lite'!$G$24+('Authority Input Lite'!$AB$24*'Authority Input Lite'!AK$23)</f>
        <v>1.5</v>
      </c>
      <c r="AM2" s="1075">
        <f>'Authority Input Lite'!$G$24+('Authority Input Lite'!$AB$24*'Authority Input Lite'!AL$23)</f>
        <v>1.5</v>
      </c>
      <c r="AN2" s="1075">
        <f>'Authority Input Lite'!$G$24+('Authority Input Lite'!$AB$24*'Authority Input Lite'!AM$23)</f>
        <v>1.5</v>
      </c>
    </row>
    <row r="3" spans="1:40" ht="15.75" customHeight="1" x14ac:dyDescent="0.3">
      <c r="A3" s="682"/>
      <c r="B3" s="682"/>
      <c r="C3" s="687" t="str">
        <f ca="1">MID(CELL("filename",A1),FIND("]",CELL("filename",A1))+1,256)</f>
        <v>3.3 Lead</v>
      </c>
      <c r="D3" s="684"/>
      <c r="E3" s="682"/>
      <c r="F3" s="685"/>
      <c r="G3" s="685"/>
      <c r="H3" s="685"/>
      <c r="I3" s="685"/>
      <c r="J3" s="685"/>
      <c r="K3" s="685"/>
      <c r="L3" s="682"/>
      <c r="P3" s="1071">
        <v>2</v>
      </c>
      <c r="Q3" s="1072" t="s">
        <v>48</v>
      </c>
      <c r="R3" s="1076">
        <f>'Authority Input Lite'!G25</f>
        <v>0.04</v>
      </c>
      <c r="S3" s="1077"/>
      <c r="T3" s="1076">
        <f>'Authority Input Lite'!I25</f>
        <v>0.08</v>
      </c>
      <c r="U3" s="1078" t="s">
        <v>43</v>
      </c>
      <c r="V3" s="336"/>
      <c r="W3" s="1079">
        <f t="shared" ref="W3:W11" si="1">$R3+((($T3-$R3)/5)*(COLUMN(W3)-26))</f>
        <v>1.6E-2</v>
      </c>
      <c r="X3" s="1079">
        <f t="shared" si="0"/>
        <v>2.4E-2</v>
      </c>
      <c r="Y3" s="1079">
        <f t="shared" si="0"/>
        <v>3.2000000000000001E-2</v>
      </c>
      <c r="Z3" s="1079">
        <f t="shared" si="0"/>
        <v>0.04</v>
      </c>
      <c r="AA3" s="1079">
        <f t="shared" si="0"/>
        <v>4.8000000000000001E-2</v>
      </c>
      <c r="AB3" s="1079">
        <f t="shared" si="0"/>
        <v>5.6000000000000001E-2</v>
      </c>
      <c r="AC3" s="1079">
        <f t="shared" si="0"/>
        <v>6.4000000000000001E-2</v>
      </c>
      <c r="AD3" s="1079">
        <f t="shared" si="0"/>
        <v>7.2000000000000008E-2</v>
      </c>
      <c r="AE3" s="1079">
        <f t="shared" si="0"/>
        <v>0.08</v>
      </c>
      <c r="AF3" s="1079">
        <f t="shared" si="0"/>
        <v>8.7999999999999995E-2</v>
      </c>
      <c r="AG3" s="1079">
        <f t="shared" si="0"/>
        <v>9.6000000000000002E-2</v>
      </c>
      <c r="AI3" s="1080"/>
      <c r="AJ3" s="1080"/>
      <c r="AK3" s="1080">
        <f>'Authority Input Lite'!$G$25+('Authority Input Lite'!$AB$25*'Authority Input Lite'!AJ$23)</f>
        <v>0.04</v>
      </c>
      <c r="AL3" s="1080">
        <f>'Authority Input Lite'!$G$25+('Authority Input Lite'!$AB$25*'Authority Input Lite'!AK$23)</f>
        <v>0.04</v>
      </c>
      <c r="AM3" s="1080">
        <f>'Authority Input Lite'!$G$25+('Authority Input Lite'!$AB$25*'Authority Input Lite'!AL$23)</f>
        <v>0.04</v>
      </c>
      <c r="AN3" s="1080">
        <f>'Authority Input Lite'!$G$25+('Authority Input Lite'!$AB$25*'Authority Input Lite'!AM$23)</f>
        <v>0.04</v>
      </c>
    </row>
    <row r="4" spans="1:40" ht="15.75" customHeight="1" x14ac:dyDescent="0.3">
      <c r="A4" s="682"/>
      <c r="B4" s="682"/>
      <c r="C4" s="683" t="str">
        <f>IF(ISBLANK(cstProtectiveMarking),"",cstProtectiveMarking)</f>
        <v>[OFFICIAL]</v>
      </c>
      <c r="D4" s="684"/>
      <c r="E4" s="682"/>
      <c r="F4" s="685"/>
      <c r="G4" s="685"/>
      <c r="H4" s="685"/>
      <c r="I4" s="685"/>
      <c r="J4" s="685"/>
      <c r="K4" s="685"/>
      <c r="L4" s="682"/>
      <c r="P4" s="1071">
        <v>3</v>
      </c>
      <c r="Q4" s="1081" t="s">
        <v>54</v>
      </c>
      <c r="R4" s="1073">
        <f>'Authority Input Lite'!G26</f>
        <v>2</v>
      </c>
      <c r="S4" s="1074"/>
      <c r="T4" s="1073">
        <f>'Authority Input Lite'!I26</f>
        <v>1</v>
      </c>
      <c r="U4" s="1075" t="s">
        <v>44</v>
      </c>
      <c r="V4" s="336"/>
      <c r="W4" s="1073">
        <f t="shared" si="1"/>
        <v>2.6</v>
      </c>
      <c r="X4" s="1073">
        <f t="shared" si="0"/>
        <v>2.4</v>
      </c>
      <c r="Y4" s="1073">
        <f t="shared" si="0"/>
        <v>2.2000000000000002</v>
      </c>
      <c r="Z4" s="1073">
        <f t="shared" si="0"/>
        <v>2</v>
      </c>
      <c r="AA4" s="1073">
        <f t="shared" si="0"/>
        <v>1.8</v>
      </c>
      <c r="AB4" s="1073">
        <f t="shared" si="0"/>
        <v>1.6</v>
      </c>
      <c r="AC4" s="1073">
        <f t="shared" si="0"/>
        <v>1.4</v>
      </c>
      <c r="AD4" s="1073">
        <f t="shared" si="0"/>
        <v>1.2</v>
      </c>
      <c r="AE4" s="1073">
        <f t="shared" si="0"/>
        <v>1</v>
      </c>
      <c r="AF4" s="1073">
        <f t="shared" si="0"/>
        <v>0.79999999999999982</v>
      </c>
      <c r="AG4" s="1073">
        <f t="shared" si="0"/>
        <v>0.59999999999999987</v>
      </c>
      <c r="AI4" s="1082"/>
      <c r="AJ4" s="1082"/>
      <c r="AK4" s="1082">
        <f>'Authority Input Lite'!$I$26+('Authority Input Lite'!$AB$26*'Authority Input Lite'!AG$23)</f>
        <v>1</v>
      </c>
      <c r="AL4" s="1082">
        <f>'Authority Input Lite'!$I$26+('Authority Input Lite'!$AB$26*'Authority Input Lite'!AF$23)</f>
        <v>1</v>
      </c>
      <c r="AM4" s="1082">
        <f>'Authority Input Lite'!$I$26+('Authority Input Lite'!$AB$26*'Authority Input Lite'!AE$23)</f>
        <v>1</v>
      </c>
      <c r="AN4" s="1082">
        <f>'Authority Input Lite'!$I$26+('Authority Input Lite'!$AB$26*'Authority Input Lite'!AD$23)</f>
        <v>1</v>
      </c>
    </row>
    <row r="5" spans="1:40" ht="15.75" customHeight="1" x14ac:dyDescent="0.3">
      <c r="A5" s="682"/>
      <c r="B5" s="682"/>
      <c r="C5" s="688" t="str">
        <f>HYPERLINK("#'Contents'!A1",sysChkWord)</f>
        <v>All Checks OK</v>
      </c>
      <c r="D5" s="684"/>
      <c r="E5" s="682"/>
      <c r="F5" s="685"/>
      <c r="G5" s="685"/>
      <c r="H5" s="685"/>
      <c r="I5" s="685"/>
      <c r="J5" s="685"/>
      <c r="K5" s="685"/>
      <c r="L5" s="682"/>
      <c r="P5" s="1071">
        <v>4</v>
      </c>
      <c r="Q5" s="1072" t="s">
        <v>664</v>
      </c>
      <c r="R5" s="1073">
        <f>'Authority Input Lite'!G27</f>
        <v>1</v>
      </c>
      <c r="S5" s="1074"/>
      <c r="T5" s="1073">
        <f>'Authority Input Lite'!I27</f>
        <v>3</v>
      </c>
      <c r="U5" s="1075" t="s">
        <v>43</v>
      </c>
      <c r="V5" s="385"/>
      <c r="W5" s="1073">
        <f t="shared" si="1"/>
        <v>-0.20000000000000018</v>
      </c>
      <c r="X5" s="1073">
        <f t="shared" si="0"/>
        <v>0.19999999999999996</v>
      </c>
      <c r="Y5" s="1073">
        <f t="shared" si="0"/>
        <v>0.6</v>
      </c>
      <c r="Z5" s="1073">
        <f t="shared" si="0"/>
        <v>1</v>
      </c>
      <c r="AA5" s="1073">
        <f t="shared" si="0"/>
        <v>1.4</v>
      </c>
      <c r="AB5" s="1073">
        <f t="shared" si="0"/>
        <v>1.8</v>
      </c>
      <c r="AC5" s="1073">
        <f t="shared" si="0"/>
        <v>2.2000000000000002</v>
      </c>
      <c r="AD5" s="1073">
        <f t="shared" si="0"/>
        <v>2.6</v>
      </c>
      <c r="AE5" s="1073">
        <f t="shared" si="0"/>
        <v>3</v>
      </c>
      <c r="AF5" s="1073">
        <f t="shared" si="0"/>
        <v>3.4000000000000004</v>
      </c>
      <c r="AG5" s="1073">
        <f t="shared" si="0"/>
        <v>3.8000000000000003</v>
      </c>
      <c r="AI5" s="1075"/>
      <c r="AJ5" s="1075"/>
      <c r="AK5" s="1075">
        <f>'Authority Input Lite'!$G$27+('Authority Input Lite'!$AB$27*'Authority Input Lite'!AJ$23)</f>
        <v>1</v>
      </c>
      <c r="AL5" s="1075">
        <f>'Authority Input Lite'!$G$27+('Authority Input Lite'!$AB$27*'Authority Input Lite'!AK$23)</f>
        <v>1</v>
      </c>
      <c r="AM5" s="1075">
        <f>'Authority Input Lite'!$G$27+('Authority Input Lite'!$AB$27*'Authority Input Lite'!AL$23)</f>
        <v>1</v>
      </c>
      <c r="AN5" s="1075">
        <f>'Authority Input Lite'!$G$27+('Authority Input Lite'!$AB$27*'Authority Input Lite'!AM$23)</f>
        <v>1</v>
      </c>
    </row>
    <row r="6" spans="1:40" ht="15.75" customHeight="1" x14ac:dyDescent="0.3">
      <c r="A6" s="682"/>
      <c r="B6" s="689"/>
      <c r="C6" s="1083" t="str">
        <f>HYPERLINK("#'Contents FVRA Lite'!A1","Contents")</f>
        <v>Contents</v>
      </c>
      <c r="D6" s="691"/>
      <c r="E6" s="692"/>
      <c r="F6" s="693"/>
      <c r="G6" s="693"/>
      <c r="H6" s="693"/>
      <c r="I6" s="693"/>
      <c r="J6" s="693"/>
      <c r="K6" s="693"/>
      <c r="L6" s="688"/>
      <c r="P6" s="1071">
        <v>5</v>
      </c>
      <c r="Q6" s="1072" t="s">
        <v>55</v>
      </c>
      <c r="R6" s="1073">
        <f>'Authority Input Lite'!G28</f>
        <v>0.8</v>
      </c>
      <c r="S6" s="1074"/>
      <c r="T6" s="1073">
        <f>'Authority Input Lite'!I28</f>
        <v>1</v>
      </c>
      <c r="U6" s="1075" t="s">
        <v>43</v>
      </c>
      <c r="V6" s="717"/>
      <c r="W6" s="1075">
        <f t="shared" si="1"/>
        <v>0.68</v>
      </c>
      <c r="X6" s="1075">
        <f t="shared" si="0"/>
        <v>0.72000000000000008</v>
      </c>
      <c r="Y6" s="1075">
        <f t="shared" si="0"/>
        <v>0.76</v>
      </c>
      <c r="Z6" s="1075">
        <f t="shared" si="0"/>
        <v>0.8</v>
      </c>
      <c r="AA6" s="1075">
        <f t="shared" si="0"/>
        <v>0.84000000000000008</v>
      </c>
      <c r="AB6" s="1075">
        <f t="shared" si="0"/>
        <v>0.88</v>
      </c>
      <c r="AC6" s="1075">
        <f t="shared" si="0"/>
        <v>0.92</v>
      </c>
      <c r="AD6" s="1075">
        <f t="shared" si="0"/>
        <v>0.96</v>
      </c>
      <c r="AE6" s="1075">
        <f t="shared" si="0"/>
        <v>1</v>
      </c>
      <c r="AF6" s="1075">
        <f t="shared" si="0"/>
        <v>1.04</v>
      </c>
      <c r="AG6" s="1075">
        <f t="shared" si="0"/>
        <v>1.08</v>
      </c>
      <c r="AI6" s="1075"/>
      <c r="AJ6" s="1075"/>
      <c r="AK6" s="1075">
        <f>'Authority Input Lite'!$G$28+('Authority Input Lite'!$AB$28*'Authority Input Lite'!AJ$23)</f>
        <v>0.8</v>
      </c>
      <c r="AL6" s="1075">
        <f>'Authority Input Lite'!$G$28+('Authority Input Lite'!$AB$28*'Authority Input Lite'!AK$23)</f>
        <v>0.8</v>
      </c>
      <c r="AM6" s="1075">
        <f>'Authority Input Lite'!$G$28+('Authority Input Lite'!$AB$28*'Authority Input Lite'!AL$23)</f>
        <v>0.8</v>
      </c>
      <c r="AN6" s="1075">
        <f>'Authority Input Lite'!$G$28+('Authority Input Lite'!$AB$28*'Authority Input Lite'!AM$23)</f>
        <v>0.8</v>
      </c>
    </row>
    <row r="7" spans="1:40" ht="15.75" customHeight="1" x14ac:dyDescent="0.3">
      <c r="A7" s="682"/>
      <c r="B7" s="682"/>
      <c r="C7" s="682"/>
      <c r="D7" s="684"/>
      <c r="E7" s="682"/>
      <c r="F7" s="685"/>
      <c r="G7" s="685"/>
      <c r="H7" s="685"/>
      <c r="I7" s="685"/>
      <c r="J7" s="685"/>
      <c r="K7" s="685"/>
      <c r="L7" s="682"/>
      <c r="P7" s="1071">
        <v>6</v>
      </c>
      <c r="Q7" s="1072" t="s">
        <v>56</v>
      </c>
      <c r="R7" s="1073">
        <f>'Authority Input Lite'!G29</f>
        <v>0</v>
      </c>
      <c r="S7" s="1074"/>
      <c r="T7" s="1073">
        <f>'Authority Input Lite'!I29</f>
        <v>0</v>
      </c>
      <c r="U7" s="1075" t="s">
        <v>43</v>
      </c>
      <c r="V7" s="385"/>
      <c r="W7" s="1073">
        <f t="shared" si="1"/>
        <v>0</v>
      </c>
      <c r="X7" s="1073">
        <f t="shared" si="0"/>
        <v>0</v>
      </c>
      <c r="Y7" s="1073">
        <f t="shared" si="0"/>
        <v>0</v>
      </c>
      <c r="Z7" s="1073">
        <f t="shared" si="0"/>
        <v>0</v>
      </c>
      <c r="AA7" s="1073">
        <f t="shared" si="0"/>
        <v>0</v>
      </c>
      <c r="AB7" s="1073">
        <f t="shared" si="0"/>
        <v>0</v>
      </c>
      <c r="AC7" s="1073">
        <f t="shared" si="0"/>
        <v>0</v>
      </c>
      <c r="AD7" s="1073">
        <f t="shared" si="0"/>
        <v>0</v>
      </c>
      <c r="AE7" s="1073">
        <f t="shared" si="0"/>
        <v>0</v>
      </c>
      <c r="AF7" s="1073">
        <f t="shared" si="0"/>
        <v>0</v>
      </c>
      <c r="AG7" s="1073">
        <f t="shared" si="0"/>
        <v>0</v>
      </c>
      <c r="AI7" s="1084"/>
      <c r="AJ7" s="1084"/>
      <c r="AK7" s="1084">
        <f>'Authority Input Lite'!$G$29+('Authority Input Lite'!$AB$29*'Authority Input Lite'!AJ$23)</f>
        <v>0</v>
      </c>
      <c r="AL7" s="1084">
        <f>'Authority Input Lite'!$G$29+('Authority Input Lite'!$AB$29*'Authority Input Lite'!AK$23)</f>
        <v>0</v>
      </c>
      <c r="AM7" s="1084">
        <f>'Authority Input Lite'!$G$29+('Authority Input Lite'!$AB$29*'Authority Input Lite'!AL$23)</f>
        <v>0</v>
      </c>
      <c r="AN7" s="1084">
        <f>'Authority Input Lite'!$G$29+('Authority Input Lite'!$AB$29*'Authority Input Lite'!AM$23)</f>
        <v>0</v>
      </c>
    </row>
    <row r="8" spans="1:40" ht="15.75" customHeight="1" x14ac:dyDescent="0.3">
      <c r="A8" s="694">
        <f>SUM(A9:A65)</f>
        <v>0</v>
      </c>
      <c r="B8" s="694">
        <f>SUM(B9:B65)</f>
        <v>0</v>
      </c>
      <c r="C8" s="695"/>
      <c r="D8" s="696"/>
      <c r="E8" s="695"/>
      <c r="F8" s="697"/>
      <c r="G8" s="697"/>
      <c r="H8" s="697"/>
      <c r="I8" s="697"/>
      <c r="J8" s="697"/>
      <c r="K8" s="697"/>
      <c r="L8" s="695"/>
      <c r="P8" s="1085" t="s">
        <v>795</v>
      </c>
      <c r="Q8" s="1086" t="s">
        <v>799</v>
      </c>
      <c r="R8" s="1073">
        <f>'Authority Input Lite'!G30</f>
        <v>2</v>
      </c>
      <c r="S8" s="1074"/>
      <c r="T8" s="1073">
        <f>'Authority Input Lite'!I30</f>
        <v>4</v>
      </c>
      <c r="U8" s="1075" t="s">
        <v>43</v>
      </c>
      <c r="V8" s="336"/>
      <c r="W8" s="1073">
        <f t="shared" si="1"/>
        <v>0.79999999999999982</v>
      </c>
      <c r="X8" s="1073">
        <f t="shared" si="0"/>
        <v>1.2</v>
      </c>
      <c r="Y8" s="1073">
        <f t="shared" si="0"/>
        <v>1.6</v>
      </c>
      <c r="Z8" s="1073">
        <f t="shared" si="0"/>
        <v>2</v>
      </c>
      <c r="AA8" s="1073">
        <f t="shared" si="0"/>
        <v>2.4</v>
      </c>
      <c r="AB8" s="1073">
        <f t="shared" si="0"/>
        <v>2.8</v>
      </c>
      <c r="AC8" s="1073">
        <f t="shared" si="0"/>
        <v>3.2</v>
      </c>
      <c r="AD8" s="1073">
        <f t="shared" si="0"/>
        <v>3.6</v>
      </c>
      <c r="AE8" s="1073">
        <f t="shared" si="0"/>
        <v>4</v>
      </c>
      <c r="AF8" s="1073">
        <f t="shared" si="0"/>
        <v>4.4000000000000004</v>
      </c>
      <c r="AG8" s="1073">
        <f t="shared" si="0"/>
        <v>4.8000000000000007</v>
      </c>
      <c r="AI8" s="1084"/>
      <c r="AJ8" s="1084"/>
      <c r="AK8" s="1084">
        <f>'Authority Input Lite'!$G$30+('Authority Input Lite'!$AB$30*'Authority Input Lite'!AJ$23)</f>
        <v>2</v>
      </c>
      <c r="AL8" s="1084">
        <f>'Authority Input Lite'!$G$30+('Authority Input Lite'!$AB$30*'Authority Input Lite'!AK$23)</f>
        <v>2</v>
      </c>
      <c r="AM8" s="1084">
        <f>'Authority Input Lite'!$G$30+('Authority Input Lite'!$AB$30*'Authority Input Lite'!AL$23)</f>
        <v>2</v>
      </c>
      <c r="AN8" s="1084">
        <f>'Authority Input Lite'!$G$30+('Authority Input Lite'!$AB$30*'Authority Input Lite'!AM$23)</f>
        <v>2</v>
      </c>
    </row>
    <row r="9" spans="1:40" x14ac:dyDescent="0.3">
      <c r="A9" s="698"/>
      <c r="B9" s="698"/>
      <c r="C9" s="698"/>
      <c r="D9" s="699"/>
      <c r="E9" s="698"/>
      <c r="F9" s="700"/>
      <c r="G9" s="700"/>
      <c r="H9" s="700"/>
      <c r="I9" s="700"/>
      <c r="J9" s="700"/>
      <c r="K9" s="700"/>
      <c r="P9" s="1085" t="s">
        <v>796</v>
      </c>
      <c r="Q9" s="1086" t="s">
        <v>800</v>
      </c>
      <c r="R9" s="1073">
        <f>'Authority Input Lite'!G31</f>
        <v>0.5</v>
      </c>
      <c r="S9" s="1074"/>
      <c r="T9" s="1073">
        <f>'Authority Input Lite'!I31</f>
        <v>1</v>
      </c>
      <c r="U9" s="1075" t="s">
        <v>43</v>
      </c>
      <c r="V9" s="1087"/>
      <c r="W9" s="1073">
        <f t="shared" si="1"/>
        <v>0.19999999999999996</v>
      </c>
      <c r="X9" s="1073">
        <f t="shared" si="0"/>
        <v>0.3</v>
      </c>
      <c r="Y9" s="1073">
        <f t="shared" si="0"/>
        <v>0.4</v>
      </c>
      <c r="Z9" s="1073">
        <f t="shared" si="0"/>
        <v>0.5</v>
      </c>
      <c r="AA9" s="1073">
        <f t="shared" si="0"/>
        <v>0.6</v>
      </c>
      <c r="AB9" s="1073">
        <f t="shared" si="0"/>
        <v>0.7</v>
      </c>
      <c r="AC9" s="1073">
        <f t="shared" si="0"/>
        <v>0.8</v>
      </c>
      <c r="AD9" s="1073">
        <f t="shared" si="0"/>
        <v>0.9</v>
      </c>
      <c r="AE9" s="1073">
        <f t="shared" si="0"/>
        <v>1</v>
      </c>
      <c r="AF9" s="1073">
        <f t="shared" si="0"/>
        <v>1.1000000000000001</v>
      </c>
      <c r="AG9" s="1073">
        <f t="shared" si="0"/>
        <v>1.2000000000000002</v>
      </c>
      <c r="AI9" s="1084"/>
      <c r="AJ9" s="1084"/>
      <c r="AK9" s="1084">
        <f>'Authority Input Lite'!$G$31+('Authority Input Lite'!$AB$31*'Authority Input Lite'!AJ$23)</f>
        <v>0.5</v>
      </c>
      <c r="AL9" s="1084">
        <f>'Authority Input Lite'!$G$31+('Authority Input Lite'!$AB$31*'Authority Input Lite'!AK$23)</f>
        <v>0.5</v>
      </c>
      <c r="AM9" s="1084">
        <f>'Authority Input Lite'!$G$31+('Authority Input Lite'!$AB$31*'Authority Input Lite'!AL$23)</f>
        <v>0.5</v>
      </c>
      <c r="AN9" s="1084">
        <f>'Authority Input Lite'!$G$31+('Authority Input Lite'!$AB$31*'Authority Input Lite'!AM$23)</f>
        <v>0.5</v>
      </c>
    </row>
    <row r="10" spans="1:40" s="343" customFormat="1" x14ac:dyDescent="0.3">
      <c r="A10" s="336"/>
      <c r="B10" s="336"/>
      <c r="C10" s="1251" t="s">
        <v>1</v>
      </c>
      <c r="D10" s="1251"/>
      <c r="E10" s="1251"/>
      <c r="F10" s="1251"/>
      <c r="G10" s="1251"/>
      <c r="H10" s="1252"/>
      <c r="I10" s="1245" t="s">
        <v>38</v>
      </c>
      <c r="J10" s="1246"/>
      <c r="K10" s="1247"/>
      <c r="L10" s="336"/>
      <c r="M10" s="336"/>
      <c r="P10" s="1085" t="s">
        <v>797</v>
      </c>
      <c r="Q10" s="1086" t="s">
        <v>801</v>
      </c>
      <c r="R10" s="1076">
        <f>'Authority Input Lite'!G32</f>
        <v>0.5</v>
      </c>
      <c r="S10" s="1077"/>
      <c r="T10" s="1076">
        <f>'Authority Input Lite'!I32</f>
        <v>0.3</v>
      </c>
      <c r="U10" s="1078" t="s">
        <v>44</v>
      </c>
      <c r="V10" s="749"/>
      <c r="W10" s="1079">
        <f t="shared" si="1"/>
        <v>0.62</v>
      </c>
      <c r="X10" s="1079">
        <f t="shared" si="0"/>
        <v>0.57999999999999996</v>
      </c>
      <c r="Y10" s="1079">
        <f t="shared" si="0"/>
        <v>0.54</v>
      </c>
      <c r="Z10" s="1079">
        <f t="shared" si="0"/>
        <v>0.5</v>
      </c>
      <c r="AA10" s="1079">
        <f t="shared" si="0"/>
        <v>0.46</v>
      </c>
      <c r="AB10" s="1079">
        <f t="shared" si="0"/>
        <v>0.42</v>
      </c>
      <c r="AC10" s="1079">
        <f t="shared" si="0"/>
        <v>0.38</v>
      </c>
      <c r="AD10" s="1079">
        <f t="shared" si="0"/>
        <v>0.33999999999999997</v>
      </c>
      <c r="AE10" s="1079">
        <f t="shared" si="0"/>
        <v>0.3</v>
      </c>
      <c r="AF10" s="1079">
        <f t="shared" si="0"/>
        <v>0.26</v>
      </c>
      <c r="AG10" s="1079">
        <f t="shared" si="0"/>
        <v>0.21999999999999997</v>
      </c>
      <c r="AI10" s="1079"/>
      <c r="AJ10" s="1079"/>
      <c r="AK10" s="1079">
        <f>'Authority Input Lite'!$G$32+('Authority Input Lite'!$AB$32*'Authority Input Lite'!AJ$23)</f>
        <v>0.5</v>
      </c>
      <c r="AL10" s="1079">
        <f>'Authority Input Lite'!$G$32+('Authority Input Lite'!$AB$32*'Authority Input Lite'!AK$23)</f>
        <v>0.5</v>
      </c>
      <c r="AM10" s="1079">
        <f>'Authority Input Lite'!$G$32+('Authority Input Lite'!$AB$32*'Authority Input Lite'!AL$23)</f>
        <v>0.5</v>
      </c>
      <c r="AN10" s="1079">
        <f>'Authority Input Lite'!$G$32+('Authority Input Lite'!$AB$32*'Authority Input Lite'!AM$23)</f>
        <v>0.5</v>
      </c>
    </row>
    <row r="11" spans="1:40" s="343" customFormat="1" x14ac:dyDescent="0.3">
      <c r="A11" s="336"/>
      <c r="B11" s="336"/>
      <c r="C11" s="1251" t="s">
        <v>0</v>
      </c>
      <c r="D11" s="1251"/>
      <c r="E11" s="1251"/>
      <c r="F11" s="1251"/>
      <c r="G11" s="1251"/>
      <c r="H11" s="1252"/>
      <c r="I11" s="1245" t="str">
        <f>'2.2 Other'!D12</f>
        <v>[x]</v>
      </c>
      <c r="J11" s="1246"/>
      <c r="K11" s="1247"/>
      <c r="L11" s="336"/>
      <c r="M11" s="336"/>
      <c r="P11" s="1085" t="s">
        <v>798</v>
      </c>
      <c r="Q11" s="1086" t="s">
        <v>802</v>
      </c>
      <c r="R11" s="1073">
        <f>'Authority Input Lite'!G33</f>
        <v>0.5</v>
      </c>
      <c r="S11" s="1074"/>
      <c r="T11" s="1073">
        <f>'Authority Input Lite'!I33</f>
        <v>1</v>
      </c>
      <c r="U11" s="1075" t="s">
        <v>43</v>
      </c>
      <c r="V11" s="749"/>
      <c r="W11" s="1073">
        <f t="shared" si="1"/>
        <v>0.19999999999999996</v>
      </c>
      <c r="X11" s="1073">
        <f t="shared" si="0"/>
        <v>0.3</v>
      </c>
      <c r="Y11" s="1073">
        <f t="shared" si="0"/>
        <v>0.4</v>
      </c>
      <c r="Z11" s="1073">
        <f t="shared" si="0"/>
        <v>0.5</v>
      </c>
      <c r="AA11" s="1073">
        <f t="shared" si="0"/>
        <v>0.6</v>
      </c>
      <c r="AB11" s="1073">
        <f t="shared" si="0"/>
        <v>0.7</v>
      </c>
      <c r="AC11" s="1073">
        <f t="shared" si="0"/>
        <v>0.8</v>
      </c>
      <c r="AD11" s="1073">
        <f t="shared" si="0"/>
        <v>0.9</v>
      </c>
      <c r="AE11" s="1073">
        <f t="shared" si="0"/>
        <v>1</v>
      </c>
      <c r="AF11" s="1073">
        <f t="shared" si="0"/>
        <v>1.1000000000000001</v>
      </c>
      <c r="AG11" s="1073">
        <f t="shared" si="0"/>
        <v>1.2000000000000002</v>
      </c>
      <c r="AI11" s="1084"/>
      <c r="AJ11" s="1084"/>
      <c r="AK11" s="1084">
        <f>'Authority Input Lite'!$G$33+('Authority Input Lite'!$AB$33*'Authority Input Lite'!AJ$23)</f>
        <v>0.5</v>
      </c>
      <c r="AL11" s="1084">
        <f>'Authority Input Lite'!$G$33+('Authority Input Lite'!$AB$33*'Authority Input Lite'!AK$23)</f>
        <v>0.5</v>
      </c>
      <c r="AM11" s="1084">
        <f>'Authority Input Lite'!$G$33+('Authority Input Lite'!$AB$33*'Authority Input Lite'!AL$23)</f>
        <v>0.5</v>
      </c>
      <c r="AN11" s="1084">
        <f>'Authority Input Lite'!$G$33+('Authority Input Lite'!$AB$33*'Authority Input Lite'!AM$23)</f>
        <v>0.5</v>
      </c>
    </row>
    <row r="12" spans="1:40" s="343" customFormat="1" x14ac:dyDescent="0.3">
      <c r="A12" s="336"/>
      <c r="B12" s="336"/>
      <c r="C12" s="701" t="s">
        <v>40</v>
      </c>
      <c r="D12" s="701"/>
      <c r="E12" s="701"/>
      <c r="F12" s="701"/>
      <c r="G12" s="701"/>
      <c r="H12" s="702"/>
      <c r="I12" s="703" t="str">
        <f>'2.2 Other'!D13</f>
        <v>[x]</v>
      </c>
      <c r="J12" s="704"/>
      <c r="K12" s="705"/>
      <c r="L12" s="336"/>
      <c r="M12" s="336"/>
      <c r="Q12" s="1085"/>
      <c r="R12" s="1086"/>
      <c r="S12" s="1088"/>
      <c r="T12" s="1089"/>
      <c r="U12" s="1090"/>
      <c r="V12" s="1075"/>
      <c r="W12" s="749"/>
      <c r="X12" s="1084"/>
      <c r="Y12" s="1084"/>
      <c r="Z12" s="1084"/>
      <c r="AA12" s="1084"/>
      <c r="AB12" s="1084"/>
      <c r="AC12" s="1084"/>
      <c r="AD12" s="1084"/>
      <c r="AE12" s="1084"/>
      <c r="AF12" s="1084"/>
      <c r="AG12" s="1084"/>
      <c r="AH12" s="1084"/>
      <c r="AI12" s="1084"/>
      <c r="AJ12" s="1084"/>
      <c r="AK12" s="1084"/>
      <c r="AL12" s="1084"/>
      <c r="AM12" s="1084"/>
      <c r="AN12" s="1084"/>
    </row>
    <row r="13" spans="1:40" s="343" customFormat="1" x14ac:dyDescent="0.25">
      <c r="A13" s="336"/>
      <c r="B13" s="336"/>
      <c r="C13" s="701" t="s">
        <v>41</v>
      </c>
      <c r="D13" s="701"/>
      <c r="E13" s="701"/>
      <c r="F13" s="701"/>
      <c r="G13" s="701"/>
      <c r="H13" s="702"/>
      <c r="I13" s="703" t="str">
        <f>'2.2 Other'!D14</f>
        <v>[x]</v>
      </c>
      <c r="J13" s="704"/>
      <c r="K13" s="705"/>
      <c r="L13" s="336"/>
      <c r="M13" s="336"/>
      <c r="R13" s="343" t="s">
        <v>557</v>
      </c>
      <c r="S13" s="343">
        <v>0</v>
      </c>
      <c r="AH13" s="336"/>
      <c r="AI13" s="336"/>
      <c r="AJ13" s="336"/>
    </row>
    <row r="14" spans="1:40" s="343" customFormat="1" x14ac:dyDescent="0.25">
      <c r="A14" s="336"/>
      <c r="B14" s="336"/>
      <c r="C14" s="701" t="s">
        <v>46</v>
      </c>
      <c r="D14" s="701"/>
      <c r="E14" s="701"/>
      <c r="F14" s="701"/>
      <c r="G14" s="701"/>
      <c r="H14" s="702"/>
      <c r="I14" s="706" t="str">
        <f>'1.3a Lead'!E19</f>
        <v>31/XX/20XX</v>
      </c>
      <c r="J14" s="707"/>
      <c r="K14" s="708"/>
      <c r="L14" s="336"/>
      <c r="M14" s="336"/>
      <c r="R14" s="343" t="s">
        <v>558</v>
      </c>
      <c r="S14" s="343">
        <v>0</v>
      </c>
      <c r="AH14" s="336"/>
      <c r="AI14" s="336"/>
      <c r="AJ14" s="336"/>
    </row>
    <row r="15" spans="1:40" s="343" customFormat="1" x14ac:dyDescent="0.25">
      <c r="A15" s="336"/>
      <c r="B15" s="336"/>
      <c r="C15" s="1251" t="s">
        <v>810</v>
      </c>
      <c r="D15" s="1251"/>
      <c r="E15" s="1251"/>
      <c r="F15" s="1251"/>
      <c r="G15" s="1251"/>
      <c r="H15" s="1252"/>
      <c r="I15" s="1253" t="str">
        <f>'Bidder Instructions Lite'!$F$25</f>
        <v>Not-for-profit/Voluntary Organisation</v>
      </c>
      <c r="J15" s="1254"/>
      <c r="K15" s="1255"/>
      <c r="L15" s="336"/>
      <c r="M15" s="336"/>
      <c r="R15" s="343" t="s">
        <v>559</v>
      </c>
      <c r="S15" s="343">
        <v>0</v>
      </c>
      <c r="AH15" s="336"/>
      <c r="AI15" s="336"/>
      <c r="AJ15" s="336"/>
    </row>
    <row r="16" spans="1:40" x14ac:dyDescent="0.25">
      <c r="R16" s="343" t="s">
        <v>560</v>
      </c>
      <c r="S16" s="343">
        <v>0</v>
      </c>
    </row>
    <row r="17" spans="1:36" s="713" customFormat="1" ht="15.75" customHeight="1" x14ac:dyDescent="0.25">
      <c r="C17" s="714"/>
      <c r="D17" s="715"/>
      <c r="F17" s="716" t="s">
        <v>546</v>
      </c>
      <c r="G17" s="716" t="s">
        <v>547</v>
      </c>
      <c r="H17" s="716" t="s">
        <v>548</v>
      </c>
      <c r="I17" s="716"/>
      <c r="J17" s="716"/>
      <c r="K17" s="716"/>
      <c r="P17" s="714"/>
      <c r="Q17" s="715"/>
      <c r="S17" s="717" t="s">
        <v>546</v>
      </c>
      <c r="T17" s="717" t="s">
        <v>547</v>
      </c>
      <c r="U17" s="717" t="s">
        <v>548</v>
      </c>
      <c r="V17" s="717"/>
      <c r="W17" s="717"/>
      <c r="X17" s="717"/>
      <c r="Y17" s="717"/>
      <c r="Z17" s="717"/>
      <c r="AA17" s="717"/>
      <c r="AB17" s="717"/>
      <c r="AC17" s="717"/>
      <c r="AD17" s="717"/>
      <c r="AE17" s="717"/>
      <c r="AF17" s="717"/>
      <c r="AH17" s="717"/>
      <c r="AI17" s="717"/>
      <c r="AJ17" s="717"/>
    </row>
    <row r="18" spans="1:36" x14ac:dyDescent="0.25">
      <c r="A18" s="337" t="s">
        <v>555</v>
      </c>
      <c r="B18" s="337" t="s">
        <v>556</v>
      </c>
      <c r="C18" s="350" t="s">
        <v>281</v>
      </c>
      <c r="D18" s="351" t="s">
        <v>45</v>
      </c>
      <c r="E18" s="352"/>
      <c r="F18" s="1091" t="str">
        <f ca="1">_xlfn.IFNA(HYPERLINK(CHOOSE('Bidder Instructions Lite'!$G$25,"#'1.3b Lead NFP'!"&amp;S18,"#'1.3a Lead'!"&amp;S17),INDIRECT("'"&amp;CHOOSE('Bidder Instructions Lite'!$G$25,"1.3b Lead NFP","1.3a Lead")&amp;"'!"&amp;S18)),"")</f>
        <v>31/XX/20XX</v>
      </c>
      <c r="G18" s="1091" t="str">
        <f ca="1">_xlfn.IFNA(HYPERLINK(CHOOSE('Bidder Instructions Lite'!$G$25,"#'1.3b Lead NFP'!"&amp;T18,"#'1.3a Lead'!"&amp;T17),INDIRECT("'"&amp;CHOOSE('Bidder Instructions Lite'!$G$25,"1.3b Lead NFP","1.3a Lead")&amp;"'!"&amp;T18)),"")</f>
        <v>31/XX/20XX</v>
      </c>
      <c r="H18" s="1091" t="str">
        <f ca="1">_xlfn.IFNA(HYPERLINK(CHOOSE('Bidder Instructions Lite'!$G$25,"#'1.3b Lead NFP'!"&amp;U18,"#'1.3a Lead'!"&amp;U17),INDIRECT("'"&amp;CHOOSE('Bidder Instructions Lite'!$G$25,"1.3b Lead NFP","1.3a Lead")&amp;"'!"&amp;U18)),"")</f>
        <v>31/XX/20XX</v>
      </c>
      <c r="I18" s="353" t="s">
        <v>679</v>
      </c>
      <c r="J18" s="353"/>
      <c r="K18" s="353" t="s">
        <v>680</v>
      </c>
      <c r="L18" s="385"/>
      <c r="N18" s="337" t="s">
        <v>555</v>
      </c>
      <c r="O18" s="337" t="s">
        <v>556</v>
      </c>
      <c r="P18" s="338" t="s">
        <v>281</v>
      </c>
      <c r="Q18" s="339" t="s">
        <v>45</v>
      </c>
      <c r="R18" s="340"/>
      <c r="S18" s="547" t="str">
        <f ca="1">CHOOSE('Bidder Instructions Lite'!$G$25,ADDRESS(MATCH($P18,'1.3b Lead NFP'!$C:$C,0)+$S$16,MATCH(S$17,'1.3b Lead NFP'!$9:$9,0)+$S$15,1,1),ADDRESS(MATCH($P$18,'1.3a Lead'!$C:$C,0)+$S$14,MATCH(S$17,'1.3a Lead'!$9:$9,0)+$S$13,1,1))</f>
        <v>$H$15</v>
      </c>
      <c r="T18" s="547" t="str">
        <f ca="1">CHOOSE('Bidder Instructions Lite'!$G$25,ADDRESS(MATCH($P18,'1.3b Lead NFP'!$C:$C,0)+$S$16,MATCH(T$17,'1.3b Lead NFP'!$9:$9,0)+$S$15,1,1),ADDRESS(MATCH($P$18,'1.3a Lead'!$C:$C,0)+$S$14,MATCH(T$17,'1.3a Lead'!$9:$9,0)+$S$13,1,1))</f>
        <v>$K$15</v>
      </c>
      <c r="U18" s="547" t="str">
        <f ca="1">CHOOSE('Bidder Instructions Lite'!$G$25,ADDRESS(MATCH($P18,'1.3b Lead NFP'!$C:$C,0)+$S$16,MATCH(U$17,'1.3b Lead NFP'!$9:$9,0)+$S$15,1,1),ADDRESS(MATCH($P$18,'1.3a Lead'!$C:$C,0)+$S$14,MATCH(U$17,'1.3a Lead'!$9:$9,0)+$S$13,1,1))</f>
        <v>$N$15</v>
      </c>
      <c r="V18" s="342"/>
      <c r="W18" s="342"/>
      <c r="X18" s="342"/>
      <c r="Y18" s="342"/>
      <c r="Z18" s="342"/>
      <c r="AA18" s="342"/>
      <c r="AB18" s="342"/>
      <c r="AC18" s="342"/>
      <c r="AD18" s="342"/>
      <c r="AE18" s="342"/>
      <c r="AF18" s="342"/>
      <c r="AH18" s="344"/>
      <c r="AI18" s="344"/>
      <c r="AJ18" s="344"/>
    </row>
    <row r="19" spans="1:36" x14ac:dyDescent="0.25">
      <c r="A19" s="719"/>
      <c r="B19" s="720"/>
      <c r="C19" s="721">
        <v>1</v>
      </c>
      <c r="D19" s="722" t="s">
        <v>113</v>
      </c>
      <c r="E19" s="723"/>
      <c r="F19" s="724" t="str">
        <f ca="1">IFERROR(F20/F21,"N/A")</f>
        <v>N/A</v>
      </c>
      <c r="G19" s="724" t="str">
        <f t="shared" ref="G19:H19" ca="1" si="2">IFERROR(G20/G21,"N/A")</f>
        <v>N/A</v>
      </c>
      <c r="H19" s="724" t="str">
        <f t="shared" ca="1" si="2"/>
        <v>N/A</v>
      </c>
      <c r="I19" s="473" t="str">
        <f ca="1">F19</f>
        <v>N/A</v>
      </c>
      <c r="J19" s="473" t="str">
        <f t="shared" ref="J19:K19" ca="1" si="3">G19</f>
        <v>N/A</v>
      </c>
      <c r="K19" s="473" t="str">
        <f t="shared" ca="1" si="3"/>
        <v>N/A</v>
      </c>
      <c r="N19" s="725"/>
      <c r="O19" s="726"/>
      <c r="P19" s="727">
        <v>1</v>
      </c>
      <c r="Q19" s="728" t="s">
        <v>113</v>
      </c>
      <c r="R19" s="729"/>
      <c r="S19" s="730"/>
      <c r="T19" s="730"/>
      <c r="U19" s="731"/>
      <c r="V19" s="732"/>
      <c r="W19" s="732"/>
      <c r="X19" s="732"/>
      <c r="Y19" s="732"/>
      <c r="Z19" s="732"/>
      <c r="AA19" s="732"/>
      <c r="AB19" s="732"/>
      <c r="AC19" s="732"/>
      <c r="AD19" s="732"/>
      <c r="AE19" s="732"/>
      <c r="AF19" s="732"/>
      <c r="AH19" s="736"/>
      <c r="AI19" s="736"/>
      <c r="AJ19" s="736"/>
    </row>
    <row r="20" spans="1:36" s="737" customFormat="1" ht="28" x14ac:dyDescent="0.25">
      <c r="A20" s="737" t="s">
        <v>432</v>
      </c>
      <c r="B20" s="738"/>
      <c r="C20" s="739"/>
      <c r="D20" s="740" t="s">
        <v>214</v>
      </c>
      <c r="E20" s="741"/>
      <c r="F20" s="780" t="str">
        <f ca="1">_xlfn.IFNA(HYPERLINK(CHOOSE('Bidder Instructions Lite'!$G$25,"#'1.3b Lead NFP'!"&amp;S20,"#'1.3a Lead'!"&amp;S20),INDIRECT("'"&amp;CHOOSE('Bidder Instructions Lite'!$G$25,"1.3b Lead NFP","1.3a Lead")&amp;"'!"&amp;S20)),"")</f>
        <v/>
      </c>
      <c r="G20" s="780" t="str">
        <f ca="1">_xlfn.IFNA(HYPERLINK(CHOOSE('Bidder Instructions Lite'!$G$25,"#'1.3b Lead NFP'!"&amp;T20,"#'1.3a Lead'!"&amp;T20),INDIRECT("'"&amp;CHOOSE('Bidder Instructions Lite'!$G$25,"1.3b Lead NFP","1.3a Lead")&amp;"'!"&amp;T20)),"")</f>
        <v/>
      </c>
      <c r="H20" s="780" t="str">
        <f ca="1">_xlfn.IFNA(HYPERLINK(CHOOSE('Bidder Instructions Lite'!$G$25,"#'1.3b Lead NFP'!"&amp;U20,"#'1.3a Lead'!"&amp;U20),INDIRECT("'"&amp;CHOOSE('Bidder Instructions Lite'!$G$25,"1.3b Lead NFP","1.3a Lead")&amp;"'!"&amp;U20)),"")</f>
        <v/>
      </c>
      <c r="I20" s="743"/>
      <c r="J20" s="743"/>
      <c r="K20" s="743"/>
      <c r="N20" s="343" t="str">
        <f>A20</f>
        <v>IS1</v>
      </c>
      <c r="O20" s="343">
        <v>0</v>
      </c>
      <c r="P20" s="744"/>
      <c r="Q20" s="745" t="s">
        <v>214</v>
      </c>
      <c r="R20" s="746"/>
      <c r="S20" s="747" t="e">
        <f ca="1">CHOOSE('Bidder Instructions Lite'!$G$25,ADDRESS(MATCH($O20,'1.3b Lead NFP'!$C:$C,0)+$S$16,MATCH(S$17,'1.3b Lead NFP'!$9:$9,0)+$S$15,1,1),ADDRESS(MATCH($N20,'1.3a Lead'!$C:$C,0)+$S$14,MATCH(S$17,'1.3a Lead'!$9:$9,0)+$S$13,1,1))</f>
        <v>#N/A</v>
      </c>
      <c r="T20" s="747" t="e">
        <f ca="1">CHOOSE('Bidder Instructions Lite'!$G$25,ADDRESS(MATCH($O20,'1.3b Lead NFP'!$C:$C,0)+$S$16,MATCH(T$17,'1.3b Lead NFP'!$9:$9,0)+$S$15,1,1),ADDRESS(MATCH($N20,'1.3a Lead'!$C:$C,0)+$S$14,MATCH(T$17,'1.3a Lead'!$9:$9,0)+$S$13,1,1))</f>
        <v>#N/A</v>
      </c>
      <c r="U20" s="747" t="e">
        <f ca="1">CHOOSE('Bidder Instructions Lite'!$G$25,ADDRESS(MATCH($O20,'1.3b Lead NFP'!$C:$C,0)+$S$16,MATCH(U$17,'1.3b Lead NFP'!$9:$9,0)+$S$15,1,1),ADDRESS(MATCH($N20,'1.3a Lead'!$C:$C,0)+$S$14,MATCH(U$17,'1.3a Lead'!$9:$9,0)+$S$13,1,1))</f>
        <v>#N/A</v>
      </c>
      <c r="V20" s="748"/>
      <c r="W20" s="748"/>
      <c r="X20" s="748"/>
      <c r="Y20" s="748"/>
      <c r="Z20" s="748"/>
      <c r="AA20" s="748"/>
      <c r="AB20" s="748"/>
      <c r="AC20" s="748"/>
      <c r="AD20" s="748"/>
      <c r="AE20" s="748"/>
      <c r="AF20" s="748"/>
      <c r="AG20" s="748"/>
      <c r="AH20" s="749"/>
      <c r="AI20" s="749"/>
      <c r="AJ20" s="749"/>
    </row>
    <row r="21" spans="1:36" s="737" customFormat="1" x14ac:dyDescent="0.25">
      <c r="A21" s="737" t="s">
        <v>543</v>
      </c>
      <c r="C21" s="750"/>
      <c r="D21" s="751" t="s">
        <v>213</v>
      </c>
      <c r="E21" s="752"/>
      <c r="F21" s="780" t="str">
        <f ca="1">_xlfn.IFNA(HYPERLINK(CHOOSE('Bidder Instructions Lite'!$G$25,"#'1.3b Lead NFP'!"&amp;S21,"#'1.3a Lead'!"&amp;S21),INDIRECT("'"&amp;CHOOSE('Bidder Instructions Lite'!$G$25,"1.3b Lead NFP","1.3a Lead")&amp;"'!"&amp;S21)),"")</f>
        <v/>
      </c>
      <c r="G21" s="780" t="str">
        <f ca="1">_xlfn.IFNA(HYPERLINK(CHOOSE('Bidder Instructions Lite'!$G$25,"#'1.3b Lead NFP'!"&amp;T21,"#'1.3a Lead'!"&amp;T21),INDIRECT("'"&amp;CHOOSE('Bidder Instructions Lite'!$G$25,"1.3b Lead NFP","1.3a Lead")&amp;"'!"&amp;T21)),"")</f>
        <v/>
      </c>
      <c r="H21" s="780" t="str">
        <f ca="1">_xlfn.IFNA(HYPERLINK(CHOOSE('Bidder Instructions Lite'!$G$25,"#'1.3b Lead NFP'!"&amp;U21,"#'1.3a Lead'!"&amp;U21),INDIRECT("'"&amp;CHOOSE('Bidder Instructions Lite'!$G$25,"1.3b Lead NFP","1.3a Lead")&amp;"'!"&amp;U21)),"")</f>
        <v/>
      </c>
      <c r="I21" s="753"/>
      <c r="J21" s="753"/>
      <c r="K21" s="753"/>
      <c r="N21" s="343" t="str">
        <f>A21</f>
        <v>CV1</v>
      </c>
      <c r="O21" s="343">
        <v>0</v>
      </c>
      <c r="P21" s="754"/>
      <c r="Q21" s="755" t="s">
        <v>213</v>
      </c>
      <c r="R21" s="756"/>
      <c r="S21" s="747" t="e">
        <f ca="1">CHOOSE('Bidder Instructions Lite'!$G$25,ADDRESS(MATCH($O21,'1.3b Lead NFP'!$C:$C,0)+$S$16,MATCH(S$17,'1.3b Lead NFP'!$9:$9,0)+$S$15,1,1),ADDRESS(MATCH($N21,'1.3a Lead'!$C:$C,0)+$S$14,MATCH(S$17,'1.3a Lead'!$9:$9,0)+$S$13,1,1))</f>
        <v>#N/A</v>
      </c>
      <c r="T21" s="747" t="e">
        <f ca="1">CHOOSE('Bidder Instructions Lite'!$G$25,ADDRESS(MATCH($O21,'1.3b Lead NFP'!$C:$C,0)+$S$16,MATCH(T$17,'1.3b Lead NFP'!$9:$9,0)+$S$15,1,1),ADDRESS(MATCH($N21,'1.3a Lead'!$C:$C,0)+$S$14,MATCH(T$17,'1.3a Lead'!$9:$9,0)+$S$13,1,1))</f>
        <v>#N/A</v>
      </c>
      <c r="U21" s="747" t="e">
        <f ca="1">CHOOSE('Bidder Instructions Lite'!$G$25,ADDRESS(MATCH($O21,'1.3b Lead NFP'!$C:$C,0)+$S$16,MATCH(U$17,'1.3b Lead NFP'!$9:$9,0)+$S$15,1,1),ADDRESS(MATCH($N21,'1.3a Lead'!$C:$C,0)+$S$14,MATCH(U$17,'1.3a Lead'!$9:$9,0)+$S$13,1,1))</f>
        <v>#N/A</v>
      </c>
      <c r="V21" s="748"/>
      <c r="W21" s="748"/>
      <c r="X21" s="748"/>
      <c r="Y21" s="748"/>
      <c r="Z21" s="748"/>
      <c r="AA21" s="748"/>
      <c r="AB21" s="748"/>
      <c r="AC21" s="748"/>
      <c r="AD21" s="748"/>
      <c r="AE21" s="748"/>
      <c r="AF21" s="748"/>
      <c r="AG21" s="748"/>
      <c r="AH21" s="749"/>
      <c r="AI21" s="749"/>
      <c r="AJ21" s="749"/>
    </row>
    <row r="22" spans="1:36" x14ac:dyDescent="0.25">
      <c r="A22" s="737"/>
      <c r="B22" s="737"/>
      <c r="C22" s="973"/>
      <c r="D22" s="751"/>
      <c r="E22" s="934"/>
      <c r="F22" s="1092"/>
      <c r="G22" s="1092"/>
      <c r="H22" s="1092"/>
      <c r="I22" s="1049"/>
      <c r="J22" s="1049"/>
      <c r="K22" s="1049"/>
      <c r="L22" s="1093"/>
      <c r="Q22" s="937"/>
      <c r="R22" s="937"/>
      <c r="S22" s="747"/>
      <c r="T22" s="747"/>
      <c r="U22" s="747"/>
      <c r="V22" s="748"/>
      <c r="W22" s="748"/>
      <c r="X22" s="748"/>
      <c r="Y22" s="748"/>
      <c r="Z22" s="748"/>
      <c r="AA22" s="748"/>
      <c r="AB22" s="748"/>
      <c r="AC22" s="748"/>
      <c r="AD22" s="748"/>
      <c r="AE22" s="748"/>
      <c r="AF22" s="748"/>
      <c r="AG22" s="748"/>
      <c r="AH22" s="749"/>
      <c r="AI22" s="749"/>
      <c r="AJ22" s="749"/>
    </row>
    <row r="23" spans="1:36" s="764" customFormat="1" x14ac:dyDescent="0.25">
      <c r="A23" s="757"/>
      <c r="B23" s="758"/>
      <c r="C23" s="759">
        <v>2</v>
      </c>
      <c r="D23" s="760" t="s">
        <v>48</v>
      </c>
      <c r="E23" s="761"/>
      <c r="F23" s="762" t="str">
        <f ca="1">IFERROR(IF(F24=0,0,(F25/F24)),"N/A")</f>
        <v>N/A</v>
      </c>
      <c r="G23" s="762" t="str">
        <f t="shared" ref="G23:H23" ca="1" si="4">IFERROR(IF(G24=0,0,(G25/G24)),"N/A")</f>
        <v>N/A</v>
      </c>
      <c r="H23" s="762" t="str">
        <f t="shared" ca="1" si="4"/>
        <v>N/A</v>
      </c>
      <c r="I23" s="763" t="str">
        <f ca="1">F23</f>
        <v>N/A</v>
      </c>
      <c r="J23" s="763" t="str">
        <f t="shared" ref="J23:K23" ca="1" si="5">G23</f>
        <v>N/A</v>
      </c>
      <c r="K23" s="763" t="str">
        <f t="shared" ca="1" si="5"/>
        <v>N/A</v>
      </c>
      <c r="N23" s="765"/>
      <c r="O23" s="765"/>
      <c r="P23" s="766">
        <v>2</v>
      </c>
      <c r="Q23" s="1051" t="s">
        <v>48</v>
      </c>
      <c r="R23" s="768"/>
      <c r="S23" s="769"/>
      <c r="T23" s="769"/>
      <c r="U23" s="770"/>
      <c r="V23" s="771"/>
      <c r="W23" s="771"/>
      <c r="X23" s="771"/>
      <c r="Y23" s="771"/>
      <c r="Z23" s="771"/>
      <c r="AA23" s="771"/>
      <c r="AB23" s="771"/>
      <c r="AC23" s="771"/>
      <c r="AD23" s="771"/>
      <c r="AE23" s="771"/>
      <c r="AF23" s="771"/>
      <c r="AG23" s="771"/>
      <c r="AH23" s="773"/>
      <c r="AI23" s="773"/>
      <c r="AJ23" s="773"/>
    </row>
    <row r="24" spans="1:36" s="775" customFormat="1" ht="28" x14ac:dyDescent="0.25">
      <c r="A24" s="775" t="s">
        <v>432</v>
      </c>
      <c r="B24" s="776"/>
      <c r="C24" s="777"/>
      <c r="D24" s="778" t="s">
        <v>214</v>
      </c>
      <c r="E24" s="779"/>
      <c r="F24" s="780" t="str">
        <f ca="1">_xlfn.IFNA(HYPERLINK(CHOOSE('Bidder Instructions Lite'!$G$25,"#'1.3b Lead NFP'!"&amp;S24,"#'1.3a Lead'!"&amp;S24),INDIRECT("'"&amp;CHOOSE('Bidder Instructions Lite'!$G$25,"1.3b Lead NFP","1.3a Lead")&amp;"'!"&amp;S24)),"")</f>
        <v/>
      </c>
      <c r="G24" s="780" t="str">
        <f ca="1">_xlfn.IFNA(HYPERLINK(CHOOSE('Bidder Instructions Lite'!$G$25,"#'1.3b Lead NFP'!"&amp;T24,"#'1.3a Lead'!"&amp;T24),INDIRECT("'"&amp;CHOOSE('Bidder Instructions Lite'!$G$25,"1.3b Lead NFP","1.3a Lead")&amp;"'!"&amp;T24)),"")</f>
        <v/>
      </c>
      <c r="H24" s="780" t="str">
        <f ca="1">_xlfn.IFNA(HYPERLINK(CHOOSE('Bidder Instructions Lite'!$G$25,"#'1.3b Lead NFP'!"&amp;U24,"#'1.3a Lead'!"&amp;U24),INDIRECT("'"&amp;CHOOSE('Bidder Instructions Lite'!$G$25,"1.3b Lead NFP","1.3a Lead")&amp;"'!"&amp;U24)),"")</f>
        <v/>
      </c>
      <c r="I24" s="781"/>
      <c r="J24" s="782"/>
      <c r="K24" s="782"/>
      <c r="N24" s="783" t="str">
        <f>A24</f>
        <v>IS1</v>
      </c>
      <c r="O24" s="783">
        <v>0</v>
      </c>
      <c r="P24" s="784"/>
      <c r="Q24" s="785" t="s">
        <v>214</v>
      </c>
      <c r="R24" s="786"/>
      <c r="S24" s="787" t="e">
        <f ca="1">CHOOSE('Bidder Instructions Lite'!$G$25,ADDRESS(MATCH($O24,'1.3b Lead NFP'!$C:$C,0)+$S$16,MATCH(S$17,'1.3b Lead NFP'!$9:$9,0)+$S$15,1,1),ADDRESS(MATCH($N24,'1.3a Lead'!$C:$C,0)+$S$14,MATCH(S$17,'1.3a Lead'!$9:$9,0)+$S$13,1,1))</f>
        <v>#N/A</v>
      </c>
      <c r="T24" s="787" t="e">
        <f ca="1">CHOOSE('Bidder Instructions Lite'!$G$25,ADDRESS(MATCH($O24,'1.3b Lead NFP'!$C:$C,0)+$S$16,MATCH(T$17,'1.3b Lead NFP'!$9:$9,0)+$S$15,1,1),ADDRESS(MATCH($N24,'1.3a Lead'!$C:$C,0)+$S$14,MATCH(T$17,'1.3a Lead'!$9:$9,0)+$S$13,1,1))</f>
        <v>#N/A</v>
      </c>
      <c r="U24" s="787" t="e">
        <f ca="1">CHOOSE('Bidder Instructions Lite'!$G$25,ADDRESS(MATCH($O24,'1.3b Lead NFP'!$C:$C,0)+$S$16,MATCH(U$17,'1.3b Lead NFP'!$9:$9,0)+$S$15,1,1),ADDRESS(MATCH($N24,'1.3a Lead'!$C:$C,0)+$S$14,MATCH(U$17,'1.3a Lead'!$9:$9,0)+$S$13,1,1))</f>
        <v>#N/A</v>
      </c>
      <c r="V24" s="788"/>
      <c r="W24" s="788"/>
      <c r="X24" s="788"/>
      <c r="Y24" s="788"/>
      <c r="Z24" s="788"/>
      <c r="AA24" s="788"/>
      <c r="AB24" s="788"/>
      <c r="AC24" s="788"/>
      <c r="AD24" s="788"/>
      <c r="AE24" s="788"/>
      <c r="AF24" s="788"/>
      <c r="AG24" s="788"/>
      <c r="AH24" s="789"/>
      <c r="AI24" s="789"/>
      <c r="AJ24" s="789"/>
    </row>
    <row r="25" spans="1:36" s="775" customFormat="1" ht="42" x14ac:dyDescent="0.25">
      <c r="A25" s="775" t="s">
        <v>458</v>
      </c>
      <c r="C25" s="790"/>
      <c r="D25" s="791" t="s">
        <v>215</v>
      </c>
      <c r="E25" s="792"/>
      <c r="F25" s="780" t="str">
        <f ca="1">_xlfn.IFNA(HYPERLINK(CHOOSE('Bidder Instructions Lite'!$G$25,"#'1.3b Lead NFP'!"&amp;S25,"#'1.3a Lead'!"&amp;S25),INDIRECT("'"&amp;CHOOSE('Bidder Instructions Lite'!$G$25,"1.3b Lead NFP","1.3a Lead")&amp;"'!"&amp;S25)),"")</f>
        <v/>
      </c>
      <c r="G25" s="780" t="str">
        <f ca="1">_xlfn.IFNA(HYPERLINK(CHOOSE('Bidder Instructions Lite'!$G$25,"#'1.3b Lead NFP'!"&amp;T25,"#'1.3a Lead'!"&amp;T25),INDIRECT("'"&amp;CHOOSE('Bidder Instructions Lite'!$G$25,"1.3b Lead NFP","1.3a Lead")&amp;"'!"&amp;T25)),"")</f>
        <v/>
      </c>
      <c r="H25" s="780" t="str">
        <f ca="1">_xlfn.IFNA(HYPERLINK(CHOOSE('Bidder Instructions Lite'!$G$25,"#'1.3b Lead NFP'!"&amp;U25,"#'1.3a Lead'!"&amp;U25),INDIRECT("'"&amp;CHOOSE('Bidder Instructions Lite'!$G$25,"1.3b Lead NFP","1.3a Lead")&amp;"'!"&amp;U25)),"")</f>
        <v/>
      </c>
      <c r="I25" s="781"/>
      <c r="J25" s="782"/>
      <c r="K25" s="782"/>
      <c r="N25" s="783" t="str">
        <f>A25</f>
        <v>IS6</v>
      </c>
      <c r="O25" s="783">
        <v>0</v>
      </c>
      <c r="P25" s="793"/>
      <c r="Q25" s="794" t="s">
        <v>215</v>
      </c>
      <c r="R25" s="795"/>
      <c r="S25" s="787" t="e">
        <f ca="1">CHOOSE('Bidder Instructions Lite'!$G$25,ADDRESS(MATCH($O25,'1.3b Lead NFP'!$C:$C,0)+$S$16,MATCH(S$17,'1.3b Lead NFP'!$9:$9,0)+$S$15,1,1),ADDRESS(MATCH($N25,'1.3a Lead'!$C:$C,0)+$S$14,MATCH(S$17,'1.3a Lead'!$9:$9,0)+$S$13,1,1))</f>
        <v>#N/A</v>
      </c>
      <c r="T25" s="787" t="e">
        <f ca="1">CHOOSE('Bidder Instructions Lite'!$G$25,ADDRESS(MATCH($O25,'1.3b Lead NFP'!$C:$C,0)+$S$16,MATCH(T$17,'1.3b Lead NFP'!$9:$9,0)+$S$15,1,1),ADDRESS(MATCH($N25,'1.3a Lead'!$C:$C,0)+$S$14,MATCH(T$17,'1.3a Lead'!$9:$9,0)+$S$13,1,1))</f>
        <v>#N/A</v>
      </c>
      <c r="U25" s="787" t="e">
        <f ca="1">CHOOSE('Bidder Instructions Lite'!$G$25,ADDRESS(MATCH($O25,'1.3b Lead NFP'!$C:$C,0)+$S$16,MATCH(U$17,'1.3b Lead NFP'!$9:$9,0)+$S$15,1,1),ADDRESS(MATCH($N25,'1.3a Lead'!$C:$C,0)+$S$14,MATCH(U$17,'1.3a Lead'!$9:$9,0)+$S$13,1,1))</f>
        <v>#N/A</v>
      </c>
      <c r="V25" s="788"/>
      <c r="W25" s="788"/>
      <c r="X25" s="788"/>
      <c r="Y25" s="788"/>
      <c r="Z25" s="788"/>
      <c r="AA25" s="788"/>
      <c r="AB25" s="788"/>
      <c r="AC25" s="788"/>
      <c r="AD25" s="788"/>
      <c r="AE25" s="788"/>
      <c r="AF25" s="788"/>
      <c r="AG25" s="788"/>
      <c r="AH25" s="789"/>
      <c r="AI25" s="789"/>
      <c r="AJ25" s="789"/>
    </row>
    <row r="26" spans="1:36" s="775" customFormat="1" x14ac:dyDescent="0.25">
      <c r="C26" s="790"/>
      <c r="D26" s="796"/>
      <c r="E26" s="1052"/>
      <c r="F26" s="780"/>
      <c r="G26" s="780"/>
      <c r="H26" s="780"/>
      <c r="I26" s="781"/>
      <c r="J26" s="782"/>
      <c r="K26" s="782"/>
      <c r="N26" s="783"/>
      <c r="O26" s="783"/>
      <c r="P26" s="793"/>
      <c r="Q26" s="798"/>
      <c r="R26" s="1053"/>
      <c r="S26" s="787"/>
      <c r="T26" s="787"/>
      <c r="U26" s="787"/>
      <c r="V26" s="788"/>
      <c r="W26" s="788"/>
      <c r="X26" s="788"/>
      <c r="Y26" s="788"/>
      <c r="Z26" s="788"/>
      <c r="AA26" s="788"/>
      <c r="AB26" s="788"/>
      <c r="AC26" s="788"/>
      <c r="AD26" s="788"/>
      <c r="AE26" s="788"/>
      <c r="AF26" s="788"/>
      <c r="AG26" s="788"/>
      <c r="AH26" s="789"/>
      <c r="AI26" s="789"/>
      <c r="AJ26" s="789"/>
    </row>
    <row r="27" spans="1:36" s="774" customFormat="1" x14ac:dyDescent="0.25">
      <c r="B27" s="800"/>
      <c r="C27" s="801"/>
      <c r="D27" s="802"/>
      <c r="E27" s="802"/>
      <c r="F27" s="803"/>
      <c r="G27" s="803"/>
      <c r="H27" s="803"/>
      <c r="I27" s="966"/>
      <c r="J27" s="966"/>
      <c r="K27" s="966"/>
      <c r="N27" s="783"/>
      <c r="O27" s="783"/>
      <c r="P27" s="806"/>
      <c r="Q27" s="807"/>
      <c r="R27" s="807"/>
      <c r="S27" s="787"/>
      <c r="T27" s="787"/>
      <c r="U27" s="808"/>
      <c r="V27" s="788"/>
      <c r="W27" s="788"/>
      <c r="X27" s="788"/>
      <c r="Y27" s="788"/>
      <c r="Z27" s="788"/>
      <c r="AA27" s="788"/>
      <c r="AB27" s="788"/>
      <c r="AC27" s="788"/>
      <c r="AD27" s="788"/>
      <c r="AE27" s="788"/>
      <c r="AF27" s="788"/>
      <c r="AG27" s="788"/>
      <c r="AH27" s="789"/>
      <c r="AI27" s="789"/>
      <c r="AJ27" s="789"/>
    </row>
    <row r="28" spans="1:36" ht="129.5" x14ac:dyDescent="0.25">
      <c r="A28" s="719"/>
      <c r="B28" s="720"/>
      <c r="C28" s="721" t="s">
        <v>52</v>
      </c>
      <c r="D28" s="1054" t="s">
        <v>839</v>
      </c>
      <c r="E28" s="1058"/>
      <c r="F28" s="1094" t="str">
        <f ca="1">IFERROR(IF(OR(F32=0,F35=0),"N/A",IF(F32/F35&lt;0,0,F32/F35)),"N/A")</f>
        <v>N/A</v>
      </c>
      <c r="G28" s="1094" t="str">
        <f t="shared" ref="G28:H28" ca="1" si="6">IFERROR(IF(OR(G32=0,G35=0),"N/A",IF(G32/G35&lt;0,0,G32/G35)),"N/A")</f>
        <v>N/A</v>
      </c>
      <c r="H28" s="1094" t="str">
        <f t="shared" ca="1" si="6"/>
        <v>N/A</v>
      </c>
      <c r="I28" s="815" t="str">
        <f ca="1">IF(AND(F35=0,F32=0),"N/A",IF(F32&lt;0,"Net Cash",IF(F35&lt;0,"Negative EBITDA",F28)))</f>
        <v>N/A</v>
      </c>
      <c r="J28" s="815" t="str">
        <f t="shared" ref="J28:K28" ca="1" si="7">IF(AND(G35=0,G32=0),"N/A",IF(G32&lt;0,"Net Cash",IF(G35&lt;0,"Negative EBITDA",G28)))</f>
        <v>N/A</v>
      </c>
      <c r="K28" s="815" t="str">
        <f t="shared" ca="1" si="7"/>
        <v>N/A</v>
      </c>
      <c r="L28" s="815"/>
      <c r="M28" s="816"/>
      <c r="N28" s="817"/>
      <c r="O28" s="817"/>
      <c r="P28" s="818" t="s">
        <v>52</v>
      </c>
      <c r="Q28" s="820" t="s">
        <v>54</v>
      </c>
      <c r="R28" s="924"/>
      <c r="S28" s="1095"/>
      <c r="T28" s="1095"/>
      <c r="U28" s="1096"/>
      <c r="V28" s="823"/>
      <c r="W28" s="823"/>
      <c r="X28" s="823"/>
      <c r="Y28" s="823"/>
      <c r="Z28" s="823"/>
      <c r="AA28" s="823"/>
      <c r="AB28" s="823"/>
      <c r="AC28" s="823"/>
      <c r="AD28" s="823"/>
      <c r="AE28" s="823"/>
      <c r="AF28" s="823"/>
      <c r="AG28" s="748"/>
      <c r="AH28" s="749"/>
      <c r="AI28" s="749"/>
      <c r="AJ28" s="749"/>
    </row>
    <row r="29" spans="1:36" s="737" customFormat="1" x14ac:dyDescent="0.25">
      <c r="A29" s="737" t="s">
        <v>445</v>
      </c>
      <c r="C29" s="739"/>
      <c r="D29" s="1056" t="s">
        <v>30</v>
      </c>
      <c r="E29" s="827"/>
      <c r="F29" s="742" t="str">
        <f ca="1">_xlfn.IFNA(HYPERLINK(CHOOSE('Bidder Instructions Lite'!$G$25,"#'1.3b Lead NFP'!"&amp;S29,"#'1.3a Lead'!"&amp;S29),INDIRECT("'"&amp;CHOOSE('Bidder Instructions Lite'!$G$25,"1.3b Lead NFP","1.3a Lead")&amp;"'!"&amp;S29)),"")</f>
        <v/>
      </c>
      <c r="G29" s="742" t="str">
        <f ca="1">_xlfn.IFNA(HYPERLINK(CHOOSE('Bidder Instructions Lite'!$G$25,"#'1.3b Lead NFP'!"&amp;T29,"#'1.3a Lead'!"&amp;T29),INDIRECT("'"&amp;CHOOSE('Bidder Instructions Lite'!$G$25,"1.3b Lead NFP","1.3a Lead")&amp;"'!"&amp;T29)),"")</f>
        <v/>
      </c>
      <c r="H29" s="742" t="str">
        <f ca="1">_xlfn.IFNA(HYPERLINK(CHOOSE('Bidder Instructions Lite'!$G$25,"#'1.3b Lead NFP'!"&amp;U29,"#'1.3a Lead'!"&amp;U29),INDIRECT("'"&amp;CHOOSE('Bidder Instructions Lite'!$G$25,"1.3b Lead NFP","1.3a Lead")&amp;"'!"&amp;U29)),"")</f>
        <v/>
      </c>
      <c r="I29" s="829" t="str">
        <f t="shared" ref="I29:I31" ca="1" si="8">F29</f>
        <v/>
      </c>
      <c r="J29" s="743" t="str">
        <f t="shared" ref="J29:J31" ca="1" si="9">G29</f>
        <v/>
      </c>
      <c r="K29" s="743" t="str">
        <f t="shared" ref="K29:K31" ca="1" si="10">H29</f>
        <v/>
      </c>
      <c r="N29" s="343" t="str">
        <f>A29</f>
        <v>BS11</v>
      </c>
      <c r="O29" s="343">
        <v>0</v>
      </c>
      <c r="P29" s="744"/>
      <c r="Q29" s="830" t="s">
        <v>30</v>
      </c>
      <c r="R29" s="831"/>
      <c r="S29" s="1097" t="e">
        <f ca="1">CHOOSE('Bidder Instructions Lite'!$G$25,ADDRESS(MATCH($O29,'1.3b Lead NFP'!$C:$C,0)+$S$16,MATCH(S$17,'1.3b Lead NFP'!$9:$9,0)+$S$15,1,1),ADDRESS(MATCH($N29,'1.3a Lead'!$C:$C,0)+$S$14,MATCH(S$17,'1.3a Lead'!$9:$9,0)+$S$13,1,1))</f>
        <v>#N/A</v>
      </c>
      <c r="T29" s="1098" t="e">
        <f ca="1">CHOOSE('Bidder Instructions Lite'!$G$25,ADDRESS(MATCH($O29,'1.3b Lead NFP'!$C:$C,0)+$S$16,MATCH(T$17,'1.3b Lead NFP'!$9:$9,0)+$S$15,1,1),ADDRESS(MATCH($N29,'1.3a Lead'!$C:$C,0)+$S$14,MATCH(T$17,'1.3a Lead'!$9:$9,0)+$S$13,1,1))</f>
        <v>#N/A</v>
      </c>
      <c r="U29" s="1099" t="e">
        <f ca="1">CHOOSE('Bidder Instructions Lite'!$G$25,ADDRESS(MATCH($O29,'1.3b Lead NFP'!$C:$C,0)+$S$16,MATCH(U$17,'1.3b Lead NFP'!$9:$9,0)+$S$15,1,1),ADDRESS(MATCH($N29,'1.3a Lead'!$C:$C,0)+$S$14,MATCH(U$17,'1.3a Lead'!$9:$9,0)+$S$13,1,1))</f>
        <v>#N/A</v>
      </c>
      <c r="V29" s="748"/>
      <c r="W29" s="748"/>
      <c r="X29" s="748"/>
      <c r="Y29" s="748"/>
      <c r="Z29" s="748"/>
      <c r="AA29" s="748"/>
      <c r="AB29" s="748"/>
      <c r="AC29" s="748"/>
      <c r="AD29" s="748"/>
      <c r="AE29" s="748"/>
      <c r="AF29" s="748"/>
      <c r="AG29" s="748"/>
      <c r="AH29" s="749"/>
      <c r="AI29" s="749"/>
      <c r="AJ29" s="749"/>
    </row>
    <row r="30" spans="1:36" s="737" customFormat="1" x14ac:dyDescent="0.25">
      <c r="A30" s="737" t="s">
        <v>466</v>
      </c>
      <c r="C30" s="750"/>
      <c r="D30" s="848" t="s">
        <v>187</v>
      </c>
      <c r="E30" s="849"/>
      <c r="F30" s="742" t="str">
        <f ca="1">_xlfn.IFNA(HYPERLINK(CHOOSE('Bidder Instructions Lite'!$G$25,"#'1.3b Lead NFP'!"&amp;S30,"#'1.3a Lead'!"&amp;S30),INDIRECT("'"&amp;CHOOSE('Bidder Instructions Lite'!$G$25,"1.3b Lead NFP","1.3a Lead")&amp;"'!"&amp;S30)),"")</f>
        <v/>
      </c>
      <c r="G30" s="742" t="str">
        <f ca="1">_xlfn.IFNA(HYPERLINK(CHOOSE('Bidder Instructions Lite'!$G$25,"#'1.3b Lead NFP'!"&amp;T30,"#'1.3a Lead'!"&amp;T30),INDIRECT("'"&amp;CHOOSE('Bidder Instructions Lite'!$G$25,"1.3b Lead NFP","1.3a Lead")&amp;"'!"&amp;T30)),"")</f>
        <v/>
      </c>
      <c r="H30" s="742" t="str">
        <f ca="1">_xlfn.IFNA(HYPERLINK(CHOOSE('Bidder Instructions Lite'!$G$25,"#'1.3b Lead NFP'!"&amp;U30,"#'1.3a Lead'!"&amp;U30),INDIRECT("'"&amp;CHOOSE('Bidder Instructions Lite'!$G$25,"1.3b Lead NFP","1.3a Lead")&amp;"'!"&amp;U30)),"")</f>
        <v/>
      </c>
      <c r="I30" s="836" t="str">
        <f t="shared" ca="1" si="8"/>
        <v/>
      </c>
      <c r="J30" s="753" t="str">
        <f t="shared" ca="1" si="9"/>
        <v/>
      </c>
      <c r="K30" s="753" t="str">
        <f t="shared" ca="1" si="10"/>
        <v/>
      </c>
      <c r="N30" s="343" t="str">
        <f>A30</f>
        <v>BS24</v>
      </c>
      <c r="O30" s="343"/>
      <c r="P30" s="754"/>
      <c r="Q30" s="850" t="s">
        <v>187</v>
      </c>
      <c r="R30" s="851"/>
      <c r="S30" s="747" t="e">
        <f ca="1">CHOOSE('Bidder Instructions Lite'!$G$25,ADDRESS(MATCH($O30,'1.3b Lead NFP'!$C:$C,0)+$S$16,MATCH(S$17,'1.3b Lead NFP'!$9:$9,0)+$S$15,1,1),ADDRESS(MATCH($N30,'1.3a Lead'!$C:$C,0)+$S$14,MATCH(S$17,'1.3a Lead'!$9:$9,0)+$S$13,1,1))</f>
        <v>#N/A</v>
      </c>
      <c r="T30" s="747" t="e">
        <f ca="1">CHOOSE('Bidder Instructions Lite'!$G$25,ADDRESS(MATCH($O30,'1.3b Lead NFP'!$C:$C,0)+$S$16,MATCH(T$17,'1.3b Lead NFP'!$9:$9,0)+$S$15,1,1),ADDRESS(MATCH($N30,'1.3a Lead'!$C:$C,0)+$S$14,MATCH(T$17,'1.3a Lead'!$9:$9,0)+$S$13,1,1))</f>
        <v>#N/A</v>
      </c>
      <c r="U30" s="832" t="e">
        <f ca="1">CHOOSE('Bidder Instructions Lite'!$G$25,ADDRESS(MATCH($O30,'1.3b Lead NFP'!$C:$C,0)+$S$16,MATCH(U$17,'1.3b Lead NFP'!$9:$9,0)+$S$15,1,1),ADDRESS(MATCH($N30,'1.3a Lead'!$C:$C,0)+$S$14,MATCH(U$17,'1.3a Lead'!$9:$9,0)+$S$13,1,1))</f>
        <v>#N/A</v>
      </c>
      <c r="V30" s="748"/>
      <c r="W30" s="748"/>
      <c r="X30" s="748"/>
      <c r="Y30" s="748"/>
      <c r="Z30" s="748"/>
      <c r="AA30" s="748"/>
      <c r="AB30" s="748"/>
      <c r="AC30" s="748"/>
      <c r="AD30" s="748"/>
      <c r="AE30" s="748"/>
      <c r="AF30" s="748"/>
      <c r="AG30" s="748"/>
      <c r="AH30" s="749"/>
      <c r="AI30" s="749"/>
      <c r="AJ30" s="749"/>
    </row>
    <row r="31" spans="1:36" s="737" customFormat="1" ht="42" x14ac:dyDescent="0.25">
      <c r="A31" s="737" t="s">
        <v>444</v>
      </c>
      <c r="C31" s="750"/>
      <c r="D31" s="852" t="s">
        <v>226</v>
      </c>
      <c r="E31" s="853" t="s">
        <v>216</v>
      </c>
      <c r="F31" s="742" t="str">
        <f ca="1">_xlfn.IFNA(HYPERLINK(CHOOSE('Bidder Instructions Lite'!$G$25,"#'1.3b Lead NFP'!"&amp;S31,"#'1.3a Lead'!"&amp;S31),INDIRECT("'"&amp;CHOOSE('Bidder Instructions Lite'!$G$25,"1.3b Lead NFP","1.3a Lead")&amp;"'!"&amp;S31)),"")</f>
        <v/>
      </c>
      <c r="G31" s="742" t="str">
        <f ca="1">_xlfn.IFNA(HYPERLINK(CHOOSE('Bidder Instructions Lite'!$G$25,"#'1.3b Lead NFP'!"&amp;T31,"#'1.3a Lead'!"&amp;T31),INDIRECT("'"&amp;CHOOSE('Bidder Instructions Lite'!$G$25,"1.3b Lead NFP","1.3a Lead")&amp;"'!"&amp;T31)),"")</f>
        <v/>
      </c>
      <c r="H31" s="742" t="str">
        <f ca="1">_xlfn.IFNA(HYPERLINK(CHOOSE('Bidder Instructions Lite'!$G$25,"#'1.3b Lead NFP'!"&amp;U31,"#'1.3a Lead'!"&amp;U31),INDIRECT("'"&amp;CHOOSE('Bidder Instructions Lite'!$G$25,"1.3b Lead NFP","1.3a Lead")&amp;"'!"&amp;U31)),"")</f>
        <v/>
      </c>
      <c r="I31" s="836" t="str">
        <f t="shared" ca="1" si="8"/>
        <v/>
      </c>
      <c r="J31" s="753" t="str">
        <f t="shared" ca="1" si="9"/>
        <v/>
      </c>
      <c r="K31" s="753" t="str">
        <f t="shared" ca="1" si="10"/>
        <v/>
      </c>
      <c r="N31" s="343" t="str">
        <f t="shared" ref="N31:N39" si="11">A31</f>
        <v>BS10</v>
      </c>
      <c r="O31" s="343">
        <v>0</v>
      </c>
      <c r="P31" s="754"/>
      <c r="Q31" s="854" t="s">
        <v>226</v>
      </c>
      <c r="R31" s="855" t="s">
        <v>216</v>
      </c>
      <c r="S31" s="1100" t="e">
        <f ca="1">CHOOSE('Bidder Instructions Lite'!$G$25,ADDRESS(MATCH($O31,'1.3b Lead NFP'!$C:$C,0)+$S$16,MATCH(S$17,'1.3b Lead NFP'!$9:$9,0)+$S$15,1,1),ADDRESS(MATCH($N31,'1.3a Lead'!$C:$C,0)+$S$14,MATCH(S$17,'1.3a Lead'!$9:$9,0)+$S$13,1,1))</f>
        <v>#N/A</v>
      </c>
      <c r="T31" s="1100" t="e">
        <f ca="1">CHOOSE('Bidder Instructions Lite'!$G$25,ADDRESS(MATCH($O31,'1.3b Lead NFP'!$C:$C,0)+$S$16,MATCH(T$17,'1.3b Lead NFP'!$9:$9,0)+$S$15,1,1),ADDRESS(MATCH($N31,'1.3a Lead'!$C:$C,0)+$S$14,MATCH(T$17,'1.3a Lead'!$9:$9,0)+$S$13,1,1))</f>
        <v>#N/A</v>
      </c>
      <c r="U31" s="1100" t="e">
        <f ca="1">CHOOSE('Bidder Instructions Lite'!$G$25,ADDRESS(MATCH($O31,'1.3b Lead NFP'!$C:$C,0)+$S$16,MATCH(U$17,'1.3b Lead NFP'!$9:$9,0)+$S$15,1,1),ADDRESS(MATCH($N31,'1.3a Lead'!$C:$C,0)+$S$14,MATCH(U$17,'1.3a Lead'!$9:$9,0)+$S$13,1,1))</f>
        <v>#N/A</v>
      </c>
      <c r="V31" s="748"/>
      <c r="W31" s="748"/>
      <c r="X31" s="748"/>
      <c r="Y31" s="748"/>
      <c r="Z31" s="748"/>
      <c r="AA31" s="748"/>
      <c r="AB31" s="748"/>
      <c r="AC31" s="748"/>
      <c r="AD31" s="748"/>
      <c r="AE31" s="748"/>
      <c r="AF31" s="748"/>
      <c r="AG31" s="748"/>
      <c r="AH31" s="749"/>
      <c r="AI31" s="749"/>
      <c r="AJ31" s="749"/>
    </row>
    <row r="32" spans="1:36" s="737" customFormat="1" ht="14.5" thickBot="1" x14ac:dyDescent="0.3">
      <c r="A32" s="737" t="s">
        <v>471</v>
      </c>
      <c r="C32" s="750"/>
      <c r="D32" s="856" t="s">
        <v>129</v>
      </c>
      <c r="E32" s="857"/>
      <c r="F32" s="858" t="str">
        <f ca="1">IFERROR(F29+F30-F31,"")</f>
        <v/>
      </c>
      <c r="G32" s="858" t="str">
        <f t="shared" ref="G32:K32" ca="1" si="12">IFERROR(G29+G30-G31,"")</f>
        <v/>
      </c>
      <c r="H32" s="858" t="str">
        <f t="shared" ca="1" si="12"/>
        <v/>
      </c>
      <c r="I32" s="858" t="str">
        <f t="shared" ca="1" si="12"/>
        <v/>
      </c>
      <c r="J32" s="858" t="str">
        <f t="shared" ca="1" si="12"/>
        <v/>
      </c>
      <c r="K32" s="858" t="str">
        <f t="shared" ca="1" si="12"/>
        <v/>
      </c>
      <c r="N32" s="343" t="str">
        <f t="shared" si="11"/>
        <v>BS29</v>
      </c>
      <c r="O32" s="343">
        <v>0</v>
      </c>
      <c r="P32" s="754"/>
      <c r="Q32" s="859" t="s">
        <v>129</v>
      </c>
      <c r="R32" s="860"/>
      <c r="S32" s="1101" t="e">
        <f ca="1">CHOOSE('Bidder Instructions Lite'!$G$25,ADDRESS(MATCH($O32,'1.3b Lead NFP'!$C:$C,0)+$S$16,MATCH(S$17,'1.3b Lead NFP'!$9:$9,0)+$S$15,1,1),ADDRESS(MATCH($N32,'1.3a Lead'!$C:$C,0)+$S$14,MATCH(S$17,'1.3a Lead'!$9:$9,0)+$S$13,1,1))</f>
        <v>#N/A</v>
      </c>
      <c r="T32" s="1101" t="e">
        <f ca="1">CHOOSE('Bidder Instructions Lite'!$G$25,ADDRESS(MATCH($O32,'1.3b Lead NFP'!$C:$C,0)+$S$16,MATCH(T$17,'1.3b Lead NFP'!$9:$9,0)+$S$15,1,1),ADDRESS(MATCH($N32,'1.3a Lead'!$C:$C,0)+$S$14,MATCH(T$17,'1.3a Lead'!$9:$9,0)+$S$13,1,1))</f>
        <v>#N/A</v>
      </c>
      <c r="U32" s="1101" t="e">
        <f ca="1">CHOOSE('Bidder Instructions Lite'!$G$25,ADDRESS(MATCH($O32,'1.3b Lead NFP'!$C:$C,0)+$S$16,MATCH(U$17,'1.3b Lead NFP'!$9:$9,0)+$S$15,1,1),ADDRESS(MATCH($N32,'1.3a Lead'!$C:$C,0)+$S$14,MATCH(U$17,'1.3a Lead'!$9:$9,0)+$S$13,1,1))</f>
        <v>#N/A</v>
      </c>
      <c r="V32" s="748"/>
      <c r="W32" s="748"/>
      <c r="X32" s="748"/>
      <c r="Y32" s="748"/>
      <c r="Z32" s="748"/>
      <c r="AA32" s="748"/>
      <c r="AB32" s="748"/>
      <c r="AC32" s="748"/>
      <c r="AD32" s="748"/>
      <c r="AE32" s="748"/>
      <c r="AF32" s="748"/>
      <c r="AG32" s="748"/>
      <c r="AH32" s="749"/>
      <c r="AI32" s="749"/>
      <c r="AJ32" s="749"/>
    </row>
    <row r="33" spans="1:36" s="737" customFormat="1" ht="42.5" thickTop="1" x14ac:dyDescent="0.25">
      <c r="A33" s="737" t="s">
        <v>458</v>
      </c>
      <c r="C33" s="750"/>
      <c r="D33" s="740" t="s">
        <v>215</v>
      </c>
      <c r="E33" s="1102" t="s">
        <v>218</v>
      </c>
      <c r="F33" s="742" t="str">
        <f ca="1">_xlfn.IFNA(HYPERLINK(CHOOSE('Bidder Instructions Lite'!$G$25,"#'1.3b Lead NFP'!"&amp;S33,"#'1.3a Lead'!"&amp;S33),INDIRECT("'"&amp;CHOOSE('Bidder Instructions Lite'!$G$25,"1.3b Lead NFP","1.3a Lead")&amp;"'!"&amp;S33)),"")</f>
        <v/>
      </c>
      <c r="G33" s="742" t="str">
        <f ca="1">_xlfn.IFNA(HYPERLINK(CHOOSE('Bidder Instructions Lite'!$G$25,"#'1.3b Lead NFP'!"&amp;T33,"#'1.3a Lead'!"&amp;T33),INDIRECT("'"&amp;CHOOSE('Bidder Instructions Lite'!$G$25,"1.3b Lead NFP","1.3a Lead")&amp;"'!"&amp;T33)),"")</f>
        <v/>
      </c>
      <c r="H33" s="742" t="str">
        <f ca="1">_xlfn.IFNA(HYPERLINK(CHOOSE('Bidder Instructions Lite'!$G$25,"#'1.3b Lead NFP'!"&amp;U33,"#'1.3a Lead'!"&amp;U33),INDIRECT("'"&amp;CHOOSE('Bidder Instructions Lite'!$G$25,"1.3b Lead NFP","1.3a Lead")&amp;"'!"&amp;U33)),"")</f>
        <v/>
      </c>
      <c r="I33" s="836"/>
      <c r="J33" s="753"/>
      <c r="K33" s="753"/>
      <c r="N33" s="343" t="str">
        <f t="shared" si="11"/>
        <v>IS6</v>
      </c>
      <c r="O33" s="343">
        <v>0</v>
      </c>
      <c r="P33" s="754"/>
      <c r="Q33" s="745" t="s">
        <v>215</v>
      </c>
      <c r="R33" s="1103" t="s">
        <v>218</v>
      </c>
      <c r="S33" s="747" t="e">
        <f ca="1">CHOOSE('Bidder Instructions Lite'!$G$25,ADDRESS(MATCH($O33,'1.3b Lead NFP'!$C:$C,0)+$S$16,MATCH(S$17,'1.3b Lead NFP'!$9:$9,0)+$S$15,1,1),ADDRESS(MATCH($N33,'1.3a Lead'!$C:$C,0)+$S$14,MATCH(S$17,'1.3a Lead'!$9:$9,0)+$S$13,1,1))</f>
        <v>#N/A</v>
      </c>
      <c r="T33" s="747" t="e">
        <f ca="1">CHOOSE('Bidder Instructions Lite'!$G$25,ADDRESS(MATCH($O33,'1.3b Lead NFP'!$C:$C,0)+$S$16,MATCH(T$17,'1.3b Lead NFP'!$9:$9,0)+$S$15,1,1),ADDRESS(MATCH($N33,'1.3a Lead'!$C:$C,0)+$S$14,MATCH(T$17,'1.3a Lead'!$9:$9,0)+$S$13,1,1))</f>
        <v>#N/A</v>
      </c>
      <c r="U33" s="747" t="e">
        <f ca="1">CHOOSE('Bidder Instructions Lite'!$G$25,ADDRESS(MATCH($O33,'1.3b Lead NFP'!$C:$C,0)+$S$16,MATCH(U$17,'1.3b Lead NFP'!$9:$9,0)+$S$15,1,1),ADDRESS(MATCH($N33,'1.3a Lead'!$C:$C,0)+$S$14,MATCH(U$17,'1.3a Lead'!$9:$9,0)+$S$13,1,1))</f>
        <v>#N/A</v>
      </c>
      <c r="V33" s="748"/>
      <c r="W33" s="748"/>
      <c r="X33" s="748"/>
      <c r="Y33" s="748"/>
      <c r="Z33" s="748"/>
      <c r="AA33" s="748"/>
      <c r="AB33" s="748"/>
      <c r="AC33" s="748"/>
      <c r="AD33" s="748"/>
      <c r="AE33" s="748"/>
      <c r="AF33" s="748"/>
      <c r="AG33" s="748"/>
      <c r="AH33" s="749"/>
      <c r="AI33" s="749"/>
      <c r="AJ33" s="749"/>
    </row>
    <row r="34" spans="1:36" s="737" customFormat="1" x14ac:dyDescent="0.25">
      <c r="A34" s="737" t="s">
        <v>480</v>
      </c>
      <c r="C34" s="750"/>
      <c r="D34" s="853" t="s">
        <v>219</v>
      </c>
      <c r="E34" s="1104" t="s">
        <v>216</v>
      </c>
      <c r="F34" s="742" t="str">
        <f ca="1">_xlfn.IFNA(HYPERLINK(CHOOSE('Bidder Instructions Lite'!$G$25,"#'1.3b Lead NFP'!"&amp;S34,"#'1.3a Lead'!"&amp;S34),INDIRECT("'"&amp;CHOOSE('Bidder Instructions Lite'!$G$25,"1.3b Lead NFP","1.3a Lead")&amp;"'!"&amp;S34)),"")</f>
        <v/>
      </c>
      <c r="G34" s="742" t="str">
        <f ca="1">_xlfn.IFNA(HYPERLINK(CHOOSE('Bidder Instructions Lite'!$G$25,"#'1.3b Lead NFP'!"&amp;T34,"#'1.3a Lead'!"&amp;T34),INDIRECT("'"&amp;CHOOSE('Bidder Instructions Lite'!$G$25,"1.3b Lead NFP","1.3a Lead")&amp;"'!"&amp;T34)),"")</f>
        <v/>
      </c>
      <c r="H34" s="742" t="str">
        <f ca="1">_xlfn.IFNA(HYPERLINK(CHOOSE('Bidder Instructions Lite'!$G$25,"#'1.3b Lead NFP'!"&amp;U34,"#'1.3a Lead'!"&amp;U34),INDIRECT("'"&amp;CHOOSE('Bidder Instructions Lite'!$G$25,"1.3b Lead NFP","1.3a Lead")&amp;"'!"&amp;U34)),"")</f>
        <v/>
      </c>
      <c r="I34" s="836"/>
      <c r="J34" s="753"/>
      <c r="K34" s="753"/>
      <c r="N34" s="343" t="str">
        <f t="shared" si="11"/>
        <v>IS13</v>
      </c>
      <c r="O34" s="343">
        <v>0</v>
      </c>
      <c r="P34" s="754"/>
      <c r="Q34" s="855" t="s">
        <v>219</v>
      </c>
      <c r="R34" s="1038" t="s">
        <v>216</v>
      </c>
      <c r="S34" s="1100" t="e">
        <f ca="1">CHOOSE('Bidder Instructions Lite'!$G$25,ADDRESS(MATCH($O34,'1.3b Lead NFP'!$C:$C,0)+$S$16,MATCH(S$17,'1.3b Lead NFP'!$9:$9,0)+$S$15,1,1),ADDRESS(MATCH($N34,'1.3a Lead'!$C:$C,0)+$S$14,MATCH(S$17,'1.3a Lead'!$9:$9,0)+$S$13,1,1))</f>
        <v>#N/A</v>
      </c>
      <c r="T34" s="1100" t="e">
        <f ca="1">CHOOSE('Bidder Instructions Lite'!$G$25,ADDRESS(MATCH($O34,'1.3b Lead NFP'!$C:$C,0)+$S$16,MATCH(T$17,'1.3b Lead NFP'!$9:$9,0)+$S$15,1,1),ADDRESS(MATCH($N34,'1.3a Lead'!$C:$C,0)+$S$14,MATCH(T$17,'1.3a Lead'!$9:$9,0)+$S$13,1,1))</f>
        <v>#N/A</v>
      </c>
      <c r="U34" s="1100" t="e">
        <f ca="1">CHOOSE('Bidder Instructions Lite'!$G$25,ADDRESS(MATCH($O34,'1.3b Lead NFP'!$C:$C,0)+$S$16,MATCH(U$17,'1.3b Lead NFP'!$9:$9,0)+$S$15,1,1),ADDRESS(MATCH($N34,'1.3a Lead'!$C:$C,0)+$S$14,MATCH(U$17,'1.3a Lead'!$9:$9,0)+$S$13,1,1))</f>
        <v>#N/A</v>
      </c>
      <c r="V34" s="748"/>
      <c r="W34" s="748"/>
      <c r="X34" s="748"/>
      <c r="Y34" s="748"/>
      <c r="Z34" s="748"/>
      <c r="AA34" s="748"/>
      <c r="AB34" s="748"/>
      <c r="AC34" s="748"/>
      <c r="AD34" s="748"/>
      <c r="AE34" s="748"/>
      <c r="AF34" s="748"/>
      <c r="AG34" s="748"/>
      <c r="AH34" s="749"/>
      <c r="AI34" s="749"/>
      <c r="AJ34" s="749"/>
    </row>
    <row r="35" spans="1:36" s="737" customFormat="1" ht="14.5" thickBot="1" x14ac:dyDescent="0.3">
      <c r="A35" s="737" t="s">
        <v>477</v>
      </c>
      <c r="C35" s="750"/>
      <c r="D35" s="867" t="s">
        <v>227</v>
      </c>
      <c r="E35" s="1105"/>
      <c r="F35" s="1106" t="str">
        <f ca="1">_xlfn.IFNA(HYPERLINK(CHOOSE('Bidder Instructions Lite'!$G$25,"#'1.3b Lead NFP'!"&amp;S35,"#'1.3a Lead'!"&amp;S35),INDIRECT("'"&amp;CHOOSE('Bidder Instructions Lite'!$G$25,"1.3b Lead NFP","1.3a Lead")&amp;"'!"&amp;S35)),"")</f>
        <v/>
      </c>
      <c r="G35" s="1106" t="str">
        <f ca="1">_xlfn.IFNA(HYPERLINK(CHOOSE('Bidder Instructions Lite'!$G$25,"#'1.3b Lead NFP'!"&amp;T35,"#'1.3a Lead'!"&amp;T35),INDIRECT("'"&amp;CHOOSE('Bidder Instructions Lite'!$G$25,"1.3b Lead NFP","1.3a Lead")&amp;"'!"&amp;T35)),"")</f>
        <v/>
      </c>
      <c r="H35" s="1106" t="str">
        <f ca="1">_xlfn.IFNA(HYPERLINK(CHOOSE('Bidder Instructions Lite'!$G$25,"#'1.3b Lead NFP'!"&amp;U35,"#'1.3a Lead'!"&amp;U35),INDIRECT("'"&amp;CHOOSE('Bidder Instructions Lite'!$G$25,"1.3b Lead NFP","1.3a Lead")&amp;"'!"&amp;U35)),"")</f>
        <v/>
      </c>
      <c r="I35" s="1106">
        <f>CHOOSE('Bidder Instructions'!$H$27,I33-I34,IF(I34&lt;0,I33+I34,I33-I34))</f>
        <v>0</v>
      </c>
      <c r="J35" s="1106">
        <f>CHOOSE('Bidder Instructions'!$H$27,J33-J34,IF(J34&lt;0,J33+J34,J33-J34))</f>
        <v>0</v>
      </c>
      <c r="K35" s="1106">
        <f>CHOOSE('Bidder Instructions'!$H$27,K33-K34,IF(K34&lt;0,K33+K34,K33-K34))</f>
        <v>0</v>
      </c>
      <c r="N35" s="343" t="str">
        <f t="shared" si="11"/>
        <v>IS10</v>
      </c>
      <c r="O35" s="343">
        <v>0</v>
      </c>
      <c r="P35" s="754"/>
      <c r="Q35" s="869" t="s">
        <v>227</v>
      </c>
      <c r="R35" s="1107"/>
      <c r="S35" s="1101" t="e">
        <f ca="1">CHOOSE('Bidder Instructions Lite'!$G$25,ADDRESS(MATCH($O35,'1.3b Lead NFP'!$C:$C,0)+$S$16,MATCH(S$17,'1.3b Lead NFP'!$9:$9,0)+$S$15,1,1),ADDRESS(MATCH($N35,'1.3a Lead'!$C:$C,0)+$S$14,MATCH(S$17,'1.3a Lead'!$9:$9,0)+$S$13,1,1))</f>
        <v>#N/A</v>
      </c>
      <c r="T35" s="1101" t="e">
        <f ca="1">CHOOSE('Bidder Instructions Lite'!$G$25,ADDRESS(MATCH($O35,'1.3b Lead NFP'!$C:$C,0)+$S$16,MATCH(T$17,'1.3b Lead NFP'!$9:$9,0)+$S$15,1,1),ADDRESS(MATCH($N35,'1.3a Lead'!$C:$C,0)+$S$14,MATCH(T$17,'1.3a Lead'!$9:$9,0)+$S$13,1,1))</f>
        <v>#N/A</v>
      </c>
      <c r="U35" s="1108" t="e">
        <f ca="1">CHOOSE('Bidder Instructions Lite'!$G$25,ADDRESS(MATCH($O35,'1.3b Lead NFP'!$C:$C,0)+$S$16,MATCH(U$17,'1.3b Lead NFP'!$9:$9,0)+$S$15,1,1),ADDRESS(MATCH($N35,'1.3a Lead'!$C:$C,0)+$S$14,MATCH(U$17,'1.3a Lead'!$9:$9,0)+$S$13,1,1))</f>
        <v>#N/A</v>
      </c>
      <c r="V35" s="748"/>
      <c r="W35" s="748"/>
      <c r="X35" s="748"/>
      <c r="Y35" s="748"/>
      <c r="Z35" s="748"/>
      <c r="AA35" s="748"/>
      <c r="AB35" s="748"/>
      <c r="AC35" s="748"/>
      <c r="AD35" s="748"/>
      <c r="AE35" s="748"/>
      <c r="AF35" s="748"/>
      <c r="AG35" s="748"/>
      <c r="AH35" s="749"/>
      <c r="AI35" s="749"/>
      <c r="AJ35" s="749"/>
    </row>
    <row r="36" spans="1:36" ht="14.5" thickTop="1" x14ac:dyDescent="0.25">
      <c r="B36" s="1034"/>
      <c r="C36" s="871"/>
      <c r="D36" s="1109"/>
      <c r="E36" s="872"/>
      <c r="F36" s="1037"/>
      <c r="G36" s="1037"/>
      <c r="H36" s="1037"/>
      <c r="I36" s="874"/>
      <c r="J36" s="874"/>
      <c r="K36" s="874"/>
      <c r="P36" s="875"/>
      <c r="Q36" s="1110"/>
      <c r="R36" s="876"/>
      <c r="S36" s="1100"/>
      <c r="T36" s="1100"/>
      <c r="U36" s="1111"/>
      <c r="V36" s="748"/>
      <c r="W36" s="748"/>
      <c r="X36" s="748"/>
      <c r="Y36" s="748"/>
      <c r="Z36" s="748"/>
      <c r="AA36" s="748"/>
      <c r="AB36" s="748"/>
      <c r="AC36" s="748"/>
      <c r="AD36" s="748"/>
      <c r="AE36" s="748"/>
      <c r="AF36" s="748"/>
      <c r="AG36" s="748"/>
      <c r="AH36" s="749"/>
      <c r="AI36" s="749"/>
      <c r="AJ36" s="749"/>
    </row>
    <row r="37" spans="1:36" s="774" customFormat="1" ht="85.5" x14ac:dyDescent="0.25">
      <c r="A37" s="757"/>
      <c r="B37" s="758"/>
      <c r="C37" s="759">
        <v>5</v>
      </c>
      <c r="D37" s="938" t="s">
        <v>847</v>
      </c>
      <c r="E37" s="939"/>
      <c r="F37" s="940" t="str">
        <f ca="1">IFERROR(F38/-F39,"N/A")</f>
        <v>N/A</v>
      </c>
      <c r="G37" s="940" t="str">
        <f t="shared" ref="G37:H37" ca="1" si="13">IFERROR(G38/-G39,"N/A")</f>
        <v>N/A</v>
      </c>
      <c r="H37" s="940" t="str">
        <f t="shared" ca="1" si="13"/>
        <v>N/A</v>
      </c>
      <c r="I37" s="941" t="str">
        <f ca="1">IF(F38&lt;0, "Operating Loss", F37)</f>
        <v>N/A</v>
      </c>
      <c r="J37" s="941" t="str">
        <f t="shared" ref="J37:K37" ca="1" si="14">IF(G38&lt;0, "Operating Loss", G37)</f>
        <v>N/A</v>
      </c>
      <c r="K37" s="941" t="str">
        <f t="shared" ca="1" si="14"/>
        <v>N/A</v>
      </c>
      <c r="N37" s="783"/>
      <c r="O37" s="783"/>
      <c r="P37" s="942">
        <v>5</v>
      </c>
      <c r="Q37" s="943" t="s">
        <v>664</v>
      </c>
      <c r="R37" s="944"/>
      <c r="S37" s="1112"/>
      <c r="T37" s="1112"/>
      <c r="U37" s="1113"/>
      <c r="V37" s="788"/>
      <c r="W37" s="788"/>
      <c r="X37" s="788"/>
      <c r="Y37" s="788"/>
      <c r="Z37" s="788"/>
      <c r="AA37" s="788"/>
      <c r="AB37" s="788"/>
      <c r="AC37" s="788"/>
      <c r="AD37" s="788"/>
      <c r="AE37" s="788"/>
      <c r="AF37" s="788"/>
      <c r="AG37" s="788"/>
      <c r="AH37" s="789"/>
      <c r="AI37" s="789"/>
      <c r="AJ37" s="789"/>
    </row>
    <row r="38" spans="1:36" s="775" customFormat="1" ht="42" x14ac:dyDescent="0.25">
      <c r="A38" s="775" t="s">
        <v>458</v>
      </c>
      <c r="C38" s="777"/>
      <c r="D38" s="945" t="s">
        <v>215</v>
      </c>
      <c r="E38" s="946" t="s">
        <v>217</v>
      </c>
      <c r="F38" s="947" t="str">
        <f ca="1">_xlfn.IFNA(HYPERLINK(CHOOSE('Bidder Instructions Lite'!$G$25,"#'1.3b Lead NFP'!"&amp;S38,"#'1.3a Lead'!"&amp;S38),INDIRECT("'"&amp;CHOOSE('Bidder Instructions Lite'!$G$25,"1.3b Lead NFP","1.3a Lead")&amp;"'!"&amp;S38)),"")</f>
        <v/>
      </c>
      <c r="G38" s="947" t="str">
        <f ca="1">_xlfn.IFNA(HYPERLINK(CHOOSE('Bidder Instructions Lite'!$G$25,"#'1.3b Lead NFP'!"&amp;T38,"#'1.3a Lead'!"&amp;T38),INDIRECT("'"&amp;CHOOSE('Bidder Instructions Lite'!$G$25,"1.3b Lead NFP","1.3a Lead")&amp;"'!"&amp;T38)),"")</f>
        <v/>
      </c>
      <c r="H38" s="947" t="str">
        <f ca="1">_xlfn.IFNA(HYPERLINK(CHOOSE('Bidder Instructions Lite'!$G$25,"#'1.3b Lead NFP'!"&amp;U38,"#'1.3a Lead'!"&amp;U38),INDIRECT("'"&amp;CHOOSE('Bidder Instructions Lite'!$G$25,"1.3b Lead NFP","1.3a Lead")&amp;"'!"&amp;U38)),"")</f>
        <v/>
      </c>
      <c r="I38" s="897"/>
      <c r="J38" s="898"/>
      <c r="K38" s="898"/>
      <c r="N38" s="783" t="str">
        <f t="shared" si="11"/>
        <v>IS6</v>
      </c>
      <c r="O38" s="783">
        <v>0</v>
      </c>
      <c r="P38" s="784"/>
      <c r="Q38" s="949" t="s">
        <v>215</v>
      </c>
      <c r="R38" s="950" t="s">
        <v>217</v>
      </c>
      <c r="S38" s="787" t="e">
        <f ca="1">CHOOSE('Bidder Instructions Lite'!$G$25,ADDRESS(MATCH($O38,'1.3b Lead NFP'!$C:$C,0)+$S$16,MATCH(S$17,'1.3b Lead NFP'!$9:$9,0)+$S$15,1,1),ADDRESS(MATCH($N38,'1.3a Lead'!$C:$C,0)+$S$14,MATCH(S$17,'1.3a Lead'!$9:$9,0)+$S$13,1,1))</f>
        <v>#N/A</v>
      </c>
      <c r="T38" s="787" t="e">
        <f ca="1">CHOOSE('Bidder Instructions Lite'!$G$25,ADDRESS(MATCH($O38,'1.3b Lead NFP'!$C:$C,0)+$S$16,MATCH(T$17,'1.3b Lead NFP'!$9:$9,0)+$S$15,1,1),ADDRESS(MATCH($N38,'1.3a Lead'!$C:$C,0)+$S$14,MATCH(T$17,'1.3a Lead'!$9:$9,0)+$S$13,1,1))</f>
        <v>#N/A</v>
      </c>
      <c r="U38" s="787" t="e">
        <f ca="1">CHOOSE('Bidder Instructions Lite'!$G$25,ADDRESS(MATCH($O38,'1.3b Lead NFP'!$C:$C,0)+$S$16,MATCH(U$17,'1.3b Lead NFP'!$9:$9,0)+$S$15,1,1),ADDRESS(MATCH($N38,'1.3a Lead'!$C:$C,0)+$S$14,MATCH(U$17,'1.3a Lead'!$9:$9,0)+$S$13,1,1))</f>
        <v>#N/A</v>
      </c>
      <c r="V38" s="788"/>
      <c r="W38" s="788"/>
      <c r="X38" s="788"/>
      <c r="Y38" s="788"/>
      <c r="Z38" s="788"/>
      <c r="AA38" s="788"/>
      <c r="AB38" s="788"/>
      <c r="AC38" s="788"/>
      <c r="AD38" s="788"/>
      <c r="AE38" s="788"/>
      <c r="AF38" s="788"/>
      <c r="AG38" s="788"/>
      <c r="AH38" s="789"/>
      <c r="AI38" s="789"/>
      <c r="AJ38" s="789"/>
    </row>
    <row r="39" spans="1:36" s="775" customFormat="1" ht="20.5" customHeight="1" x14ac:dyDescent="0.25">
      <c r="A39" s="775" t="s">
        <v>460</v>
      </c>
      <c r="C39" s="790"/>
      <c r="D39" s="961" t="s">
        <v>631</v>
      </c>
      <c r="E39" s="952" t="str">
        <f>IF(D39="","","add")</f>
        <v>add</v>
      </c>
      <c r="F39" s="780" t="str">
        <f ca="1">_xlfn.IFNA(HYPERLINK(CHOOSE('Bidder Instructions Lite'!$G$25,"#'1.3b Lead NFP'!"&amp;S39,"#'1.3a Lead'!"&amp;S39),INDIRECT("'"&amp;CHOOSE('Bidder Instructions Lite'!$G$25,"1.3b Lead NFP","1.3a Lead")&amp;"'!"&amp;S39)),"")</f>
        <v/>
      </c>
      <c r="G39" s="780" t="str">
        <f ca="1">_xlfn.IFNA(HYPERLINK(CHOOSE('Bidder Instructions Lite'!$G$25,"#'1.3b Lead NFP'!"&amp;T39,"#'1.3a Lead'!"&amp;T39),INDIRECT("'"&amp;CHOOSE('Bidder Instructions Lite'!$G$25,"1.3b Lead NFP","1.3a Lead")&amp;"'!"&amp;T39)),"")</f>
        <v/>
      </c>
      <c r="H39" s="780" t="str">
        <f ca="1">_xlfn.IFNA(HYPERLINK(CHOOSE('Bidder Instructions Lite'!$G$25,"#'1.3b Lead NFP'!"&amp;U39,"#'1.3a Lead'!"&amp;U39),INDIRECT("'"&amp;CHOOSE('Bidder Instructions Lite'!$G$25,"1.3b Lead NFP","1.3a Lead")&amp;"'!"&amp;U39)),"")</f>
        <v/>
      </c>
      <c r="I39" s="781"/>
      <c r="J39" s="782"/>
      <c r="K39" s="782"/>
      <c r="N39" s="783" t="str">
        <f t="shared" si="11"/>
        <v>IS8</v>
      </c>
      <c r="O39" s="783">
        <v>0</v>
      </c>
      <c r="P39" s="793"/>
      <c r="Q39" s="962" t="str">
        <f>IF('Bidder Instructions'!$H$27=2,"","Interest Paid")</f>
        <v/>
      </c>
      <c r="R39" s="956" t="str">
        <f>IF(Q39="","","add")</f>
        <v/>
      </c>
      <c r="S39" s="787" t="e">
        <f ca="1">CHOOSE('Bidder Instructions Lite'!$G$25,ADDRESS(MATCH($O39,'1.3b Lead NFP'!$C:$C,0)+$S$16,MATCH(S$17,'1.3b Lead NFP'!$9:$9,0)+$S$15,1,1),ADDRESS(MATCH($N39,'1.3a Lead'!$C:$C,0)+$S$14,MATCH(S$17,'1.3a Lead'!$9:$9,0)+$S$13,1,1))</f>
        <v>#N/A</v>
      </c>
      <c r="T39" s="787" t="e">
        <f ca="1">CHOOSE('Bidder Instructions Lite'!$G$25,ADDRESS(MATCH($O39,'1.3b Lead NFP'!$C:$C,0)+$S$16,MATCH(T$17,'1.3b Lead NFP'!$9:$9,0)+$S$15,1,1),ADDRESS(MATCH($N39,'1.3a Lead'!$C:$C,0)+$S$14,MATCH(T$17,'1.3a Lead'!$9:$9,0)+$S$13,1,1))</f>
        <v>#N/A</v>
      </c>
      <c r="U39" s="787" t="e">
        <f ca="1">CHOOSE('Bidder Instructions Lite'!$G$25,ADDRESS(MATCH($O39,'1.3b Lead NFP'!$C:$C,0)+$S$16,MATCH(U$17,'1.3b Lead NFP'!$9:$9,0)+$S$15,1,1),ADDRESS(MATCH($N39,'1.3a Lead'!$C:$C,0)+$S$14,MATCH(U$17,'1.3a Lead'!$9:$9,0)+$S$13,1,1))</f>
        <v>#N/A</v>
      </c>
      <c r="V39" s="788"/>
      <c r="W39" s="788"/>
      <c r="X39" s="788"/>
      <c r="Y39" s="788"/>
      <c r="Z39" s="788"/>
      <c r="AA39" s="788"/>
      <c r="AB39" s="788"/>
      <c r="AC39" s="788"/>
      <c r="AD39" s="788"/>
      <c r="AE39" s="788"/>
      <c r="AF39" s="788"/>
      <c r="AG39" s="788"/>
      <c r="AH39" s="789"/>
      <c r="AI39" s="789"/>
      <c r="AJ39" s="789"/>
    </row>
    <row r="40" spans="1:36" s="774" customFormat="1" x14ac:dyDescent="0.25">
      <c r="C40" s="801"/>
      <c r="D40" s="963"/>
      <c r="E40" s="964"/>
      <c r="F40" s="965"/>
      <c r="G40" s="965"/>
      <c r="H40" s="965"/>
      <c r="I40" s="966"/>
      <c r="J40" s="966"/>
      <c r="K40" s="966"/>
      <c r="N40" s="783"/>
      <c r="O40" s="783"/>
      <c r="P40" s="806"/>
      <c r="Q40" s="967"/>
      <c r="R40" s="967"/>
      <c r="S40" s="1114"/>
      <c r="T40" s="1114"/>
      <c r="U40" s="1115"/>
      <c r="V40" s="788"/>
      <c r="W40" s="788"/>
      <c r="X40" s="788"/>
      <c r="Y40" s="788"/>
      <c r="Z40" s="788"/>
      <c r="AA40" s="788"/>
      <c r="AB40" s="788"/>
      <c r="AC40" s="788"/>
      <c r="AD40" s="788"/>
      <c r="AE40" s="788"/>
      <c r="AF40" s="788"/>
      <c r="AG40" s="788"/>
      <c r="AH40" s="789"/>
      <c r="AI40" s="789"/>
      <c r="AJ40" s="789"/>
    </row>
    <row r="41" spans="1:36" x14ac:dyDescent="0.25">
      <c r="A41" s="719"/>
      <c r="B41" s="720"/>
      <c r="C41" s="721">
        <v>6</v>
      </c>
      <c r="D41" s="1054" t="s">
        <v>55</v>
      </c>
      <c r="E41" s="1058"/>
      <c r="F41" s="1116" t="str">
        <f ca="1">IFERROR((F42-F43)/F44,"N/A")</f>
        <v>N/A</v>
      </c>
      <c r="G41" s="1117" t="str">
        <f ca="1">IFERROR((G42-G43)/G44,"N/A")</f>
        <v>N/A</v>
      </c>
      <c r="H41" s="1116" t="str">
        <f ca="1">IFERROR((H42-H43)/H44,"N/A")</f>
        <v>N/A</v>
      </c>
      <c r="I41" s="672" t="str">
        <f ca="1">F41</f>
        <v>N/A</v>
      </c>
      <c r="J41" s="672" t="str">
        <f t="shared" ref="J41:K41" ca="1" si="15">G41</f>
        <v>N/A</v>
      </c>
      <c r="K41" s="672" t="str">
        <f t="shared" ca="1" si="15"/>
        <v>N/A</v>
      </c>
      <c r="P41" s="727">
        <v>6</v>
      </c>
      <c r="Q41" s="729" t="s">
        <v>55</v>
      </c>
      <c r="R41" s="1118"/>
      <c r="S41" s="1101"/>
      <c r="T41" s="1101"/>
      <c r="U41" s="1108"/>
      <c r="V41" s="748"/>
      <c r="W41" s="748"/>
      <c r="X41" s="748"/>
      <c r="Y41" s="748"/>
      <c r="Z41" s="748"/>
      <c r="AA41" s="748"/>
      <c r="AB41" s="748"/>
      <c r="AC41" s="748"/>
      <c r="AD41" s="748"/>
      <c r="AE41" s="748"/>
      <c r="AF41" s="748"/>
      <c r="AG41" s="748"/>
      <c r="AH41" s="749"/>
      <c r="AI41" s="749"/>
      <c r="AJ41" s="749"/>
    </row>
    <row r="42" spans="1:36" s="737" customFormat="1" x14ac:dyDescent="0.25">
      <c r="A42" s="737" t="s">
        <v>445</v>
      </c>
      <c r="B42" s="738"/>
      <c r="C42" s="739"/>
      <c r="D42" s="969" t="s">
        <v>25</v>
      </c>
      <c r="E42" s="741"/>
      <c r="F42" s="742" t="str">
        <f ca="1">_xlfn.IFNA(HYPERLINK(CHOOSE('Bidder Instructions Lite'!$G$25,"#'1.3b Lead NFP'!"&amp;S42,"#'1.3a Lead'!"&amp;S42),INDIRECT("'"&amp;CHOOSE('Bidder Instructions Lite'!$G$25,"1.3b Lead NFP","1.3a Lead")&amp;"'!"&amp;S42)),"")</f>
        <v/>
      </c>
      <c r="G42" s="742" t="str">
        <f ca="1">_xlfn.IFNA(HYPERLINK(CHOOSE('Bidder Instructions Lite'!$G$25,"#'1.3b Lead NFP'!"&amp;T42,"#'1.3a Lead'!"&amp;T42),INDIRECT("'"&amp;CHOOSE('Bidder Instructions Lite'!$G$25,"1.3b Lead NFP","1.3a Lead")&amp;"'!"&amp;T42)),"")</f>
        <v/>
      </c>
      <c r="H42" s="742" t="str">
        <f ca="1">_xlfn.IFNA(HYPERLINK(CHOOSE('Bidder Instructions Lite'!$G$25,"#'1.3b Lead NFP'!"&amp;U42,"#'1.3a Lead'!"&amp;U42),INDIRECT("'"&amp;CHOOSE('Bidder Instructions Lite'!$G$25,"1.3b Lead NFP","1.3a Lead")&amp;"'!"&amp;U42)),"")</f>
        <v/>
      </c>
      <c r="I42" s="829"/>
      <c r="J42" s="743"/>
      <c r="K42" s="743"/>
      <c r="N42" s="343" t="str">
        <f t="shared" ref="N42:N44" si="16">A42</f>
        <v>BS11</v>
      </c>
      <c r="O42" s="343">
        <v>0</v>
      </c>
      <c r="P42" s="744"/>
      <c r="Q42" s="970" t="s">
        <v>25</v>
      </c>
      <c r="R42" s="746"/>
      <c r="S42" s="747" t="e">
        <f ca="1">CHOOSE('Bidder Instructions Lite'!$G$25,ADDRESS(MATCH($O42,'1.3b Lead NFP'!$C:$C,0)+$S$16,MATCH(S$17,'1.3b Lead NFP'!$9:$9,0)+$S$15,1,1),ADDRESS(MATCH($N42,'1.3a Lead'!$C:$C,0)+$S$14,MATCH(S$17,'1.3a Lead'!$9:$9,0)+$S$13,1,1))</f>
        <v>#N/A</v>
      </c>
      <c r="T42" s="747" t="e">
        <f ca="1">CHOOSE('Bidder Instructions Lite'!$G$25,ADDRESS(MATCH($O42,'1.3b Lead NFP'!$C:$C,0)+$S$16,MATCH(T$17,'1.3b Lead NFP'!$9:$9,0)+$S$15,1,1),ADDRESS(MATCH($N42,'1.3a Lead'!$C:$C,0)+$S$14,MATCH(T$17,'1.3a Lead'!$9:$9,0)+$S$13,1,1))</f>
        <v>#N/A</v>
      </c>
      <c r="U42" s="747" t="e">
        <f ca="1">CHOOSE('Bidder Instructions Lite'!$G$25,ADDRESS(MATCH($O42,'1.3b Lead NFP'!$C:$C,0)+$S$16,MATCH(U$17,'1.3b Lead NFP'!$9:$9,0)+$S$15,1,1),ADDRESS(MATCH($N42,'1.3a Lead'!$C:$C,0)+$S$14,MATCH(U$17,'1.3a Lead'!$9:$9,0)+$S$13,1,1))</f>
        <v>#N/A</v>
      </c>
      <c r="V42" s="748"/>
      <c r="W42" s="748"/>
      <c r="X42" s="748"/>
      <c r="Y42" s="748"/>
      <c r="Z42" s="748"/>
      <c r="AA42" s="748"/>
      <c r="AB42" s="748"/>
      <c r="AC42" s="748"/>
      <c r="AD42" s="748"/>
      <c r="AE42" s="748"/>
      <c r="AF42" s="748"/>
      <c r="AG42" s="748"/>
      <c r="AH42" s="749"/>
      <c r="AI42" s="749"/>
      <c r="AJ42" s="749"/>
    </row>
    <row r="43" spans="1:36" s="737" customFormat="1" x14ac:dyDescent="0.25">
      <c r="A43" s="737" t="s">
        <v>441</v>
      </c>
      <c r="C43" s="750"/>
      <c r="D43" s="840" t="s">
        <v>220</v>
      </c>
      <c r="E43" s="752" t="s">
        <v>216</v>
      </c>
      <c r="F43" s="742" t="str">
        <f ca="1">_xlfn.IFNA(HYPERLINK(CHOOSE('Bidder Instructions Lite'!$G$25,"#'1.3b Lead NFP'!"&amp;S43,"#'1.3a Lead'!"&amp;S43),INDIRECT("'"&amp;CHOOSE('Bidder Instructions Lite'!$G$25,"1.3b Lead NFP","1.3a Lead")&amp;"'!"&amp;S43)),"")</f>
        <v/>
      </c>
      <c r="G43" s="742" t="str">
        <f ca="1">_xlfn.IFNA(HYPERLINK(CHOOSE('Bidder Instructions Lite'!$G$25,"#'1.3b Lead NFP'!"&amp;T43,"#'1.3a Lead'!"&amp;T43),INDIRECT("'"&amp;CHOOSE('Bidder Instructions Lite'!$G$25,"1.3b Lead NFP","1.3a Lead")&amp;"'!"&amp;T43)),"")</f>
        <v/>
      </c>
      <c r="H43" s="742" t="str">
        <f ca="1">_xlfn.IFNA(HYPERLINK(CHOOSE('Bidder Instructions Lite'!$G$25,"#'1.3b Lead NFP'!"&amp;U43,"#'1.3a Lead'!"&amp;U43),INDIRECT("'"&amp;CHOOSE('Bidder Instructions Lite'!$G$25,"1.3b Lead NFP","1.3a Lead")&amp;"'!"&amp;U43)),"")</f>
        <v/>
      </c>
      <c r="I43" s="836"/>
      <c r="J43" s="753"/>
      <c r="K43" s="753"/>
      <c r="N43" s="343" t="str">
        <f t="shared" si="16"/>
        <v>BS7</v>
      </c>
      <c r="O43" s="343">
        <v>0</v>
      </c>
      <c r="P43" s="754"/>
      <c r="Q43" s="842" t="s">
        <v>220</v>
      </c>
      <c r="R43" s="756" t="s">
        <v>216</v>
      </c>
      <c r="S43" s="747" t="e">
        <f ca="1">CHOOSE('Bidder Instructions Lite'!$G$25,ADDRESS(MATCH($O43,'1.3b Lead NFP'!$C:$C,0)+$S$16,MATCH(S$17,'1.3b Lead NFP'!$9:$9,0)+$S$15,1,1),ADDRESS(MATCH($N43,'1.3a Lead'!$C:$C,0)+$S$14,MATCH(S$17,'1.3a Lead'!$9:$9,0)+$S$13,1,1))</f>
        <v>#N/A</v>
      </c>
      <c r="T43" s="747" t="e">
        <f ca="1">CHOOSE('Bidder Instructions Lite'!$G$25,ADDRESS(MATCH($O43,'1.3b Lead NFP'!$C:$C,0)+$S$16,MATCH(T$17,'1.3b Lead NFP'!$9:$9,0)+$S$15,1,1),ADDRESS(MATCH($N43,'1.3a Lead'!$C:$C,0)+$S$14,MATCH(T$17,'1.3a Lead'!$9:$9,0)+$S$13,1,1))</f>
        <v>#N/A</v>
      </c>
      <c r="U43" s="747" t="e">
        <f ca="1">CHOOSE('Bidder Instructions Lite'!$G$25,ADDRESS(MATCH($O43,'1.3b Lead NFP'!$C:$C,0)+$S$16,MATCH(U$17,'1.3b Lead NFP'!$9:$9,0)+$S$15,1,1),ADDRESS(MATCH($N43,'1.3a Lead'!$C:$C,0)+$S$14,MATCH(U$17,'1.3a Lead'!$9:$9,0)+$S$13,1,1))</f>
        <v>#N/A</v>
      </c>
      <c r="V43" s="748"/>
      <c r="W43" s="748"/>
      <c r="X43" s="748"/>
      <c r="Y43" s="748"/>
      <c r="Z43" s="748"/>
      <c r="AA43" s="748"/>
      <c r="AB43" s="748"/>
      <c r="AC43" s="748"/>
      <c r="AD43" s="748"/>
      <c r="AE43" s="748"/>
      <c r="AF43" s="748"/>
      <c r="AG43" s="748"/>
      <c r="AH43" s="749"/>
      <c r="AI43" s="749"/>
      <c r="AJ43" s="749"/>
    </row>
    <row r="44" spans="1:36" s="737" customFormat="1" x14ac:dyDescent="0.25">
      <c r="A44" s="737" t="s">
        <v>451</v>
      </c>
      <c r="C44" s="750"/>
      <c r="D44" s="971" t="s">
        <v>30</v>
      </c>
      <c r="E44" s="752"/>
      <c r="F44" s="742" t="str">
        <f ca="1">_xlfn.IFNA(HYPERLINK(CHOOSE('Bidder Instructions Lite'!$G$25,"#'1.3b Lead NFP'!"&amp;S44,"#'1.3a Lead'!"&amp;S44),INDIRECT("'"&amp;CHOOSE('Bidder Instructions Lite'!$G$25,"1.3b Lead NFP","1.3a Lead")&amp;"'!"&amp;S44)),"")</f>
        <v/>
      </c>
      <c r="G44" s="742" t="str">
        <f ca="1">_xlfn.IFNA(HYPERLINK(CHOOSE('Bidder Instructions Lite'!$G$25,"#'1.3b Lead NFP'!"&amp;T44,"#'1.3a Lead'!"&amp;T44),INDIRECT("'"&amp;CHOOSE('Bidder Instructions Lite'!$G$25,"1.3b Lead NFP","1.3a Lead")&amp;"'!"&amp;T44)),"")</f>
        <v/>
      </c>
      <c r="H44" s="742" t="str">
        <f ca="1">_xlfn.IFNA(HYPERLINK(CHOOSE('Bidder Instructions Lite'!$G$25,"#'1.3b Lead NFP'!"&amp;U44,"#'1.3a Lead'!"&amp;U44),INDIRECT("'"&amp;CHOOSE('Bidder Instructions Lite'!$G$25,"1.3b Lead NFP","1.3a Lead")&amp;"'!"&amp;U44)),"")</f>
        <v/>
      </c>
      <c r="I44" s="836"/>
      <c r="J44" s="753"/>
      <c r="K44" s="753"/>
      <c r="N44" s="343" t="str">
        <f t="shared" si="16"/>
        <v>BS17</v>
      </c>
      <c r="O44" s="343">
        <v>0</v>
      </c>
      <c r="P44" s="754"/>
      <c r="Q44" s="972" t="s">
        <v>30</v>
      </c>
      <c r="R44" s="756"/>
      <c r="S44" s="747" t="e">
        <f ca="1">CHOOSE('Bidder Instructions Lite'!$G$25,ADDRESS(MATCH($O44,'1.3b Lead NFP'!$C:$C,0)+$S$16,MATCH(S$17,'1.3b Lead NFP'!$9:$9,0)+$S$15,1,1),ADDRESS(MATCH($N44,'1.3a Lead'!$C:$C,0)+$S$14,MATCH(S$17,'1.3a Lead'!$9:$9,0)+$S$13,1,1))</f>
        <v>#N/A</v>
      </c>
      <c r="T44" s="747" t="e">
        <f ca="1">CHOOSE('Bidder Instructions Lite'!$G$25,ADDRESS(MATCH($O44,'1.3b Lead NFP'!$C:$C,0)+$S$16,MATCH(T$17,'1.3b Lead NFP'!$9:$9,0)+$S$15,1,1),ADDRESS(MATCH($N44,'1.3a Lead'!$C:$C,0)+$S$14,MATCH(T$17,'1.3a Lead'!$9:$9,0)+$S$13,1,1))</f>
        <v>#N/A</v>
      </c>
      <c r="U44" s="747" t="e">
        <f ca="1">CHOOSE('Bidder Instructions Lite'!$G$25,ADDRESS(MATCH($O44,'1.3b Lead NFP'!$C:$C,0)+$S$16,MATCH(U$17,'1.3b Lead NFP'!$9:$9,0)+$S$15,1,1),ADDRESS(MATCH($N44,'1.3a Lead'!$C:$C,0)+$S$14,MATCH(U$17,'1.3a Lead'!$9:$9,0)+$S$13,1,1))</f>
        <v>#N/A</v>
      </c>
      <c r="V44" s="748"/>
      <c r="W44" s="748"/>
      <c r="X44" s="748"/>
      <c r="Y44" s="748"/>
      <c r="Z44" s="748"/>
      <c r="AA44" s="748"/>
      <c r="AB44" s="748"/>
      <c r="AC44" s="748"/>
      <c r="AD44" s="748"/>
      <c r="AE44" s="748"/>
      <c r="AF44" s="748"/>
      <c r="AG44" s="748"/>
      <c r="AH44" s="749"/>
      <c r="AI44" s="749"/>
      <c r="AJ44" s="749"/>
    </row>
    <row r="45" spans="1:36" x14ac:dyDescent="0.25">
      <c r="C45" s="973"/>
      <c r="E45" s="974"/>
      <c r="F45" s="975"/>
      <c r="G45" s="975"/>
      <c r="H45" s="975"/>
      <c r="I45" s="874"/>
      <c r="J45" s="874"/>
      <c r="K45" s="874"/>
      <c r="Q45" s="876"/>
      <c r="R45" s="937"/>
      <c r="S45" s="1100"/>
      <c r="T45" s="1100"/>
      <c r="U45" s="1111"/>
      <c r="V45" s="748"/>
      <c r="W45" s="748"/>
      <c r="X45" s="748"/>
      <c r="Y45" s="748"/>
      <c r="Z45" s="748"/>
      <c r="AA45" s="748"/>
      <c r="AB45" s="748"/>
      <c r="AC45" s="748"/>
      <c r="AD45" s="748"/>
      <c r="AE45" s="748"/>
      <c r="AF45" s="748"/>
      <c r="AG45" s="748"/>
      <c r="AH45" s="749"/>
      <c r="AI45" s="749"/>
      <c r="AJ45" s="749"/>
    </row>
    <row r="46" spans="1:36" s="774" customFormat="1" x14ac:dyDescent="0.25">
      <c r="A46" s="976" t="s">
        <v>469</v>
      </c>
      <c r="B46" s="977"/>
      <c r="C46" s="759">
        <v>7</v>
      </c>
      <c r="D46" s="938" t="s">
        <v>56</v>
      </c>
      <c r="E46" s="939"/>
      <c r="F46" s="978" t="str">
        <f ca="1">_xlfn.IFNA(HYPERLINK(CHOOSE('Bidder Instructions Lite'!$G$25,"#'1.2b Other NFP'!"&amp;S46,"#'1.2a Other'!"&amp;S46),INDIRECT("'"&amp;CHOOSE('Bidder Instructions Lite'!$G$25,"1.2b Other NFP","1.2a Other")&amp;"'!"&amp;S46)),"")</f>
        <v/>
      </c>
      <c r="G46" s="978" t="str">
        <f ca="1">_xlfn.IFNA(HYPERLINK(CHOOSE('Bidder Instructions Lite'!$G$25,"#'1.2b Other NFP'!"&amp;T46,"#'1.2a Other'!"&amp;T46),INDIRECT("'"&amp;CHOOSE('Bidder Instructions Lite'!$G$25,"1.2b Other NFP","1.2a Other")&amp;"'!"&amp;T46)),"")</f>
        <v/>
      </c>
      <c r="H46" s="978" t="str">
        <f ca="1">_xlfn.IFNA(HYPERLINK(CHOOSE('Bidder Instructions Lite'!$G$25,"#'1.2b Other NFP'!"&amp;U46,"#'1.2a Other'!"&amp;U46),INDIRECT("'"&amp;CHOOSE('Bidder Instructions Lite'!$G$25,"1.2b Other NFP","1.2a Other")&amp;"'!"&amp;U46)),"")</f>
        <v/>
      </c>
      <c r="I46" s="979" t="str">
        <f ca="1">F46</f>
        <v/>
      </c>
      <c r="J46" s="979" t="str">
        <f t="shared" ref="J46:K46" ca="1" si="17">G46</f>
        <v/>
      </c>
      <c r="K46" s="979" t="str">
        <f t="shared" ca="1" si="17"/>
        <v/>
      </c>
      <c r="N46" s="783" t="str">
        <f>A46</f>
        <v>BS27</v>
      </c>
      <c r="O46" s="783">
        <v>0</v>
      </c>
      <c r="P46" s="942">
        <v>7</v>
      </c>
      <c r="Q46" s="943" t="s">
        <v>56</v>
      </c>
      <c r="R46" s="944"/>
      <c r="S46" s="1112" t="e">
        <f ca="1">CHOOSE('Bidder Instructions Lite'!$G$25,ADDRESS(MATCH($O46,'1.3b Lead NFP'!$C:$C,0)+$S$16,MATCH(S$17,'1.3b Lead NFP'!$9:$9,0)+$S$15,1,1),ADDRESS(MATCH($N46,'1.3a Lead'!$C:$C,0)+$S$14,MATCH(S$17,'1.3a Lead'!$9:$9,0)+$S$13,1,1))</f>
        <v>#N/A</v>
      </c>
      <c r="T46" s="1112" t="e">
        <f ca="1">CHOOSE('Bidder Instructions Lite'!$G$25,ADDRESS(MATCH($O46,'1.3b Lead NFP'!$C:$C,0)+$S$16,MATCH(T$17,'1.3b Lead NFP'!$9:$9,0)+$S$15,1,1),ADDRESS(MATCH($N46,'1.3a Lead'!$C:$C,0)+$S$14,MATCH(T$17,'1.3a Lead'!$9:$9,0)+$S$13,1,1))</f>
        <v>#N/A</v>
      </c>
      <c r="U46" s="1112" t="e">
        <f ca="1">CHOOSE('Bidder Instructions Lite'!$G$25,ADDRESS(MATCH($O46,'1.3b Lead NFP'!$C:$C,0)+$S$16,MATCH(U$17,'1.3b Lead NFP'!$9:$9,0)+$S$15,1,1),ADDRESS(MATCH($N46,'1.3a Lead'!$C:$C,0)+$S$14,MATCH(U$17,'1.3a Lead'!$9:$9,0)+$S$13,1,1))</f>
        <v>#N/A</v>
      </c>
      <c r="V46" s="788"/>
      <c r="W46" s="788"/>
      <c r="X46" s="788"/>
      <c r="Y46" s="788"/>
      <c r="Z46" s="788"/>
      <c r="AA46" s="788"/>
      <c r="AB46" s="788"/>
      <c r="AC46" s="788"/>
      <c r="AD46" s="788"/>
      <c r="AE46" s="788"/>
      <c r="AF46" s="788"/>
      <c r="AG46" s="788"/>
      <c r="AH46" s="789"/>
      <c r="AI46" s="789"/>
      <c r="AJ46" s="789"/>
    </row>
    <row r="47" spans="1:36" s="774" customFormat="1" x14ac:dyDescent="0.25">
      <c r="A47" s="758"/>
      <c r="B47" s="758"/>
      <c r="C47" s="790"/>
      <c r="D47" s="938"/>
      <c r="E47" s="939"/>
      <c r="F47" s="980"/>
      <c r="G47" s="980"/>
      <c r="H47" s="980"/>
      <c r="I47" s="981"/>
      <c r="J47" s="981"/>
      <c r="K47" s="981"/>
      <c r="N47" s="783"/>
      <c r="O47" s="783"/>
      <c r="P47" s="793"/>
      <c r="Q47" s="943"/>
      <c r="R47" s="944"/>
      <c r="S47" s="1114"/>
      <c r="T47" s="1114"/>
      <c r="U47" s="1115"/>
      <c r="V47" s="788"/>
      <c r="W47" s="788"/>
      <c r="X47" s="788"/>
      <c r="Y47" s="788"/>
      <c r="Z47" s="788"/>
      <c r="AA47" s="788"/>
      <c r="AB47" s="788"/>
      <c r="AC47" s="788"/>
      <c r="AD47" s="788"/>
      <c r="AE47" s="788"/>
      <c r="AF47" s="788"/>
      <c r="AG47" s="788"/>
      <c r="AH47" s="789"/>
      <c r="AI47" s="789"/>
      <c r="AJ47" s="789"/>
    </row>
    <row r="48" spans="1:36" s="1021" customFormat="1" x14ac:dyDescent="0.25">
      <c r="A48" s="1017"/>
      <c r="B48" s="1018"/>
      <c r="C48" s="1019" t="s">
        <v>795</v>
      </c>
      <c r="D48" s="722" t="s">
        <v>799</v>
      </c>
      <c r="E48" s="723"/>
      <c r="F48" s="1006">
        <f ca="1">IFERROR(IF(F49=0,0,(CHOOSE('Bidder Instructions Lite'!$F$25,F49/F50))),"N/A")</f>
        <v>0</v>
      </c>
      <c r="G48" s="1006">
        <f ca="1">IFERROR(IF(G49=0,0,(CHOOSE('Bidder Instructions Lite'!$F$25,G49/G50))),"N/A")</f>
        <v>0</v>
      </c>
      <c r="H48" s="1006">
        <f ca="1">IFERROR(IF(H49=0,0,(CHOOSE('Bidder Instructions Lite'!$F$25,H49/H50))),"N/A")</f>
        <v>0</v>
      </c>
      <c r="I48" s="672">
        <f ca="1">F48</f>
        <v>0</v>
      </c>
      <c r="J48" s="672">
        <f t="shared" ref="J48" ca="1" si="18">G48</f>
        <v>0</v>
      </c>
      <c r="K48" s="672">
        <f t="shared" ref="K48" ca="1" si="19">H48</f>
        <v>0</v>
      </c>
      <c r="L48" s="1020"/>
      <c r="N48" s="1022"/>
      <c r="O48" s="1022"/>
      <c r="P48" s="1023" t="s">
        <v>795</v>
      </c>
      <c r="Q48" s="728" t="s">
        <v>799</v>
      </c>
      <c r="R48" s="729"/>
      <c r="S48" s="1119"/>
      <c r="T48" s="1119"/>
      <c r="U48" s="1120"/>
      <c r="V48" s="1026"/>
      <c r="W48" s="1026"/>
      <c r="X48" s="1026"/>
      <c r="Y48" s="1026"/>
      <c r="Z48" s="1026"/>
      <c r="AA48" s="1026"/>
      <c r="AB48" s="1026"/>
      <c r="AC48" s="1026"/>
      <c r="AD48" s="1026"/>
      <c r="AE48" s="1026"/>
      <c r="AF48" s="1026"/>
      <c r="AG48" s="1026"/>
      <c r="AH48" s="1028"/>
      <c r="AI48" s="1028"/>
      <c r="AJ48" s="1028"/>
    </row>
    <row r="49" spans="1:36" s="737" customFormat="1" x14ac:dyDescent="0.25">
      <c r="B49" s="738" t="s">
        <v>514</v>
      </c>
      <c r="C49" s="739"/>
      <c r="D49" s="740" t="s">
        <v>803</v>
      </c>
      <c r="E49" s="1029"/>
      <c r="F49" s="742">
        <f ca="1">_xlfn.IFNA(HYPERLINK(CHOOSE('Bidder Instructions Lite'!$G$25,"#'1.3b Lead NFP'!"&amp;S49,"#'1.3a Lead'!"&amp;S49),INDIRECT("'"&amp;CHOOSE('Bidder Instructions Lite'!$G$25,"1.3b Lead NFP","1.3a Lead")&amp;"'!"&amp;S49)),"")</f>
        <v>0</v>
      </c>
      <c r="G49" s="742">
        <f ca="1">_xlfn.IFNA(HYPERLINK(CHOOSE('Bidder Instructions Lite'!$G$25,"#'1.3b Lead NFP'!"&amp;T49,"#'1.3a Lead'!"&amp;T49),INDIRECT("'"&amp;CHOOSE('Bidder Instructions Lite'!$G$25,"1.3b Lead NFP","1.3a Lead")&amp;"'!"&amp;T49)),"")</f>
        <v>0</v>
      </c>
      <c r="H49" s="742">
        <f ca="1">_xlfn.IFNA(HYPERLINK(CHOOSE('Bidder Instructions Lite'!$G$25,"#'1.3b Lead NFP'!"&amp;U49,"#'1.3a Lead'!"&amp;U49),INDIRECT("'"&amp;CHOOSE('Bidder Instructions Lite'!$G$25,"1.3b Lead NFP","1.3a Lead")&amp;"'!"&amp;U49)),"")</f>
        <v>0</v>
      </c>
      <c r="I49" s="836"/>
      <c r="J49" s="753"/>
      <c r="K49" s="753"/>
      <c r="N49" s="343">
        <f t="shared" ref="N49:N62" si="20">A49</f>
        <v>0</v>
      </c>
      <c r="O49" s="343" t="s">
        <v>514</v>
      </c>
      <c r="P49" s="744"/>
      <c r="Q49" s="745" t="s">
        <v>803</v>
      </c>
      <c r="R49" s="1030"/>
      <c r="S49" s="747" t="str">
        <f ca="1">CHOOSE('Bidder Instructions Lite'!$G$25,ADDRESS(MATCH($O49,'1.3b Lead NFP'!$C:$C,0)+$S$16,MATCH(S$17,'1.3b Lead NFP'!$9:$9,0)+$S$15,1,1),ADDRESS(MATCH($N49,'1.3a Lead'!$C:$C,0)+$S$14,MATCH(S$17,'1.3a Lead'!$9:$9,0)+$S$13,1,1))</f>
        <v>$H$73</v>
      </c>
      <c r="T49" s="747" t="str">
        <f ca="1">CHOOSE('Bidder Instructions Lite'!$G$25,ADDRESS(MATCH($O49,'1.3b Lead NFP'!$C:$C,0)+$S$16,MATCH(T$17,'1.3b Lead NFP'!$9:$9,0)+$S$15,1,1),ADDRESS(MATCH($N49,'1.3a Lead'!$C:$C,0)+$S$14,MATCH(T$17,'1.3a Lead'!$9:$9,0)+$S$13,1,1))</f>
        <v>$K$73</v>
      </c>
      <c r="U49" s="747" t="str">
        <f ca="1">CHOOSE('Bidder Instructions Lite'!$G$25,ADDRESS(MATCH($O49,'1.3b Lead NFP'!$C:$C,0)+$S$16,MATCH(U$17,'1.3b Lead NFP'!$9:$9,0)+$S$15,1,1),ADDRESS(MATCH($N49,'1.3a Lead'!$C:$C,0)+$S$14,MATCH(U$17,'1.3a Lead'!$9:$9,0)+$S$13,1,1))</f>
        <v>$N$73</v>
      </c>
      <c r="V49" s="748"/>
      <c r="W49" s="748"/>
      <c r="X49" s="748"/>
      <c r="Y49" s="748"/>
      <c r="Z49" s="748"/>
      <c r="AA49" s="748"/>
      <c r="AB49" s="748"/>
      <c r="AC49" s="748"/>
      <c r="AD49" s="748"/>
      <c r="AE49" s="748"/>
      <c r="AF49" s="748"/>
      <c r="AG49" s="748"/>
      <c r="AH49" s="749"/>
      <c r="AI49" s="749"/>
      <c r="AJ49" s="749"/>
    </row>
    <row r="50" spans="1:36" s="737" customFormat="1" ht="13.5" customHeight="1" x14ac:dyDescent="0.25">
      <c r="B50" s="737" t="s">
        <v>478</v>
      </c>
      <c r="C50" s="750"/>
      <c r="D50" s="1031" t="s">
        <v>804</v>
      </c>
      <c r="E50" s="1032"/>
      <c r="F50" s="742">
        <f ca="1">_xlfn.IFNA(HYPERLINK(CHOOSE('Bidder Instructions Lite'!$G$25,"#'1.3b Lead NFP'!"&amp;S50,"#'1.3a Lead'!"&amp;S50),INDIRECT("'"&amp;CHOOSE('Bidder Instructions Lite'!$G$25,"1.3b Lead NFP","1.3a Lead")&amp;"'!"&amp;S50)),"")</f>
        <v>0</v>
      </c>
      <c r="G50" s="742">
        <f ca="1">_xlfn.IFNA(HYPERLINK(CHOOSE('Bidder Instructions Lite'!$G$25,"#'1.3b Lead NFP'!"&amp;T50,"#'1.3a Lead'!"&amp;T50),INDIRECT("'"&amp;CHOOSE('Bidder Instructions Lite'!$G$25,"1.3b Lead NFP","1.3a Lead")&amp;"'!"&amp;T50)),"")</f>
        <v>0</v>
      </c>
      <c r="H50" s="742">
        <f ca="1">_xlfn.IFNA(HYPERLINK(CHOOSE('Bidder Instructions Lite'!$G$25,"#'1.3b Lead NFP'!"&amp;U50,"#'1.3a Lead'!"&amp;U50),INDIRECT("'"&amp;CHOOSE('Bidder Instructions Lite'!$G$25,"1.3b Lead NFP","1.3a Lead")&amp;"'!"&amp;U50)),"")</f>
        <v>0</v>
      </c>
      <c r="I50" s="836"/>
      <c r="J50" s="753"/>
      <c r="K50" s="753"/>
      <c r="N50" s="343">
        <f t="shared" si="20"/>
        <v>0</v>
      </c>
      <c r="O50" s="343" t="s">
        <v>478</v>
      </c>
      <c r="P50" s="754"/>
      <c r="Q50" s="1068" t="s">
        <v>804</v>
      </c>
      <c r="R50" s="1033"/>
      <c r="S50" s="747" t="str">
        <f ca="1">CHOOSE('Bidder Instructions Lite'!$G$25,ADDRESS(MATCH($O50,'1.3b Lead NFP'!$C:$C,0)+$S$16,MATCH(S$17,'1.3b Lead NFP'!$9:$9,0)+$S$15,1,1),ADDRESS(MATCH($N50,'1.3a Lead'!$C:$C,0)+$S$14,MATCH(S$17,'1.3a Lead'!$9:$9,0)+$S$13,1,1))</f>
        <v>$H$28</v>
      </c>
      <c r="T50" s="747" t="str">
        <f ca="1">CHOOSE('Bidder Instructions Lite'!$G$25,ADDRESS(MATCH($O50,'1.3b Lead NFP'!$C:$C,0)+$S$16,MATCH(T$17,'1.3b Lead NFP'!$9:$9,0)+$S$15,1,1),ADDRESS(MATCH($N50,'1.3a Lead'!$C:$C,0)+$S$14,MATCH(T$17,'1.3a Lead'!$9:$9,0)+$S$13,1,1))</f>
        <v>$K$28</v>
      </c>
      <c r="U50" s="747" t="str">
        <f ca="1">CHOOSE('Bidder Instructions Lite'!$G$25,ADDRESS(MATCH($O50,'1.3b Lead NFP'!$C:$C,0)+$S$16,MATCH(U$17,'1.3b Lead NFP'!$9:$9,0)+$S$15,1,1),ADDRESS(MATCH($N50,'1.3a Lead'!$C:$C,0)+$S$14,MATCH(U$17,'1.3a Lead'!$9:$9,0)+$S$13,1,1))</f>
        <v>$N$28</v>
      </c>
      <c r="V50" s="748"/>
      <c r="W50" s="748"/>
      <c r="X50" s="748"/>
      <c r="Y50" s="748"/>
      <c r="Z50" s="748"/>
      <c r="AA50" s="748"/>
      <c r="AB50" s="748"/>
      <c r="AC50" s="748"/>
      <c r="AD50" s="748"/>
      <c r="AE50" s="748"/>
      <c r="AF50" s="748"/>
      <c r="AG50" s="748"/>
      <c r="AH50" s="749"/>
      <c r="AI50" s="749"/>
      <c r="AJ50" s="749"/>
    </row>
    <row r="51" spans="1:36" x14ac:dyDescent="0.25">
      <c r="B51" s="1034"/>
      <c r="C51" s="871"/>
      <c r="D51" s="1035"/>
      <c r="E51" s="1035"/>
      <c r="F51" s="1036"/>
      <c r="G51" s="1036"/>
      <c r="H51" s="1036"/>
      <c r="I51" s="936"/>
      <c r="J51" s="936"/>
      <c r="K51" s="936"/>
      <c r="P51" s="875"/>
      <c r="Q51" s="1038"/>
      <c r="R51" s="1038"/>
      <c r="S51" s="1100"/>
      <c r="T51" s="1100"/>
      <c r="U51" s="1111"/>
      <c r="V51" s="748"/>
      <c r="W51" s="748"/>
      <c r="X51" s="748"/>
      <c r="Y51" s="748"/>
      <c r="Z51" s="748"/>
      <c r="AA51" s="748"/>
      <c r="AB51" s="748"/>
      <c r="AC51" s="748"/>
      <c r="AD51" s="748"/>
      <c r="AE51" s="748"/>
      <c r="AF51" s="748"/>
      <c r="AG51" s="748"/>
      <c r="AH51" s="749"/>
      <c r="AI51" s="749"/>
      <c r="AJ51" s="749"/>
    </row>
    <row r="52" spans="1:36" s="1008" customFormat="1" x14ac:dyDescent="0.25">
      <c r="A52" s="1003"/>
      <c r="B52" s="1004"/>
      <c r="C52" s="1005" t="s">
        <v>796</v>
      </c>
      <c r="D52" s="760" t="s">
        <v>800</v>
      </c>
      <c r="E52" s="761"/>
      <c r="F52" s="1121">
        <f ca="1">IFERROR(IF(F53=0,0,(CHOOSE('Bidder Instructions Lite'!$G$25,F53/F54))),"N/A")</f>
        <v>0</v>
      </c>
      <c r="G52" s="1121">
        <f ca="1">IFERROR(IF(G53=0,0,(CHOOSE('Bidder Instructions Lite'!$G$25,G53/G54))),"N/A")</f>
        <v>0</v>
      </c>
      <c r="H52" s="1121">
        <f ca="1">IFERROR(IF(H53=0,0,(CHOOSE('Bidder Instructions Lite'!$G$25,H53/H54))),"N/A")</f>
        <v>0</v>
      </c>
      <c r="I52" s="672">
        <f ca="1">F52</f>
        <v>0</v>
      </c>
      <c r="J52" s="672">
        <f t="shared" ref="J52" ca="1" si="21">G52</f>
        <v>0</v>
      </c>
      <c r="K52" s="672">
        <f t="shared" ref="K52" ca="1" si="22">H52</f>
        <v>0</v>
      </c>
      <c r="L52" s="1007"/>
      <c r="N52" s="1009"/>
      <c r="O52" s="1009"/>
      <c r="P52" s="1010" t="s">
        <v>796</v>
      </c>
      <c r="Q52" s="1011" t="s">
        <v>800</v>
      </c>
      <c r="R52" s="943"/>
      <c r="S52" s="1122"/>
      <c r="T52" s="1122"/>
      <c r="U52" s="1123"/>
      <c r="V52" s="1014"/>
      <c r="W52" s="1014"/>
      <c r="X52" s="1014"/>
      <c r="Y52" s="1014"/>
      <c r="Z52" s="1014"/>
      <c r="AA52" s="1014"/>
      <c r="AB52" s="1014"/>
      <c r="AC52" s="1014"/>
      <c r="AD52" s="1014"/>
      <c r="AE52" s="1014"/>
      <c r="AF52" s="1014"/>
      <c r="AG52" s="1014"/>
      <c r="AH52" s="1016"/>
      <c r="AI52" s="1016"/>
      <c r="AJ52" s="1016"/>
    </row>
    <row r="53" spans="1:36" s="775" customFormat="1" x14ac:dyDescent="0.25">
      <c r="B53" s="776" t="s">
        <v>490</v>
      </c>
      <c r="C53" s="777"/>
      <c r="D53" s="778" t="s">
        <v>684</v>
      </c>
      <c r="E53" s="779"/>
      <c r="F53" s="780">
        <f ca="1">_xlfn.IFNA(HYPERLINK(CHOOSE('Bidder Instructions Lite'!$G$25,"#'1.3b Lead NFP'!"&amp;S53,"#'1.3a Lead'!"&amp;S53),INDIRECT("'"&amp;CHOOSE('Bidder Instructions Lite'!$G$25,"1.3b Lead NFP","1.3a Lead")&amp;"'!"&amp;S53)),"")</f>
        <v>0</v>
      </c>
      <c r="G53" s="780">
        <f ca="1">_xlfn.IFNA(HYPERLINK(CHOOSE('Bidder Instructions Lite'!$G$25,"#'1.3b Lead NFP'!"&amp;T53,"#'1.3a Lead'!"&amp;T53),INDIRECT("'"&amp;CHOOSE('Bidder Instructions Lite'!$G$25,"1.3b Lead NFP","1.3a Lead")&amp;"'!"&amp;T53)),"")</f>
        <v>0</v>
      </c>
      <c r="H53" s="780">
        <f ca="1">_xlfn.IFNA(HYPERLINK(CHOOSE('Bidder Instructions Lite'!$G$25,"#'1.3b Lead NFP'!"&amp;U53,"#'1.3a Lead'!"&amp;U53),INDIRECT("'"&amp;CHOOSE('Bidder Instructions Lite'!$G$25,"1.3b Lead NFP","1.3a Lead")&amp;"'!"&amp;U53)),"")</f>
        <v>0</v>
      </c>
      <c r="I53" s="781"/>
      <c r="J53" s="782"/>
      <c r="K53" s="782"/>
      <c r="N53" s="783">
        <f t="shared" si="20"/>
        <v>0</v>
      </c>
      <c r="O53" s="783" t="s">
        <v>490</v>
      </c>
      <c r="P53" s="784"/>
      <c r="Q53" s="785" t="s">
        <v>684</v>
      </c>
      <c r="R53" s="786"/>
      <c r="S53" s="787" t="str">
        <f ca="1">CHOOSE('Bidder Instructions Lite'!$G$25,ADDRESS(MATCH($O53,'1.3b Lead NFP'!$C:$C,0)+$S$16,MATCH(S$17,'1.3b Lead NFP'!$9:$9,0)+$S$15,1,1),ADDRESS(MATCH($N53,'1.3a Lead'!$C:$C,0)+$S$14,MATCH(S$17,'1.3a Lead'!$9:$9,0)+$S$13,1,1))</f>
        <v>$H$43</v>
      </c>
      <c r="T53" s="787" t="str">
        <f ca="1">CHOOSE('Bidder Instructions Lite'!$G$25,ADDRESS(MATCH($O53,'1.3b Lead NFP'!$C:$C,0)+$S$16,MATCH(T$17,'1.3b Lead NFP'!$9:$9,0)+$S$15,1,1),ADDRESS(MATCH($N53,'1.3a Lead'!$C:$C,0)+$S$14,MATCH(T$17,'1.3a Lead'!$9:$9,0)+$S$13,1,1))</f>
        <v>$K$43</v>
      </c>
      <c r="U53" s="787" t="str">
        <f ca="1">CHOOSE('Bidder Instructions Lite'!$G$25,ADDRESS(MATCH($O53,'1.3b Lead NFP'!$C:$C,0)+$S$16,MATCH(U$17,'1.3b Lead NFP'!$9:$9,0)+$S$15,1,1),ADDRESS(MATCH($N53,'1.3a Lead'!$C:$C,0)+$S$14,MATCH(U$17,'1.3a Lead'!$9:$9,0)+$S$13,1,1))</f>
        <v>$N$43</v>
      </c>
      <c r="V53" s="788"/>
      <c r="W53" s="788"/>
      <c r="X53" s="788"/>
      <c r="Y53" s="788"/>
      <c r="Z53" s="788"/>
      <c r="AA53" s="788"/>
      <c r="AB53" s="788"/>
      <c r="AC53" s="788"/>
      <c r="AD53" s="788"/>
      <c r="AE53" s="788"/>
      <c r="AF53" s="788"/>
      <c r="AG53" s="788"/>
      <c r="AH53" s="789"/>
      <c r="AI53" s="789"/>
      <c r="AJ53" s="789"/>
    </row>
    <row r="54" spans="1:36" s="775" customFormat="1" ht="14.25" customHeight="1" x14ac:dyDescent="0.25">
      <c r="B54" s="775" t="s">
        <v>478</v>
      </c>
      <c r="C54" s="790"/>
      <c r="D54" s="791" t="s">
        <v>804</v>
      </c>
      <c r="E54" s="792"/>
      <c r="F54" s="780">
        <f ca="1">_xlfn.IFNA(HYPERLINK(CHOOSE('Bidder Instructions Lite'!$G$25,"#'1.3b Lead NFP'!"&amp;S54,"#'1.3a Lead'!"&amp;S54),INDIRECT("'"&amp;CHOOSE('Bidder Instructions Lite'!$G$25,"1.3b Lead NFP","1.3a Lead")&amp;"'!"&amp;S54)),"")</f>
        <v>0</v>
      </c>
      <c r="G54" s="780">
        <f ca="1">_xlfn.IFNA(HYPERLINK(CHOOSE('Bidder Instructions Lite'!$G$25,"#'1.3b Lead NFP'!"&amp;T54,"#'1.3a Lead'!"&amp;T54),INDIRECT("'"&amp;CHOOSE('Bidder Instructions Lite'!$G$25,"1.3b Lead NFP","1.3a Lead")&amp;"'!"&amp;T54)),"")</f>
        <v>0</v>
      </c>
      <c r="H54" s="780">
        <f ca="1">_xlfn.IFNA(HYPERLINK(CHOOSE('Bidder Instructions Lite'!$G$25,"#'1.3b Lead NFP'!"&amp;U54,"#'1.3a Lead'!"&amp;U54),INDIRECT("'"&amp;CHOOSE('Bidder Instructions Lite'!$G$25,"1.3b Lead NFP","1.3a Lead")&amp;"'!"&amp;U54)),"")</f>
        <v>0</v>
      </c>
      <c r="I54" s="781"/>
      <c r="J54" s="782"/>
      <c r="K54" s="782"/>
      <c r="N54" s="783">
        <f t="shared" si="20"/>
        <v>0</v>
      </c>
      <c r="O54" s="783" t="s">
        <v>478</v>
      </c>
      <c r="P54" s="793"/>
      <c r="Q54" s="794" t="s">
        <v>804</v>
      </c>
      <c r="R54" s="795"/>
      <c r="S54" s="787" t="str">
        <f ca="1">CHOOSE('Bidder Instructions Lite'!$G$25,ADDRESS(MATCH($O54,'1.3b Lead NFP'!$C:$C,0)+$S$16,MATCH(S$17,'1.3b Lead NFP'!$9:$9,0)+$S$15,1,1),ADDRESS(MATCH($N54,'1.3a Lead'!$C:$C,0)+$S$14,MATCH(S$17,'1.3a Lead'!$9:$9,0)+$S$13,1,1))</f>
        <v>$H$28</v>
      </c>
      <c r="T54" s="787" t="str">
        <f ca="1">CHOOSE('Bidder Instructions Lite'!$G$25,ADDRESS(MATCH($O54,'1.3b Lead NFP'!$C:$C,0)+$S$16,MATCH(T$17,'1.3b Lead NFP'!$9:$9,0)+$S$15,1,1),ADDRESS(MATCH($N54,'1.3a Lead'!$C:$C,0)+$S$14,MATCH(T$17,'1.3a Lead'!$9:$9,0)+$S$13,1,1))</f>
        <v>$K$28</v>
      </c>
      <c r="U54" s="787" t="str">
        <f ca="1">CHOOSE('Bidder Instructions Lite'!$G$25,ADDRESS(MATCH($O54,'1.3b Lead NFP'!$C:$C,0)+$S$16,MATCH(U$17,'1.3b Lead NFP'!$9:$9,0)+$S$15,1,1),ADDRESS(MATCH($N54,'1.3a Lead'!$C:$C,0)+$S$14,MATCH(U$17,'1.3a Lead'!$9:$9,0)+$S$13,1,1))</f>
        <v>$N$28</v>
      </c>
      <c r="V54" s="788"/>
      <c r="W54" s="788"/>
      <c r="X54" s="788"/>
      <c r="Y54" s="788"/>
      <c r="Z54" s="788"/>
      <c r="AA54" s="788"/>
      <c r="AB54" s="788"/>
      <c r="AC54" s="788"/>
      <c r="AD54" s="788"/>
      <c r="AE54" s="788"/>
      <c r="AF54" s="788"/>
      <c r="AG54" s="788"/>
      <c r="AH54" s="789"/>
      <c r="AI54" s="789"/>
      <c r="AJ54" s="789"/>
    </row>
    <row r="55" spans="1:36" s="774" customFormat="1" x14ac:dyDescent="0.25">
      <c r="B55" s="800"/>
      <c r="C55" s="801"/>
      <c r="D55" s="802"/>
      <c r="E55" s="802"/>
      <c r="F55" s="803"/>
      <c r="G55" s="803"/>
      <c r="H55" s="803"/>
      <c r="I55" s="966"/>
      <c r="J55" s="966"/>
      <c r="K55" s="966"/>
      <c r="N55" s="783"/>
      <c r="O55" s="783"/>
      <c r="P55" s="806"/>
      <c r="Q55" s="807"/>
      <c r="R55" s="807"/>
      <c r="S55" s="1114"/>
      <c r="T55" s="1114"/>
      <c r="U55" s="1115"/>
      <c r="V55" s="788"/>
      <c r="W55" s="788"/>
      <c r="X55" s="788"/>
      <c r="Y55" s="788"/>
      <c r="Z55" s="788"/>
      <c r="AA55" s="788"/>
      <c r="AB55" s="788"/>
      <c r="AC55" s="788"/>
      <c r="AD55" s="788"/>
      <c r="AE55" s="788"/>
      <c r="AF55" s="788"/>
      <c r="AG55" s="788"/>
      <c r="AH55" s="789"/>
      <c r="AI55" s="789"/>
      <c r="AJ55" s="789"/>
    </row>
    <row r="56" spans="1:36" s="1021" customFormat="1" ht="28" x14ac:dyDescent="0.25">
      <c r="A56" s="1017"/>
      <c r="B56" s="1018"/>
      <c r="C56" s="1019" t="s">
        <v>797</v>
      </c>
      <c r="D56" s="722" t="s">
        <v>801</v>
      </c>
      <c r="E56" s="1124"/>
      <c r="F56" s="1039">
        <f ca="1">IFERROR(IF(F57=0,0,(CHOOSE('Bidder Instructions Lite'!$G$25,F57/F58))),"N/A")</f>
        <v>0</v>
      </c>
      <c r="G56" s="1039">
        <f ca="1">IFERROR(IF(G57=0,0,(CHOOSE('Bidder Instructions Lite'!$G$25,G57/G58))),"N/A")</f>
        <v>0</v>
      </c>
      <c r="H56" s="1039">
        <f ca="1">IFERROR(IF(H57=0,0,(CHOOSE('Bidder Instructions Lite'!$G$25,H57/H58))),"N/A")</f>
        <v>0</v>
      </c>
      <c r="I56" s="672">
        <f ca="1">F56</f>
        <v>0</v>
      </c>
      <c r="J56" s="672">
        <f t="shared" ref="J56" ca="1" si="23">G56</f>
        <v>0</v>
      </c>
      <c r="K56" s="672">
        <f t="shared" ref="K56" ca="1" si="24">H56</f>
        <v>0</v>
      </c>
      <c r="N56" s="1022"/>
      <c r="O56" s="1022"/>
      <c r="P56" s="1023" t="s">
        <v>797</v>
      </c>
      <c r="Q56" s="728" t="s">
        <v>801</v>
      </c>
      <c r="R56" s="729"/>
      <c r="S56" s="1119"/>
      <c r="T56" s="1119"/>
      <c r="U56" s="1120"/>
      <c r="V56" s="1026"/>
      <c r="W56" s="1026"/>
      <c r="X56" s="1026"/>
      <c r="Y56" s="1026"/>
      <c r="Z56" s="1026"/>
      <c r="AA56" s="1026"/>
      <c r="AB56" s="1026"/>
      <c r="AC56" s="1026"/>
      <c r="AD56" s="1026"/>
      <c r="AE56" s="1026"/>
      <c r="AF56" s="1026"/>
      <c r="AG56" s="1026"/>
      <c r="AH56" s="1028"/>
      <c r="AI56" s="1028"/>
      <c r="AJ56" s="1028"/>
    </row>
    <row r="57" spans="1:36" s="737" customFormat="1" x14ac:dyDescent="0.25">
      <c r="B57" s="738" t="s">
        <v>432</v>
      </c>
      <c r="C57" s="739"/>
      <c r="D57" s="740" t="s">
        <v>805</v>
      </c>
      <c r="E57" s="1029"/>
      <c r="F57" s="742">
        <f ca="1">_xlfn.IFNA(HYPERLINK(CHOOSE('Bidder Instructions Lite'!$G$25,"#'1.3b Lead NFP'!"&amp;S57,"#'1.3a Lead'!"&amp;S57),INDIRECT("'"&amp;CHOOSE('Bidder Instructions Lite'!$G$25,"1.3b Lead NFP","1.3a Lead")&amp;"'!"&amp;S57)),"")</f>
        <v>0</v>
      </c>
      <c r="G57" s="742">
        <f ca="1">_xlfn.IFNA(HYPERLINK(CHOOSE('Bidder Instructions Lite'!$G$25,"#'1.3b Lead NFP'!"&amp;T57,"#'1.3a Lead'!"&amp;T57),INDIRECT("'"&amp;CHOOSE('Bidder Instructions Lite'!$G$25,"1.3b Lead NFP","1.3a Lead")&amp;"'!"&amp;T57)),"")</f>
        <v>0</v>
      </c>
      <c r="H57" s="742">
        <f ca="1">_xlfn.IFNA(HYPERLINK(CHOOSE('Bidder Instructions Lite'!$G$25,"#'1.3b Lead NFP'!"&amp;U57,"#'1.3a Lead'!"&amp;U57),INDIRECT("'"&amp;CHOOSE('Bidder Instructions Lite'!$G$25,"1.3b Lead NFP","1.3a Lead")&amp;"'!"&amp;U57)),"")</f>
        <v>0</v>
      </c>
      <c r="I57" s="836"/>
      <c r="J57" s="753"/>
      <c r="K57" s="753"/>
      <c r="N57" s="343">
        <f t="shared" si="20"/>
        <v>0</v>
      </c>
      <c r="O57" s="343" t="s">
        <v>432</v>
      </c>
      <c r="P57" s="744"/>
      <c r="Q57" s="745" t="s">
        <v>805</v>
      </c>
      <c r="R57" s="1030"/>
      <c r="S57" s="747" t="str">
        <f ca="1">CHOOSE('Bidder Instructions Lite'!$G$25,ADDRESS(MATCH($O57,'1.3b Lead NFP'!$C:$C,0)+$S$16,MATCH(S$17,'1.3b Lead NFP'!$9:$9,0)+$S$15,1,1),ADDRESS(MATCH($N57,'1.3a Lead'!$C:$C,0)+$S$14,MATCH(S$17,'1.3a Lead'!$9:$9,0)+$S$13,1,1))</f>
        <v>$H$18</v>
      </c>
      <c r="T57" s="747" t="str">
        <f ca="1">CHOOSE('Bidder Instructions Lite'!$G$25,ADDRESS(MATCH($O57,'1.3b Lead NFP'!$C:$C,0)+$S$16,MATCH(T$17,'1.3b Lead NFP'!$9:$9,0)+$S$15,1,1),ADDRESS(MATCH($N57,'1.3a Lead'!$C:$C,0)+$S$14,MATCH(T$17,'1.3a Lead'!$9:$9,0)+$S$13,1,1))</f>
        <v>$K$18</v>
      </c>
      <c r="U57" s="747" t="str">
        <f ca="1">CHOOSE('Bidder Instructions Lite'!$G$25,ADDRESS(MATCH($O57,'1.3b Lead NFP'!$C:$C,0)+$S$16,MATCH(U$17,'1.3b Lead NFP'!$9:$9,0)+$S$15,1,1),ADDRESS(MATCH($N57,'1.3a Lead'!$C:$C,0)+$S$14,MATCH(U$17,'1.3a Lead'!$9:$9,0)+$S$13,1,1))</f>
        <v>$N$18</v>
      </c>
      <c r="V57" s="748"/>
      <c r="W57" s="748"/>
      <c r="X57" s="748"/>
      <c r="Y57" s="748"/>
      <c r="Z57" s="748"/>
      <c r="AA57" s="748"/>
      <c r="AB57" s="748"/>
      <c r="AC57" s="748"/>
      <c r="AD57" s="748"/>
      <c r="AE57" s="748"/>
      <c r="AF57" s="748"/>
      <c r="AG57" s="748"/>
      <c r="AH57" s="749"/>
      <c r="AI57" s="749"/>
      <c r="AJ57" s="749"/>
    </row>
    <row r="58" spans="1:36" s="737" customFormat="1" ht="13.75" customHeight="1" x14ac:dyDescent="0.25">
      <c r="B58" s="737" t="s">
        <v>458</v>
      </c>
      <c r="C58" s="750"/>
      <c r="D58" s="1031" t="s">
        <v>806</v>
      </c>
      <c r="E58" s="1032"/>
      <c r="F58" s="742">
        <f ca="1">_xlfn.IFNA(HYPERLINK(CHOOSE('Bidder Instructions Lite'!$G$25,"#'1.3b Lead NFP'!"&amp;S58,"#'1.3a Lead'!"&amp;S58),INDIRECT("'"&amp;CHOOSE('Bidder Instructions Lite'!$G$25,"1.3b Lead NFP","1.3a Lead")&amp;"'!"&amp;S58)),"")</f>
        <v>0</v>
      </c>
      <c r="G58" s="742">
        <f ca="1">_xlfn.IFNA(HYPERLINK(CHOOSE('Bidder Instructions Lite'!$G$25,"#'1.3b Lead NFP'!"&amp;T58,"#'1.3a Lead'!"&amp;T58),INDIRECT("'"&amp;CHOOSE('Bidder Instructions Lite'!$G$25,"1.3b Lead NFP","1.3a Lead")&amp;"'!"&amp;T58)),"")</f>
        <v>0</v>
      </c>
      <c r="H58" s="742">
        <f ca="1">_xlfn.IFNA(HYPERLINK(CHOOSE('Bidder Instructions Lite'!$G$25,"#'1.3b Lead NFP'!"&amp;U58,"#'1.3a Lead'!"&amp;U58),INDIRECT("'"&amp;CHOOSE('Bidder Instructions Lite'!$G$25,"1.3b Lead NFP","1.3a Lead")&amp;"'!"&amp;U58)),"")</f>
        <v>0</v>
      </c>
      <c r="I58" s="836"/>
      <c r="J58" s="753"/>
      <c r="K58" s="753"/>
      <c r="N58" s="343">
        <f t="shared" si="20"/>
        <v>0</v>
      </c>
      <c r="O58" s="343" t="s">
        <v>458</v>
      </c>
      <c r="P58" s="754"/>
      <c r="Q58" s="1068" t="s">
        <v>806</v>
      </c>
      <c r="R58" s="1033"/>
      <c r="S58" s="747" t="str">
        <f ca="1">CHOOSE('Bidder Instructions Lite'!$G$25,ADDRESS(MATCH($O58,'1.3b Lead NFP'!$C:$C,0)+$S$16,MATCH(S$17,'1.3b Lead NFP'!$9:$9,0)+$S$15,1,1),ADDRESS(MATCH($N58,'1.3a Lead'!$C:$C,0)+$S$14,MATCH(S$17,'1.3a Lead'!$9:$9,0)+$S$13,1,1))</f>
        <v>$H$23</v>
      </c>
      <c r="T58" s="747" t="str">
        <f ca="1">CHOOSE('Bidder Instructions Lite'!$G$25,ADDRESS(MATCH($O58,'1.3b Lead NFP'!$C:$C,0)+$S$16,MATCH(T$17,'1.3b Lead NFP'!$9:$9,0)+$S$15,1,1),ADDRESS(MATCH($N58,'1.3a Lead'!$C:$C,0)+$S$14,MATCH(T$17,'1.3a Lead'!$9:$9,0)+$S$13,1,1))</f>
        <v>$K$23</v>
      </c>
      <c r="U58" s="747" t="str">
        <f ca="1">CHOOSE('Bidder Instructions Lite'!$G$25,ADDRESS(MATCH($O58,'1.3b Lead NFP'!$C:$C,0)+$S$16,MATCH(U$17,'1.3b Lead NFP'!$9:$9,0)+$S$15,1,1),ADDRESS(MATCH($N58,'1.3a Lead'!$C:$C,0)+$S$14,MATCH(U$17,'1.3a Lead'!$9:$9,0)+$S$13,1,1))</f>
        <v>$N$23</v>
      </c>
      <c r="V58" s="748"/>
      <c r="W58" s="748"/>
      <c r="X58" s="748"/>
      <c r="Y58" s="748"/>
      <c r="Z58" s="748"/>
      <c r="AA58" s="748"/>
      <c r="AB58" s="748"/>
      <c r="AC58" s="748"/>
      <c r="AD58" s="748"/>
      <c r="AE58" s="748"/>
      <c r="AF58" s="748"/>
      <c r="AG58" s="748"/>
      <c r="AH58" s="749"/>
      <c r="AI58" s="749"/>
      <c r="AJ58" s="749"/>
    </row>
    <row r="59" spans="1:36" x14ac:dyDescent="0.25">
      <c r="B59" s="1034"/>
      <c r="C59" s="871"/>
      <c r="D59" s="1035"/>
      <c r="E59" s="1035"/>
      <c r="F59" s="1036"/>
      <c r="G59" s="1036"/>
      <c r="H59" s="1036"/>
      <c r="I59" s="936"/>
      <c r="J59" s="936"/>
      <c r="K59" s="936"/>
      <c r="P59" s="875"/>
      <c r="Q59" s="1038"/>
      <c r="R59" s="1038"/>
      <c r="S59" s="1100"/>
      <c r="T59" s="1100"/>
      <c r="U59" s="1111"/>
      <c r="V59" s="748"/>
      <c r="W59" s="748"/>
      <c r="X59" s="748"/>
      <c r="Y59" s="748"/>
      <c r="Z59" s="748"/>
      <c r="AA59" s="748"/>
      <c r="AB59" s="748"/>
      <c r="AC59" s="748"/>
      <c r="AD59" s="748"/>
      <c r="AE59" s="748"/>
      <c r="AF59" s="748"/>
      <c r="AG59" s="748"/>
      <c r="AH59" s="749"/>
      <c r="AI59" s="749"/>
      <c r="AJ59" s="749"/>
    </row>
    <row r="60" spans="1:36" s="1008" customFormat="1" x14ac:dyDescent="0.25">
      <c r="A60" s="1003"/>
      <c r="B60" s="1004"/>
      <c r="C60" s="1005" t="s">
        <v>798</v>
      </c>
      <c r="D60" s="760" t="s">
        <v>802</v>
      </c>
      <c r="E60" s="761"/>
      <c r="F60" s="1121">
        <f ca="1">IFERROR(IF(F61=0,0,(CHOOSE('Bidder Instructions Lite'!$G$25,F61/F62))),"N/A")</f>
        <v>0</v>
      </c>
      <c r="G60" s="1121">
        <f ca="1">IFERROR(IF(G61=0,0,(CHOOSE('Bidder Instructions Lite'!$G$25,G61/G62))),"N/A")</f>
        <v>0</v>
      </c>
      <c r="H60" s="1121">
        <f ca="1">IFERROR(IF(H61=0,0,(CHOOSE('Bidder Instructions Lite'!$G$25,H61/H62))),"N/A")</f>
        <v>0</v>
      </c>
      <c r="I60" s="672">
        <f ca="1">F60</f>
        <v>0</v>
      </c>
      <c r="J60" s="672">
        <f t="shared" ref="J60" ca="1" si="25">G60</f>
        <v>0</v>
      </c>
      <c r="K60" s="672">
        <f t="shared" ref="K60" ca="1" si="26">H60</f>
        <v>0</v>
      </c>
      <c r="L60" s="1007"/>
      <c r="N60" s="1009"/>
      <c r="O60" s="1009"/>
      <c r="P60" s="1010" t="s">
        <v>798</v>
      </c>
      <c r="Q60" s="1011" t="s">
        <v>802</v>
      </c>
      <c r="R60" s="943"/>
      <c r="S60" s="1122"/>
      <c r="T60" s="1122"/>
      <c r="U60" s="1123"/>
      <c r="V60" s="1014"/>
      <c r="W60" s="1014"/>
      <c r="X60" s="1014"/>
      <c r="Y60" s="1014"/>
      <c r="Z60" s="1014"/>
      <c r="AA60" s="1014"/>
      <c r="AB60" s="1014"/>
      <c r="AC60" s="1014"/>
      <c r="AD60" s="1014"/>
      <c r="AE60" s="1014"/>
      <c r="AF60" s="1014"/>
      <c r="AG60" s="1014"/>
      <c r="AH60" s="1016"/>
      <c r="AI60" s="1016"/>
      <c r="AJ60" s="1016"/>
    </row>
    <row r="61" spans="1:36" s="775" customFormat="1" x14ac:dyDescent="0.25">
      <c r="B61" s="776" t="s">
        <v>773</v>
      </c>
      <c r="C61" s="777"/>
      <c r="D61" s="778" t="s">
        <v>807</v>
      </c>
      <c r="E61" s="779"/>
      <c r="F61" s="780">
        <f ca="1">_xlfn.IFNA(HYPERLINK(CHOOSE('Bidder Instructions Lite'!$G$25,"#'1.3b Lead NFP'!"&amp;S61,"#'1.3a Lead'!"&amp;S61),INDIRECT("'"&amp;CHOOSE('Bidder Instructions Lite'!$G$25,"1.3b Lead NFP","1.3a Lead")&amp;"'!"&amp;S61)),"")</f>
        <v>0</v>
      </c>
      <c r="G61" s="780">
        <f ca="1">_xlfn.IFNA(HYPERLINK(CHOOSE('Bidder Instructions Lite'!$G$25,"#'1.3b Lead NFP'!"&amp;T61,"#'1.3a Lead'!"&amp;T61),INDIRECT("'"&amp;CHOOSE('Bidder Instructions Lite'!$G$25,"1.3b Lead NFP","1.3a Lead")&amp;"'!"&amp;T61)),"")</f>
        <v>0</v>
      </c>
      <c r="H61" s="780">
        <f ca="1">_xlfn.IFNA(HYPERLINK(CHOOSE('Bidder Instructions Lite'!$G$25,"#'1.3b Lead NFP'!"&amp;U61,"#'1.3a Lead'!"&amp;U61),INDIRECT("'"&amp;CHOOSE('Bidder Instructions Lite'!$G$25,"1.3b Lead NFP","1.3a Lead")&amp;"'!"&amp;U61)),"")</f>
        <v>0</v>
      </c>
      <c r="I61" s="781"/>
      <c r="J61" s="782"/>
      <c r="K61" s="782"/>
      <c r="N61" s="783">
        <f t="shared" si="20"/>
        <v>0</v>
      </c>
      <c r="O61" s="783" t="s">
        <v>453</v>
      </c>
      <c r="P61" s="784"/>
      <c r="Q61" s="785" t="s">
        <v>807</v>
      </c>
      <c r="R61" s="786"/>
      <c r="S61" s="787" t="str">
        <f ca="1">CHOOSE('Bidder Instructions Lite'!$G$25,ADDRESS(MATCH($O61,'1.3b Lead NFP'!$C:$C,0)+$S$16,MATCH(S$17,'1.3b Lead NFP'!$9:$9,0)+$S$15,1,1),ADDRESS(MATCH($N61,'1.3a Lead'!$C:$C,0)+$S$14,MATCH(S$17,'1.3a Lead'!$9:$9,0)+$S$13,1,1))</f>
        <v>$H$87</v>
      </c>
      <c r="T61" s="787" t="str">
        <f ca="1">CHOOSE('Bidder Instructions Lite'!$G$25,ADDRESS(MATCH($O61,'1.3b Lead NFP'!$C:$C,0)+$S$16,MATCH(T$17,'1.3b Lead NFP'!$9:$9,0)+$S$15,1,1),ADDRESS(MATCH($N61,'1.3a Lead'!$C:$C,0)+$S$14,MATCH(T$17,'1.3a Lead'!$9:$9,0)+$S$13,1,1))</f>
        <v>$K$87</v>
      </c>
      <c r="U61" s="787" t="str">
        <f ca="1">CHOOSE('Bidder Instructions Lite'!$G$25,ADDRESS(MATCH($O61,'1.3b Lead NFP'!$C:$C,0)+$S$16,MATCH(U$17,'1.3b Lead NFP'!$9:$9,0)+$S$15,1,1),ADDRESS(MATCH($N61,'1.3a Lead'!$C:$C,0)+$S$14,MATCH(U$17,'1.3a Lead'!$9:$9,0)+$S$13,1,1))</f>
        <v>$N$87</v>
      </c>
      <c r="V61" s="788"/>
      <c r="W61" s="788"/>
      <c r="X61" s="788"/>
      <c r="Y61" s="788"/>
      <c r="Z61" s="788"/>
      <c r="AA61" s="788"/>
      <c r="AB61" s="788"/>
      <c r="AC61" s="788"/>
      <c r="AD61" s="788"/>
      <c r="AE61" s="788"/>
      <c r="AF61" s="788"/>
      <c r="AG61" s="788"/>
      <c r="AH61" s="789"/>
      <c r="AI61" s="789"/>
      <c r="AJ61" s="789"/>
    </row>
    <row r="62" spans="1:36" s="775" customFormat="1" ht="14.25" customHeight="1" x14ac:dyDescent="0.25">
      <c r="B62" s="775" t="s">
        <v>475</v>
      </c>
      <c r="C62" s="790"/>
      <c r="D62" s="791" t="s">
        <v>808</v>
      </c>
      <c r="E62" s="792"/>
      <c r="F62" s="780">
        <f ca="1">_xlfn.IFNA(HYPERLINK(CHOOSE('Bidder Instructions Lite'!$G$25,"#'1.3b Lead NFP'!"&amp;S62,"#'1.3a Lead'!"&amp;S62),INDIRECT("'"&amp;CHOOSE('Bidder Instructions Lite'!$G$25,"1.3b Lead NFP","1.3a Lead")&amp;"'!"&amp;S62)),"")</f>
        <v>0</v>
      </c>
      <c r="G62" s="780">
        <f ca="1">_xlfn.IFNA(HYPERLINK(CHOOSE('Bidder Instructions Lite'!$G$25,"#'1.3b Lead NFP'!"&amp;T62,"#'1.3a Lead'!"&amp;T62),INDIRECT("'"&amp;CHOOSE('Bidder Instructions Lite'!$G$25,"1.3b Lead NFP","1.3a Lead")&amp;"'!"&amp;T62)),"")</f>
        <v>0</v>
      </c>
      <c r="H62" s="780">
        <f ca="1">_xlfn.IFNA(HYPERLINK(CHOOSE('Bidder Instructions Lite'!$G$25,"#'1.3b Lead NFP'!"&amp;U62,"#'1.3a Lead'!"&amp;U62),INDIRECT("'"&amp;CHOOSE('Bidder Instructions Lite'!$G$25,"1.3b Lead NFP","1.3a Lead")&amp;"'!"&amp;U62)),"")</f>
        <v>0</v>
      </c>
      <c r="I62" s="781"/>
      <c r="J62" s="782"/>
      <c r="K62" s="782"/>
      <c r="N62" s="783">
        <f t="shared" si="20"/>
        <v>0</v>
      </c>
      <c r="O62" s="783" t="s">
        <v>475</v>
      </c>
      <c r="P62" s="793"/>
      <c r="Q62" s="794" t="s">
        <v>808</v>
      </c>
      <c r="R62" s="795"/>
      <c r="S62" s="787" t="str">
        <f ca="1">CHOOSE('Bidder Instructions Lite'!$G$25,ADDRESS(MATCH($O62,'1.3b Lead NFP'!$C:$C,0)+$S$16,MATCH(S$17,'1.3b Lead NFP'!$9:$9,0)+$S$15,1,1),ADDRESS(MATCH($N62,'1.3a Lead'!$C:$C,0)+$S$14,MATCH(S$17,'1.3a Lead'!$9:$9,0)+$S$13,1,1))</f>
        <v>$H$59</v>
      </c>
      <c r="T62" s="787" t="str">
        <f ca="1">CHOOSE('Bidder Instructions Lite'!$G$25,ADDRESS(MATCH($O62,'1.3b Lead NFP'!$C:$C,0)+$S$16,MATCH(T$17,'1.3b Lead NFP'!$9:$9,0)+$S$15,1,1),ADDRESS(MATCH($N62,'1.3a Lead'!$C:$C,0)+$S$14,MATCH(T$17,'1.3a Lead'!$9:$9,0)+$S$13,1,1))</f>
        <v>$K$59</v>
      </c>
      <c r="U62" s="787" t="str">
        <f ca="1">CHOOSE('Bidder Instructions Lite'!$G$25,ADDRESS(MATCH($O62,'1.3b Lead NFP'!$C:$C,0)+$S$16,MATCH(U$17,'1.3b Lead NFP'!$9:$9,0)+$S$15,1,1),ADDRESS(MATCH($N62,'1.3a Lead'!$C:$C,0)+$S$14,MATCH(U$17,'1.3a Lead'!$9:$9,0)+$S$13,1,1))</f>
        <v>$N$59</v>
      </c>
      <c r="V62" s="788"/>
      <c r="W62" s="788"/>
      <c r="X62" s="788"/>
      <c r="Y62" s="788"/>
      <c r="Z62" s="788"/>
      <c r="AA62" s="788"/>
      <c r="AB62" s="788"/>
      <c r="AC62" s="788"/>
      <c r="AD62" s="788"/>
      <c r="AE62" s="788"/>
      <c r="AF62" s="788"/>
      <c r="AG62" s="788"/>
      <c r="AH62" s="789"/>
      <c r="AI62" s="789"/>
      <c r="AJ62" s="789"/>
    </row>
    <row r="63" spans="1:36" s="774" customFormat="1" x14ac:dyDescent="0.25">
      <c r="A63" s="1125"/>
      <c r="B63" s="800"/>
      <c r="C63" s="801"/>
      <c r="D63" s="802"/>
      <c r="E63" s="802"/>
      <c r="F63" s="803"/>
      <c r="G63" s="803"/>
      <c r="H63" s="803"/>
      <c r="I63" s="966"/>
      <c r="J63" s="966"/>
      <c r="K63" s="966"/>
      <c r="N63" s="783"/>
      <c r="O63" s="783"/>
      <c r="P63" s="806"/>
      <c r="Q63" s="807"/>
      <c r="R63" s="807"/>
      <c r="S63" s="787"/>
      <c r="T63" s="787"/>
      <c r="U63" s="808"/>
      <c r="V63" s="788"/>
      <c r="W63" s="788"/>
      <c r="X63" s="788"/>
      <c r="Y63" s="788"/>
      <c r="Z63" s="788"/>
      <c r="AA63" s="788"/>
      <c r="AB63" s="788"/>
      <c r="AC63" s="788"/>
      <c r="AD63" s="788"/>
      <c r="AE63" s="788"/>
      <c r="AF63" s="788"/>
      <c r="AG63" s="788"/>
      <c r="AH63" s="789"/>
      <c r="AI63" s="789"/>
      <c r="AJ63" s="789"/>
    </row>
    <row r="64" spans="1:36" x14ac:dyDescent="0.25"/>
    <row r="65" spans="1:33" s="1046" customFormat="1" x14ac:dyDescent="0.25">
      <c r="A65" s="1043" t="s">
        <v>111</v>
      </c>
      <c r="B65" s="1043"/>
      <c r="C65" s="1043"/>
      <c r="D65" s="1044"/>
      <c r="E65" s="1043"/>
      <c r="F65" s="1045"/>
      <c r="G65" s="1045"/>
      <c r="H65" s="1045"/>
      <c r="I65" s="1045"/>
      <c r="J65" s="1045"/>
      <c r="K65" s="1045"/>
      <c r="L65" s="1043"/>
      <c r="N65" s="343"/>
      <c r="O65" s="343"/>
      <c r="P65" s="343"/>
      <c r="Q65" s="343"/>
      <c r="R65" s="343"/>
      <c r="S65" s="343"/>
      <c r="T65" s="343"/>
      <c r="U65" s="343"/>
      <c r="V65" s="343"/>
      <c r="W65" s="343"/>
      <c r="X65" s="343"/>
      <c r="Y65" s="343"/>
      <c r="Z65" s="343"/>
      <c r="AA65" s="343"/>
      <c r="AB65" s="343"/>
      <c r="AC65" s="343"/>
      <c r="AD65" s="343"/>
      <c r="AE65" s="343"/>
      <c r="AF65" s="343"/>
      <c r="AG65" s="343"/>
    </row>
    <row r="66" spans="1:33" x14ac:dyDescent="0.25"/>
    <row r="67" spans="1:33" x14ac:dyDescent="0.25"/>
    <row r="68" spans="1:33" x14ac:dyDescent="0.25"/>
    <row r="69" spans="1:33" x14ac:dyDescent="0.25"/>
    <row r="70" spans="1:33" x14ac:dyDescent="0.25"/>
    <row r="71" spans="1:33" x14ac:dyDescent="0.25"/>
    <row r="72" spans="1:33" x14ac:dyDescent="0.25"/>
    <row r="73" spans="1:33" x14ac:dyDescent="0.25"/>
    <row r="74" spans="1:33" x14ac:dyDescent="0.25"/>
    <row r="75" spans="1:33" x14ac:dyDescent="0.25"/>
    <row r="76" spans="1:33" x14ac:dyDescent="0.25"/>
    <row r="77" spans="1:33" x14ac:dyDescent="0.25"/>
    <row r="78" spans="1:33" x14ac:dyDescent="0.25"/>
    <row r="79" spans="1:33" x14ac:dyDescent="0.25"/>
    <row r="80" spans="1:33"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sheetData>
  <mergeCells count="6">
    <mergeCell ref="I15:K15"/>
    <mergeCell ref="I11:K11"/>
    <mergeCell ref="I10:K10"/>
    <mergeCell ref="C15:H15"/>
    <mergeCell ref="C10:H10"/>
    <mergeCell ref="C11:H11"/>
  </mergeCells>
  <conditionalFormatting sqref="C5">
    <cfRule type="expression" dxfId="89" priority="138" stopIfTrue="1">
      <formula>IF(AND(sysChk=0,sysWarn=0),1,0)</formula>
    </cfRule>
    <cfRule type="expression" dxfId="88" priority="139" stopIfTrue="1">
      <formula>IF(AND(sysChk=0,sysWarn&lt;&gt;0),1,0)</formula>
    </cfRule>
    <cfRule type="expression" dxfId="87" priority="140" stopIfTrue="1">
      <formula>IF(sysChk&lt;&gt;0,1,0)</formula>
    </cfRule>
  </conditionalFormatting>
  <conditionalFormatting sqref="I37:K37">
    <cfRule type="containsText" dxfId="86" priority="88" operator="containsText" text="Operating Loss">
      <formula>NOT(ISERROR(SEARCH("Operating Loss",I37)))</formula>
    </cfRule>
  </conditionalFormatting>
  <conditionalFormatting sqref="V19:AF19">
    <cfRule type="expression" dxfId="85" priority="135" stopIfTrue="1">
      <formula>V19="R"</formula>
    </cfRule>
    <cfRule type="expression" dxfId="84" priority="136" stopIfTrue="1">
      <formula>V19="A"</formula>
    </cfRule>
    <cfRule type="expression" dxfId="83" priority="137" stopIfTrue="1">
      <formula>V19="G"</formula>
    </cfRule>
  </conditionalFormatting>
  <conditionalFormatting sqref="W2:AG2">
    <cfRule type="colorScale" priority="21">
      <colorScale>
        <cfvo type="min"/>
        <cfvo type="percentile" val="50"/>
        <cfvo type="max"/>
        <color rgb="FFFF0000"/>
        <color rgb="FFFFC000"/>
        <color rgb="FF00B050"/>
      </colorScale>
    </cfRule>
  </conditionalFormatting>
  <conditionalFormatting sqref="W3:AG3">
    <cfRule type="colorScale" priority="20">
      <colorScale>
        <cfvo type="min"/>
        <cfvo type="percentile" val="50"/>
        <cfvo type="max"/>
        <color rgb="FFFF0000"/>
        <color rgb="FFFFC000"/>
        <color rgb="FF00B050"/>
      </colorScale>
    </cfRule>
  </conditionalFormatting>
  <conditionalFormatting sqref="W4:AG4">
    <cfRule type="colorScale" priority="19">
      <colorScale>
        <cfvo type="min"/>
        <cfvo type="percentile" val="50"/>
        <cfvo type="max"/>
        <color rgb="FF00B050"/>
        <color rgb="FFFFC000"/>
        <color rgb="FFFF0000"/>
      </colorScale>
    </cfRule>
  </conditionalFormatting>
  <conditionalFormatting sqref="W5:AG5">
    <cfRule type="colorScale" priority="18">
      <colorScale>
        <cfvo type="min"/>
        <cfvo type="percentile" val="50"/>
        <cfvo type="max"/>
        <color rgb="FFFF0000"/>
        <color rgb="FFFFC000"/>
        <color rgb="FF00B050"/>
      </colorScale>
    </cfRule>
  </conditionalFormatting>
  <conditionalFormatting sqref="W6:AG6">
    <cfRule type="colorScale" priority="17">
      <colorScale>
        <cfvo type="min"/>
        <cfvo type="percentile" val="50"/>
        <cfvo type="max"/>
        <color rgb="FFFF0000"/>
        <color rgb="FFFFC000"/>
        <color rgb="FF00B050"/>
      </colorScale>
    </cfRule>
  </conditionalFormatting>
  <conditionalFormatting sqref="W7:AG7">
    <cfRule type="colorScale" priority="16">
      <colorScale>
        <cfvo type="min"/>
        <cfvo type="percentile" val="50"/>
        <cfvo type="max"/>
        <color rgb="FFFF0000"/>
        <color rgb="FFFFC000"/>
        <color rgb="FF00B050"/>
      </colorScale>
    </cfRule>
  </conditionalFormatting>
  <conditionalFormatting sqref="W8:AG8">
    <cfRule type="colorScale" priority="15">
      <colorScale>
        <cfvo type="min"/>
        <cfvo type="percentile" val="50"/>
        <cfvo type="max"/>
        <color rgb="FFFF0000"/>
        <color rgb="FFFFC000"/>
        <color rgb="FF00B050"/>
      </colorScale>
    </cfRule>
  </conditionalFormatting>
  <conditionalFormatting sqref="W9:AG9">
    <cfRule type="colorScale" priority="14">
      <colorScale>
        <cfvo type="min"/>
        <cfvo type="percentile" val="50"/>
        <cfvo type="max"/>
        <color rgb="FFFF0000"/>
        <color rgb="FFFFC000"/>
        <color rgb="FF00B050"/>
      </colorScale>
    </cfRule>
  </conditionalFormatting>
  <conditionalFormatting sqref="W10:AG10">
    <cfRule type="colorScale" priority="13">
      <colorScale>
        <cfvo type="min"/>
        <cfvo type="percentile" val="50"/>
        <cfvo type="max"/>
        <color rgb="FF00B050"/>
        <color rgb="FFFFC000"/>
        <color rgb="FFFF0000"/>
      </colorScale>
    </cfRule>
  </conditionalFormatting>
  <conditionalFormatting sqref="W11:AG11">
    <cfRule type="colorScale" priority="12">
      <colorScale>
        <cfvo type="min"/>
        <cfvo type="percentile" val="50"/>
        <cfvo type="max"/>
        <color rgb="FFFF0000"/>
        <color rgb="FFFFC000"/>
        <color rgb="FF00B050"/>
      </colorScale>
    </cfRule>
  </conditionalFormatting>
  <conditionalFormatting sqref="AH19:AJ19">
    <cfRule type="expression" dxfId="82" priority="129">
      <formula>AH19="R"</formula>
    </cfRule>
    <cfRule type="expression" dxfId="81" priority="130" stopIfTrue="1">
      <formula>AH19="A"</formula>
    </cfRule>
    <cfRule type="expression" dxfId="80" priority="131" stopIfTrue="1">
      <formula>AH19="G"</formula>
    </cfRule>
  </conditionalFormatting>
  <conditionalFormatting sqref="I28:L28">
    <cfRule type="containsText" dxfId="79" priority="1" operator="containsText" text="Net Cash">
      <formula>NOT(ISERROR(SEARCH("Net Cash",I28)))</formula>
    </cfRule>
    <cfRule type="containsText" dxfId="78" priority="2" operator="containsText" text="Negative EBITDA">
      <formula>NOT(ISERROR(SEARCH("Negative EBITDA",I28)))</formula>
    </cfRule>
  </conditionalFormatting>
  <pageMargins left="0.7" right="0.7" top="0.75" bottom="0.75" header="0.3" footer="0.3"/>
  <ignoredErrors>
    <ignoredError sqref="F32:H32" formula="1"/>
  </ignoredErrors>
  <extLst>
    <ext xmlns:x14="http://schemas.microsoft.com/office/spreadsheetml/2009/9/main" uri="{78C0D931-6437-407d-A8EE-F0AAD7539E65}">
      <x14:conditionalFormattings>
        <x14:conditionalFormatting xmlns:xm="http://schemas.microsoft.com/office/excel/2006/main">
          <x14:cfRule type="colorScale" priority="128" id="{224277F4-232D-4762-8A22-ADE3A6A6094A}">
            <x14:colorScale>
              <x14:cfvo type="num">
                <xm:f>'Authority Input'!$L$24</xm:f>
              </x14:cfvo>
              <x14:cfvo type="formula">
                <xm:f>MEDIAN('Authority Input'!$L$24:$V$24)</xm:f>
              </x14:cfvo>
              <x14:cfvo type="num">
                <xm:f>'Authority Input'!$V$24</xm:f>
              </x14:cfvo>
              <x14:color rgb="FFFF0000"/>
              <x14:color rgb="FFFFC000"/>
              <x14:color rgb="FF00B050"/>
            </x14:colorScale>
          </x14:cfRule>
          <xm:sqref>I19:K19</xm:sqref>
        </x14:conditionalFormatting>
        <x14:conditionalFormatting xmlns:xm="http://schemas.microsoft.com/office/excel/2006/main">
          <x14:cfRule type="colorScale" priority="127" id="{AA0B475D-30AE-4510-B9C8-49D3D854F87D}">
            <x14:colorScale>
              <x14:cfvo type="num">
                <xm:f>'Authority Input Lite'!$L$25</xm:f>
              </x14:cfvo>
              <x14:cfvo type="formula">
                <xm:f>MEDIAN('Authority Input Lite'!$L$25:$V$25)</xm:f>
              </x14:cfvo>
              <x14:cfvo type="num">
                <xm:f>'Authority Input Lite'!$V$25</xm:f>
              </x14:cfvo>
              <x14:color rgb="FFFF0000"/>
              <x14:color rgb="FFFFC000"/>
              <x14:color rgb="FF00B050"/>
            </x14:colorScale>
          </x14:cfRule>
          <xm:sqref>I23:K23</xm:sqref>
        </x14:conditionalFormatting>
        <x14:conditionalFormatting xmlns:xm="http://schemas.microsoft.com/office/excel/2006/main">
          <x14:cfRule type="colorScale" priority="89" id="{64C02772-AB8A-4C51-81EF-8DFBF87CA7B3}">
            <x14:colorScale>
              <x14:cfvo type="num">
                <xm:f>'Authority Input'!$L$29</xm:f>
              </x14:cfvo>
              <x14:cfvo type="formula">
                <xm:f>MEDIAN('Authority Input'!$L$29:$V$29)</xm:f>
              </x14:cfvo>
              <x14:cfvo type="num">
                <xm:f>'Authority Input'!$V$29</xm:f>
              </x14:cfvo>
              <x14:color rgb="FFFF0000"/>
              <x14:color rgb="FFFFC000"/>
              <x14:color rgb="FF00B050"/>
            </x14:colorScale>
          </x14:cfRule>
          <xm:sqref>I37:K37</xm:sqref>
        </x14:conditionalFormatting>
        <x14:conditionalFormatting xmlns:xm="http://schemas.microsoft.com/office/excel/2006/main">
          <x14:cfRule type="colorScale" priority="126" id="{2CFA77B0-D7F3-4916-A9BE-2805B6947688}">
            <x14:colorScale>
              <x14:cfvo type="num">
                <xm:f>'Authority Input'!$L$30</xm:f>
              </x14:cfvo>
              <x14:cfvo type="formula">
                <xm:f>MEDIAN('Authority Input'!$L$30:$V$30)</xm:f>
              </x14:cfvo>
              <x14:cfvo type="num">
                <xm:f>'Authority Input'!$V$30</xm:f>
              </x14:cfvo>
              <x14:color rgb="FFFF0000"/>
              <x14:color rgb="FFFFC000"/>
              <x14:color rgb="FF00B050"/>
            </x14:colorScale>
          </x14:cfRule>
          <xm:sqref>I41:K41</xm:sqref>
        </x14:conditionalFormatting>
        <x14:conditionalFormatting xmlns:xm="http://schemas.microsoft.com/office/excel/2006/main">
          <x14:cfRule type="colorScale" priority="7" id="{BD3756B5-5904-438C-B1E1-2955ACF40D9B}">
            <x14:colorScale>
              <x14:cfvo type="num">
                <xm:f>'Authority Input'!$L$31</xm:f>
              </x14:cfvo>
              <x14:cfvo type="formula">
                <xm:f>MEDIAN('Authority Input'!$L$31:$V$31)</xm:f>
              </x14:cfvo>
              <x14:cfvo type="num">
                <xm:f>'Authority Input'!$V$31</xm:f>
              </x14:cfvo>
              <x14:color rgb="FFFF0000"/>
              <x14:color rgb="FFFFC000"/>
              <x14:color rgb="FF00B050"/>
            </x14:colorScale>
          </x14:cfRule>
          <xm:sqref>I46:K46</xm:sqref>
        </x14:conditionalFormatting>
        <x14:conditionalFormatting xmlns:xm="http://schemas.microsoft.com/office/excel/2006/main">
          <x14:cfRule type="colorScale" priority="11" id="{781ACBE7-60D0-47F7-A95B-B5C0F0EA2F4B}">
            <x14:colorScale>
              <x14:cfvo type="num">
                <xm:f>'Authority Input'!$L$33</xm:f>
              </x14:cfvo>
              <x14:cfvo type="formula">
                <xm:f>MEDIAN('Authority Input'!$L$33:$V$33)</xm:f>
              </x14:cfvo>
              <x14:cfvo type="num">
                <xm:f>'Authority Input'!$V$33</xm:f>
              </x14:cfvo>
              <x14:color rgb="FFFF0000"/>
              <x14:color rgb="FFFFC000"/>
              <x14:color rgb="FF00B050"/>
            </x14:colorScale>
          </x14:cfRule>
          <xm:sqref>I48:K48</xm:sqref>
        </x14:conditionalFormatting>
        <x14:conditionalFormatting xmlns:xm="http://schemas.microsoft.com/office/excel/2006/main">
          <x14:cfRule type="colorScale" priority="10" id="{00447052-1DB4-46FF-8453-7CA10AEC55A6}">
            <x14:colorScale>
              <x14:cfvo type="num">
                <xm:f>'Authority Input'!$L$34</xm:f>
              </x14:cfvo>
              <x14:cfvo type="formula">
                <xm:f>MEDIAN('Authority Input'!$L$34:$V$34)</xm:f>
              </x14:cfvo>
              <x14:cfvo type="num">
                <xm:f>'Authority Input'!$V$34</xm:f>
              </x14:cfvo>
              <x14:color rgb="FFFF0000"/>
              <x14:color rgb="FFFFC000"/>
              <x14:color rgb="FF00B050"/>
            </x14:colorScale>
          </x14:cfRule>
          <xm:sqref>I52:K52</xm:sqref>
        </x14:conditionalFormatting>
        <x14:conditionalFormatting xmlns:xm="http://schemas.microsoft.com/office/excel/2006/main">
          <x14:cfRule type="colorScale" priority="9" id="{A897A609-B26E-4753-9DB0-C709FD10C581}">
            <x14:colorScale>
              <x14:cfvo type="num">
                <xm:f>'Authority Input'!$L$35</xm:f>
              </x14:cfvo>
              <x14:cfvo type="formula">
                <xm:f>MEDIAN('Authority Input'!$L$35:$V$35)</xm:f>
              </x14:cfvo>
              <x14:cfvo type="num">
                <xm:f>'Authority Input'!$V$35</xm:f>
              </x14:cfvo>
              <x14:color rgb="FFFF0000"/>
              <x14:color rgb="FFFFC000"/>
              <x14:color rgb="FF00B050"/>
            </x14:colorScale>
          </x14:cfRule>
          <xm:sqref>I56:K56</xm:sqref>
        </x14:conditionalFormatting>
        <x14:conditionalFormatting xmlns:xm="http://schemas.microsoft.com/office/excel/2006/main">
          <x14:cfRule type="colorScale" priority="8" id="{FF7A1DB4-9A75-4496-AC20-6206FA222732}">
            <x14:colorScale>
              <x14:cfvo type="num">
                <xm:f>'Authority Input'!$L$36</xm:f>
              </x14:cfvo>
              <x14:cfvo type="formula">
                <xm:f>MEDIAN('Authority Input'!$L$36:$V$36)</xm:f>
              </x14:cfvo>
              <x14:cfvo type="num">
                <xm:f>'Authority Input'!$V$36</xm:f>
              </x14:cfvo>
              <x14:color rgb="FFFF0000"/>
              <x14:color rgb="FFFFC000"/>
              <x14:color rgb="FF00B050"/>
            </x14:colorScale>
          </x14:cfRule>
          <xm:sqref>I60:K60</xm:sqref>
        </x14:conditionalFormatting>
        <x14:conditionalFormatting xmlns:xm="http://schemas.microsoft.com/office/excel/2006/main">
          <x14:cfRule type="colorScale" priority="35" id="{F2DC025D-8BFC-427A-8BFC-9853E30A1909}">
            <x14:colorScale>
              <x14:cfvo type="num">
                <xm:f>'Authority Input Lite'!$L$24</xm:f>
              </x14:cfvo>
              <x14:cfvo type="percentile">
                <xm:f>50</xm:f>
              </x14:cfvo>
              <x14:cfvo type="num">
                <xm:f>'Authority Input Lite'!$V$24</xm:f>
              </x14:cfvo>
              <x14:color rgb="FFFF0000"/>
              <x14:color rgb="FFFFC000"/>
              <x14:color rgb="FF00B050"/>
            </x14:colorScale>
          </x14:cfRule>
          <xm:sqref>AI2:AN2</xm:sqref>
        </x14:conditionalFormatting>
        <x14:conditionalFormatting xmlns:xm="http://schemas.microsoft.com/office/excel/2006/main">
          <x14:cfRule type="colorScale" priority="34" id="{D184F1A7-0C17-4658-A6E7-FF8479A0F7D4}">
            <x14:colorScale>
              <x14:cfvo type="num">
                <xm:f>'Authority Input Lite'!$L$25</xm:f>
              </x14:cfvo>
              <x14:cfvo type="percentile">
                <xm:f>50</xm:f>
              </x14:cfvo>
              <x14:cfvo type="num">
                <xm:f>'Authority Input Lite'!$V$25</xm:f>
              </x14:cfvo>
              <x14:color rgb="FFFF0000"/>
              <x14:color rgb="FFFFC000"/>
              <x14:color rgb="FF00B050"/>
            </x14:colorScale>
          </x14:cfRule>
          <xm:sqref>AI3:AN3</xm:sqref>
        </x14:conditionalFormatting>
        <x14:conditionalFormatting xmlns:xm="http://schemas.microsoft.com/office/excel/2006/main">
          <x14:cfRule type="colorScale" priority="33" id="{3E2AAB2D-1130-4DF8-ACAC-ED82682E8870}">
            <x14:colorScale>
              <x14:cfvo type="num">
                <xm:f>'Authority Input Lite'!$V$26</xm:f>
              </x14:cfvo>
              <x14:cfvo type="percentile">
                <xm:f>50</xm:f>
              </x14:cfvo>
              <x14:cfvo type="num">
                <xm:f>'Authority Input Lite'!$L$26</xm:f>
              </x14:cfvo>
              <x14:color rgb="FF00B050"/>
              <x14:color rgb="FFFFC000"/>
              <x14:color rgb="FFFF0000"/>
            </x14:colorScale>
          </x14:cfRule>
          <xm:sqref>AI4:AN4</xm:sqref>
        </x14:conditionalFormatting>
        <x14:conditionalFormatting xmlns:xm="http://schemas.microsoft.com/office/excel/2006/main">
          <x14:cfRule type="colorScale" priority="32" id="{F0F1CF6F-C0FB-4274-9278-4E2550356BD8}">
            <x14:colorScale>
              <x14:cfvo type="num">
                <xm:f>'Authority Input Lite'!$L$27</xm:f>
              </x14:cfvo>
              <x14:cfvo type="percentile">
                <xm:f>50</xm:f>
              </x14:cfvo>
              <x14:cfvo type="num">
                <xm:f>'Authority Input Lite'!$V$27</xm:f>
              </x14:cfvo>
              <x14:color rgb="FFFF0000"/>
              <x14:color rgb="FFFFC000"/>
              <x14:color rgb="FF00B050"/>
            </x14:colorScale>
          </x14:cfRule>
          <xm:sqref>AI5:AN5</xm:sqref>
        </x14:conditionalFormatting>
        <x14:conditionalFormatting xmlns:xm="http://schemas.microsoft.com/office/excel/2006/main">
          <x14:cfRule type="colorScale" priority="31" id="{35A4BCD7-AEDC-4D1D-A706-8A62768D4560}">
            <x14:colorScale>
              <x14:cfvo type="num">
                <xm:f>'Authority Input Lite'!$L$28</xm:f>
              </x14:cfvo>
              <x14:cfvo type="percentile">
                <xm:f>50</xm:f>
              </x14:cfvo>
              <x14:cfvo type="num">
                <xm:f>'Authority Input Lite'!$V$28</xm:f>
              </x14:cfvo>
              <x14:color rgb="FFFF0000"/>
              <x14:color rgb="FFFFC000"/>
              <x14:color rgb="FF00B050"/>
            </x14:colorScale>
          </x14:cfRule>
          <xm:sqref>AI6:AN6</xm:sqref>
        </x14:conditionalFormatting>
        <x14:conditionalFormatting xmlns:xm="http://schemas.microsoft.com/office/excel/2006/main">
          <x14:cfRule type="colorScale" priority="30" id="{C8BA3353-CC3D-442F-B0D1-E994ADA075F9}">
            <x14:colorScale>
              <x14:cfvo type="num">
                <xm:f>'Authority Input Lite'!$G$29</xm:f>
              </x14:cfvo>
              <x14:cfvo type="percentile">
                <xm:f>50</xm:f>
              </x14:cfvo>
              <x14:cfvo type="num">
                <xm:f>'Authority Input Lite'!$I$29</xm:f>
              </x14:cfvo>
              <x14:color rgb="FFFF0000"/>
              <x14:color rgb="FFFFC000"/>
              <x14:color rgb="FF00B050"/>
            </x14:colorScale>
          </x14:cfRule>
          <xm:sqref>AI7:AN12 X12:AH12</xm:sqref>
        </x14:conditionalFormatting>
        <x14:conditionalFormatting xmlns:xm="http://schemas.microsoft.com/office/excel/2006/main">
          <x14:cfRule type="colorScale" priority="3" id="{7B8C7BAA-0432-DB43-A2EE-5F3F11D1301C}">
            <x14:colorScale>
              <x14:cfvo type="num">
                <xm:f>'Authority Input Lite'!$V$26</xm:f>
              </x14:cfvo>
              <x14:cfvo type="formula">
                <xm:f>MEDIAN('Authority Input Lite'!$L$26:$V$26)</xm:f>
              </x14:cfvo>
              <x14:cfvo type="num">
                <xm:f>'Authority Input Lite'!$L$26</xm:f>
              </x14:cfvo>
              <x14:color rgb="FF00B050"/>
              <x14:color rgb="FFFFC000"/>
              <x14:color rgb="FFFF0000"/>
            </x14:colorScale>
          </x14:cfRule>
          <xm:sqref>I28:L28</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E8F5E5-FD83-A348-84A3-F32E6FEFFA9D}">
  <sheetPr codeName="Sheet34">
    <tabColor theme="0" tint="-0.249977111117893"/>
  </sheetPr>
  <dimension ref="A1:L52"/>
  <sheetViews>
    <sheetView showGridLines="0" zoomScale="121" zoomScaleNormal="121" workbookViewId="0">
      <selection activeCell="I33" sqref="I33"/>
    </sheetView>
  </sheetViews>
  <sheetFormatPr defaultColWidth="0" defaultRowHeight="12" customHeight="1" zeroHeight="1" x14ac:dyDescent="0.25"/>
  <cols>
    <col min="1" max="2" width="3.59765625" bestFit="1" customWidth="1"/>
    <col min="3" max="3" width="3" customWidth="1"/>
    <col min="4" max="4" width="4.3984375" customWidth="1"/>
    <col min="5" max="5" width="32.3984375" bestFit="1" customWidth="1"/>
    <col min="6" max="6" width="4.3984375" bestFit="1" customWidth="1"/>
    <col min="7" max="7" width="106" bestFit="1" customWidth="1"/>
    <col min="8" max="9" width="9" customWidth="1"/>
    <col min="10" max="10" width="4" customWidth="1"/>
    <col min="11" max="11" width="12.3984375" customWidth="1"/>
    <col min="12" max="12" width="1.796875" customWidth="1"/>
    <col min="13" max="16384" width="9" hidden="1"/>
  </cols>
  <sheetData>
    <row r="1" spans="1:11" ht="11.5" x14ac:dyDescent="0.25">
      <c r="A1" s="39"/>
      <c r="B1" s="39"/>
      <c r="C1" s="40"/>
      <c r="D1" s="39"/>
      <c r="E1" s="39"/>
      <c r="F1" s="39"/>
      <c r="G1" s="39"/>
      <c r="H1" s="39"/>
      <c r="I1" s="39"/>
      <c r="J1" s="39"/>
      <c r="K1" s="39"/>
    </row>
    <row r="2" spans="1:11" ht="13" x14ac:dyDescent="0.25">
      <c r="A2" s="39"/>
      <c r="B2" s="39"/>
      <c r="C2" s="41" t="str">
        <f>cstProjectName</f>
        <v>[Financial Viability Risk Assessment Template]</v>
      </c>
      <c r="D2" s="39"/>
      <c r="E2" s="39"/>
      <c r="F2" s="39"/>
      <c r="G2" s="39"/>
      <c r="H2" s="39"/>
      <c r="I2" s="39"/>
      <c r="J2" s="39"/>
      <c r="K2" s="39"/>
    </row>
    <row r="3" spans="1:11" ht="12.5" x14ac:dyDescent="0.25">
      <c r="A3" s="39"/>
      <c r="B3" s="39"/>
      <c r="C3" s="42" t="str">
        <f ca="1">MID(CELL("filename",A1),FIND("]",CELL("filename",A1))+1,256)</f>
        <v>Contents FVRA Full</v>
      </c>
      <c r="D3" s="39"/>
      <c r="E3" s="39"/>
      <c r="F3" s="39"/>
      <c r="G3" s="39"/>
      <c r="H3" s="39"/>
      <c r="I3" s="39"/>
      <c r="J3" s="39"/>
      <c r="K3" s="39"/>
    </row>
    <row r="4" spans="1:11" ht="11.5" x14ac:dyDescent="0.25">
      <c r="A4" s="39"/>
      <c r="B4" s="39"/>
      <c r="C4" s="40" t="str">
        <f>IF(ISBLANK(cstProtectiveMarking),"",cstProtectiveMarking)</f>
        <v>[OFFICIAL]</v>
      </c>
      <c r="D4" s="39"/>
      <c r="E4" s="39"/>
      <c r="F4" s="39"/>
      <c r="G4" s="39"/>
      <c r="H4" s="39"/>
      <c r="I4" s="39"/>
      <c r="J4" s="39"/>
      <c r="K4" s="39"/>
    </row>
    <row r="5" spans="1:11" ht="11.5" x14ac:dyDescent="0.25">
      <c r="A5" s="39"/>
      <c r="B5" s="39"/>
      <c r="C5" s="1160" t="str">
        <f>HYPERLINK("#'Contents'!A1",sysChkWord)</f>
        <v>All Checks OK</v>
      </c>
      <c r="D5" s="1160"/>
      <c r="E5" s="1160"/>
      <c r="F5" s="43"/>
      <c r="G5" s="39"/>
      <c r="H5" s="39"/>
      <c r="I5" s="39"/>
      <c r="J5" s="39"/>
      <c r="K5" s="39"/>
    </row>
    <row r="6" spans="1:11" ht="12.5" x14ac:dyDescent="0.25">
      <c r="A6" s="39"/>
      <c r="B6" s="44"/>
      <c r="C6" s="1161"/>
      <c r="D6" s="1161"/>
      <c r="E6" s="1161"/>
      <c r="F6" s="43"/>
      <c r="G6" s="39"/>
      <c r="H6" s="39"/>
      <c r="I6" s="39"/>
      <c r="J6" s="39"/>
      <c r="K6" s="39"/>
    </row>
    <row r="7" spans="1:11" ht="11.5" x14ac:dyDescent="0.25">
      <c r="A7" s="39"/>
      <c r="B7" s="39"/>
      <c r="C7" s="39"/>
      <c r="D7" s="39"/>
      <c r="E7" s="39"/>
      <c r="F7" s="39"/>
      <c r="G7" s="39"/>
      <c r="H7" s="39"/>
      <c r="I7" s="39"/>
      <c r="J7" s="39"/>
      <c r="K7" s="39"/>
    </row>
    <row r="8" spans="1:11" ht="11.5" x14ac:dyDescent="0.25">
      <c r="A8" s="29">
        <f>SUM(A9:A50)</f>
        <v>0</v>
      </c>
      <c r="B8" s="45">
        <f>SUM(B9:B50)</f>
        <v>0</v>
      </c>
      <c r="C8" s="46"/>
      <c r="D8" s="46"/>
      <c r="E8" s="46"/>
      <c r="F8" s="46"/>
      <c r="G8" s="46"/>
      <c r="H8" s="46"/>
      <c r="I8" s="39"/>
      <c r="J8" s="39"/>
      <c r="K8" s="39"/>
    </row>
    <row r="9" spans="1:11" ht="11.5" x14ac:dyDescent="0.25"/>
    <row r="10" spans="1:11" ht="15.5" x14ac:dyDescent="0.35">
      <c r="A10" s="47"/>
      <c r="B10" s="47"/>
      <c r="C10" s="47"/>
      <c r="D10" s="47" t="s">
        <v>170</v>
      </c>
      <c r="E10" s="47"/>
      <c r="F10" s="47"/>
      <c r="G10" s="47"/>
      <c r="H10" s="47"/>
      <c r="I10" s="47"/>
      <c r="J10" s="47"/>
      <c r="K10" s="47"/>
    </row>
    <row r="11" spans="1:11" ht="11.5" x14ac:dyDescent="0.25">
      <c r="A11" s="31"/>
      <c r="B11" s="31"/>
      <c r="C11" s="31"/>
      <c r="D11" s="31"/>
      <c r="E11" s="31"/>
      <c r="F11" s="31"/>
      <c r="G11" s="31"/>
      <c r="H11" s="31"/>
      <c r="I11" s="31"/>
      <c r="K11" s="1162" t="s">
        <v>414</v>
      </c>
    </row>
    <row r="12" spans="1:11" ht="11.5" x14ac:dyDescent="0.25">
      <c r="A12" s="31"/>
      <c r="B12" s="31"/>
      <c r="C12" s="1163"/>
      <c r="D12" s="1163"/>
      <c r="E12" s="48" t="s">
        <v>171</v>
      </c>
      <c r="F12" s="48"/>
      <c r="G12" s="48" t="s">
        <v>172</v>
      </c>
      <c r="H12" s="49" t="s">
        <v>109</v>
      </c>
      <c r="I12" s="49" t="s">
        <v>110</v>
      </c>
      <c r="J12" s="284"/>
      <c r="K12" s="1162"/>
    </row>
    <row r="13" spans="1:11" ht="11.5" x14ac:dyDescent="0.25">
      <c r="A13" s="31"/>
      <c r="B13" s="31"/>
      <c r="C13" s="31"/>
      <c r="D13" s="31"/>
      <c r="E13" s="137" t="s">
        <v>170</v>
      </c>
      <c r="F13" s="50"/>
      <c r="G13" s="33" t="s">
        <v>327</v>
      </c>
      <c r="H13" s="51">
        <f>A8</f>
        <v>0</v>
      </c>
      <c r="I13" s="51">
        <f>B8</f>
        <v>0</v>
      </c>
      <c r="K13" s="51" t="s">
        <v>388</v>
      </c>
    </row>
    <row r="14" spans="1:11" ht="11.5" x14ac:dyDescent="0.25">
      <c r="A14" s="31"/>
      <c r="B14" s="31"/>
      <c r="C14" s="31"/>
      <c r="D14" s="31"/>
      <c r="E14" s="136" t="s">
        <v>209</v>
      </c>
      <c r="F14" s="50"/>
      <c r="G14" s="33" t="s">
        <v>328</v>
      </c>
      <c r="H14" s="51">
        <f>'Authority Instructions'!A8</f>
        <v>0</v>
      </c>
      <c r="I14" s="51">
        <f>'Authority Instructions'!B8</f>
        <v>0</v>
      </c>
      <c r="K14" s="51" t="s">
        <v>388</v>
      </c>
    </row>
    <row r="15" spans="1:11" ht="11.5" x14ac:dyDescent="0.25">
      <c r="A15" s="31"/>
      <c r="B15" s="31"/>
      <c r="C15" s="31"/>
      <c r="D15" s="31"/>
      <c r="E15" s="136" t="s">
        <v>644</v>
      </c>
      <c r="F15" s="50"/>
      <c r="G15" s="33" t="s">
        <v>642</v>
      </c>
      <c r="H15" s="51">
        <f>'Authority Input Lite'!A8</f>
        <v>0</v>
      </c>
      <c r="I15" s="51">
        <f>'Authority Input Lite'!B8</f>
        <v>0</v>
      </c>
      <c r="K15" s="51" t="s">
        <v>388</v>
      </c>
    </row>
    <row r="16" spans="1:11" ht="11.5" x14ac:dyDescent="0.25">
      <c r="A16" s="31"/>
      <c r="B16" s="31"/>
      <c r="C16" s="31"/>
      <c r="D16" s="31"/>
      <c r="E16" s="136" t="s">
        <v>195</v>
      </c>
      <c r="F16" s="50"/>
      <c r="G16" s="33" t="s">
        <v>329</v>
      </c>
      <c r="H16" s="51">
        <f>'Bidder Instructions'!A8</f>
        <v>0</v>
      </c>
      <c r="I16" s="51">
        <f>'Bidder Instructions'!B8</f>
        <v>0</v>
      </c>
      <c r="K16" s="51" t="s">
        <v>388</v>
      </c>
    </row>
    <row r="17" spans="1:11" ht="11.5" x14ac:dyDescent="0.25">
      <c r="A17" s="31"/>
      <c r="B17" s="31"/>
      <c r="C17" s="31"/>
      <c r="D17" s="31"/>
      <c r="E17" s="136" t="s">
        <v>641</v>
      </c>
      <c r="F17" s="50"/>
      <c r="G17" s="33" t="s">
        <v>643</v>
      </c>
      <c r="H17" s="51">
        <f>'Bidder Instructions Lite'!A8</f>
        <v>0</v>
      </c>
      <c r="I17" s="51">
        <f>'Bidder Instructions Lite'!B8</f>
        <v>0</v>
      </c>
      <c r="K17" s="51" t="s">
        <v>388</v>
      </c>
    </row>
    <row r="18" spans="1:11" ht="11.5" x14ac:dyDescent="0.25">
      <c r="A18" s="31"/>
      <c r="B18" s="31"/>
      <c r="C18" s="31"/>
      <c r="D18" s="31"/>
      <c r="E18" s="136" t="s">
        <v>324</v>
      </c>
      <c r="F18" s="50"/>
      <c r="G18" s="33" t="s">
        <v>330</v>
      </c>
      <c r="H18" s="51">
        <f>'Authority Input'!A8</f>
        <v>0</v>
      </c>
      <c r="I18" s="51">
        <f>'Authority Input'!B8</f>
        <v>0</v>
      </c>
      <c r="K18" s="286" t="s">
        <v>104</v>
      </c>
    </row>
    <row r="19" spans="1:11" ht="11.5" x14ac:dyDescent="0.25">
      <c r="A19" s="31"/>
      <c r="B19" s="31"/>
      <c r="C19" s="31"/>
      <c r="D19" s="31"/>
      <c r="E19" s="136" t="s">
        <v>640</v>
      </c>
      <c r="F19" s="50"/>
      <c r="G19" s="33" t="s">
        <v>330</v>
      </c>
      <c r="H19" s="51">
        <f>'Authority Input Lite'!A8</f>
        <v>0</v>
      </c>
      <c r="I19" s="51">
        <f>'Authority Input Lite'!B8</f>
        <v>0</v>
      </c>
      <c r="K19" s="286" t="s">
        <v>104</v>
      </c>
    </row>
    <row r="20" spans="1:11" x14ac:dyDescent="0.25">
      <c r="A20" s="31"/>
      <c r="B20" s="31"/>
      <c r="C20" s="31"/>
      <c r="D20" s="31"/>
      <c r="E20" s="128" t="s">
        <v>267</v>
      </c>
      <c r="F20" s="50"/>
      <c r="G20" s="33"/>
      <c r="H20" s="167"/>
      <c r="I20" s="167"/>
      <c r="K20" s="167"/>
    </row>
    <row r="21" spans="1:11" ht="11.5" x14ac:dyDescent="0.25">
      <c r="A21" s="31"/>
      <c r="B21" s="31"/>
      <c r="C21" s="31"/>
      <c r="D21" s="31"/>
      <c r="E21" s="129" t="s">
        <v>262</v>
      </c>
      <c r="F21" s="50"/>
      <c r="G21" s="33" t="s">
        <v>593</v>
      </c>
      <c r="H21" s="51">
        <f>'1.1a Lead &amp; Parents'!A8</f>
        <v>0</v>
      </c>
      <c r="I21" s="51">
        <f>'1.1a Lead &amp; Parents'!B8</f>
        <v>0</v>
      </c>
      <c r="K21" s="51" t="s">
        <v>388</v>
      </c>
    </row>
    <row r="22" spans="1:11" ht="11.5" x14ac:dyDescent="0.25">
      <c r="A22" s="31"/>
      <c r="B22" s="31"/>
      <c r="C22" s="31"/>
      <c r="D22" s="31"/>
      <c r="E22" s="129" t="s">
        <v>263</v>
      </c>
      <c r="F22" s="50"/>
      <c r="G22" s="33" t="s">
        <v>331</v>
      </c>
      <c r="H22" s="51">
        <f>'1.1b Lead &amp; Parents NFP'!A8</f>
        <v>0</v>
      </c>
      <c r="I22" s="51">
        <f>'1.1b Lead &amp; Parents NFP'!B8</f>
        <v>0</v>
      </c>
      <c r="K22" s="51" t="s">
        <v>388</v>
      </c>
    </row>
    <row r="23" spans="1:11" ht="11.5" x14ac:dyDescent="0.25">
      <c r="A23" s="31"/>
      <c r="B23" s="31"/>
      <c r="C23" s="31"/>
      <c r="D23" s="31"/>
      <c r="E23" s="129" t="s">
        <v>264</v>
      </c>
      <c r="F23" s="50"/>
      <c r="G23" s="33" t="s">
        <v>374</v>
      </c>
      <c r="H23" s="51">
        <f>'1.2a Other'!A8</f>
        <v>0</v>
      </c>
      <c r="I23" s="51">
        <f>'1.2a Other'!B8</f>
        <v>0</v>
      </c>
      <c r="K23" s="51" t="s">
        <v>388</v>
      </c>
    </row>
    <row r="24" spans="1:11" ht="11.5" x14ac:dyDescent="0.25">
      <c r="A24" s="31"/>
      <c r="B24" s="31"/>
      <c r="C24" s="31"/>
      <c r="D24" s="31"/>
      <c r="E24" s="129" t="s">
        <v>265</v>
      </c>
      <c r="F24" s="50"/>
      <c r="G24" s="33" t="s">
        <v>375</v>
      </c>
      <c r="H24" s="51">
        <f>'1.2b Other NFP'!A8</f>
        <v>0</v>
      </c>
      <c r="I24" s="51">
        <f>'1.2b Other NFP'!B8</f>
        <v>0</v>
      </c>
      <c r="K24" s="51" t="s">
        <v>388</v>
      </c>
    </row>
    <row r="25" spans="1:11" x14ac:dyDescent="0.25">
      <c r="A25" s="31"/>
      <c r="B25" s="31"/>
      <c r="C25" s="31"/>
      <c r="D25" s="31"/>
      <c r="E25" s="130" t="s">
        <v>268</v>
      </c>
      <c r="F25" s="50"/>
      <c r="G25" s="33"/>
      <c r="H25" s="167"/>
      <c r="I25" s="167"/>
      <c r="K25" s="167"/>
    </row>
    <row r="26" spans="1:11" ht="11.5" x14ac:dyDescent="0.25">
      <c r="A26" s="31"/>
      <c r="B26" s="31"/>
      <c r="C26" s="31"/>
      <c r="D26" s="31"/>
      <c r="E26" s="131" t="s">
        <v>266</v>
      </c>
      <c r="F26" s="50"/>
      <c r="G26" s="33" t="s">
        <v>383</v>
      </c>
      <c r="H26" s="51">
        <f>'2.1 Lead &amp; Parents'!A8</f>
        <v>0</v>
      </c>
      <c r="I26" s="51">
        <f>'2.1 Lead &amp; Parents'!B8</f>
        <v>0</v>
      </c>
      <c r="K26" s="51" t="s">
        <v>388</v>
      </c>
    </row>
    <row r="27" spans="1:11" ht="11.5" x14ac:dyDescent="0.25">
      <c r="A27" s="31"/>
      <c r="B27" s="31"/>
      <c r="C27" s="31"/>
      <c r="D27" s="31"/>
      <c r="E27" s="131" t="s">
        <v>270</v>
      </c>
      <c r="F27" s="50"/>
      <c r="G27" s="33" t="s">
        <v>384</v>
      </c>
      <c r="H27" s="51">
        <f>'2.2 Other'!A8</f>
        <v>0</v>
      </c>
      <c r="I27" s="51">
        <f>'2.2 Other'!B8</f>
        <v>0</v>
      </c>
      <c r="K27" s="51" t="s">
        <v>388</v>
      </c>
    </row>
    <row r="28" spans="1:11" ht="11.5" x14ac:dyDescent="0.25">
      <c r="A28" s="31"/>
      <c r="B28" s="31"/>
      <c r="C28" s="31"/>
      <c r="D28" s="31"/>
      <c r="E28" s="131" t="s">
        <v>645</v>
      </c>
      <c r="F28" s="50"/>
      <c r="G28" s="33" t="s">
        <v>646</v>
      </c>
      <c r="H28" s="51">
        <f>'2.3 Lead'!A8</f>
        <v>0</v>
      </c>
      <c r="I28" s="51">
        <f>'2.3 Lead'!B8</f>
        <v>0</v>
      </c>
      <c r="K28" s="51" t="s">
        <v>388</v>
      </c>
    </row>
    <row r="29" spans="1:11" x14ac:dyDescent="0.25">
      <c r="A29" s="31"/>
      <c r="B29" s="31"/>
      <c r="C29" s="31"/>
      <c r="D29" s="31"/>
      <c r="E29" s="132" t="s">
        <v>269</v>
      </c>
      <c r="F29" s="50"/>
      <c r="G29" s="33"/>
      <c r="H29" s="167"/>
      <c r="I29" s="167"/>
      <c r="K29" s="167"/>
    </row>
    <row r="30" spans="1:11" ht="11.5" x14ac:dyDescent="0.25">
      <c r="A30" s="31"/>
      <c r="B30" s="31"/>
      <c r="C30" s="31"/>
      <c r="D30" s="31"/>
      <c r="E30" s="133" t="s">
        <v>271</v>
      </c>
      <c r="F30" s="50"/>
      <c r="G30" s="33" t="s">
        <v>279</v>
      </c>
      <c r="H30" s="51">
        <f>'3.1 Lead &amp; Parents'!A8</f>
        <v>0</v>
      </c>
      <c r="I30" s="51">
        <f>'3.1 Lead &amp; Parents'!B8</f>
        <v>0</v>
      </c>
      <c r="K30" s="51" t="s">
        <v>388</v>
      </c>
    </row>
    <row r="31" spans="1:11" ht="11.5" x14ac:dyDescent="0.25">
      <c r="A31" s="31"/>
      <c r="B31" s="31"/>
      <c r="C31" s="31"/>
      <c r="D31" s="31"/>
      <c r="E31" s="133" t="s">
        <v>272</v>
      </c>
      <c r="F31" s="50"/>
      <c r="G31" s="33" t="s">
        <v>376</v>
      </c>
      <c r="H31" s="51">
        <f>'3.2 Other'!A8</f>
        <v>0</v>
      </c>
      <c r="I31" s="51">
        <f>'3.2 Other'!B8</f>
        <v>0</v>
      </c>
      <c r="K31" s="51" t="s">
        <v>388</v>
      </c>
    </row>
    <row r="32" spans="1:11" ht="11.5" x14ac:dyDescent="0.25">
      <c r="A32" s="31"/>
      <c r="B32" s="31"/>
      <c r="C32" s="31"/>
      <c r="D32" s="31"/>
      <c r="E32" s="133" t="s">
        <v>647</v>
      </c>
      <c r="F32" s="50"/>
      <c r="G32" s="33" t="s">
        <v>279</v>
      </c>
      <c r="H32" s="51">
        <f>'3.3 Lead'!A8</f>
        <v>0</v>
      </c>
      <c r="I32" s="51">
        <f>'3.3 Lead'!B8</f>
        <v>0</v>
      </c>
      <c r="K32" s="51" t="s">
        <v>388</v>
      </c>
    </row>
    <row r="33" spans="1:11" x14ac:dyDescent="0.25">
      <c r="A33" s="31"/>
      <c r="B33" s="31"/>
      <c r="C33" s="31"/>
      <c r="D33" s="31"/>
      <c r="E33" s="134" t="s">
        <v>273</v>
      </c>
      <c r="F33" s="50"/>
      <c r="G33" s="33"/>
      <c r="H33" s="167"/>
      <c r="I33" s="167"/>
      <c r="K33" s="167"/>
    </row>
    <row r="34" spans="1:11" ht="11.5" x14ac:dyDescent="0.25">
      <c r="A34" s="31"/>
      <c r="B34" s="31"/>
      <c r="C34" s="31"/>
      <c r="D34" s="31"/>
      <c r="E34" s="135" t="s">
        <v>274</v>
      </c>
      <c r="F34" s="50"/>
      <c r="G34" s="33" t="s">
        <v>289</v>
      </c>
      <c r="H34" s="51">
        <f>'4.1a Lead'!A8</f>
        <v>0</v>
      </c>
      <c r="I34" s="51">
        <f>'4.1a Lead'!B8</f>
        <v>0</v>
      </c>
      <c r="K34" s="51" t="s">
        <v>388</v>
      </c>
    </row>
    <row r="35" spans="1:11" ht="11.5" x14ac:dyDescent="0.25">
      <c r="A35" s="31"/>
      <c r="B35" s="31"/>
      <c r="C35" s="31"/>
      <c r="D35" s="31"/>
      <c r="E35" s="135" t="s">
        <v>275</v>
      </c>
      <c r="F35" s="50"/>
      <c r="G35" s="33" t="s">
        <v>277</v>
      </c>
      <c r="H35" s="51">
        <f>'4.1b Immediate Parent'!A8</f>
        <v>0</v>
      </c>
      <c r="I35" s="51">
        <f>'4.1b Immediate Parent'!B8</f>
        <v>0</v>
      </c>
      <c r="K35" s="51" t="s">
        <v>388</v>
      </c>
    </row>
    <row r="36" spans="1:11" ht="11.5" x14ac:dyDescent="0.25">
      <c r="A36" s="31"/>
      <c r="B36" s="31"/>
      <c r="C36" s="31"/>
      <c r="D36" s="31"/>
      <c r="E36" s="135" t="s">
        <v>276</v>
      </c>
      <c r="F36" s="50"/>
      <c r="G36" s="33" t="s">
        <v>278</v>
      </c>
      <c r="H36" s="51">
        <f>'4.1c Ultimate Parent'!A8</f>
        <v>0</v>
      </c>
      <c r="I36" s="51">
        <f>'4.1c Ultimate Parent'!B8</f>
        <v>0</v>
      </c>
      <c r="K36" s="51" t="s">
        <v>388</v>
      </c>
    </row>
    <row r="37" spans="1:11" ht="11.5" x14ac:dyDescent="0.25">
      <c r="A37" s="31"/>
      <c r="B37" s="31"/>
      <c r="C37" s="31"/>
      <c r="D37" s="31"/>
      <c r="E37" s="135" t="s">
        <v>286</v>
      </c>
      <c r="F37" s="50"/>
      <c r="G37" s="33" t="s">
        <v>280</v>
      </c>
      <c r="H37" s="51">
        <f>'4.2a Other (1)'!A8</f>
        <v>0</v>
      </c>
      <c r="I37" s="51">
        <f>'4.2a Other (1)'!B8</f>
        <v>0</v>
      </c>
      <c r="K37" s="51" t="s">
        <v>388</v>
      </c>
    </row>
    <row r="38" spans="1:11" ht="11.5" x14ac:dyDescent="0.25">
      <c r="A38" s="31"/>
      <c r="B38" s="31"/>
      <c r="C38" s="31"/>
      <c r="D38" s="31"/>
      <c r="E38" s="135" t="s">
        <v>287</v>
      </c>
      <c r="F38" s="50"/>
      <c r="G38" s="33" t="s">
        <v>280</v>
      </c>
      <c r="H38" s="51">
        <f>'4.2b Other (2)'!A8</f>
        <v>0</v>
      </c>
      <c r="I38" s="51">
        <f>'4.2b Other (2)'!B8</f>
        <v>0</v>
      </c>
      <c r="K38" s="51" t="s">
        <v>388</v>
      </c>
    </row>
    <row r="39" spans="1:11" ht="11.5" x14ac:dyDescent="0.25">
      <c r="A39" s="31"/>
      <c r="B39" s="31"/>
      <c r="C39" s="31"/>
      <c r="D39" s="31"/>
      <c r="E39" s="135" t="s">
        <v>288</v>
      </c>
      <c r="F39" s="50"/>
      <c r="G39" s="33" t="s">
        <v>280</v>
      </c>
      <c r="H39" s="51">
        <f>'4.2c Other (3)'!A8</f>
        <v>0</v>
      </c>
      <c r="I39" s="51">
        <f>'4.2c Other (3)'!B8</f>
        <v>0</v>
      </c>
      <c r="K39" s="51" t="s">
        <v>388</v>
      </c>
    </row>
    <row r="40" spans="1:11" ht="11.5" x14ac:dyDescent="0.25">
      <c r="A40" s="31"/>
      <c r="B40" s="31"/>
      <c r="C40" s="31"/>
      <c r="D40" s="31"/>
      <c r="E40" s="135" t="s">
        <v>294</v>
      </c>
      <c r="F40" s="50"/>
      <c r="G40" s="33" t="s">
        <v>295</v>
      </c>
      <c r="H40" s="51">
        <f>'4.3 Evaluation Summary'!A8</f>
        <v>0</v>
      </c>
      <c r="I40" s="51">
        <f>'4.3 Evaluation Summary'!B8</f>
        <v>0</v>
      </c>
      <c r="K40" s="286" t="s">
        <v>104</v>
      </c>
    </row>
    <row r="41" spans="1:11" ht="11.5" x14ac:dyDescent="0.25">
      <c r="A41" s="31"/>
      <c r="B41" s="31"/>
      <c r="C41" s="31"/>
      <c r="D41" s="31"/>
      <c r="E41" s="135" t="s">
        <v>648</v>
      </c>
      <c r="F41" s="50"/>
      <c r="G41" s="33" t="s">
        <v>289</v>
      </c>
      <c r="H41" s="51">
        <f>'4.4 Lead'!A8</f>
        <v>0</v>
      </c>
      <c r="I41" s="51">
        <f>'4.4 Lead'!B8</f>
        <v>0</v>
      </c>
      <c r="K41" s="51" t="s">
        <v>388</v>
      </c>
    </row>
    <row r="42" spans="1:11" ht="13" customHeight="1" x14ac:dyDescent="0.25">
      <c r="A42" s="31"/>
      <c r="B42" s="31"/>
      <c r="C42" s="31"/>
      <c r="D42" s="31"/>
      <c r="E42" s="135" t="s">
        <v>649</v>
      </c>
      <c r="F42" s="50"/>
      <c r="G42" s="33" t="s">
        <v>651</v>
      </c>
      <c r="H42" s="51">
        <f>'4.5 Evaluation Summary'!A8</f>
        <v>0</v>
      </c>
      <c r="I42" s="51">
        <f>'4.5 Evaluation Summary'!B8</f>
        <v>0</v>
      </c>
      <c r="K42" s="286" t="s">
        <v>104</v>
      </c>
    </row>
    <row r="43" spans="1:11" x14ac:dyDescent="0.25">
      <c r="A43" s="31"/>
      <c r="B43" s="31"/>
      <c r="C43" s="31"/>
      <c r="D43" s="31"/>
      <c r="E43" s="151" t="s">
        <v>297</v>
      </c>
      <c r="F43" s="50"/>
      <c r="G43" s="33"/>
      <c r="K43" s="167"/>
    </row>
    <row r="44" spans="1:11" ht="11.5" x14ac:dyDescent="0.25">
      <c r="A44" s="31"/>
      <c r="B44" s="31"/>
      <c r="C44" s="31"/>
      <c r="D44" s="31"/>
      <c r="E44" s="149" t="s">
        <v>296</v>
      </c>
      <c r="F44" s="50"/>
      <c r="G44" s="33" t="s">
        <v>298</v>
      </c>
      <c r="H44" s="51">
        <f>'Metric Definitions'!A8</f>
        <v>0</v>
      </c>
      <c r="I44" s="51">
        <f>'Metric Definitions'!B8</f>
        <v>0</v>
      </c>
      <c r="K44" s="51" t="s">
        <v>388</v>
      </c>
    </row>
    <row r="45" spans="1:11" ht="11.5" x14ac:dyDescent="0.25">
      <c r="A45" s="31"/>
      <c r="B45" s="31"/>
      <c r="C45" s="31"/>
      <c r="D45" s="31"/>
      <c r="E45" s="150" t="s">
        <v>173</v>
      </c>
      <c r="F45" s="50"/>
      <c r="G45" s="33" t="s">
        <v>377</v>
      </c>
      <c r="H45" s="51">
        <f>'SysConfig HIDE BEFORE SHARING'!A8</f>
        <v>0</v>
      </c>
      <c r="I45" s="51">
        <f>'SysConfig HIDE BEFORE SHARING'!B8</f>
        <v>0</v>
      </c>
      <c r="K45" s="51" t="s">
        <v>388</v>
      </c>
    </row>
    <row r="46" spans="1:11" ht="11.5" x14ac:dyDescent="0.25">
      <c r="A46" s="31"/>
      <c r="B46" s="31"/>
      <c r="C46" s="31"/>
      <c r="D46" s="31"/>
      <c r="E46" s="295" t="s">
        <v>168</v>
      </c>
      <c r="F46" s="296"/>
      <c r="G46" s="296"/>
      <c r="H46" s="296"/>
      <c r="I46" s="296"/>
      <c r="J46" s="296"/>
      <c r="K46" s="296"/>
    </row>
    <row r="47" spans="1:11" ht="11.5" x14ac:dyDescent="0.25">
      <c r="A47" s="31"/>
      <c r="B47" s="31"/>
      <c r="C47" s="31"/>
      <c r="D47" s="31"/>
      <c r="E47" s="31"/>
      <c r="F47" s="31"/>
      <c r="G47" s="31"/>
      <c r="H47" s="31"/>
      <c r="I47" s="31"/>
      <c r="K47" s="31"/>
    </row>
    <row r="48" spans="1:11" x14ac:dyDescent="0.25">
      <c r="A48" s="31"/>
      <c r="B48" s="31"/>
      <c r="C48" s="31"/>
      <c r="D48" s="31"/>
      <c r="E48" s="52" t="s">
        <v>174</v>
      </c>
      <c r="F48" s="31"/>
      <c r="G48" s="53" t="s">
        <v>175</v>
      </c>
      <c r="H48" s="51">
        <f>IFERROR(SUM($H$12:H46),1)</f>
        <v>0</v>
      </c>
      <c r="I48" s="38">
        <f>IFERROR(SUM($I$12:I46),1)</f>
        <v>0</v>
      </c>
    </row>
    <row r="49" spans="1:11" ht="11.5" x14ac:dyDescent="0.25">
      <c r="A49" s="31"/>
      <c r="B49" s="31"/>
      <c r="C49" s="31"/>
      <c r="D49" s="31"/>
      <c r="E49" s="31"/>
      <c r="F49" s="31"/>
      <c r="G49" s="31"/>
      <c r="H49" s="31"/>
      <c r="I49" s="31"/>
    </row>
    <row r="50" spans="1:11" ht="15.5" x14ac:dyDescent="0.35">
      <c r="A50" s="47"/>
      <c r="B50" s="47"/>
      <c r="C50" s="47"/>
      <c r="D50" s="47" t="s">
        <v>169</v>
      </c>
      <c r="E50" s="47"/>
      <c r="F50" s="47"/>
      <c r="G50" s="47"/>
      <c r="H50" s="47"/>
      <c r="I50" s="47"/>
      <c r="J50" s="47"/>
      <c r="K50" s="47"/>
    </row>
    <row r="51" spans="1:11" ht="2.25" customHeight="1" x14ac:dyDescent="0.25"/>
    <row r="52" spans="1:11" ht="12" customHeight="1" x14ac:dyDescent="0.25"/>
  </sheetData>
  <mergeCells count="4">
    <mergeCell ref="C5:E5"/>
    <mergeCell ref="C6:E6"/>
    <mergeCell ref="K11:K12"/>
    <mergeCell ref="C12:D12"/>
  </mergeCells>
  <conditionalFormatting sqref="C5 F5">
    <cfRule type="expression" dxfId="213" priority="1">
      <formula>IF(AND(sysChk=0,sysWarn=0),1,0)</formula>
    </cfRule>
    <cfRule type="expression" dxfId="212" priority="2">
      <formula>IF(AND(sysChk=0,sysWarn&lt;&gt;0),1,0)</formula>
    </cfRule>
    <cfRule type="expression" dxfId="211" priority="3">
      <formula>IF(sysChk&lt;&gt;0,1,0)</formula>
    </cfRule>
  </conditionalFormatting>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4">
    <tabColor theme="7" tint="0.59999389629810485"/>
  </sheetPr>
  <dimension ref="B2:D6"/>
  <sheetViews>
    <sheetView zoomScale="75" zoomScaleNormal="75" workbookViewId="0">
      <selection activeCell="G18" sqref="G18"/>
    </sheetView>
  </sheetViews>
  <sheetFormatPr defaultColWidth="9" defaultRowHeight="11.5" x14ac:dyDescent="0.25"/>
  <cols>
    <col min="1" max="16384" width="9" style="1136"/>
  </cols>
  <sheetData>
    <row r="2" spans="2:4" ht="25" x14ac:dyDescent="0.5">
      <c r="B2" s="1137" t="s">
        <v>853</v>
      </c>
    </row>
    <row r="5" spans="2:4" x14ac:dyDescent="0.25">
      <c r="B5" s="1135"/>
    </row>
    <row r="6" spans="2:4" x14ac:dyDescent="0.25">
      <c r="D6" s="1135"/>
    </row>
  </sheetData>
  <sheetProtection selectLockedCells="1" selectUnlockedCells="1"/>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theme="7" tint="0.59999389629810485"/>
    <pageSetUpPr autoPageBreaks="0" fitToPage="1"/>
  </sheetPr>
  <dimension ref="A1:XDN648"/>
  <sheetViews>
    <sheetView showGridLines="0" topLeftCell="A25" zoomScale="75" zoomScaleNormal="75" workbookViewId="0">
      <selection activeCell="F10" sqref="F10:H10"/>
    </sheetView>
  </sheetViews>
  <sheetFormatPr defaultColWidth="0" defaultRowHeight="15.75" customHeight="1" zeroHeight="1" x14ac:dyDescent="0.25"/>
  <cols>
    <col min="1" max="2" width="5" style="81" customWidth="1"/>
    <col min="3" max="3" width="13" style="81" customWidth="1"/>
    <col min="4" max="4" width="28.59765625" style="75" customWidth="1"/>
    <col min="5" max="5" width="2.796875" style="81" customWidth="1"/>
    <col min="6" max="8" width="21" style="103" customWidth="1"/>
    <col min="9" max="10" width="100.59765625" style="81" customWidth="1"/>
    <col min="11" max="11" width="9" style="81" customWidth="1"/>
    <col min="12" max="16342" width="9" style="81" hidden="1"/>
    <col min="16343" max="16384" width="11" style="81" hidden="1"/>
  </cols>
  <sheetData>
    <row r="1" spans="1:10" ht="15.75" customHeight="1" x14ac:dyDescent="0.25">
      <c r="A1" s="79"/>
      <c r="B1" s="79"/>
      <c r="C1" s="80"/>
      <c r="D1" s="104"/>
      <c r="E1" s="79"/>
      <c r="F1" s="99"/>
      <c r="G1" s="99"/>
      <c r="H1" s="99"/>
      <c r="I1" s="79"/>
      <c r="J1" s="79"/>
    </row>
    <row r="2" spans="1:10" ht="15.75" customHeight="1" x14ac:dyDescent="0.25">
      <c r="A2" s="79"/>
      <c r="B2" s="79"/>
      <c r="C2" s="41" t="str">
        <f>cstProjectName</f>
        <v>[Financial Viability Risk Assessment Template]</v>
      </c>
      <c r="D2" s="104"/>
      <c r="E2" s="79"/>
      <c r="F2" s="99"/>
      <c r="G2" s="99"/>
      <c r="H2" s="99"/>
      <c r="I2" s="79"/>
      <c r="J2" s="79"/>
    </row>
    <row r="3" spans="1:10" ht="15.75" customHeight="1" x14ac:dyDescent="0.25">
      <c r="A3" s="79"/>
      <c r="B3" s="79"/>
      <c r="C3" s="42" t="str">
        <f ca="1">MID(CELL("filename",A1),FIND("]",CELL("filename",A1))+1,256)&amp;" Evaluation"</f>
        <v>4.1a Lead Evaluation</v>
      </c>
      <c r="D3" s="104"/>
      <c r="E3" s="79"/>
      <c r="F3" s="99"/>
      <c r="G3" s="99"/>
      <c r="H3" s="99"/>
      <c r="I3" s="79"/>
      <c r="J3" s="79"/>
    </row>
    <row r="4" spans="1:10" ht="15.75" customHeight="1" x14ac:dyDescent="0.25">
      <c r="A4" s="79"/>
      <c r="B4" s="79"/>
      <c r="C4" s="80" t="str">
        <f>IF(ISBLANK(cstProtectiveMarking),"",cstProtectiveMarking)</f>
        <v>[OFFICIAL]</v>
      </c>
      <c r="D4" s="104"/>
      <c r="E4" s="79"/>
      <c r="F4" s="99"/>
      <c r="G4" s="99"/>
      <c r="H4" s="99"/>
      <c r="I4" s="79"/>
      <c r="J4" s="79"/>
    </row>
    <row r="5" spans="1:10" ht="15.75" customHeight="1" x14ac:dyDescent="0.25">
      <c r="A5" s="79"/>
      <c r="B5" s="79"/>
      <c r="C5" s="82" t="str">
        <f>HYPERLINK("#'Contents'!A1",sysChkWord)</f>
        <v>All Checks OK</v>
      </c>
      <c r="D5" s="104"/>
      <c r="E5" s="79"/>
      <c r="F5" s="99"/>
      <c r="G5" s="99"/>
      <c r="H5" s="99"/>
      <c r="I5" s="79"/>
      <c r="J5" s="79"/>
    </row>
    <row r="6" spans="1:10" ht="15.75" customHeight="1" x14ac:dyDescent="0.25">
      <c r="A6" s="79"/>
      <c r="B6" s="273"/>
      <c r="C6" s="274" t="str">
        <f>HYPERLINK("#'Contents'!A1","Contents")</f>
        <v>Contents</v>
      </c>
      <c r="D6" s="275"/>
      <c r="E6" s="276"/>
      <c r="F6" s="100"/>
      <c r="G6" s="100"/>
      <c r="H6" s="100"/>
      <c r="I6" s="82"/>
      <c r="J6" s="82"/>
    </row>
    <row r="7" spans="1:10" ht="15.75" customHeight="1" x14ac:dyDescent="0.25">
      <c r="A7" s="79"/>
      <c r="B7" s="79"/>
      <c r="C7" s="79"/>
      <c r="D7" s="104"/>
      <c r="E7" s="79"/>
      <c r="F7" s="99"/>
      <c r="G7" s="99"/>
      <c r="H7" s="99"/>
      <c r="I7" s="79"/>
      <c r="J7" s="79"/>
    </row>
    <row r="8" spans="1:10" ht="15.75" customHeight="1" x14ac:dyDescent="0.25">
      <c r="A8" s="85">
        <f>SUM(A9:A31)</f>
        <v>0</v>
      </c>
      <c r="B8" s="85">
        <f>SUM(B9:B31)</f>
        <v>0</v>
      </c>
      <c r="C8" s="86"/>
      <c r="D8" s="106"/>
      <c r="E8" s="86"/>
      <c r="F8" s="46"/>
      <c r="G8" s="46"/>
      <c r="H8" s="46"/>
      <c r="I8" s="86"/>
      <c r="J8" s="86"/>
    </row>
    <row r="9" spans="1:10" ht="15.75" customHeight="1" x14ac:dyDescent="0.25">
      <c r="A9" s="87"/>
      <c r="B9" s="87"/>
      <c r="C9" s="1227" t="s">
        <v>306</v>
      </c>
      <c r="D9" s="1227"/>
      <c r="E9" s="1227"/>
      <c r="F9" s="101"/>
      <c r="G9" s="101"/>
      <c r="H9" s="101"/>
    </row>
    <row r="10" spans="1:10" ht="15.75" customHeight="1" x14ac:dyDescent="0.35">
      <c r="A10" s="88"/>
      <c r="B10" s="88"/>
      <c r="C10" s="1256" t="s">
        <v>1</v>
      </c>
      <c r="D10" s="1256"/>
      <c r="E10" s="1256"/>
      <c r="F10" s="1257">
        <f>LeadBidder</f>
        <v>0</v>
      </c>
      <c r="G10" s="1258"/>
      <c r="H10" s="1259"/>
      <c r="J10" s="139" t="s">
        <v>258</v>
      </c>
    </row>
    <row r="11" spans="1:10" ht="15.75" customHeight="1" x14ac:dyDescent="0.25">
      <c r="A11" s="88"/>
      <c r="B11" s="88"/>
      <c r="C11" s="1256" t="s">
        <v>0</v>
      </c>
      <c r="D11" s="1256"/>
      <c r="E11" s="1256"/>
      <c r="F11" s="1257" t="str">
        <f>'3.1 Lead &amp; Parents'!I11</f>
        <v>[x]</v>
      </c>
      <c r="G11" s="1258"/>
      <c r="H11" s="1259"/>
      <c r="J11" s="1264"/>
    </row>
    <row r="12" spans="1:10" ht="15.75" customHeight="1" x14ac:dyDescent="0.25">
      <c r="A12" s="88"/>
      <c r="B12" s="88"/>
      <c r="C12" s="1256" t="s">
        <v>40</v>
      </c>
      <c r="D12" s="1256"/>
      <c r="E12" s="1256"/>
      <c r="F12" s="1257" t="str">
        <f>'3.1 Lead &amp; Parents'!I12</f>
        <v>[x]</v>
      </c>
      <c r="G12" s="1258"/>
      <c r="H12" s="1259"/>
      <c r="J12" s="1265"/>
    </row>
    <row r="13" spans="1:10" ht="15.75" customHeight="1" x14ac:dyDescent="0.25">
      <c r="A13" s="88"/>
      <c r="B13" s="88"/>
      <c r="C13" s="1256" t="s">
        <v>41</v>
      </c>
      <c r="D13" s="1256"/>
      <c r="E13" s="1256"/>
      <c r="F13" s="1257" t="str">
        <f>'3.1 Lead &amp; Parents'!I13</f>
        <v>[x]</v>
      </c>
      <c r="G13" s="1258"/>
      <c r="H13" s="1259"/>
      <c r="J13" s="1265"/>
    </row>
    <row r="14" spans="1:10" ht="15.75" customHeight="1" x14ac:dyDescent="0.25">
      <c r="A14" s="88"/>
      <c r="B14" s="88"/>
      <c r="C14" s="1256" t="s">
        <v>46</v>
      </c>
      <c r="D14" s="1256"/>
      <c r="E14" s="1256"/>
      <c r="F14" s="1260" t="str">
        <f>'3.1 Lead &amp; Parents'!I14</f>
        <v>31/XX/20XX</v>
      </c>
      <c r="G14" s="1258"/>
      <c r="H14" s="1259"/>
      <c r="J14" s="1266"/>
    </row>
    <row r="15" spans="1:10" ht="15.75" customHeight="1" x14ac:dyDescent="0.25">
      <c r="A15" s="88"/>
      <c r="B15" s="88"/>
      <c r="C15" s="1256" t="s">
        <v>596</v>
      </c>
      <c r="D15" s="1256"/>
      <c r="E15" s="1256"/>
      <c r="F15" s="1261" t="str">
        <f>'3.1 Lead &amp; Parents'!I15</f>
        <v>Private/Public Company or LLP</v>
      </c>
      <c r="G15" s="1262"/>
      <c r="H15" s="1263"/>
    </row>
    <row r="16" spans="1:10" ht="15.75" customHeight="1" x14ac:dyDescent="0.25">
      <c r="A16" s="88"/>
      <c r="B16" s="88"/>
      <c r="C16" s="89"/>
      <c r="D16" s="90"/>
      <c r="E16" s="91"/>
      <c r="F16" s="97"/>
      <c r="G16" s="97"/>
      <c r="H16" s="97"/>
      <c r="I16" s="140" t="s">
        <v>285</v>
      </c>
      <c r="J16" s="271"/>
    </row>
    <row r="17" spans="1:20" ht="15.75" customHeight="1" x14ac:dyDescent="0.25">
      <c r="A17" s="88"/>
      <c r="B17" s="88"/>
      <c r="C17" s="92"/>
      <c r="E17" s="88"/>
      <c r="F17" s="97"/>
      <c r="G17" s="97"/>
      <c r="H17" s="97"/>
    </row>
    <row r="18" spans="1:20" s="362" customFormat="1" ht="14" x14ac:dyDescent="0.25">
      <c r="A18" s="359"/>
      <c r="B18" s="359"/>
      <c r="C18" s="360"/>
      <c r="D18" s="356" t="s">
        <v>45</v>
      </c>
      <c r="E18" s="361"/>
      <c r="F18" s="386" t="str">
        <f ca="1">'3.1 Lead &amp; Parents'!F18</f>
        <v>31/XX/20XX</v>
      </c>
      <c r="G18" s="386" t="str">
        <f ca="1">'3.1 Lead &amp; Parents'!G18</f>
        <v>31/XX/20XX</v>
      </c>
      <c r="H18" s="386" t="str">
        <f ca="1">'3.1 Lead &amp; Parents'!H18</f>
        <v>31/XX/20XX</v>
      </c>
      <c r="I18" s="357" t="s">
        <v>257</v>
      </c>
      <c r="J18" s="358" t="s">
        <v>258</v>
      </c>
    </row>
    <row r="19" spans="1:20" ht="69" customHeight="1" x14ac:dyDescent="0.25">
      <c r="A19" s="93"/>
      <c r="B19" s="94"/>
      <c r="C19" s="95">
        <v>1</v>
      </c>
      <c r="D19" s="77" t="s">
        <v>113</v>
      </c>
      <c r="E19" s="77"/>
      <c r="F19" s="473" t="str">
        <f ca="1">'3.1 Lead &amp; Parents'!I19</f>
        <v>N/A</v>
      </c>
      <c r="G19" s="473" t="str">
        <f ca="1">'3.1 Lead &amp; Parents'!J19</f>
        <v>N/A</v>
      </c>
      <c r="H19" s="473" t="str">
        <f ca="1">'3.1 Lead &amp; Parents'!K19</f>
        <v>N/A</v>
      </c>
      <c r="I19" s="269"/>
      <c r="J19" s="272"/>
    </row>
    <row r="20" spans="1:20" ht="69" customHeight="1" x14ac:dyDescent="0.25">
      <c r="A20" s="93"/>
      <c r="B20" s="94"/>
      <c r="C20" s="95">
        <v>2</v>
      </c>
      <c r="D20" s="77" t="s">
        <v>48</v>
      </c>
      <c r="E20" s="77"/>
      <c r="F20" s="667">
        <f ca="1">'3.1 Lead &amp; Parents'!I22</f>
        <v>0</v>
      </c>
      <c r="G20" s="667">
        <f ca="1">'3.1 Lead &amp; Parents'!J22</f>
        <v>0</v>
      </c>
      <c r="H20" s="667">
        <f ca="1">'3.1 Lead &amp; Parents'!K22</f>
        <v>0</v>
      </c>
      <c r="I20" s="269"/>
      <c r="J20" s="272"/>
    </row>
    <row r="21" spans="1:20" ht="69" customHeight="1" x14ac:dyDescent="0.25">
      <c r="A21" s="93"/>
      <c r="B21" s="94"/>
      <c r="C21" s="95" t="s">
        <v>49</v>
      </c>
      <c r="D21" s="77" t="s">
        <v>240</v>
      </c>
      <c r="E21" s="77"/>
      <c r="F21" s="525" t="str">
        <f ca="1">'3.1 Lead &amp; Parents'!I27</f>
        <v>N/A</v>
      </c>
      <c r="G21" s="525" t="str">
        <f ca="1">'3.1 Lead &amp; Parents'!J27</f>
        <v>N/A</v>
      </c>
      <c r="H21" s="525" t="str">
        <f ca="1">'3.1 Lead &amp; Parents'!K27</f>
        <v>N/A</v>
      </c>
      <c r="I21" s="269"/>
      <c r="J21" s="272"/>
    </row>
    <row r="22" spans="1:20" ht="69" customHeight="1" x14ac:dyDescent="0.25">
      <c r="A22" s="93"/>
      <c r="B22" s="94"/>
      <c r="C22" s="95" t="s">
        <v>52</v>
      </c>
      <c r="D22" s="77" t="s">
        <v>54</v>
      </c>
      <c r="E22" s="78"/>
      <c r="F22" s="469" t="str">
        <f ca="1">'3.1 Lead &amp; Parents'!I52</f>
        <v>N/A</v>
      </c>
      <c r="G22" s="469" t="str">
        <f ca="1">'3.1 Lead &amp; Parents'!J52</f>
        <v>N/A</v>
      </c>
      <c r="H22" s="469" t="str">
        <f ca="1">'3.1 Lead &amp; Parents'!K52</f>
        <v>N/A</v>
      </c>
      <c r="I22" s="269"/>
      <c r="J22" s="272"/>
    </row>
    <row r="23" spans="1:20" ht="69" customHeight="1" x14ac:dyDescent="0.25">
      <c r="A23" s="93"/>
      <c r="B23" s="94"/>
      <c r="C23" s="95">
        <v>4</v>
      </c>
      <c r="D23" s="76" t="s">
        <v>58</v>
      </c>
      <c r="E23" s="78"/>
      <c r="F23" s="468" t="str">
        <f ca="1">'3.1 Lead &amp; Parents'!I59</f>
        <v>N/A</v>
      </c>
      <c r="G23" s="468" t="str">
        <f ca="1">'3.1 Lead &amp; Parents'!J59</f>
        <v>N/A</v>
      </c>
      <c r="H23" s="468" t="str">
        <f ca="1">'3.1 Lead &amp; Parents'!K59</f>
        <v>N/A</v>
      </c>
      <c r="I23" s="269"/>
      <c r="J23" s="272"/>
    </row>
    <row r="24" spans="1:20" ht="69" customHeight="1" x14ac:dyDescent="0.25">
      <c r="A24" s="93"/>
      <c r="B24" s="94"/>
      <c r="C24" s="95">
        <v>5</v>
      </c>
      <c r="D24" s="77" t="s">
        <v>664</v>
      </c>
      <c r="E24" s="78"/>
      <c r="F24" s="475" t="str">
        <f ca="1">'3.1 Lead &amp; Parents'!I65</f>
        <v>N/A</v>
      </c>
      <c r="G24" s="475" t="str">
        <f ca="1">'3.1 Lead &amp; Parents'!J65</f>
        <v>N/A</v>
      </c>
      <c r="H24" s="475" t="str">
        <f ca="1">'3.1 Lead &amp; Parents'!K65</f>
        <v>N/A</v>
      </c>
      <c r="I24" s="269"/>
      <c r="J24" s="272"/>
    </row>
    <row r="25" spans="1:20" ht="69" customHeight="1" x14ac:dyDescent="0.25">
      <c r="A25" s="93"/>
      <c r="B25" s="94"/>
      <c r="C25" s="95">
        <v>6</v>
      </c>
      <c r="D25" s="77" t="s">
        <v>55</v>
      </c>
      <c r="E25" s="78"/>
      <c r="F25" s="476" t="str">
        <f ca="1">'3.1 Lead &amp; Parents'!I74</f>
        <v>N/A</v>
      </c>
      <c r="G25" s="476" t="str">
        <f ca="1">'3.1 Lead &amp; Parents'!J74</f>
        <v>N/A</v>
      </c>
      <c r="H25" s="476" t="str">
        <f ca="1">'3.1 Lead &amp; Parents'!K74</f>
        <v>N/A</v>
      </c>
      <c r="I25" s="269"/>
      <c r="J25" s="272"/>
    </row>
    <row r="26" spans="1:20" ht="69" customHeight="1" x14ac:dyDescent="0.25">
      <c r="A26" s="93"/>
      <c r="B26" s="94"/>
      <c r="C26" s="95">
        <v>7</v>
      </c>
      <c r="D26" s="77" t="s">
        <v>56</v>
      </c>
      <c r="E26" s="78"/>
      <c r="F26" s="473">
        <f ca="1">'3.1 Lead &amp; Parents'!I79</f>
        <v>0</v>
      </c>
      <c r="G26" s="473">
        <f ca="1">'3.1 Lead &amp; Parents'!J79</f>
        <v>0</v>
      </c>
      <c r="H26" s="473">
        <f ca="1">'3.1 Lead &amp; Parents'!K79</f>
        <v>0</v>
      </c>
      <c r="I26" s="269"/>
      <c r="J26" s="272"/>
    </row>
    <row r="27" spans="1:20" ht="69" customHeight="1" x14ac:dyDescent="0.25">
      <c r="A27" s="93"/>
      <c r="B27" s="94"/>
      <c r="C27" s="95">
        <v>8</v>
      </c>
      <c r="D27" s="77" t="s">
        <v>57</v>
      </c>
      <c r="E27" s="78"/>
      <c r="F27" s="550" t="str">
        <f ca="1">'3.1 Lead &amp; Parents'!I81</f>
        <v>N/A</v>
      </c>
      <c r="G27" s="550" t="str">
        <f ca="1">'3.1 Lead &amp; Parents'!J81</f>
        <v>N/A</v>
      </c>
      <c r="H27" s="550" t="str">
        <f ca="1">'3.1 Lead &amp; Parents'!K81</f>
        <v>N/A</v>
      </c>
      <c r="I27" s="269"/>
      <c r="J27" s="272"/>
      <c r="T27" s="523" t="str">
        <f ca="1">'3.2 Other'!W$100</f>
        <v>N/A</v>
      </c>
    </row>
    <row r="28" spans="1:20" ht="69" customHeight="1" x14ac:dyDescent="0.25">
      <c r="A28" s="93"/>
      <c r="B28" s="94"/>
      <c r="C28" s="95" t="s">
        <v>795</v>
      </c>
      <c r="D28" s="77" t="s">
        <v>799</v>
      </c>
      <c r="E28" s="78"/>
      <c r="F28" s="525" t="str">
        <f ca="1">'3.1 Lead &amp; Parents'!I99</f>
        <v>N/A</v>
      </c>
      <c r="G28" s="525" t="str">
        <f ca="1">'3.1 Lead &amp; Parents'!J99</f>
        <v>N/A</v>
      </c>
      <c r="H28" s="525" t="str">
        <f ca="1">'3.1 Lead &amp; Parents'!K99</f>
        <v>N/A</v>
      </c>
      <c r="I28" s="269"/>
      <c r="J28" s="272"/>
    </row>
    <row r="29" spans="1:20" ht="69" customHeight="1" x14ac:dyDescent="0.25">
      <c r="A29" s="93"/>
      <c r="B29" s="94"/>
      <c r="C29" s="95" t="s">
        <v>796</v>
      </c>
      <c r="D29" s="77" t="s">
        <v>800</v>
      </c>
      <c r="E29" s="78"/>
      <c r="F29" s="525" t="str">
        <f ca="1">'3.1 Lead &amp; Parents'!I103</f>
        <v>N/A</v>
      </c>
      <c r="G29" s="525" t="str">
        <f ca="1">'3.1 Lead &amp; Parents'!J103</f>
        <v>N/A</v>
      </c>
      <c r="H29" s="525" t="str">
        <f ca="1">'3.1 Lead &amp; Parents'!K103</f>
        <v>N/A</v>
      </c>
      <c r="I29" s="269"/>
      <c r="J29" s="272"/>
    </row>
    <row r="30" spans="1:20" ht="69" customHeight="1" x14ac:dyDescent="0.25">
      <c r="A30" s="93"/>
      <c r="B30" s="94"/>
      <c r="C30" s="95" t="s">
        <v>797</v>
      </c>
      <c r="D30" s="77" t="s">
        <v>801</v>
      </c>
      <c r="E30" s="78"/>
      <c r="F30" s="550" t="str">
        <f ca="1">'3.1 Lead &amp; Parents'!I107</f>
        <v>N/A</v>
      </c>
      <c r="G30" s="550" t="str">
        <f ca="1">'3.1 Lead &amp; Parents'!J107</f>
        <v>N/A</v>
      </c>
      <c r="H30" s="550" t="str">
        <f ca="1">'3.1 Lead &amp; Parents'!K107</f>
        <v>N/A</v>
      </c>
      <c r="I30" s="269"/>
      <c r="J30" s="272"/>
    </row>
    <row r="31" spans="1:20" ht="69" customHeight="1" x14ac:dyDescent="0.25">
      <c r="A31" s="93"/>
      <c r="B31" s="94"/>
      <c r="C31" s="95" t="s">
        <v>798</v>
      </c>
      <c r="D31" s="77" t="s">
        <v>802</v>
      </c>
      <c r="E31" s="78"/>
      <c r="F31" s="525" t="str">
        <f ca="1">'3.1 Lead &amp; Parents'!I111</f>
        <v>N/A</v>
      </c>
      <c r="G31" s="525" t="str">
        <f ca="1">'3.1 Lead &amp; Parents'!J111</f>
        <v>N/A</v>
      </c>
      <c r="H31" s="525" t="str">
        <f ca="1">'3.1 Lead &amp; Parents'!K111</f>
        <v>N/A</v>
      </c>
      <c r="I31" s="269"/>
      <c r="J31" s="272"/>
    </row>
    <row r="32" spans="1:20" ht="15.75" customHeight="1" x14ac:dyDescent="0.25">
      <c r="A32" s="96" t="s">
        <v>111</v>
      </c>
      <c r="B32" s="96"/>
      <c r="C32" s="96"/>
      <c r="D32" s="107"/>
      <c r="E32" s="96"/>
      <c r="F32" s="102"/>
      <c r="G32" s="102"/>
      <c r="H32" s="102"/>
      <c r="I32" s="96"/>
      <c r="J32" s="102"/>
      <c r="K32" s="102"/>
    </row>
    <row r="33" ht="15.75" customHeight="1" x14ac:dyDescent="0.25"/>
    <row r="641" spans="1:9" ht="15.75" customHeight="1" x14ac:dyDescent="0.25"/>
    <row r="642" spans="1:9" ht="15.75" customHeight="1" x14ac:dyDescent="0.25"/>
    <row r="643" spans="1:9" ht="15.75" customHeight="1" x14ac:dyDescent="0.25"/>
    <row r="644" spans="1:9" ht="15.75" customHeight="1" x14ac:dyDescent="0.25"/>
    <row r="648" spans="1:9" s="98" customFormat="1" ht="15.75" hidden="1" customHeight="1" x14ac:dyDescent="0.25">
      <c r="A648" s="81"/>
      <c r="B648" s="81"/>
      <c r="C648" s="81"/>
      <c r="D648" s="75"/>
      <c r="E648" s="81"/>
      <c r="F648" s="103"/>
      <c r="G648" s="103"/>
      <c r="H648" s="103"/>
      <c r="I648" s="81"/>
    </row>
  </sheetData>
  <sheetProtection algorithmName="SHA-512" hashValue="191qNGhfQqU4DkkCnl7O9M7ZKqdv3Ck4AY4RuGjltbTMTcqDIE3exlIaAK4Cx3wUwTenWcj/KvKsjWxMBAtBLg==" saltValue="1j7bsMNbtD8OQ78p2XLUCQ==" spinCount="100000" sheet="1" formatColumns="0"/>
  <mergeCells count="14">
    <mergeCell ref="F15:H15"/>
    <mergeCell ref="C15:E15"/>
    <mergeCell ref="J11:J14"/>
    <mergeCell ref="C10:E10"/>
    <mergeCell ref="F10:H10"/>
    <mergeCell ref="C11:E11"/>
    <mergeCell ref="F11:H11"/>
    <mergeCell ref="C12:E12"/>
    <mergeCell ref="F12:H12"/>
    <mergeCell ref="C9:E9"/>
    <mergeCell ref="C13:E13"/>
    <mergeCell ref="F13:H13"/>
    <mergeCell ref="C14:E14"/>
    <mergeCell ref="F14:H14"/>
  </mergeCells>
  <conditionalFormatting sqref="C5">
    <cfRule type="expression" dxfId="77" priority="44">
      <formula>IF(AND(sysChk=0,sysWarn=0),1,0)</formula>
    </cfRule>
    <cfRule type="expression" dxfId="76" priority="45">
      <formula>IF(AND(sysChk=0,sysWarn&lt;&gt;0),1,0)</formula>
    </cfRule>
    <cfRule type="expression" dxfId="75" priority="46">
      <formula>IF(sysChk&lt;&gt;0,1,0)</formula>
    </cfRule>
  </conditionalFormatting>
  <conditionalFormatting sqref="F21:H21">
    <cfRule type="containsText" dxfId="74" priority="21" operator="containsText" text="Negative Cash Flow">
      <formula>NOT(ISERROR(SEARCH("Negative Cash Flow",F21)))</formula>
    </cfRule>
  </conditionalFormatting>
  <conditionalFormatting sqref="F21:H23">
    <cfRule type="containsText" dxfId="73" priority="14" operator="containsText" text="Net Cash">
      <formula>NOT(ISERROR(SEARCH("Net Cash",F21)))</formula>
    </cfRule>
  </conditionalFormatting>
  <conditionalFormatting sqref="F22:H23">
    <cfRule type="containsText" dxfId="72" priority="15" operator="containsText" text="Negative EBITDA">
      <formula>NOT(ISERROR(SEARCH("Negative EBITDA",F22)))</formula>
    </cfRule>
  </conditionalFormatting>
  <conditionalFormatting sqref="F24:H24">
    <cfRule type="containsText" dxfId="71" priority="12" operator="containsText" text="Operating Loss">
      <formula>NOT(ISERROR(SEARCH("Operating Loss",F24)))</formula>
    </cfRule>
  </conditionalFormatting>
  <dataValidations disablePrompts="1" count="1">
    <dataValidation allowBlank="1" showInputMessage="1" showErrorMessage="1" prompt="Include:_x000a_(1) Reason for Amber/Red rating;_x000a_(2) Mitigating activity organisation is undertaking;_x000a_(3) Update on current position since accounting reference date;_x000a_(4) References to lines in financial statements or other evidence used in calculation input" sqref="I19" xr:uid="{00000000-0002-0000-1100-000000000000}"/>
  </dataValidations>
  <pageMargins left="0.74803149606299213" right="0.74803149606299213" top="0.98425196850393704" bottom="0.98425196850393704" header="0.51181102362204722" footer="0.51181102362204722"/>
  <pageSetup paperSize="9" scale="27" orientation="portrait" r:id="rId1"/>
  <headerFooter alignWithMargins="0"/>
  <colBreaks count="1" manualBreakCount="1">
    <brk id="8" max="1048575" man="1"/>
  </colBreaks>
  <extLst>
    <ext xmlns:x14="http://schemas.microsoft.com/office/spreadsheetml/2009/9/main" uri="{78C0D931-6437-407d-A8EE-F0AAD7539E65}">
      <x14:conditionalFormattings>
        <x14:conditionalFormatting xmlns:xm="http://schemas.microsoft.com/office/excel/2006/main">
          <x14:cfRule type="colorScale" priority="35" id="{00000000-000E-0000-1700-000001000000}">
            <x14:colorScale>
              <x14:cfvo type="num">
                <xm:f>'Authority Input'!$L$24</xm:f>
              </x14:cfvo>
              <x14:cfvo type="formula">
                <xm:f>MEDIAN('Authority Input'!$L$24:$V$24)</xm:f>
              </x14:cfvo>
              <x14:cfvo type="num">
                <xm:f>'Authority Input'!$V$24</xm:f>
              </x14:cfvo>
              <x14:color rgb="FFFF0000"/>
              <x14:color rgb="FFFFC000"/>
              <x14:color rgb="FF00B050"/>
            </x14:colorScale>
          </x14:cfRule>
          <xm:sqref>F19:H19</xm:sqref>
        </x14:conditionalFormatting>
        <x14:conditionalFormatting xmlns:xm="http://schemas.microsoft.com/office/excel/2006/main">
          <x14:cfRule type="colorScale" priority="36" id="{00000000-000E-0000-1700-000002000000}">
            <x14:colorScale>
              <x14:cfvo type="num">
                <xm:f>'Authority Input'!$L$25</xm:f>
              </x14:cfvo>
              <x14:cfvo type="formula">
                <xm:f>MEDIAN('Authority Input'!$L$25:$V$25)</xm:f>
              </x14:cfvo>
              <x14:cfvo type="num">
                <xm:f>'Authority Input'!$V$25</xm:f>
              </x14:cfvo>
              <x14:color rgb="FFFF0000"/>
              <x14:color rgb="FFFFC000"/>
              <x14:color rgb="FF00B050"/>
            </x14:colorScale>
          </x14:cfRule>
          <xm:sqref>F20:H20</xm:sqref>
        </x14:conditionalFormatting>
        <x14:conditionalFormatting xmlns:xm="http://schemas.microsoft.com/office/excel/2006/main">
          <x14:cfRule type="colorScale" priority="22" id="{B8715D62-3FB7-0244-9A7C-4BF2C695ADAA}">
            <x14:colorScale>
              <x14:cfvo type="num">
                <xm:f>'Authority Input'!$L$26</xm:f>
              </x14:cfvo>
              <x14:cfvo type="formula">
                <xm:f>MEDIAN('Authority Input'!$L$26:$V$26)</xm:f>
              </x14:cfvo>
              <x14:cfvo type="num">
                <xm:f>'Authority Input'!$V$26</xm:f>
              </x14:cfvo>
              <x14:color rgb="FFFF0000"/>
              <x14:color rgb="FFFFC000"/>
              <x14:color rgb="FF00B050"/>
            </x14:colorScale>
          </x14:cfRule>
          <xm:sqref>F21:H21</xm:sqref>
        </x14:conditionalFormatting>
        <x14:conditionalFormatting xmlns:xm="http://schemas.microsoft.com/office/excel/2006/main">
          <x14:cfRule type="colorScale" priority="19" id="{742E7753-E882-6A4A-A370-218272265E7B}">
            <x14:colorScale>
              <x14:cfvo type="num">
                <xm:f>'Authority Input'!$V$27</xm:f>
              </x14:cfvo>
              <x14:cfvo type="formula">
                <xm:f>MEDIAN('Authority Input'!$L$27:$V$27)</xm:f>
              </x14:cfvo>
              <x14:cfvo type="num">
                <xm:f>'Authority Input'!$L$27</xm:f>
              </x14:cfvo>
              <x14:color rgb="FF00B050"/>
              <x14:color rgb="FFFFC000"/>
              <x14:color rgb="FFFF0000"/>
            </x14:colorScale>
          </x14:cfRule>
          <xm:sqref>F22:H22</xm:sqref>
        </x14:conditionalFormatting>
        <x14:conditionalFormatting xmlns:xm="http://schemas.microsoft.com/office/excel/2006/main">
          <x14:cfRule type="colorScale" priority="16" id="{651505C2-5635-A541-A594-4709EE3C2227}">
            <x14:colorScale>
              <x14:cfvo type="num">
                <xm:f>'Authority Input'!$V$27</xm:f>
              </x14:cfvo>
              <x14:cfvo type="formula">
                <xm:f>MEDIAN('Authority Input'!$L$27:$V$27)</xm:f>
              </x14:cfvo>
              <x14:cfvo type="num">
                <xm:f>'Authority Input'!$L$27</xm:f>
              </x14:cfvo>
              <x14:color rgb="FF00B050"/>
              <x14:color rgb="FFFFC000"/>
              <x14:color rgb="FFFF0000"/>
            </x14:colorScale>
          </x14:cfRule>
          <xm:sqref>F23:H23</xm:sqref>
        </x14:conditionalFormatting>
        <x14:conditionalFormatting xmlns:xm="http://schemas.microsoft.com/office/excel/2006/main">
          <x14:cfRule type="colorScale" priority="13" id="{1C872B71-3DC8-8945-AE23-FEBA9C17252E}">
            <x14:colorScale>
              <x14:cfvo type="num">
                <xm:f>'Authority Input'!$L$29</xm:f>
              </x14:cfvo>
              <x14:cfvo type="formula">
                <xm:f>MEDIAN('Authority Input'!$L$29:$V$29)</xm:f>
              </x14:cfvo>
              <x14:cfvo type="num">
                <xm:f>'Authority Input'!$V$29</xm:f>
              </x14:cfvo>
              <x14:color rgb="FFFF0000"/>
              <x14:color rgb="FFFFC000"/>
              <x14:color rgb="FF00B050"/>
            </x14:colorScale>
          </x14:cfRule>
          <xm:sqref>F24:H24</xm:sqref>
        </x14:conditionalFormatting>
        <x14:conditionalFormatting xmlns:xm="http://schemas.microsoft.com/office/excel/2006/main">
          <x14:cfRule type="colorScale" priority="24" id="{A4CCB385-2B55-654C-BD19-3D5657421A06}">
            <x14:colorScale>
              <x14:cfvo type="num">
                <xm:f>'Authority Input'!$L$30</xm:f>
              </x14:cfvo>
              <x14:cfvo type="formula">
                <xm:f>MEDIAN('Authority Input'!$L$30:$V$30)</xm:f>
              </x14:cfvo>
              <x14:cfvo type="num">
                <xm:f>'Authority Input'!$V$30</xm:f>
              </x14:cfvo>
              <x14:color rgb="FFFF0000"/>
              <x14:color rgb="FFFFC000"/>
              <x14:color rgb="FF00B050"/>
            </x14:colorScale>
          </x14:cfRule>
          <xm:sqref>F25:H25</xm:sqref>
        </x14:conditionalFormatting>
        <x14:conditionalFormatting xmlns:xm="http://schemas.microsoft.com/office/excel/2006/main">
          <x14:cfRule type="colorScale" priority="30" id="{58108759-F23E-FD4C-A335-1AC5C31F6480}">
            <x14:colorScale>
              <x14:cfvo type="num">
                <xm:f>0</xm:f>
              </x14:cfvo>
              <x14:cfvo type="num">
                <xm:f>0</xm:f>
              </x14:cfvo>
              <x14:cfvo type="num">
                <xm:f>'Authority Input'!$I$31</xm:f>
              </x14:cfvo>
              <x14:color rgb="FFFF0000"/>
              <x14:color rgb="FF00B050"/>
              <x14:color rgb="FF00B050"/>
            </x14:colorScale>
          </x14:cfRule>
          <xm:sqref>F26:H26</xm:sqref>
        </x14:conditionalFormatting>
        <x14:conditionalFormatting xmlns:xm="http://schemas.microsoft.com/office/excel/2006/main">
          <x14:cfRule type="colorScale" priority="3" id="{29153B49-8134-4E72-AC38-F946F45A1DF5}">
            <x14:colorScale>
              <x14:cfvo type="num">
                <xm:f>'Authority Input'!$V$3+'Authority Input'!$L$33</xm:f>
              </x14:cfvo>
              <x14:cfvo type="formula">
                <xm:f>MEDIAN('Authority Input'!$L$33:$V$33)</xm:f>
              </x14:cfvo>
              <x14:cfvo type="num">
                <xm:f>'Authority Input'!$L$33</xm:f>
              </x14:cfvo>
              <x14:color rgb="FFFF0000"/>
              <x14:color rgb="FFFFC000"/>
              <x14:color rgb="FF00B050"/>
            </x14:colorScale>
          </x14:cfRule>
          <xm:sqref>F28:H28</xm:sqref>
        </x14:conditionalFormatting>
        <x14:conditionalFormatting xmlns:xm="http://schemas.microsoft.com/office/excel/2006/main">
          <x14:cfRule type="colorScale" priority="2" id="{55AE8181-FF37-421B-8E80-618831BB5E23}">
            <x14:colorScale>
              <x14:cfvo type="num">
                <xm:f>'Authority Input'!$V$3+'Authority Input'!$L$34</xm:f>
              </x14:cfvo>
              <x14:cfvo type="formula">
                <xm:f>MEDIAN('Authority Input'!$L$34:$V$34)</xm:f>
              </x14:cfvo>
              <x14:cfvo type="num">
                <xm:f>'Authority Input'!$L$34</xm:f>
              </x14:cfvo>
              <x14:color rgb="FFFF0000"/>
              <x14:color rgb="FFFFC000"/>
              <x14:color rgb="FF00B050"/>
            </x14:colorScale>
          </x14:cfRule>
          <xm:sqref>F29:H29</xm:sqref>
        </x14:conditionalFormatting>
        <x14:conditionalFormatting xmlns:xm="http://schemas.microsoft.com/office/excel/2006/main">
          <x14:cfRule type="colorScale" priority="1" id="{B7664A67-1780-4B71-BE6B-A1531D7D0845}">
            <x14:colorScale>
              <x14:cfvo type="num">
                <xm:f>'Authority Input'!$V$3+'Authority Input'!$L$35</xm:f>
              </x14:cfvo>
              <x14:cfvo type="formula">
                <xm:f>MEDIAN('Authority Input'!$L$35:$V$35)</xm:f>
              </x14:cfvo>
              <x14:cfvo type="num">
                <xm:f>'Authority Input'!$L$35</xm:f>
              </x14:cfvo>
              <x14:color rgb="FF00B050"/>
              <x14:color rgb="FFFFC000"/>
              <x14:color rgb="FFFF0000"/>
            </x14:colorScale>
          </x14:cfRule>
          <xm:sqref>F30:H30</xm:sqref>
        </x14:conditionalFormatting>
        <x14:conditionalFormatting xmlns:xm="http://schemas.microsoft.com/office/excel/2006/main">
          <x14:cfRule type="colorScale" priority="10" id="{DB6A462D-FF7F-4633-AB96-12C9FDD4A5FD}">
            <x14:colorScale>
              <x14:cfvo type="num">
                <xm:f>'Authority Input'!$V$3+'Authority Input'!$L$36</xm:f>
              </x14:cfvo>
              <x14:cfvo type="formula">
                <xm:f>MEDIAN('Authority Input'!$L$36:$V$36)</xm:f>
              </x14:cfvo>
              <x14:cfvo type="num">
                <xm:f>'Authority Input'!$L$36</xm:f>
              </x14:cfvo>
              <x14:color rgb="FFFF0000"/>
              <x14:color rgb="FFFFC000"/>
              <x14:color rgb="FF00B050"/>
            </x14:colorScale>
          </x14:cfRule>
          <xm:sqref>F31:H31</xm:sqref>
        </x14:conditionalFormatting>
      </x14:conditionalFormatting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theme="7" tint="0.59999389629810485"/>
    <pageSetUpPr autoPageBreaks="0" fitToPage="1"/>
  </sheetPr>
  <dimension ref="A1:XDU648"/>
  <sheetViews>
    <sheetView showGridLines="0" zoomScale="75" zoomScaleNormal="75" workbookViewId="0">
      <selection activeCell="A10" sqref="A10"/>
    </sheetView>
  </sheetViews>
  <sheetFormatPr defaultColWidth="0" defaultRowHeight="0" customHeight="1" zeroHeight="1" x14ac:dyDescent="0.25"/>
  <cols>
    <col min="1" max="2" width="5" style="81" customWidth="1"/>
    <col min="3" max="3" width="13" style="81" customWidth="1"/>
    <col min="4" max="4" width="30.3984375" style="75" customWidth="1"/>
    <col min="5" max="5" width="2.796875" style="81" customWidth="1"/>
    <col min="6" max="8" width="4.59765625" style="81" hidden="1" customWidth="1"/>
    <col min="9" max="11" width="2.796875" style="81" hidden="1" customWidth="1"/>
    <col min="12" max="12" width="6" style="81" hidden="1" customWidth="1"/>
    <col min="13" max="13" width="18" style="103" customWidth="1"/>
    <col min="14" max="15" width="21" style="103" customWidth="1"/>
    <col min="16" max="17" width="100.59765625" style="81" customWidth="1"/>
    <col min="18" max="18" width="9" style="81" customWidth="1"/>
    <col min="19" max="16349" width="9" style="81" hidden="1"/>
    <col min="16350" max="16384" width="11" style="81" hidden="1"/>
  </cols>
  <sheetData>
    <row r="1" spans="1:17" ht="15.75" customHeight="1" x14ac:dyDescent="0.25">
      <c r="A1" s="79"/>
      <c r="B1" s="79"/>
      <c r="C1" s="80"/>
      <c r="D1" s="104"/>
      <c r="E1" s="79"/>
      <c r="F1" s="79"/>
      <c r="G1" s="79"/>
      <c r="H1" s="79"/>
      <c r="I1" s="79"/>
      <c r="J1" s="79"/>
      <c r="K1" s="79"/>
      <c r="L1" s="79"/>
      <c r="M1" s="99"/>
      <c r="N1" s="99"/>
      <c r="O1" s="99"/>
      <c r="P1" s="79"/>
      <c r="Q1" s="79"/>
    </row>
    <row r="2" spans="1:17" ht="15.75" customHeight="1" x14ac:dyDescent="0.25">
      <c r="A2" s="79"/>
      <c r="B2" s="79"/>
      <c r="C2" s="41" t="str">
        <f>cstProjectName</f>
        <v>[Financial Viability Risk Assessment Template]</v>
      </c>
      <c r="D2" s="104"/>
      <c r="E2" s="79"/>
      <c r="F2" s="79"/>
      <c r="G2" s="79"/>
      <c r="H2" s="79"/>
      <c r="I2" s="79"/>
      <c r="J2" s="79"/>
      <c r="K2" s="79"/>
      <c r="L2" s="79"/>
      <c r="M2" s="99"/>
      <c r="N2" s="99"/>
      <c r="O2" s="99"/>
      <c r="P2" s="79"/>
      <c r="Q2" s="79"/>
    </row>
    <row r="3" spans="1:17" ht="15.75" customHeight="1" x14ac:dyDescent="0.25">
      <c r="A3" s="79"/>
      <c r="B3" s="79"/>
      <c r="C3" s="42" t="str">
        <f ca="1">MID(CELL("filename",A1),FIND("]",CELL("filename",A1))+1,256)&amp;" Evaluation"</f>
        <v>4.1b Immediate Parent Evaluation</v>
      </c>
      <c r="D3" s="104"/>
      <c r="E3" s="79"/>
      <c r="F3" s="79"/>
      <c r="G3" s="79"/>
      <c r="H3" s="79"/>
      <c r="I3" s="79"/>
      <c r="J3" s="79"/>
      <c r="K3" s="79"/>
      <c r="L3" s="79"/>
      <c r="M3" s="99"/>
      <c r="N3" s="99"/>
      <c r="O3" s="99"/>
      <c r="P3" s="79"/>
      <c r="Q3" s="79"/>
    </row>
    <row r="4" spans="1:17" ht="15.75" customHeight="1" x14ac:dyDescent="0.25">
      <c r="A4" s="79"/>
      <c r="B4" s="79"/>
      <c r="C4" s="80" t="str">
        <f>IF(ISBLANK(cstProtectiveMarking),"",cstProtectiveMarking)</f>
        <v>[OFFICIAL]</v>
      </c>
      <c r="D4" s="104"/>
      <c r="E4" s="79"/>
      <c r="F4" s="79"/>
      <c r="G4" s="79"/>
      <c r="H4" s="79"/>
      <c r="I4" s="79"/>
      <c r="J4" s="79"/>
      <c r="K4" s="79"/>
      <c r="L4" s="79"/>
      <c r="M4" s="99"/>
      <c r="N4" s="99"/>
      <c r="O4" s="99"/>
      <c r="P4" s="79"/>
      <c r="Q4" s="79"/>
    </row>
    <row r="5" spans="1:17" ht="15.75" customHeight="1" x14ac:dyDescent="0.25">
      <c r="A5" s="79"/>
      <c r="B5" s="79"/>
      <c r="C5" s="82" t="str">
        <f>HYPERLINK("#'Contents'!A1",sysChkWord)</f>
        <v>All Checks OK</v>
      </c>
      <c r="D5" s="104"/>
      <c r="E5" s="79"/>
      <c r="F5" s="79"/>
      <c r="G5" s="79"/>
      <c r="H5" s="79"/>
      <c r="I5" s="79"/>
      <c r="J5" s="79"/>
      <c r="K5" s="79"/>
      <c r="L5" s="79"/>
      <c r="M5" s="99"/>
      <c r="N5" s="99"/>
      <c r="O5" s="99"/>
      <c r="P5" s="79"/>
      <c r="Q5" s="79"/>
    </row>
    <row r="6" spans="1:17" ht="15.75" customHeight="1" x14ac:dyDescent="0.25">
      <c r="A6" s="79"/>
      <c r="B6" s="273"/>
      <c r="C6" s="274" t="str">
        <f>HYPERLINK("#'Contents'!A1","Contents")</f>
        <v>Contents</v>
      </c>
      <c r="D6" s="275"/>
      <c r="E6" s="276"/>
      <c r="F6" s="276"/>
      <c r="G6" s="276"/>
      <c r="H6" s="276"/>
      <c r="I6" s="276"/>
      <c r="J6" s="276"/>
      <c r="K6" s="276"/>
      <c r="L6" s="276"/>
      <c r="M6" s="100"/>
      <c r="N6" s="100"/>
      <c r="O6" s="100"/>
      <c r="P6" s="82"/>
      <c r="Q6" s="82"/>
    </row>
    <row r="7" spans="1:17" ht="15.75" customHeight="1" x14ac:dyDescent="0.25">
      <c r="A7" s="79"/>
      <c r="B7" s="79"/>
      <c r="C7" s="79"/>
      <c r="D7" s="104"/>
      <c r="E7" s="79"/>
      <c r="F7" s="79"/>
      <c r="G7" s="79"/>
      <c r="H7" s="79"/>
      <c r="I7" s="79"/>
      <c r="J7" s="79"/>
      <c r="K7" s="79"/>
      <c r="L7" s="79"/>
      <c r="M7" s="99"/>
      <c r="N7" s="99"/>
      <c r="O7" s="99"/>
      <c r="P7" s="79"/>
      <c r="Q7" s="79"/>
    </row>
    <row r="8" spans="1:17" ht="15.75" customHeight="1" x14ac:dyDescent="0.25">
      <c r="A8" s="85">
        <f>SUM(A9:A31)</f>
        <v>0</v>
      </c>
      <c r="B8" s="85">
        <f>SUM(B9:B31)</f>
        <v>0</v>
      </c>
      <c r="C8" s="86"/>
      <c r="D8" s="106"/>
      <c r="E8" s="86"/>
      <c r="F8" s="86"/>
      <c r="G8" s="86"/>
      <c r="H8" s="86"/>
      <c r="I8" s="86"/>
      <c r="J8" s="86"/>
      <c r="K8" s="86"/>
      <c r="L8" s="86"/>
      <c r="M8" s="46"/>
      <c r="N8" s="46"/>
      <c r="O8" s="46"/>
      <c r="P8" s="86"/>
      <c r="Q8" s="86"/>
    </row>
    <row r="9" spans="1:17" ht="15.75" customHeight="1" x14ac:dyDescent="0.25">
      <c r="A9" s="87"/>
      <c r="B9" s="87"/>
      <c r="C9" s="1227" t="s">
        <v>306</v>
      </c>
      <c r="D9" s="1227"/>
      <c r="E9" s="1227"/>
      <c r="F9" s="87"/>
      <c r="G9" s="87"/>
      <c r="H9" s="87"/>
      <c r="I9" s="87"/>
      <c r="J9" s="87"/>
      <c r="K9" s="87"/>
      <c r="L9" s="87"/>
      <c r="M9" s="101"/>
      <c r="N9" s="101"/>
      <c r="O9" s="101"/>
    </row>
    <row r="10" spans="1:17" ht="15.75" customHeight="1" x14ac:dyDescent="0.35">
      <c r="A10" s="88"/>
      <c r="B10" s="88"/>
      <c r="C10" s="1256" t="s">
        <v>1</v>
      </c>
      <c r="D10" s="1256"/>
      <c r="E10" s="1256"/>
      <c r="F10" s="349"/>
      <c r="G10" s="349"/>
      <c r="H10" s="349"/>
      <c r="I10" s="349"/>
      <c r="J10" s="349"/>
      <c r="K10" s="349"/>
      <c r="L10" s="349"/>
      <c r="M10" s="1257">
        <f>ImmediateP</f>
        <v>0</v>
      </c>
      <c r="N10" s="1258"/>
      <c r="O10" s="1259"/>
      <c r="Q10" s="139" t="s">
        <v>258</v>
      </c>
    </row>
    <row r="11" spans="1:17" ht="15.75" customHeight="1" x14ac:dyDescent="0.25">
      <c r="A11" s="88"/>
      <c r="B11" s="88"/>
      <c r="C11" s="1256" t="s">
        <v>0</v>
      </c>
      <c r="D11" s="1256"/>
      <c r="E11" s="1256"/>
      <c r="F11" s="349"/>
      <c r="G11" s="349"/>
      <c r="H11" s="349"/>
      <c r="I11" s="349"/>
      <c r="J11" s="349"/>
      <c r="K11" s="349"/>
      <c r="L11" s="349"/>
      <c r="M11" s="1257" t="str">
        <f>'3.1 Lead &amp; Parents'!P11</f>
        <v>[x]</v>
      </c>
      <c r="N11" s="1258"/>
      <c r="O11" s="1259"/>
      <c r="Q11" s="1264"/>
    </row>
    <row r="12" spans="1:17" ht="15.75" customHeight="1" x14ac:dyDescent="0.25">
      <c r="A12" s="88"/>
      <c r="B12" s="88"/>
      <c r="C12" s="1256" t="s">
        <v>40</v>
      </c>
      <c r="D12" s="1256"/>
      <c r="E12" s="1256"/>
      <c r="F12" s="349"/>
      <c r="G12" s="349"/>
      <c r="H12" s="349"/>
      <c r="I12" s="349"/>
      <c r="J12" s="349"/>
      <c r="K12" s="349"/>
      <c r="L12" s="349"/>
      <c r="M12" s="1257" t="str">
        <f>'3.1 Lead &amp; Parents'!P12</f>
        <v>[x]</v>
      </c>
      <c r="N12" s="1258"/>
      <c r="O12" s="1259"/>
      <c r="Q12" s="1265"/>
    </row>
    <row r="13" spans="1:17" ht="15.75" customHeight="1" x14ac:dyDescent="0.25">
      <c r="A13" s="88"/>
      <c r="B13" s="88"/>
      <c r="C13" s="1256" t="s">
        <v>41</v>
      </c>
      <c r="D13" s="1256"/>
      <c r="E13" s="1256"/>
      <c r="F13" s="349"/>
      <c r="G13" s="349"/>
      <c r="H13" s="349"/>
      <c r="I13" s="349"/>
      <c r="J13" s="349"/>
      <c r="K13" s="349"/>
      <c r="L13" s="349"/>
      <c r="M13" s="1257" t="str">
        <f>'3.1 Lead &amp; Parents'!P13</f>
        <v>[x]</v>
      </c>
      <c r="N13" s="1258"/>
      <c r="O13" s="1259"/>
      <c r="Q13" s="1265"/>
    </row>
    <row r="14" spans="1:17" ht="15.75" customHeight="1" x14ac:dyDescent="0.25">
      <c r="A14" s="88"/>
      <c r="B14" s="88"/>
      <c r="C14" s="1256" t="s">
        <v>46</v>
      </c>
      <c r="D14" s="1256"/>
      <c r="E14" s="1256"/>
      <c r="F14" s="349"/>
      <c r="G14" s="349"/>
      <c r="H14" s="349"/>
      <c r="I14" s="349"/>
      <c r="J14" s="349"/>
      <c r="K14" s="349"/>
      <c r="L14" s="349"/>
      <c r="M14" s="1260" t="str">
        <f>'3.1 Lead &amp; Parents'!P14</f>
        <v>31/XX/20XX</v>
      </c>
      <c r="N14" s="1267"/>
      <c r="O14" s="1268"/>
      <c r="Q14" s="1266"/>
    </row>
    <row r="15" spans="1:17" ht="15.75" customHeight="1" x14ac:dyDescent="0.25">
      <c r="A15" s="88"/>
      <c r="B15" s="88"/>
      <c r="C15" s="1256" t="s">
        <v>596</v>
      </c>
      <c r="D15" s="1256"/>
      <c r="E15" s="1256"/>
      <c r="F15" s="91"/>
      <c r="G15" s="91"/>
      <c r="H15" s="91"/>
      <c r="I15" s="91"/>
      <c r="J15" s="91"/>
      <c r="K15" s="91"/>
      <c r="L15" s="91"/>
      <c r="M15" s="1261" t="str">
        <f>'3.1 Lead &amp; Parents'!P15</f>
        <v>Private/Public Company or LLP</v>
      </c>
      <c r="N15" s="1262"/>
      <c r="O15" s="1263"/>
    </row>
    <row r="16" spans="1:17" ht="15.75" customHeight="1" x14ac:dyDescent="0.25">
      <c r="A16" s="88"/>
      <c r="B16" s="88"/>
      <c r="C16" s="89"/>
      <c r="D16" s="90"/>
      <c r="E16" s="91"/>
      <c r="F16" s="91"/>
      <c r="G16" s="91"/>
      <c r="H16" s="91"/>
      <c r="I16" s="91"/>
      <c r="J16" s="91"/>
      <c r="K16" s="91"/>
      <c r="L16" s="91"/>
      <c r="M16" s="97"/>
      <c r="N16" s="97"/>
      <c r="O16" s="97"/>
      <c r="P16" s="140" t="s">
        <v>285</v>
      </c>
      <c r="Q16" s="271"/>
    </row>
    <row r="17" spans="1:20" ht="15.75" customHeight="1" x14ac:dyDescent="0.25">
      <c r="A17" s="88"/>
      <c r="B17" s="88"/>
      <c r="C17" s="92"/>
      <c r="E17" s="88"/>
      <c r="F17" s="88"/>
      <c r="G17" s="88"/>
      <c r="H17" s="88"/>
      <c r="I17" s="88"/>
      <c r="J17" s="88"/>
      <c r="K17" s="88"/>
      <c r="L17" s="88"/>
      <c r="M17" s="97"/>
      <c r="N17" s="97"/>
      <c r="O17" s="97"/>
    </row>
    <row r="18" spans="1:20" s="362" customFormat="1" ht="14" x14ac:dyDescent="0.25">
      <c r="A18" s="359"/>
      <c r="B18" s="359"/>
      <c r="C18" s="360"/>
      <c r="D18" s="356" t="s">
        <v>45</v>
      </c>
      <c r="E18" s="361"/>
      <c r="F18" s="363"/>
      <c r="G18" s="363"/>
      <c r="H18" s="363"/>
      <c r="I18" s="363"/>
      <c r="J18" s="363"/>
      <c r="K18" s="363"/>
      <c r="L18" s="363"/>
      <c r="M18" s="386" t="str">
        <f ca="1">'3.1 Lead &amp; Parents'!M18</f>
        <v>31/XX/20XX</v>
      </c>
      <c r="N18" s="386" t="str">
        <f ca="1">'3.1 Lead &amp; Parents'!N18</f>
        <v>31/XX/20XX</v>
      </c>
      <c r="O18" s="386" t="str">
        <f ca="1">'3.1 Lead &amp; Parents'!O18</f>
        <v>31/XX/20XX</v>
      </c>
      <c r="P18" s="357" t="s">
        <v>257</v>
      </c>
      <c r="Q18" s="358" t="s">
        <v>258</v>
      </c>
    </row>
    <row r="19" spans="1:20" ht="69" customHeight="1" x14ac:dyDescent="0.25">
      <c r="A19" s="93"/>
      <c r="B19" s="94"/>
      <c r="C19" s="95">
        <v>1</v>
      </c>
      <c r="D19" s="77" t="s">
        <v>113</v>
      </c>
      <c r="E19" s="77"/>
      <c r="F19" s="77"/>
      <c r="G19" s="77"/>
      <c r="H19" s="77"/>
      <c r="I19" s="77"/>
      <c r="J19" s="77"/>
      <c r="K19" s="77"/>
      <c r="L19" s="77"/>
      <c r="M19" s="473" t="str">
        <f ca="1">'3.1 Lead &amp; Parents'!P$19</f>
        <v>N/A</v>
      </c>
      <c r="N19" s="473" t="str">
        <f ca="1">'3.1 Lead &amp; Parents'!Q$19</f>
        <v>N/A</v>
      </c>
      <c r="O19" s="473" t="str">
        <f ca="1">'3.1 Lead &amp; Parents'!R$19</f>
        <v>N/A</v>
      </c>
      <c r="P19" s="269"/>
      <c r="Q19" s="272"/>
    </row>
    <row r="20" spans="1:20" ht="69" customHeight="1" x14ac:dyDescent="0.25">
      <c r="A20" s="93"/>
      <c r="B20" s="94"/>
      <c r="C20" s="95">
        <v>2</v>
      </c>
      <c r="D20" s="77" t="s">
        <v>48</v>
      </c>
      <c r="E20" s="77"/>
      <c r="F20" s="77"/>
      <c r="G20" s="77"/>
      <c r="H20" s="77"/>
      <c r="I20" s="77"/>
      <c r="J20" s="77"/>
      <c r="K20" s="77"/>
      <c r="L20" s="77"/>
      <c r="M20" s="667">
        <f ca="1">'3.1 Lead &amp; Parents'!P$22</f>
        <v>0</v>
      </c>
      <c r="N20" s="667">
        <f ca="1">'3.1 Lead &amp; Parents'!Q$22</f>
        <v>0</v>
      </c>
      <c r="O20" s="667">
        <f ca="1">'3.1 Lead &amp; Parents'!R$22</f>
        <v>0</v>
      </c>
      <c r="P20" s="269"/>
      <c r="Q20" s="272"/>
    </row>
    <row r="21" spans="1:20" ht="69" customHeight="1" x14ac:dyDescent="0.25">
      <c r="A21" s="93"/>
      <c r="B21" s="94"/>
      <c r="C21" s="95" t="s">
        <v>49</v>
      </c>
      <c r="D21" s="77" t="s">
        <v>240</v>
      </c>
      <c r="E21" s="77"/>
      <c r="F21" s="77"/>
      <c r="G21" s="77"/>
      <c r="H21" s="77"/>
      <c r="I21" s="77"/>
      <c r="J21" s="77"/>
      <c r="K21" s="77"/>
      <c r="L21" s="77"/>
      <c r="M21" s="474" t="str">
        <f ca="1">'3.1 Lead &amp; Parents'!P$27</f>
        <v>N/A</v>
      </c>
      <c r="N21" s="474" t="str">
        <f ca="1">'3.1 Lead &amp; Parents'!Q$27</f>
        <v>N/A</v>
      </c>
      <c r="O21" s="474" t="str">
        <f ca="1">'3.1 Lead &amp; Parents'!R$27</f>
        <v>N/A</v>
      </c>
      <c r="P21" s="269"/>
      <c r="Q21" s="272"/>
    </row>
    <row r="22" spans="1:20" ht="69" customHeight="1" x14ac:dyDescent="0.25">
      <c r="A22" s="93"/>
      <c r="B22" s="94"/>
      <c r="C22" s="95" t="s">
        <v>52</v>
      </c>
      <c r="D22" s="77" t="s">
        <v>54</v>
      </c>
      <c r="E22" s="78"/>
      <c r="F22" s="78"/>
      <c r="G22" s="78"/>
      <c r="H22" s="78"/>
      <c r="I22" s="78"/>
      <c r="J22" s="78"/>
      <c r="K22" s="78"/>
      <c r="L22" s="78"/>
      <c r="M22" s="668" t="str">
        <f ca="1">'3.1 Lead &amp; Parents'!P$52</f>
        <v>N/A</v>
      </c>
      <c r="N22" s="668" t="str">
        <f ca="1">'3.1 Lead &amp; Parents'!Q$52</f>
        <v>N/A</v>
      </c>
      <c r="O22" s="668" t="str">
        <f ca="1">'3.1 Lead &amp; Parents'!R$52</f>
        <v>N/A</v>
      </c>
      <c r="P22" s="269"/>
      <c r="Q22" s="272"/>
    </row>
    <row r="23" spans="1:20" ht="69" customHeight="1" x14ac:dyDescent="0.25">
      <c r="A23" s="93"/>
      <c r="B23" s="94"/>
      <c r="C23" s="95">
        <v>4</v>
      </c>
      <c r="D23" s="76" t="s">
        <v>58</v>
      </c>
      <c r="E23" s="78"/>
      <c r="F23" s="78"/>
      <c r="G23" s="78"/>
      <c r="H23" s="78"/>
      <c r="I23" s="78"/>
      <c r="J23" s="78"/>
      <c r="K23" s="78"/>
      <c r="L23" s="78"/>
      <c r="M23" s="669" t="str">
        <f ca="1">'3.1 Lead &amp; Parents'!P$59</f>
        <v>N/A</v>
      </c>
      <c r="N23" s="669" t="str">
        <f ca="1">'3.1 Lead &amp; Parents'!Q$59</f>
        <v>N/A</v>
      </c>
      <c r="O23" s="669" t="str">
        <f ca="1">'3.1 Lead &amp; Parents'!R$59</f>
        <v>N/A</v>
      </c>
      <c r="P23" s="269"/>
      <c r="Q23" s="272"/>
    </row>
    <row r="24" spans="1:20" ht="69" customHeight="1" x14ac:dyDescent="0.25">
      <c r="A24" s="93"/>
      <c r="B24" s="94"/>
      <c r="C24" s="95">
        <v>5</v>
      </c>
      <c r="D24" s="77" t="s">
        <v>664</v>
      </c>
      <c r="E24" s="78"/>
      <c r="F24" s="78"/>
      <c r="G24" s="78"/>
      <c r="H24" s="78"/>
      <c r="I24" s="78"/>
      <c r="J24" s="78"/>
      <c r="K24" s="78"/>
      <c r="L24" s="78"/>
      <c r="M24" s="670" t="str">
        <f ca="1">'3.1 Lead &amp; Parents'!P$65</f>
        <v>N/A</v>
      </c>
      <c r="N24" s="670" t="str">
        <f ca="1">'3.1 Lead &amp; Parents'!Q$65</f>
        <v>N/A</v>
      </c>
      <c r="O24" s="670" t="str">
        <f ca="1">'3.1 Lead &amp; Parents'!R$65</f>
        <v>N/A</v>
      </c>
      <c r="P24" s="269"/>
      <c r="Q24" s="272"/>
    </row>
    <row r="25" spans="1:20" ht="69" customHeight="1" x14ac:dyDescent="0.25">
      <c r="A25" s="93"/>
      <c r="B25" s="94"/>
      <c r="C25" s="95">
        <v>6</v>
      </c>
      <c r="D25" s="77" t="s">
        <v>55</v>
      </c>
      <c r="E25" s="78"/>
      <c r="F25" s="78"/>
      <c r="G25" s="78"/>
      <c r="H25" s="78"/>
      <c r="I25" s="78"/>
      <c r="J25" s="78"/>
      <c r="K25" s="78"/>
      <c r="L25" s="78"/>
      <c r="M25" s="671" t="str">
        <f ca="1">'3.1 Lead &amp; Parents'!P$74</f>
        <v>N/A</v>
      </c>
      <c r="N25" s="671" t="str">
        <f ca="1">'3.1 Lead &amp; Parents'!Q$74</f>
        <v>N/A</v>
      </c>
      <c r="O25" s="671" t="str">
        <f ca="1">'3.1 Lead &amp; Parents'!R$74</f>
        <v>N/A</v>
      </c>
      <c r="P25" s="269"/>
      <c r="Q25" s="272"/>
    </row>
    <row r="26" spans="1:20" ht="69" customHeight="1" x14ac:dyDescent="0.25">
      <c r="A26" s="93"/>
      <c r="B26" s="94"/>
      <c r="C26" s="95">
        <v>7</v>
      </c>
      <c r="D26" s="77" t="s">
        <v>56</v>
      </c>
      <c r="E26" s="78"/>
      <c r="F26" s="78"/>
      <c r="G26" s="78"/>
      <c r="H26" s="78"/>
      <c r="I26" s="78"/>
      <c r="J26" s="78"/>
      <c r="K26" s="78"/>
      <c r="L26" s="78"/>
      <c r="M26" s="979">
        <f ca="1">'3.1 Lead &amp; Parents'!P$79</f>
        <v>0</v>
      </c>
      <c r="N26" s="979">
        <f ca="1">'3.1 Lead &amp; Parents'!Q$79</f>
        <v>0</v>
      </c>
      <c r="O26" s="979">
        <f ca="1">'3.1 Lead &amp; Parents'!R$79</f>
        <v>0</v>
      </c>
      <c r="P26" s="269"/>
      <c r="Q26" s="272"/>
    </row>
    <row r="27" spans="1:20" ht="69" customHeight="1" x14ac:dyDescent="0.25">
      <c r="A27" s="93"/>
      <c r="B27" s="94"/>
      <c r="C27" s="95">
        <v>8</v>
      </c>
      <c r="D27" s="77" t="s">
        <v>57</v>
      </c>
      <c r="E27" s="78"/>
      <c r="F27" s="524" t="str">
        <f ca="1">'3.1 Lead &amp; Parents'!I81</f>
        <v>N/A</v>
      </c>
      <c r="G27" s="524" t="str">
        <f ca="1">'3.1 Lead &amp; Parents'!J81</f>
        <v>N/A</v>
      </c>
      <c r="H27" s="524" t="str">
        <f ca="1">'3.1 Lead &amp; Parents'!K81</f>
        <v>N/A</v>
      </c>
      <c r="I27" s="78"/>
      <c r="J27" s="78"/>
      <c r="K27" s="78"/>
      <c r="L27" s="78"/>
      <c r="M27" s="550" t="str">
        <f ca="1">'3.1 Lead &amp; Parents'!P$81</f>
        <v>N/A</v>
      </c>
      <c r="N27" s="550" t="str">
        <f ca="1">'3.1 Lead &amp; Parents'!Q$81</f>
        <v>N/A</v>
      </c>
      <c r="O27" s="550" t="str">
        <f ca="1">'3.1 Lead &amp; Parents'!R$81</f>
        <v>N/A</v>
      </c>
      <c r="P27" s="269"/>
      <c r="Q27" s="272"/>
      <c r="T27" s="523" t="str">
        <f ca="1">'3.2 Other'!W$100</f>
        <v>N/A</v>
      </c>
    </row>
    <row r="28" spans="1:20" ht="69" customHeight="1" x14ac:dyDescent="0.25">
      <c r="A28" s="93"/>
      <c r="B28" s="94"/>
      <c r="C28" s="95" t="s">
        <v>795</v>
      </c>
      <c r="D28" s="77" t="s">
        <v>799</v>
      </c>
      <c r="E28" s="78"/>
      <c r="F28" s="525" t="str">
        <f ca="1">'3.1 Lead &amp; Parents'!I99</f>
        <v>N/A</v>
      </c>
      <c r="G28" s="525" t="str">
        <f ca="1">'3.1 Lead &amp; Parents'!J99</f>
        <v>N/A</v>
      </c>
      <c r="H28" s="525" t="str">
        <f ca="1">'3.1 Lead &amp; Parents'!K99</f>
        <v>N/A</v>
      </c>
      <c r="I28" s="78"/>
      <c r="J28" s="78"/>
      <c r="K28" s="78"/>
      <c r="L28" s="78"/>
      <c r="M28" s="525" t="str">
        <f ca="1">'3.1 Lead &amp; Parents'!P99</f>
        <v>N/A</v>
      </c>
      <c r="N28" s="525" t="str">
        <f ca="1">'3.1 Lead &amp; Parents'!Q99</f>
        <v>N/A</v>
      </c>
      <c r="O28" s="525" t="str">
        <f ca="1">'3.1 Lead &amp; Parents'!R99</f>
        <v>N/A</v>
      </c>
      <c r="P28" s="269"/>
      <c r="Q28" s="272"/>
    </row>
    <row r="29" spans="1:20" ht="69" customHeight="1" x14ac:dyDescent="0.25">
      <c r="A29" s="93"/>
      <c r="B29" s="94"/>
      <c r="C29" s="95" t="s">
        <v>796</v>
      </c>
      <c r="D29" s="77" t="s">
        <v>800</v>
      </c>
      <c r="E29" s="78"/>
      <c r="F29" s="525" t="str">
        <f ca="1">'3.1 Lead &amp; Parents'!I103</f>
        <v>N/A</v>
      </c>
      <c r="G29" s="525" t="str">
        <f ca="1">'3.1 Lead &amp; Parents'!J103</f>
        <v>N/A</v>
      </c>
      <c r="H29" s="525" t="str">
        <f ca="1">'3.1 Lead &amp; Parents'!K103</f>
        <v>N/A</v>
      </c>
      <c r="I29" s="78"/>
      <c r="J29" s="78"/>
      <c r="K29" s="78"/>
      <c r="L29" s="78"/>
      <c r="M29" s="525" t="str">
        <f ca="1">'3.1 Lead &amp; Parents'!P103</f>
        <v>N/A</v>
      </c>
      <c r="N29" s="525" t="str">
        <f ca="1">'3.1 Lead &amp; Parents'!Q103</f>
        <v>N/A</v>
      </c>
      <c r="O29" s="525" t="str">
        <f ca="1">'3.1 Lead &amp; Parents'!R103</f>
        <v>N/A</v>
      </c>
      <c r="P29" s="269"/>
      <c r="Q29" s="272"/>
    </row>
    <row r="30" spans="1:20" ht="69" customHeight="1" x14ac:dyDescent="0.25">
      <c r="A30" s="93"/>
      <c r="B30" s="94"/>
      <c r="C30" s="95" t="s">
        <v>797</v>
      </c>
      <c r="D30" s="77" t="s">
        <v>801</v>
      </c>
      <c r="E30" s="78"/>
      <c r="F30" s="477" t="str">
        <f ca="1">'3.1 Lead &amp; Parents'!I107</f>
        <v>N/A</v>
      </c>
      <c r="G30" s="477" t="str">
        <f ca="1">'3.1 Lead &amp; Parents'!J107</f>
        <v>N/A</v>
      </c>
      <c r="H30" s="477" t="str">
        <f ca="1">'3.1 Lead &amp; Parents'!K107</f>
        <v>N/A</v>
      </c>
      <c r="I30" s="78"/>
      <c r="J30" s="78"/>
      <c r="K30" s="78"/>
      <c r="L30" s="78"/>
      <c r="M30" s="550" t="str">
        <f ca="1">'3.1 Lead &amp; Parents'!P107</f>
        <v>N/A</v>
      </c>
      <c r="N30" s="550" t="str">
        <f ca="1">'3.1 Lead &amp; Parents'!Q107</f>
        <v>N/A</v>
      </c>
      <c r="O30" s="550" t="str">
        <f ca="1">'3.1 Lead &amp; Parents'!R107</f>
        <v>N/A</v>
      </c>
      <c r="P30" s="269"/>
      <c r="Q30" s="272"/>
    </row>
    <row r="31" spans="1:20" ht="69" customHeight="1" x14ac:dyDescent="0.25">
      <c r="A31" s="93"/>
      <c r="B31" s="94"/>
      <c r="C31" s="95" t="s">
        <v>798</v>
      </c>
      <c r="D31" s="77" t="s">
        <v>802</v>
      </c>
      <c r="E31" s="78"/>
      <c r="F31" s="525" t="str">
        <f ca="1">'3.1 Lead &amp; Parents'!I111</f>
        <v>N/A</v>
      </c>
      <c r="G31" s="525" t="str">
        <f ca="1">'3.1 Lead &amp; Parents'!J111</f>
        <v>N/A</v>
      </c>
      <c r="H31" s="525" t="str">
        <f ca="1">'3.1 Lead &amp; Parents'!K111</f>
        <v>N/A</v>
      </c>
      <c r="I31" s="78"/>
      <c r="J31" s="78"/>
      <c r="K31" s="78"/>
      <c r="L31" s="78"/>
      <c r="M31" s="525" t="str">
        <f ca="1">'3.1 Lead &amp; Parents'!P111</f>
        <v>N/A</v>
      </c>
      <c r="N31" s="525" t="str">
        <f ca="1">'3.1 Lead &amp; Parents'!Q111</f>
        <v>N/A</v>
      </c>
      <c r="O31" s="525" t="str">
        <f ca="1">'3.1 Lead &amp; Parents'!R111</f>
        <v>N/A</v>
      </c>
      <c r="P31" s="269"/>
      <c r="Q31" s="272"/>
    </row>
    <row r="32" spans="1:20" ht="15.75" customHeight="1" x14ac:dyDescent="0.25">
      <c r="A32" s="96" t="s">
        <v>111</v>
      </c>
      <c r="B32" s="96"/>
      <c r="C32" s="96"/>
      <c r="D32" s="107"/>
      <c r="E32" s="96"/>
      <c r="F32" s="96"/>
      <c r="G32" s="96"/>
      <c r="H32" s="96"/>
      <c r="I32" s="96"/>
      <c r="J32" s="96"/>
      <c r="K32" s="96"/>
      <c r="L32" s="96"/>
      <c r="M32" s="102"/>
      <c r="N32" s="102"/>
      <c r="O32" s="102"/>
      <c r="P32" s="96"/>
      <c r="Q32" s="102"/>
      <c r="R32" s="102"/>
    </row>
    <row r="33" ht="15.75" customHeight="1" x14ac:dyDescent="0.25"/>
    <row r="34" ht="15.75" hidden="1" customHeight="1" x14ac:dyDescent="0.25"/>
    <row r="35" ht="15.75" hidden="1" customHeight="1" x14ac:dyDescent="0.25"/>
    <row r="36" ht="15.75" hidden="1" customHeight="1" x14ac:dyDescent="0.25"/>
    <row r="37" ht="15.75" hidden="1" customHeight="1" x14ac:dyDescent="0.25"/>
    <row r="38" ht="15.75" hidden="1" customHeight="1" x14ac:dyDescent="0.25"/>
    <row r="39" ht="15.75" hidden="1" customHeight="1" x14ac:dyDescent="0.25"/>
    <row r="40" ht="15.75" hidden="1" customHeight="1" x14ac:dyDescent="0.25"/>
    <row r="41" ht="15.75" hidden="1" customHeight="1" x14ac:dyDescent="0.25"/>
    <row r="42" ht="15.75" hidden="1" customHeight="1" x14ac:dyDescent="0.25"/>
    <row r="43" ht="15.75" hidden="1" customHeight="1" x14ac:dyDescent="0.25"/>
    <row r="44" ht="15.75" hidden="1" customHeight="1" x14ac:dyDescent="0.25"/>
    <row r="45" ht="15.75" hidden="1" customHeight="1" x14ac:dyDescent="0.25"/>
    <row r="46" ht="15.75" hidden="1" customHeight="1" x14ac:dyDescent="0.25"/>
    <row r="47" ht="15.75" hidden="1" customHeight="1" x14ac:dyDescent="0.25"/>
    <row r="48" ht="15.75" hidden="1" customHeight="1" x14ac:dyDescent="0.25"/>
    <row r="49" ht="15.75" hidden="1" customHeight="1" x14ac:dyDescent="0.25"/>
    <row r="50" ht="15.75" hidden="1" customHeight="1" x14ac:dyDescent="0.25"/>
    <row r="51" ht="15.75" hidden="1" customHeight="1" x14ac:dyDescent="0.25"/>
    <row r="52" ht="15.75" hidden="1" customHeight="1" x14ac:dyDescent="0.25"/>
    <row r="53" ht="15.75" hidden="1" customHeight="1" x14ac:dyDescent="0.25"/>
    <row r="54" ht="15.75" hidden="1" customHeight="1" x14ac:dyDescent="0.25"/>
    <row r="55" ht="15.75" hidden="1" customHeight="1" x14ac:dyDescent="0.25"/>
    <row r="56" ht="15.75" hidden="1" customHeight="1" x14ac:dyDescent="0.25"/>
    <row r="57" ht="15.75" hidden="1" customHeight="1" x14ac:dyDescent="0.25"/>
    <row r="58" ht="15.75" hidden="1" customHeight="1" x14ac:dyDescent="0.25"/>
    <row r="59" ht="15.75" hidden="1" customHeight="1" x14ac:dyDescent="0.25"/>
    <row r="60" ht="15.75" hidden="1" customHeight="1" x14ac:dyDescent="0.25"/>
    <row r="61" ht="15.75" hidden="1" customHeight="1" x14ac:dyDescent="0.25"/>
    <row r="62" ht="15.75" hidden="1" customHeight="1" x14ac:dyDescent="0.25"/>
    <row r="63" ht="15.75" hidden="1" customHeight="1" x14ac:dyDescent="0.25"/>
    <row r="64" ht="15.75" hidden="1" customHeight="1" x14ac:dyDescent="0.25"/>
    <row r="65" ht="15.75" hidden="1" customHeight="1" x14ac:dyDescent="0.25"/>
    <row r="66" ht="15.75" hidden="1" customHeight="1" x14ac:dyDescent="0.25"/>
    <row r="67" ht="15.75" hidden="1" customHeight="1" x14ac:dyDescent="0.25"/>
    <row r="68" ht="15.75" hidden="1" customHeight="1" x14ac:dyDescent="0.25"/>
    <row r="69" ht="15.75" hidden="1" customHeight="1" x14ac:dyDescent="0.25"/>
    <row r="70" ht="15.75" hidden="1" customHeight="1" x14ac:dyDescent="0.25"/>
    <row r="71" ht="15.75" hidden="1" customHeight="1" x14ac:dyDescent="0.25"/>
    <row r="72" ht="15.75" hidden="1" customHeight="1" x14ac:dyDescent="0.25"/>
    <row r="73" ht="15.75" hidden="1" customHeight="1" x14ac:dyDescent="0.25"/>
    <row r="74" ht="15.75" hidden="1" customHeight="1" x14ac:dyDescent="0.25"/>
    <row r="75" ht="15.75" hidden="1" customHeight="1" x14ac:dyDescent="0.25"/>
    <row r="76" ht="15.75" hidden="1" customHeight="1" x14ac:dyDescent="0.25"/>
    <row r="77" ht="15.75" hidden="1" customHeight="1" x14ac:dyDescent="0.25"/>
    <row r="78" ht="15.75" hidden="1" customHeight="1" x14ac:dyDescent="0.25"/>
    <row r="79" ht="15.75" hidden="1" customHeight="1" x14ac:dyDescent="0.25"/>
    <row r="80" ht="15.75" hidden="1" customHeight="1" x14ac:dyDescent="0.25"/>
    <row r="81" ht="15.75" hidden="1" customHeight="1" x14ac:dyDescent="0.25"/>
    <row r="82" ht="15.75" hidden="1" customHeight="1" x14ac:dyDescent="0.25"/>
    <row r="83" ht="15.75" hidden="1" customHeight="1" x14ac:dyDescent="0.25"/>
    <row r="84" ht="15.75" hidden="1" customHeight="1" x14ac:dyDescent="0.25"/>
    <row r="85" ht="15.75" hidden="1" customHeight="1" x14ac:dyDescent="0.25"/>
    <row r="86" ht="15.75" hidden="1" customHeight="1" x14ac:dyDescent="0.25"/>
    <row r="87" ht="15.75" hidden="1" customHeight="1" x14ac:dyDescent="0.25"/>
    <row r="88" ht="15.75" hidden="1" customHeight="1" x14ac:dyDescent="0.25"/>
    <row r="89" ht="15.75" hidden="1" customHeight="1" x14ac:dyDescent="0.25"/>
    <row r="90" ht="15.75" hidden="1" customHeight="1" x14ac:dyDescent="0.25"/>
    <row r="91" ht="15.75" hidden="1" customHeight="1" x14ac:dyDescent="0.25"/>
    <row r="92" ht="15.75" hidden="1" customHeight="1" x14ac:dyDescent="0.25"/>
    <row r="93" ht="15.75" hidden="1" customHeight="1" x14ac:dyDescent="0.25"/>
    <row r="94" ht="15.75" hidden="1" customHeight="1" x14ac:dyDescent="0.25"/>
    <row r="95" ht="15.75" hidden="1" customHeight="1" x14ac:dyDescent="0.25"/>
    <row r="96" ht="15.75" hidden="1" customHeight="1" x14ac:dyDescent="0.25"/>
    <row r="97" ht="15.75" hidden="1" customHeight="1" x14ac:dyDescent="0.25"/>
    <row r="98" ht="15.75" hidden="1" customHeight="1" x14ac:dyDescent="0.25"/>
    <row r="99" ht="15.75" hidden="1" customHeight="1" x14ac:dyDescent="0.25"/>
    <row r="100" ht="15.75" hidden="1" customHeight="1" x14ac:dyDescent="0.25"/>
    <row r="101" ht="15.75" hidden="1" customHeight="1" x14ac:dyDescent="0.25"/>
    <row r="102" ht="15.75" hidden="1" customHeight="1" x14ac:dyDescent="0.25"/>
    <row r="103" ht="15.75" hidden="1" customHeight="1" x14ac:dyDescent="0.25"/>
    <row r="104" ht="15.75" hidden="1" customHeight="1" x14ac:dyDescent="0.25"/>
    <row r="105" ht="15.75" hidden="1" customHeight="1" x14ac:dyDescent="0.25"/>
    <row r="106" ht="15.75" hidden="1" customHeight="1" x14ac:dyDescent="0.25"/>
    <row r="107" ht="15.75" hidden="1" customHeight="1" x14ac:dyDescent="0.25"/>
    <row r="108" ht="15.75" hidden="1" customHeight="1" x14ac:dyDescent="0.25"/>
    <row r="109" ht="15.75" hidden="1" customHeight="1" x14ac:dyDescent="0.25"/>
    <row r="110" ht="15.75" hidden="1" customHeight="1" x14ac:dyDescent="0.25"/>
    <row r="111" ht="15.75" hidden="1" customHeight="1" x14ac:dyDescent="0.25"/>
    <row r="112" ht="15.75" hidden="1" customHeight="1" x14ac:dyDescent="0.25"/>
    <row r="113" ht="15.75" hidden="1" customHeight="1" x14ac:dyDescent="0.25"/>
    <row r="114" ht="15.75" hidden="1" customHeight="1" x14ac:dyDescent="0.25"/>
    <row r="115" ht="15.75" hidden="1" customHeight="1" x14ac:dyDescent="0.25"/>
    <row r="116" ht="15.75" hidden="1" customHeight="1" x14ac:dyDescent="0.25"/>
    <row r="117" ht="15.75" hidden="1" customHeight="1" x14ac:dyDescent="0.25"/>
    <row r="118" ht="15.75" hidden="1" customHeight="1" x14ac:dyDescent="0.25"/>
    <row r="119" ht="15.75" hidden="1" customHeight="1" x14ac:dyDescent="0.25"/>
    <row r="120" ht="15.75" hidden="1" customHeight="1" x14ac:dyDescent="0.25"/>
    <row r="121" ht="15.75" hidden="1" customHeight="1" x14ac:dyDescent="0.25"/>
    <row r="122" ht="15.75" hidden="1" customHeight="1" x14ac:dyDescent="0.25"/>
    <row r="123" ht="15.75" hidden="1" customHeight="1" x14ac:dyDescent="0.25"/>
    <row r="124" ht="15.75" hidden="1" customHeight="1" x14ac:dyDescent="0.25"/>
    <row r="125" ht="15.75" hidden="1" customHeight="1" x14ac:dyDescent="0.25"/>
    <row r="126" ht="15.75" hidden="1" customHeight="1" x14ac:dyDescent="0.25"/>
    <row r="127" ht="15.75" hidden="1" customHeight="1" x14ac:dyDescent="0.25"/>
    <row r="128" ht="15.75" hidden="1" customHeight="1" x14ac:dyDescent="0.25"/>
    <row r="129" ht="15.75" hidden="1" customHeight="1" x14ac:dyDescent="0.25"/>
    <row r="130" ht="15.75" hidden="1" customHeight="1" x14ac:dyDescent="0.25"/>
    <row r="131" ht="15.75" hidden="1" customHeight="1" x14ac:dyDescent="0.25"/>
    <row r="132" ht="15.75" hidden="1" customHeight="1" x14ac:dyDescent="0.25"/>
    <row r="133" ht="15.75" hidden="1" customHeight="1" x14ac:dyDescent="0.25"/>
    <row r="134" ht="15.75" hidden="1" customHeight="1" x14ac:dyDescent="0.25"/>
    <row r="135" ht="15.75" hidden="1" customHeight="1" x14ac:dyDescent="0.25"/>
    <row r="136" ht="15.75" hidden="1" customHeight="1" x14ac:dyDescent="0.25"/>
    <row r="137" ht="15.75" hidden="1" customHeight="1" x14ac:dyDescent="0.25"/>
    <row r="138" ht="15.75" hidden="1" customHeight="1" x14ac:dyDescent="0.25"/>
    <row r="139" ht="15.75" hidden="1" customHeight="1" x14ac:dyDescent="0.25"/>
    <row r="140" ht="15.75" hidden="1" customHeight="1" x14ac:dyDescent="0.25"/>
    <row r="141" ht="15.75" hidden="1" customHeight="1" x14ac:dyDescent="0.25"/>
    <row r="142" ht="15.75" hidden="1" customHeight="1" x14ac:dyDescent="0.25"/>
    <row r="143" ht="15.75" hidden="1" customHeight="1" x14ac:dyDescent="0.25"/>
    <row r="144" ht="15.75" hidden="1" customHeight="1" x14ac:dyDescent="0.25"/>
    <row r="145" ht="15.75" hidden="1" customHeight="1" x14ac:dyDescent="0.25"/>
    <row r="146" ht="15.75" hidden="1" customHeight="1" x14ac:dyDescent="0.25"/>
    <row r="147" ht="15.75" hidden="1" customHeight="1" x14ac:dyDescent="0.25"/>
    <row r="148" ht="15.75" hidden="1" customHeight="1" x14ac:dyDescent="0.25"/>
    <row r="149" ht="15.75" hidden="1" customHeight="1" x14ac:dyDescent="0.25"/>
    <row r="150" ht="15.75" hidden="1" customHeight="1" x14ac:dyDescent="0.25"/>
    <row r="151" ht="15.75" hidden="1" customHeight="1" x14ac:dyDescent="0.25"/>
    <row r="152" ht="15.75" hidden="1" customHeight="1" x14ac:dyDescent="0.25"/>
    <row r="153" ht="15.75" hidden="1" customHeight="1" x14ac:dyDescent="0.25"/>
    <row r="154" ht="15.75" hidden="1" customHeight="1" x14ac:dyDescent="0.25"/>
    <row r="155" ht="15.75" hidden="1" customHeight="1" x14ac:dyDescent="0.25"/>
    <row r="156" ht="15.75" hidden="1" customHeight="1" x14ac:dyDescent="0.25"/>
    <row r="157" ht="15.75" hidden="1" customHeight="1" x14ac:dyDescent="0.25"/>
    <row r="158" ht="15.75" hidden="1" customHeight="1" x14ac:dyDescent="0.25"/>
    <row r="159" ht="15.75" hidden="1" customHeight="1" x14ac:dyDescent="0.25"/>
    <row r="160" ht="15.75" hidden="1" customHeight="1" x14ac:dyDescent="0.25"/>
    <row r="161" ht="15.75" hidden="1" customHeight="1" x14ac:dyDescent="0.25"/>
    <row r="162" ht="15.75" hidden="1" customHeight="1" x14ac:dyDescent="0.25"/>
    <row r="163" ht="15.75" hidden="1" customHeight="1" x14ac:dyDescent="0.25"/>
    <row r="164" ht="15.75" hidden="1" customHeight="1" x14ac:dyDescent="0.25"/>
    <row r="165" ht="15.75" hidden="1" customHeight="1" x14ac:dyDescent="0.25"/>
    <row r="166" ht="15.75" hidden="1" customHeight="1" x14ac:dyDescent="0.25"/>
    <row r="167" ht="15.75" hidden="1" customHeight="1" x14ac:dyDescent="0.25"/>
    <row r="168" ht="15.75" hidden="1" customHeight="1" x14ac:dyDescent="0.25"/>
    <row r="169" ht="15.75" hidden="1" customHeight="1" x14ac:dyDescent="0.25"/>
    <row r="170" ht="15.75" hidden="1" customHeight="1" x14ac:dyDescent="0.25"/>
    <row r="171" ht="15.75" hidden="1" customHeight="1" x14ac:dyDescent="0.25"/>
    <row r="172" ht="15.75" hidden="1" customHeight="1" x14ac:dyDescent="0.25"/>
    <row r="173" ht="15.75" hidden="1" customHeight="1" x14ac:dyDescent="0.25"/>
    <row r="174" ht="15.75" hidden="1" customHeight="1" x14ac:dyDescent="0.25"/>
    <row r="175" ht="15.75" hidden="1" customHeight="1" x14ac:dyDescent="0.25"/>
    <row r="176" ht="15.75" hidden="1" customHeight="1" x14ac:dyDescent="0.25"/>
    <row r="177" ht="15.75" hidden="1" customHeight="1" x14ac:dyDescent="0.25"/>
    <row r="178" ht="15.75" hidden="1" customHeight="1" x14ac:dyDescent="0.25"/>
    <row r="179" ht="15.75" hidden="1" customHeight="1" x14ac:dyDescent="0.25"/>
    <row r="180" ht="15.75" hidden="1" customHeight="1" x14ac:dyDescent="0.25"/>
    <row r="181" ht="15.75" hidden="1" customHeight="1" x14ac:dyDescent="0.25"/>
    <row r="182" ht="15.75" hidden="1" customHeight="1" x14ac:dyDescent="0.25"/>
    <row r="183" ht="15.75" hidden="1" customHeight="1" x14ac:dyDescent="0.25"/>
    <row r="184" ht="15.75" hidden="1" customHeight="1" x14ac:dyDescent="0.25"/>
    <row r="185" ht="15.75" hidden="1" customHeight="1" x14ac:dyDescent="0.25"/>
    <row r="186" ht="15.75" hidden="1" customHeight="1" x14ac:dyDescent="0.25"/>
    <row r="187" ht="15.75" hidden="1" customHeight="1" x14ac:dyDescent="0.25"/>
    <row r="188" ht="15.75" hidden="1" customHeight="1" x14ac:dyDescent="0.25"/>
    <row r="189" ht="15.75" hidden="1" customHeight="1" x14ac:dyDescent="0.25"/>
    <row r="190" ht="15.75" hidden="1" customHeight="1" x14ac:dyDescent="0.25"/>
    <row r="191" ht="15.75" hidden="1" customHeight="1" x14ac:dyDescent="0.25"/>
    <row r="192" ht="15.75" hidden="1" customHeight="1" x14ac:dyDescent="0.25"/>
    <row r="193" ht="15.75" hidden="1" customHeight="1" x14ac:dyDescent="0.25"/>
    <row r="194" ht="15.75" hidden="1" customHeight="1" x14ac:dyDescent="0.25"/>
    <row r="195" ht="15.75" hidden="1" customHeight="1" x14ac:dyDescent="0.25"/>
    <row r="196" ht="15.75" hidden="1" customHeight="1" x14ac:dyDescent="0.25"/>
    <row r="197" ht="15.75" hidden="1" customHeight="1" x14ac:dyDescent="0.25"/>
    <row r="198" ht="15.75" hidden="1" customHeight="1" x14ac:dyDescent="0.25"/>
    <row r="199" ht="15.75" hidden="1" customHeight="1" x14ac:dyDescent="0.25"/>
    <row r="200" ht="15.75" hidden="1" customHeight="1" x14ac:dyDescent="0.25"/>
    <row r="201" ht="15.75" hidden="1" customHeight="1" x14ac:dyDescent="0.25"/>
    <row r="202" ht="15.75" hidden="1" customHeight="1" x14ac:dyDescent="0.25"/>
    <row r="203" ht="15.75" hidden="1" customHeight="1" x14ac:dyDescent="0.25"/>
    <row r="204" ht="15.75" hidden="1" customHeight="1" x14ac:dyDescent="0.25"/>
    <row r="205" ht="15.75" hidden="1" customHeight="1" x14ac:dyDescent="0.25"/>
    <row r="206" ht="15.75" hidden="1" customHeight="1" x14ac:dyDescent="0.25"/>
    <row r="207" ht="15.75" hidden="1" customHeight="1" x14ac:dyDescent="0.25"/>
    <row r="208" ht="15.75" hidden="1" customHeight="1" x14ac:dyDescent="0.25"/>
    <row r="209" ht="15.75" hidden="1" customHeight="1" x14ac:dyDescent="0.25"/>
    <row r="210" ht="15.75" hidden="1" customHeight="1" x14ac:dyDescent="0.25"/>
    <row r="211" ht="15.75" hidden="1" customHeight="1" x14ac:dyDescent="0.25"/>
    <row r="212" ht="15.75" hidden="1" customHeight="1" x14ac:dyDescent="0.25"/>
    <row r="213" ht="15.75" hidden="1" customHeight="1" x14ac:dyDescent="0.25"/>
    <row r="214" ht="15.75" hidden="1" customHeight="1" x14ac:dyDescent="0.25"/>
    <row r="215" ht="15.75" hidden="1" customHeight="1" x14ac:dyDescent="0.25"/>
    <row r="216" ht="15.75" hidden="1" customHeight="1" x14ac:dyDescent="0.25"/>
    <row r="217" ht="15.75" hidden="1" customHeight="1" x14ac:dyDescent="0.25"/>
    <row r="218" ht="15.75" hidden="1" customHeight="1" x14ac:dyDescent="0.25"/>
    <row r="219" ht="15.75" hidden="1" customHeight="1" x14ac:dyDescent="0.25"/>
    <row r="220" ht="15.75" hidden="1" customHeight="1" x14ac:dyDescent="0.25"/>
    <row r="221" ht="15.75" hidden="1" customHeight="1" x14ac:dyDescent="0.25"/>
    <row r="222" ht="15.75" hidden="1" customHeight="1" x14ac:dyDescent="0.25"/>
    <row r="223" ht="15.75" hidden="1" customHeight="1" x14ac:dyDescent="0.25"/>
    <row r="224" ht="15.75" hidden="1" customHeight="1" x14ac:dyDescent="0.25"/>
    <row r="225" ht="15.75" hidden="1" customHeight="1" x14ac:dyDescent="0.25"/>
    <row r="226" ht="15.75" hidden="1" customHeight="1" x14ac:dyDescent="0.25"/>
    <row r="227" ht="15.75" hidden="1" customHeight="1" x14ac:dyDescent="0.25"/>
    <row r="228" ht="15.75" hidden="1" customHeight="1" x14ac:dyDescent="0.25"/>
    <row r="229" ht="15.75" hidden="1" customHeight="1" x14ac:dyDescent="0.25"/>
    <row r="230" ht="15.75" hidden="1" customHeight="1" x14ac:dyDescent="0.25"/>
    <row r="231" ht="15.75" hidden="1" customHeight="1" x14ac:dyDescent="0.25"/>
    <row r="232" ht="15.75" hidden="1" customHeight="1" x14ac:dyDescent="0.25"/>
    <row r="233" ht="15.75" hidden="1" customHeight="1" x14ac:dyDescent="0.25"/>
    <row r="234" ht="15.75" hidden="1" customHeight="1" x14ac:dyDescent="0.25"/>
    <row r="235" ht="15.75" hidden="1" customHeight="1" x14ac:dyDescent="0.25"/>
    <row r="236" ht="15.75" hidden="1" customHeight="1" x14ac:dyDescent="0.25"/>
    <row r="237" ht="15.75" hidden="1" customHeight="1" x14ac:dyDescent="0.25"/>
    <row r="238" ht="15.75" hidden="1" customHeight="1" x14ac:dyDescent="0.25"/>
    <row r="239" ht="15.75" hidden="1" customHeight="1" x14ac:dyDescent="0.25"/>
    <row r="240" ht="15.75" hidden="1" customHeight="1" x14ac:dyDescent="0.25"/>
    <row r="241" ht="15.75" hidden="1" customHeight="1" x14ac:dyDescent="0.25"/>
    <row r="242" ht="15.75" hidden="1" customHeight="1" x14ac:dyDescent="0.25"/>
    <row r="243" ht="15.75" hidden="1" customHeight="1" x14ac:dyDescent="0.25"/>
    <row r="244" ht="15.75" hidden="1" customHeight="1" x14ac:dyDescent="0.25"/>
    <row r="245" ht="15.75" hidden="1" customHeight="1" x14ac:dyDescent="0.25"/>
    <row r="246" ht="15.75" hidden="1" customHeight="1" x14ac:dyDescent="0.25"/>
    <row r="247" ht="15.75" hidden="1" customHeight="1" x14ac:dyDescent="0.25"/>
    <row r="248" ht="15.75" hidden="1" customHeight="1" x14ac:dyDescent="0.25"/>
    <row r="249" ht="15.75" hidden="1" customHeight="1" x14ac:dyDescent="0.25"/>
    <row r="250" ht="15.75" hidden="1" customHeight="1" x14ac:dyDescent="0.25"/>
    <row r="251" ht="15.75" hidden="1" customHeight="1" x14ac:dyDescent="0.25"/>
    <row r="252" ht="15.75" hidden="1" customHeight="1" x14ac:dyDescent="0.25"/>
    <row r="253" ht="15.75" hidden="1" customHeight="1" x14ac:dyDescent="0.25"/>
    <row r="254" ht="15.75" hidden="1" customHeight="1" x14ac:dyDescent="0.25"/>
    <row r="255" ht="15.75" hidden="1" customHeight="1" x14ac:dyDescent="0.25"/>
    <row r="256" ht="15.75" hidden="1" customHeight="1" x14ac:dyDescent="0.25"/>
    <row r="257" ht="15.75" hidden="1" customHeight="1" x14ac:dyDescent="0.25"/>
    <row r="258" ht="15.75" hidden="1" customHeight="1" x14ac:dyDescent="0.25"/>
    <row r="259" ht="15.75" hidden="1" customHeight="1" x14ac:dyDescent="0.25"/>
    <row r="260" ht="15.75" hidden="1" customHeight="1" x14ac:dyDescent="0.25"/>
    <row r="261" ht="15.75" hidden="1" customHeight="1" x14ac:dyDescent="0.25"/>
    <row r="262" ht="15.75" hidden="1" customHeight="1" x14ac:dyDescent="0.25"/>
    <row r="263" ht="15.75" hidden="1" customHeight="1" x14ac:dyDescent="0.25"/>
    <row r="264" ht="15.75" hidden="1" customHeight="1" x14ac:dyDescent="0.25"/>
    <row r="265" ht="15.75" hidden="1" customHeight="1" x14ac:dyDescent="0.25"/>
    <row r="266" ht="15.75" hidden="1" customHeight="1" x14ac:dyDescent="0.25"/>
    <row r="267" ht="15.75" hidden="1" customHeight="1" x14ac:dyDescent="0.25"/>
    <row r="268" ht="15.75" hidden="1" customHeight="1" x14ac:dyDescent="0.25"/>
    <row r="269" ht="15.75" hidden="1" customHeight="1" x14ac:dyDescent="0.25"/>
    <row r="270" ht="15.75" hidden="1" customHeight="1" x14ac:dyDescent="0.25"/>
    <row r="271" ht="15.75" hidden="1" customHeight="1" x14ac:dyDescent="0.25"/>
    <row r="272" ht="15.75" hidden="1" customHeight="1" x14ac:dyDescent="0.25"/>
    <row r="273" ht="15.75" hidden="1" customHeight="1" x14ac:dyDescent="0.25"/>
    <row r="274" ht="15.75" hidden="1" customHeight="1" x14ac:dyDescent="0.25"/>
    <row r="275" ht="15.75" hidden="1" customHeight="1" x14ac:dyDescent="0.25"/>
    <row r="276" ht="15.75" hidden="1" customHeight="1" x14ac:dyDescent="0.25"/>
    <row r="277" ht="15.75" hidden="1" customHeight="1" x14ac:dyDescent="0.25"/>
    <row r="278" ht="15.75" hidden="1" customHeight="1" x14ac:dyDescent="0.25"/>
    <row r="279" ht="15.75" hidden="1" customHeight="1" x14ac:dyDescent="0.25"/>
    <row r="280" ht="15.75" hidden="1" customHeight="1" x14ac:dyDescent="0.25"/>
    <row r="281" ht="15.75" hidden="1" customHeight="1" x14ac:dyDescent="0.25"/>
    <row r="282" ht="15.75" hidden="1" customHeight="1" x14ac:dyDescent="0.25"/>
    <row r="283" ht="15.75" hidden="1" customHeight="1" x14ac:dyDescent="0.25"/>
    <row r="284" ht="15.75" hidden="1" customHeight="1" x14ac:dyDescent="0.25"/>
    <row r="285" ht="15.75" hidden="1" customHeight="1" x14ac:dyDescent="0.25"/>
    <row r="286" ht="15.75" hidden="1" customHeight="1" x14ac:dyDescent="0.25"/>
    <row r="287" ht="15.75" hidden="1" customHeight="1" x14ac:dyDescent="0.25"/>
    <row r="288" ht="15.75" hidden="1" customHeight="1" x14ac:dyDescent="0.25"/>
    <row r="289" ht="15.75" hidden="1" customHeight="1" x14ac:dyDescent="0.25"/>
    <row r="290" ht="15.75" hidden="1" customHeight="1" x14ac:dyDescent="0.25"/>
    <row r="291" ht="15.75" hidden="1" customHeight="1" x14ac:dyDescent="0.25"/>
    <row r="292" ht="15.75" hidden="1" customHeight="1" x14ac:dyDescent="0.25"/>
    <row r="293" ht="15.75" hidden="1" customHeight="1" x14ac:dyDescent="0.25"/>
    <row r="294" ht="15.75" hidden="1" customHeight="1" x14ac:dyDescent="0.25"/>
    <row r="295" ht="15.75" hidden="1" customHeight="1" x14ac:dyDescent="0.25"/>
    <row r="296" ht="15.75" hidden="1" customHeight="1" x14ac:dyDescent="0.25"/>
    <row r="297" ht="15.75" hidden="1" customHeight="1" x14ac:dyDescent="0.25"/>
    <row r="298" ht="15.75" hidden="1" customHeight="1" x14ac:dyDescent="0.25"/>
    <row r="299" ht="15.75" hidden="1" customHeight="1" x14ac:dyDescent="0.25"/>
    <row r="300" ht="15.75" hidden="1" customHeight="1" x14ac:dyDescent="0.25"/>
    <row r="301" ht="15.75" hidden="1" customHeight="1" x14ac:dyDescent="0.25"/>
    <row r="302" ht="15.75" hidden="1" customHeight="1" x14ac:dyDescent="0.25"/>
    <row r="303" ht="15.75" hidden="1" customHeight="1" x14ac:dyDescent="0.25"/>
    <row r="304" ht="15.75" hidden="1" customHeight="1" x14ac:dyDescent="0.25"/>
    <row r="305" ht="15.75" hidden="1" customHeight="1" x14ac:dyDescent="0.25"/>
    <row r="306" ht="15.75" hidden="1" customHeight="1" x14ac:dyDescent="0.25"/>
    <row r="307" ht="15.75" hidden="1" customHeight="1" x14ac:dyDescent="0.25"/>
    <row r="308" ht="15.75" hidden="1" customHeight="1" x14ac:dyDescent="0.25"/>
    <row r="309" ht="15.75" hidden="1" customHeight="1" x14ac:dyDescent="0.25"/>
    <row r="310" ht="15.75" hidden="1" customHeight="1" x14ac:dyDescent="0.25"/>
    <row r="311" ht="15.75" hidden="1" customHeight="1" x14ac:dyDescent="0.25"/>
    <row r="312" ht="15.75" hidden="1" customHeight="1" x14ac:dyDescent="0.25"/>
    <row r="313" ht="15.75" hidden="1" customHeight="1" x14ac:dyDescent="0.25"/>
    <row r="314" ht="15.75" hidden="1" customHeight="1" x14ac:dyDescent="0.25"/>
    <row r="315" ht="15.75" hidden="1" customHeight="1" x14ac:dyDescent="0.25"/>
    <row r="316" ht="15.75" hidden="1" customHeight="1" x14ac:dyDescent="0.25"/>
    <row r="317" ht="15.75" hidden="1" customHeight="1" x14ac:dyDescent="0.25"/>
    <row r="318" ht="15.75" hidden="1" customHeight="1" x14ac:dyDescent="0.25"/>
    <row r="319" ht="15.75" hidden="1" customHeight="1" x14ac:dyDescent="0.25"/>
    <row r="320" ht="15.75" hidden="1" customHeight="1" x14ac:dyDescent="0.25"/>
    <row r="321" ht="15.75" hidden="1" customHeight="1" x14ac:dyDescent="0.25"/>
    <row r="322" ht="15.75" hidden="1" customHeight="1" x14ac:dyDescent="0.25"/>
    <row r="323" ht="15.75" hidden="1" customHeight="1" x14ac:dyDescent="0.25"/>
    <row r="324" ht="15.75" hidden="1" customHeight="1" x14ac:dyDescent="0.25"/>
    <row r="325" ht="15.75" hidden="1" customHeight="1" x14ac:dyDescent="0.25"/>
    <row r="326" ht="15.75" hidden="1" customHeight="1" x14ac:dyDescent="0.25"/>
    <row r="327" ht="15.75" hidden="1" customHeight="1" x14ac:dyDescent="0.25"/>
    <row r="328" ht="15.75" hidden="1" customHeight="1" x14ac:dyDescent="0.25"/>
    <row r="329" ht="15.75" hidden="1" customHeight="1" x14ac:dyDescent="0.25"/>
    <row r="330" ht="15.75" hidden="1" customHeight="1" x14ac:dyDescent="0.25"/>
    <row r="331" ht="15.75" hidden="1" customHeight="1" x14ac:dyDescent="0.25"/>
    <row r="332" ht="15.75" hidden="1" customHeight="1" x14ac:dyDescent="0.25"/>
    <row r="333" ht="15.75" hidden="1" customHeight="1" x14ac:dyDescent="0.25"/>
    <row r="334" ht="15.75" hidden="1" customHeight="1" x14ac:dyDescent="0.25"/>
    <row r="335" ht="15.75" hidden="1" customHeight="1" x14ac:dyDescent="0.25"/>
    <row r="336" ht="15.75" hidden="1" customHeight="1" x14ac:dyDescent="0.25"/>
    <row r="337" ht="15.75" hidden="1" customHeight="1" x14ac:dyDescent="0.25"/>
    <row r="338" ht="15.75" hidden="1" customHeight="1" x14ac:dyDescent="0.25"/>
    <row r="339" ht="15.75" hidden="1" customHeight="1" x14ac:dyDescent="0.25"/>
    <row r="340" ht="15.75" hidden="1" customHeight="1" x14ac:dyDescent="0.25"/>
    <row r="341" ht="15.75" hidden="1" customHeight="1" x14ac:dyDescent="0.25"/>
    <row r="342" ht="15.75" hidden="1" customHeight="1" x14ac:dyDescent="0.25"/>
    <row r="343" ht="15.75" hidden="1" customHeight="1" x14ac:dyDescent="0.25"/>
    <row r="344" ht="15.75" hidden="1" customHeight="1" x14ac:dyDescent="0.25"/>
    <row r="345" ht="15.75" hidden="1" customHeight="1" x14ac:dyDescent="0.25"/>
    <row r="346" ht="15.75" hidden="1" customHeight="1" x14ac:dyDescent="0.25"/>
    <row r="347" ht="15.75" hidden="1" customHeight="1" x14ac:dyDescent="0.25"/>
    <row r="348" ht="15.75" hidden="1" customHeight="1" x14ac:dyDescent="0.25"/>
    <row r="349" ht="15.75" hidden="1" customHeight="1" x14ac:dyDescent="0.25"/>
    <row r="350" ht="15.75" hidden="1" customHeight="1" x14ac:dyDescent="0.25"/>
    <row r="351" ht="15.75" hidden="1" customHeight="1" x14ac:dyDescent="0.25"/>
    <row r="352" ht="15.75" hidden="1" customHeight="1" x14ac:dyDescent="0.25"/>
    <row r="353" ht="15.75" hidden="1" customHeight="1" x14ac:dyDescent="0.25"/>
    <row r="354" ht="15.75" hidden="1" customHeight="1" x14ac:dyDescent="0.25"/>
    <row r="355" ht="15.75" hidden="1" customHeight="1" x14ac:dyDescent="0.25"/>
    <row r="356" ht="15.75" hidden="1" customHeight="1" x14ac:dyDescent="0.25"/>
    <row r="357" ht="15.75" hidden="1" customHeight="1" x14ac:dyDescent="0.25"/>
    <row r="358" ht="15.75" hidden="1" customHeight="1" x14ac:dyDescent="0.25"/>
    <row r="359" ht="15.75" hidden="1" customHeight="1" x14ac:dyDescent="0.25"/>
    <row r="360" ht="15.75" hidden="1" customHeight="1" x14ac:dyDescent="0.25"/>
    <row r="361" ht="15.75" hidden="1" customHeight="1" x14ac:dyDescent="0.25"/>
    <row r="362" ht="15.75" hidden="1" customHeight="1" x14ac:dyDescent="0.25"/>
    <row r="363" ht="15.75" hidden="1" customHeight="1" x14ac:dyDescent="0.25"/>
    <row r="364" ht="15.75" hidden="1" customHeight="1" x14ac:dyDescent="0.25"/>
    <row r="365" ht="15.75" hidden="1" customHeight="1" x14ac:dyDescent="0.25"/>
    <row r="366" ht="15.75" hidden="1" customHeight="1" x14ac:dyDescent="0.25"/>
    <row r="367" ht="15.75" hidden="1" customHeight="1" x14ac:dyDescent="0.25"/>
    <row r="368" ht="15.75" hidden="1" customHeight="1" x14ac:dyDescent="0.25"/>
    <row r="369" ht="15.75" hidden="1" customHeight="1" x14ac:dyDescent="0.25"/>
    <row r="370" ht="15.75" hidden="1" customHeight="1" x14ac:dyDescent="0.25"/>
    <row r="371" ht="15.75" hidden="1" customHeight="1" x14ac:dyDescent="0.25"/>
    <row r="372" ht="15.75" hidden="1" customHeight="1" x14ac:dyDescent="0.25"/>
    <row r="373" ht="15.75" hidden="1" customHeight="1" x14ac:dyDescent="0.25"/>
    <row r="374" ht="15.75" hidden="1" customHeight="1" x14ac:dyDescent="0.25"/>
    <row r="375" ht="15.75" hidden="1" customHeight="1" x14ac:dyDescent="0.25"/>
    <row r="376" ht="15.75" hidden="1" customHeight="1" x14ac:dyDescent="0.25"/>
    <row r="377" ht="15.75" hidden="1" customHeight="1" x14ac:dyDescent="0.25"/>
    <row r="378" ht="15.75" hidden="1" customHeight="1" x14ac:dyDescent="0.25"/>
    <row r="379" ht="15.75" hidden="1" customHeight="1" x14ac:dyDescent="0.25"/>
    <row r="380" ht="15.75" hidden="1" customHeight="1" x14ac:dyDescent="0.25"/>
    <row r="381" ht="15.75" hidden="1" customHeight="1" x14ac:dyDescent="0.25"/>
    <row r="382" ht="15.75" hidden="1" customHeight="1" x14ac:dyDescent="0.25"/>
    <row r="383" ht="15.75" hidden="1" customHeight="1" x14ac:dyDescent="0.25"/>
    <row r="384" ht="15.75" hidden="1" customHeight="1" x14ac:dyDescent="0.25"/>
    <row r="385" ht="15.75" hidden="1" customHeight="1" x14ac:dyDescent="0.25"/>
    <row r="386" ht="15.75" hidden="1" customHeight="1" x14ac:dyDescent="0.25"/>
    <row r="387" ht="15.75" hidden="1" customHeight="1" x14ac:dyDescent="0.25"/>
    <row r="388" ht="15.75" hidden="1" customHeight="1" x14ac:dyDescent="0.25"/>
    <row r="389" ht="15.75" hidden="1" customHeight="1" x14ac:dyDescent="0.25"/>
    <row r="390" ht="15.75" hidden="1" customHeight="1" x14ac:dyDescent="0.25"/>
    <row r="391" ht="15.75" hidden="1" customHeight="1" x14ac:dyDescent="0.25"/>
    <row r="392" ht="15.75" hidden="1" customHeight="1" x14ac:dyDescent="0.25"/>
    <row r="393" ht="15.75" hidden="1" customHeight="1" x14ac:dyDescent="0.25"/>
    <row r="394" ht="15.75" hidden="1" customHeight="1" x14ac:dyDescent="0.25"/>
    <row r="395" ht="15.75" hidden="1" customHeight="1" x14ac:dyDescent="0.25"/>
    <row r="396" ht="15.75" hidden="1" customHeight="1" x14ac:dyDescent="0.25"/>
    <row r="397" ht="15.75" hidden="1" customHeight="1" x14ac:dyDescent="0.25"/>
    <row r="398" ht="15.75" hidden="1" customHeight="1" x14ac:dyDescent="0.25"/>
    <row r="399" ht="15.75" hidden="1" customHeight="1" x14ac:dyDescent="0.25"/>
    <row r="400" ht="15.75" hidden="1" customHeight="1" x14ac:dyDescent="0.25"/>
    <row r="401" ht="15.75" hidden="1" customHeight="1" x14ac:dyDescent="0.25"/>
    <row r="402" ht="15.75" hidden="1" customHeight="1" x14ac:dyDescent="0.25"/>
    <row r="403" ht="15.75" hidden="1" customHeight="1" x14ac:dyDescent="0.25"/>
    <row r="404" ht="15.75" hidden="1" customHeight="1" x14ac:dyDescent="0.25"/>
    <row r="405" ht="15.75" hidden="1" customHeight="1" x14ac:dyDescent="0.25"/>
    <row r="406" ht="15.75" hidden="1" customHeight="1" x14ac:dyDescent="0.25"/>
    <row r="407" ht="15.75" hidden="1" customHeight="1" x14ac:dyDescent="0.25"/>
    <row r="408" ht="15.75" hidden="1" customHeight="1" x14ac:dyDescent="0.25"/>
    <row r="409" ht="15.75" hidden="1" customHeight="1" x14ac:dyDescent="0.25"/>
    <row r="410" ht="15.75" hidden="1" customHeight="1" x14ac:dyDescent="0.25"/>
    <row r="411" ht="15.75" hidden="1" customHeight="1" x14ac:dyDescent="0.25"/>
    <row r="412" ht="15.75" hidden="1" customHeight="1" x14ac:dyDescent="0.25"/>
    <row r="413" ht="15.75" hidden="1" customHeight="1" x14ac:dyDescent="0.25"/>
    <row r="414" ht="15.75" hidden="1" customHeight="1" x14ac:dyDescent="0.25"/>
    <row r="415" ht="15.75" hidden="1" customHeight="1" x14ac:dyDescent="0.25"/>
    <row r="416" ht="15.75" hidden="1" customHeight="1" x14ac:dyDescent="0.25"/>
    <row r="417" ht="15.75" hidden="1" customHeight="1" x14ac:dyDescent="0.25"/>
    <row r="418" ht="15.75" hidden="1" customHeight="1" x14ac:dyDescent="0.25"/>
    <row r="419" ht="15.75" hidden="1" customHeight="1" x14ac:dyDescent="0.25"/>
    <row r="420" ht="15.75" hidden="1" customHeight="1" x14ac:dyDescent="0.25"/>
    <row r="421" ht="15.75" hidden="1" customHeight="1" x14ac:dyDescent="0.25"/>
    <row r="422" ht="15.75" hidden="1" customHeight="1" x14ac:dyDescent="0.25"/>
    <row r="423" ht="15.75" hidden="1" customHeight="1" x14ac:dyDescent="0.25"/>
    <row r="424" ht="15.75" hidden="1" customHeight="1" x14ac:dyDescent="0.25"/>
    <row r="425" ht="15.75" hidden="1" customHeight="1" x14ac:dyDescent="0.25"/>
    <row r="426" ht="15.75" hidden="1" customHeight="1" x14ac:dyDescent="0.25"/>
    <row r="427" ht="15.75" hidden="1" customHeight="1" x14ac:dyDescent="0.25"/>
    <row r="428" ht="15.75" hidden="1" customHeight="1" x14ac:dyDescent="0.25"/>
    <row r="429" ht="15.75" hidden="1" customHeight="1" x14ac:dyDescent="0.25"/>
    <row r="430" ht="15.75" hidden="1" customHeight="1" x14ac:dyDescent="0.25"/>
    <row r="431" ht="15.75" hidden="1" customHeight="1" x14ac:dyDescent="0.25"/>
    <row r="432" ht="15.75" hidden="1" customHeight="1" x14ac:dyDescent="0.25"/>
    <row r="433" ht="15.75" hidden="1" customHeight="1" x14ac:dyDescent="0.25"/>
    <row r="434" ht="15.75" hidden="1" customHeight="1" x14ac:dyDescent="0.25"/>
    <row r="435" ht="15.75" hidden="1" customHeight="1" x14ac:dyDescent="0.25"/>
    <row r="436" ht="15.75" hidden="1" customHeight="1" x14ac:dyDescent="0.25"/>
    <row r="437" ht="15.75" hidden="1" customHeight="1" x14ac:dyDescent="0.25"/>
    <row r="438" ht="15.75" hidden="1" customHeight="1" x14ac:dyDescent="0.25"/>
    <row r="439" ht="15.75" hidden="1" customHeight="1" x14ac:dyDescent="0.25"/>
    <row r="440" ht="15.75" hidden="1" customHeight="1" x14ac:dyDescent="0.25"/>
    <row r="441" ht="15.75" hidden="1" customHeight="1" x14ac:dyDescent="0.25"/>
    <row r="442" ht="15.75" hidden="1" customHeight="1" x14ac:dyDescent="0.25"/>
    <row r="443" ht="15.75" hidden="1" customHeight="1" x14ac:dyDescent="0.25"/>
    <row r="444" ht="15.75" hidden="1" customHeight="1" x14ac:dyDescent="0.25"/>
    <row r="445" ht="15.75" hidden="1" customHeight="1" x14ac:dyDescent="0.25"/>
    <row r="446" ht="15.75" hidden="1" customHeight="1" x14ac:dyDescent="0.25"/>
    <row r="447" ht="15.75" hidden="1" customHeight="1" x14ac:dyDescent="0.25"/>
    <row r="448" ht="15.75" hidden="1" customHeight="1" x14ac:dyDescent="0.25"/>
    <row r="449" ht="15.75" hidden="1" customHeight="1" x14ac:dyDescent="0.25"/>
    <row r="450" ht="15.75" hidden="1" customHeight="1" x14ac:dyDescent="0.25"/>
    <row r="451" ht="15.75" hidden="1" customHeight="1" x14ac:dyDescent="0.25"/>
    <row r="452" ht="15.75" hidden="1" customHeight="1" x14ac:dyDescent="0.25"/>
    <row r="453" ht="15.75" hidden="1" customHeight="1" x14ac:dyDescent="0.25"/>
    <row r="454" ht="15.75" hidden="1" customHeight="1" x14ac:dyDescent="0.25"/>
    <row r="455" ht="15.75" hidden="1" customHeight="1" x14ac:dyDescent="0.25"/>
    <row r="456" ht="15.75" hidden="1" customHeight="1" x14ac:dyDescent="0.25"/>
    <row r="457" ht="15.75" hidden="1" customHeight="1" x14ac:dyDescent="0.25"/>
    <row r="458" ht="15.75" hidden="1" customHeight="1" x14ac:dyDescent="0.25"/>
    <row r="459" ht="15.75" hidden="1" customHeight="1" x14ac:dyDescent="0.25"/>
    <row r="460" ht="15.75" hidden="1" customHeight="1" x14ac:dyDescent="0.25"/>
    <row r="461" ht="15.75" hidden="1" customHeight="1" x14ac:dyDescent="0.25"/>
    <row r="462" ht="15.75" hidden="1" customHeight="1" x14ac:dyDescent="0.25"/>
    <row r="463" ht="15.75" hidden="1" customHeight="1" x14ac:dyDescent="0.25"/>
    <row r="464" ht="15.75" hidden="1" customHeight="1" x14ac:dyDescent="0.25"/>
    <row r="465" ht="15.75" hidden="1" customHeight="1" x14ac:dyDescent="0.25"/>
    <row r="466" ht="15.75" hidden="1" customHeight="1" x14ac:dyDescent="0.25"/>
    <row r="467" ht="15.75" hidden="1" customHeight="1" x14ac:dyDescent="0.25"/>
    <row r="468" ht="15.75" hidden="1" customHeight="1" x14ac:dyDescent="0.25"/>
    <row r="469" ht="15.75" hidden="1" customHeight="1" x14ac:dyDescent="0.25"/>
    <row r="470" ht="15.75" hidden="1" customHeight="1" x14ac:dyDescent="0.25"/>
    <row r="471" ht="15.75" hidden="1" customHeight="1" x14ac:dyDescent="0.25"/>
    <row r="472" ht="15.75" hidden="1" customHeight="1" x14ac:dyDescent="0.25"/>
    <row r="473" ht="15.75" hidden="1" customHeight="1" x14ac:dyDescent="0.25"/>
    <row r="474" ht="15.75" hidden="1" customHeight="1" x14ac:dyDescent="0.25"/>
    <row r="475" ht="15.75" hidden="1" customHeight="1" x14ac:dyDescent="0.25"/>
    <row r="476" ht="15.75" hidden="1" customHeight="1" x14ac:dyDescent="0.25"/>
    <row r="477" ht="15.75" hidden="1" customHeight="1" x14ac:dyDescent="0.25"/>
    <row r="478" ht="15.75" hidden="1" customHeight="1" x14ac:dyDescent="0.25"/>
    <row r="479" ht="15.75" hidden="1" customHeight="1" x14ac:dyDescent="0.25"/>
    <row r="480" ht="15.75" hidden="1" customHeight="1" x14ac:dyDescent="0.25"/>
    <row r="481" ht="15.75" hidden="1" customHeight="1" x14ac:dyDescent="0.25"/>
    <row r="482" ht="15.75" hidden="1" customHeight="1" x14ac:dyDescent="0.25"/>
    <row r="483" ht="15.75" hidden="1" customHeight="1" x14ac:dyDescent="0.25"/>
    <row r="484" ht="15.75" hidden="1" customHeight="1" x14ac:dyDescent="0.25"/>
    <row r="485" ht="15.75" hidden="1" customHeight="1" x14ac:dyDescent="0.25"/>
    <row r="486" ht="15.75" hidden="1" customHeight="1" x14ac:dyDescent="0.25"/>
    <row r="487" ht="15.75" hidden="1" customHeight="1" x14ac:dyDescent="0.25"/>
    <row r="488" ht="15.75" hidden="1" customHeight="1" x14ac:dyDescent="0.25"/>
    <row r="489" ht="15.75" hidden="1" customHeight="1" x14ac:dyDescent="0.25"/>
    <row r="490" ht="15.75" hidden="1" customHeight="1" x14ac:dyDescent="0.25"/>
    <row r="491" ht="15.75" hidden="1" customHeight="1" x14ac:dyDescent="0.25"/>
    <row r="492" ht="15.75" hidden="1" customHeight="1" x14ac:dyDescent="0.25"/>
    <row r="493" ht="15.75" hidden="1" customHeight="1" x14ac:dyDescent="0.25"/>
    <row r="494" ht="15.75" hidden="1" customHeight="1" x14ac:dyDescent="0.25"/>
    <row r="495" ht="15.75" hidden="1" customHeight="1" x14ac:dyDescent="0.25"/>
    <row r="496" ht="15.75" hidden="1" customHeight="1" x14ac:dyDescent="0.25"/>
    <row r="497" ht="15.75" hidden="1" customHeight="1" x14ac:dyDescent="0.25"/>
    <row r="498" ht="15.75" hidden="1" customHeight="1" x14ac:dyDescent="0.25"/>
    <row r="499" ht="15.75" hidden="1" customHeight="1" x14ac:dyDescent="0.25"/>
    <row r="500" ht="15.75" hidden="1" customHeight="1" x14ac:dyDescent="0.25"/>
    <row r="501" ht="15.75" hidden="1" customHeight="1" x14ac:dyDescent="0.25"/>
    <row r="502" ht="15.75" hidden="1" customHeight="1" x14ac:dyDescent="0.25"/>
    <row r="503" ht="15.75" hidden="1" customHeight="1" x14ac:dyDescent="0.25"/>
    <row r="504" ht="15.75" hidden="1" customHeight="1" x14ac:dyDescent="0.25"/>
    <row r="505" ht="15.75" hidden="1" customHeight="1" x14ac:dyDescent="0.25"/>
    <row r="506" ht="15.75" hidden="1" customHeight="1" x14ac:dyDescent="0.25"/>
    <row r="507" ht="15.75" hidden="1" customHeight="1" x14ac:dyDescent="0.25"/>
    <row r="508" ht="15.75" hidden="1" customHeight="1" x14ac:dyDescent="0.25"/>
    <row r="509" ht="15.75" hidden="1" customHeight="1" x14ac:dyDescent="0.25"/>
    <row r="510" ht="15.75" hidden="1" customHeight="1" x14ac:dyDescent="0.25"/>
    <row r="511" ht="15.75" hidden="1" customHeight="1" x14ac:dyDescent="0.25"/>
    <row r="512" ht="15.75" hidden="1" customHeight="1" x14ac:dyDescent="0.25"/>
    <row r="513" ht="15.75" hidden="1" customHeight="1" x14ac:dyDescent="0.25"/>
    <row r="514" ht="15.75" hidden="1" customHeight="1" x14ac:dyDescent="0.25"/>
    <row r="515" ht="15.75" hidden="1" customHeight="1" x14ac:dyDescent="0.25"/>
    <row r="516" ht="15.75" hidden="1" customHeight="1" x14ac:dyDescent="0.25"/>
    <row r="517" ht="15.75" hidden="1" customHeight="1" x14ac:dyDescent="0.25"/>
    <row r="518" ht="15.75" hidden="1" customHeight="1" x14ac:dyDescent="0.25"/>
    <row r="519" ht="15.75" hidden="1" customHeight="1" x14ac:dyDescent="0.25"/>
    <row r="520" ht="15.75" hidden="1" customHeight="1" x14ac:dyDescent="0.25"/>
    <row r="521" ht="15.75" hidden="1" customHeight="1" x14ac:dyDescent="0.25"/>
    <row r="522" ht="15.75" hidden="1" customHeight="1" x14ac:dyDescent="0.25"/>
    <row r="523" ht="15.75" hidden="1" customHeight="1" x14ac:dyDescent="0.25"/>
    <row r="524" ht="15.75" hidden="1" customHeight="1" x14ac:dyDescent="0.25"/>
    <row r="525" ht="15.75" hidden="1" customHeight="1" x14ac:dyDescent="0.25"/>
    <row r="526" ht="15.75" hidden="1" customHeight="1" x14ac:dyDescent="0.25"/>
    <row r="527" ht="15.75" hidden="1" customHeight="1" x14ac:dyDescent="0.25"/>
    <row r="528" ht="15.75" hidden="1" customHeight="1" x14ac:dyDescent="0.25"/>
    <row r="529" ht="15.75" hidden="1" customHeight="1" x14ac:dyDescent="0.25"/>
    <row r="530" ht="15.75" hidden="1" customHeight="1" x14ac:dyDescent="0.25"/>
    <row r="531" ht="15.75" hidden="1" customHeight="1" x14ac:dyDescent="0.25"/>
    <row r="532" ht="15.75" hidden="1" customHeight="1" x14ac:dyDescent="0.25"/>
    <row r="533" ht="15.75" hidden="1" customHeight="1" x14ac:dyDescent="0.25"/>
    <row r="534" ht="15.75" hidden="1" customHeight="1" x14ac:dyDescent="0.25"/>
    <row r="535" ht="15.75" hidden="1" customHeight="1" x14ac:dyDescent="0.25"/>
    <row r="536" ht="15.75" hidden="1" customHeight="1" x14ac:dyDescent="0.25"/>
    <row r="537" ht="15.75" hidden="1" customHeight="1" x14ac:dyDescent="0.25"/>
    <row r="538" ht="15.75" hidden="1" customHeight="1" x14ac:dyDescent="0.25"/>
    <row r="539" ht="15.75" hidden="1" customHeight="1" x14ac:dyDescent="0.25"/>
    <row r="540" ht="15.75" hidden="1" customHeight="1" x14ac:dyDescent="0.25"/>
    <row r="541" ht="15.75" hidden="1" customHeight="1" x14ac:dyDescent="0.25"/>
    <row r="542" ht="15.75" hidden="1" customHeight="1" x14ac:dyDescent="0.25"/>
    <row r="543" ht="15.75" hidden="1" customHeight="1" x14ac:dyDescent="0.25"/>
    <row r="544" ht="15.75" hidden="1" customHeight="1" x14ac:dyDescent="0.25"/>
    <row r="545" ht="15.75" hidden="1" customHeight="1" x14ac:dyDescent="0.25"/>
    <row r="546" ht="15.75" hidden="1" customHeight="1" x14ac:dyDescent="0.25"/>
    <row r="547" ht="15.75" hidden="1" customHeight="1" x14ac:dyDescent="0.25"/>
    <row r="548" ht="15.75" hidden="1" customHeight="1" x14ac:dyDescent="0.25"/>
    <row r="549" ht="15.75" hidden="1" customHeight="1" x14ac:dyDescent="0.25"/>
    <row r="550" ht="15.75" hidden="1" customHeight="1" x14ac:dyDescent="0.25"/>
    <row r="551" ht="15.75" hidden="1" customHeight="1" x14ac:dyDescent="0.25"/>
    <row r="552" ht="15.75" hidden="1" customHeight="1" x14ac:dyDescent="0.25"/>
    <row r="553" ht="15.75" hidden="1" customHeight="1" x14ac:dyDescent="0.25"/>
    <row r="554" ht="15.75" hidden="1" customHeight="1" x14ac:dyDescent="0.25"/>
    <row r="555" ht="15.75" hidden="1" customHeight="1" x14ac:dyDescent="0.25"/>
    <row r="556" ht="15.75" hidden="1" customHeight="1" x14ac:dyDescent="0.25"/>
    <row r="557" ht="15.75" hidden="1" customHeight="1" x14ac:dyDescent="0.25"/>
    <row r="558" ht="15.75" hidden="1" customHeight="1" x14ac:dyDescent="0.25"/>
    <row r="559" ht="15.75" hidden="1" customHeight="1" x14ac:dyDescent="0.25"/>
    <row r="560" ht="15.75" hidden="1" customHeight="1" x14ac:dyDescent="0.25"/>
    <row r="561" ht="15.75" hidden="1" customHeight="1" x14ac:dyDescent="0.25"/>
    <row r="562" ht="15.75" hidden="1" customHeight="1" x14ac:dyDescent="0.25"/>
    <row r="563" ht="15.75" hidden="1" customHeight="1" x14ac:dyDescent="0.25"/>
    <row r="564" ht="15.75" hidden="1" customHeight="1" x14ac:dyDescent="0.25"/>
    <row r="565" ht="15.75" hidden="1" customHeight="1" x14ac:dyDescent="0.25"/>
    <row r="566" ht="15.75" hidden="1" customHeight="1" x14ac:dyDescent="0.25"/>
    <row r="567" ht="15.75" hidden="1" customHeight="1" x14ac:dyDescent="0.25"/>
    <row r="568" ht="15.75" hidden="1" customHeight="1" x14ac:dyDescent="0.25"/>
    <row r="569" ht="15.75" hidden="1" customHeight="1" x14ac:dyDescent="0.25"/>
    <row r="570" ht="15.75" hidden="1" customHeight="1" x14ac:dyDescent="0.25"/>
    <row r="571" ht="15.75" hidden="1" customHeight="1" x14ac:dyDescent="0.25"/>
    <row r="572" ht="15.75" hidden="1" customHeight="1" x14ac:dyDescent="0.25"/>
    <row r="573" ht="15.75" hidden="1" customHeight="1" x14ac:dyDescent="0.25"/>
    <row r="574" ht="15.75" hidden="1" customHeight="1" x14ac:dyDescent="0.25"/>
    <row r="575" ht="15.75" hidden="1" customHeight="1" x14ac:dyDescent="0.25"/>
    <row r="576" ht="15.75" hidden="1" customHeight="1" x14ac:dyDescent="0.25"/>
    <row r="577" ht="15.75" hidden="1" customHeight="1" x14ac:dyDescent="0.25"/>
    <row r="578" ht="15.75" hidden="1" customHeight="1" x14ac:dyDescent="0.25"/>
    <row r="579" ht="15.75" hidden="1" customHeight="1" x14ac:dyDescent="0.25"/>
    <row r="580" ht="15.75" hidden="1" customHeight="1" x14ac:dyDescent="0.25"/>
    <row r="581" ht="15.75" hidden="1" customHeight="1" x14ac:dyDescent="0.25"/>
    <row r="582" ht="15.75" hidden="1" customHeight="1" x14ac:dyDescent="0.25"/>
    <row r="583" ht="15.75" hidden="1" customHeight="1" x14ac:dyDescent="0.25"/>
    <row r="584" ht="15.75" hidden="1" customHeight="1" x14ac:dyDescent="0.25"/>
    <row r="585" ht="15.75" hidden="1" customHeight="1" x14ac:dyDescent="0.25"/>
    <row r="586" ht="15.75" hidden="1" customHeight="1" x14ac:dyDescent="0.25"/>
    <row r="587" ht="15.75" hidden="1" customHeight="1" x14ac:dyDescent="0.25"/>
    <row r="588" ht="15.75" hidden="1" customHeight="1" x14ac:dyDescent="0.25"/>
    <row r="589" ht="15.75" hidden="1" customHeight="1" x14ac:dyDescent="0.25"/>
    <row r="590" ht="15.75" hidden="1" customHeight="1" x14ac:dyDescent="0.25"/>
    <row r="591" ht="15.75" hidden="1" customHeight="1" x14ac:dyDescent="0.25"/>
    <row r="592" ht="15.75" hidden="1" customHeight="1" x14ac:dyDescent="0.25"/>
    <row r="593" ht="15.75" hidden="1" customHeight="1" x14ac:dyDescent="0.25"/>
    <row r="594" ht="15.75" hidden="1" customHeight="1" x14ac:dyDescent="0.25"/>
    <row r="595" ht="15.75" hidden="1" customHeight="1" x14ac:dyDescent="0.25"/>
    <row r="596" ht="15.75" hidden="1" customHeight="1" x14ac:dyDescent="0.25"/>
    <row r="597" ht="15.75" hidden="1" customHeight="1" x14ac:dyDescent="0.25"/>
    <row r="598" ht="15.75" hidden="1" customHeight="1" x14ac:dyDescent="0.25"/>
    <row r="599" ht="15.75" hidden="1" customHeight="1" x14ac:dyDescent="0.25"/>
    <row r="600" ht="15.75" hidden="1" customHeight="1" x14ac:dyDescent="0.25"/>
    <row r="601" ht="15.75" hidden="1" customHeight="1" x14ac:dyDescent="0.25"/>
    <row r="602" ht="15.75" hidden="1" customHeight="1" x14ac:dyDescent="0.25"/>
    <row r="603" ht="15.75" hidden="1" customHeight="1" x14ac:dyDescent="0.25"/>
    <row r="604" ht="15.75" hidden="1" customHeight="1" x14ac:dyDescent="0.25"/>
    <row r="605" ht="15.75" hidden="1" customHeight="1" x14ac:dyDescent="0.25"/>
    <row r="606" ht="15.75" hidden="1" customHeight="1" x14ac:dyDescent="0.25"/>
    <row r="607" ht="15.75" hidden="1" customHeight="1" x14ac:dyDescent="0.25"/>
    <row r="608" ht="15.75" hidden="1" customHeight="1" x14ac:dyDescent="0.25"/>
    <row r="609" ht="15.75" hidden="1" customHeight="1" x14ac:dyDescent="0.25"/>
    <row r="610" ht="15.75" hidden="1" customHeight="1" x14ac:dyDescent="0.25"/>
    <row r="611" ht="15.75" hidden="1" customHeight="1" x14ac:dyDescent="0.25"/>
    <row r="612" ht="15.75" hidden="1" customHeight="1" x14ac:dyDescent="0.25"/>
    <row r="613" ht="15.75" hidden="1" customHeight="1" x14ac:dyDescent="0.25"/>
    <row r="614" ht="15.75" hidden="1" customHeight="1" x14ac:dyDescent="0.25"/>
    <row r="615" ht="15.75" hidden="1" customHeight="1" x14ac:dyDescent="0.25"/>
    <row r="616" ht="15.75" hidden="1" customHeight="1" x14ac:dyDescent="0.25"/>
    <row r="617" ht="15.75" hidden="1" customHeight="1" x14ac:dyDescent="0.25"/>
    <row r="618" ht="15.75" hidden="1" customHeight="1" x14ac:dyDescent="0.25"/>
    <row r="619" ht="15.75" hidden="1" customHeight="1" x14ac:dyDescent="0.25"/>
    <row r="620" ht="15.75" hidden="1" customHeight="1" x14ac:dyDescent="0.25"/>
    <row r="621" ht="15.75" hidden="1" customHeight="1" x14ac:dyDescent="0.25"/>
    <row r="622" ht="15.75" hidden="1" customHeight="1" x14ac:dyDescent="0.25"/>
    <row r="623" ht="15.75" hidden="1" customHeight="1" x14ac:dyDescent="0.25"/>
    <row r="624" ht="15.75" hidden="1" customHeight="1" x14ac:dyDescent="0.25"/>
    <row r="625" ht="15.75" hidden="1" customHeight="1" x14ac:dyDescent="0.25"/>
    <row r="626" ht="15.75" hidden="1" customHeight="1" x14ac:dyDescent="0.25"/>
    <row r="627" ht="15.75" hidden="1" customHeight="1" x14ac:dyDescent="0.25"/>
    <row r="628" ht="15.75" hidden="1" customHeight="1" x14ac:dyDescent="0.25"/>
    <row r="629" ht="15.75" hidden="1" customHeight="1" x14ac:dyDescent="0.25"/>
    <row r="630" ht="15.75" hidden="1" customHeight="1" x14ac:dyDescent="0.25"/>
    <row r="631" ht="15.75" hidden="1" customHeight="1" x14ac:dyDescent="0.25"/>
    <row r="632" ht="15.75" hidden="1" customHeight="1" x14ac:dyDescent="0.25"/>
    <row r="633" ht="15.75" hidden="1" customHeight="1" x14ac:dyDescent="0.25"/>
    <row r="634" ht="15.75" hidden="1" customHeight="1" x14ac:dyDescent="0.25"/>
    <row r="635" ht="15.75" hidden="1" customHeight="1" x14ac:dyDescent="0.25"/>
    <row r="636" ht="15.75" hidden="1" customHeight="1" x14ac:dyDescent="0.25"/>
    <row r="637" ht="15.75" hidden="1" customHeight="1" x14ac:dyDescent="0.25"/>
    <row r="638" ht="15.75" hidden="1" customHeight="1" x14ac:dyDescent="0.25"/>
    <row r="639" ht="15.75" hidden="1" customHeight="1" x14ac:dyDescent="0.25"/>
    <row r="640" ht="15.75" hidden="1" customHeight="1" x14ac:dyDescent="0.25"/>
    <row r="641" spans="1:16" ht="15.75" hidden="1" customHeight="1" x14ac:dyDescent="0.25"/>
    <row r="642" spans="1:16" ht="15.75" hidden="1" customHeight="1" x14ac:dyDescent="0.25"/>
    <row r="643" spans="1:16" ht="15.75" hidden="1" customHeight="1" x14ac:dyDescent="0.25"/>
    <row r="644" spans="1:16" ht="15.75" hidden="1" customHeight="1" x14ac:dyDescent="0.25"/>
    <row r="645" spans="1:16" ht="15.75" hidden="1" customHeight="1" x14ac:dyDescent="0.25"/>
    <row r="646" spans="1:16" ht="15.75" hidden="1" customHeight="1" x14ac:dyDescent="0.25"/>
    <row r="647" spans="1:16" ht="15.75" hidden="1" customHeight="1" x14ac:dyDescent="0.25"/>
    <row r="648" spans="1:16" s="98" customFormat="1" ht="15.75" hidden="1" customHeight="1" x14ac:dyDescent="0.25">
      <c r="A648" s="81"/>
      <c r="B648" s="81"/>
      <c r="C648" s="81"/>
      <c r="D648" s="75"/>
      <c r="E648" s="81"/>
      <c r="F648" s="81"/>
      <c r="G648" s="81"/>
      <c r="H648" s="81"/>
      <c r="I648" s="81"/>
      <c r="J648" s="81"/>
      <c r="K648" s="81"/>
      <c r="L648" s="81"/>
      <c r="M648" s="103"/>
      <c r="N648" s="103"/>
      <c r="O648" s="103"/>
      <c r="P648" s="81"/>
    </row>
  </sheetData>
  <sheetProtection algorithmName="SHA-512" hashValue="7CRIfPMybvuN+uQOXpr7kbsUnlqbQ3WC4t5NdUySC5AjnmGYoBCHs1/lcUflektudDqzo9YQ9KDixo9bXYXJaA==" saltValue="qGuwzV31/a/vyglh6GfH9w==" spinCount="100000" sheet="1" objects="1" scenarios="1"/>
  <mergeCells count="14">
    <mergeCell ref="M15:O15"/>
    <mergeCell ref="C15:E15"/>
    <mergeCell ref="C9:E9"/>
    <mergeCell ref="Q11:Q14"/>
    <mergeCell ref="C10:E10"/>
    <mergeCell ref="M10:O10"/>
    <mergeCell ref="C11:E11"/>
    <mergeCell ref="M11:O11"/>
    <mergeCell ref="C14:E14"/>
    <mergeCell ref="M14:O14"/>
    <mergeCell ref="C12:E12"/>
    <mergeCell ref="M12:O12"/>
    <mergeCell ref="C13:E13"/>
    <mergeCell ref="M13:O13"/>
  </mergeCells>
  <conditionalFormatting sqref="C5">
    <cfRule type="expression" dxfId="70" priority="68">
      <formula>IF(AND(sysChk=0,sysWarn=0),1,0)</formula>
    </cfRule>
    <cfRule type="expression" dxfId="69" priority="69">
      <formula>IF(AND(sysChk=0,sysWarn&lt;&gt;0),1,0)</formula>
    </cfRule>
    <cfRule type="expression" dxfId="68" priority="70">
      <formula>IF(sysChk&lt;&gt;0,1,0)</formula>
    </cfRule>
  </conditionalFormatting>
  <conditionalFormatting sqref="F29:H29">
    <cfRule type="cellIs" dxfId="67" priority="15" operator="between">
      <formula>0.5</formula>
      <formula>1</formula>
    </cfRule>
    <cfRule type="cellIs" dxfId="66" priority="16" operator="lessThan">
      <formula>0.5</formula>
    </cfRule>
    <cfRule type="cellIs" dxfId="65" priority="17" operator="greaterThan">
      <formula>1</formula>
    </cfRule>
  </conditionalFormatting>
  <conditionalFormatting sqref="F31:H31">
    <cfRule type="cellIs" dxfId="64" priority="12" operator="between">
      <formula>0.5</formula>
      <formula>1</formula>
    </cfRule>
    <cfRule type="cellIs" dxfId="63" priority="13" operator="lessThan">
      <formula>0.5</formula>
    </cfRule>
    <cfRule type="cellIs" dxfId="62" priority="14" operator="greaterThan">
      <formula>1</formula>
    </cfRule>
  </conditionalFormatting>
  <conditionalFormatting sqref="M21:O21">
    <cfRule type="containsText" dxfId="61" priority="30" operator="containsText" text="Negative Cash Flow">
      <formula>NOT(ISERROR(SEARCH("Negative Cash Flow",M21)))</formula>
    </cfRule>
  </conditionalFormatting>
  <conditionalFormatting sqref="M21:O23">
    <cfRule type="containsText" dxfId="60" priority="23" operator="containsText" text="Net Cash">
      <formula>NOT(ISERROR(SEARCH("Net Cash",M21)))</formula>
    </cfRule>
  </conditionalFormatting>
  <conditionalFormatting sqref="M22:O23">
    <cfRule type="containsText" dxfId="59" priority="24" operator="containsText" text="Negative EBITDA">
      <formula>NOT(ISERROR(SEARCH("Negative EBITDA",M22)))</formula>
    </cfRule>
  </conditionalFormatting>
  <conditionalFormatting sqref="M24:O24">
    <cfRule type="containsText" dxfId="58" priority="21" operator="containsText" text="Operating Loss">
      <formula>NOT(ISERROR(SEARCH("Operating Loss",M24)))</formula>
    </cfRule>
  </conditionalFormatting>
  <dataValidations count="1">
    <dataValidation allowBlank="1" showInputMessage="1" showErrorMessage="1" prompt="Include:_x000a_(1) Reason for Amber/Red rating;_x000a_(2) Mitigating activity organisation is undertaking;_x000a_(3) Update on current position since accounting reference date;_x000a_(4) References to lines in financial statements or other evidence used in calculation input" sqref="P19" xr:uid="{00000000-0002-0000-1200-000000000000}"/>
  </dataValidations>
  <pageMargins left="0.74803149606299213" right="0.74803149606299213" top="0.98425196850393704" bottom="0.98425196850393704" header="0.51181102362204722" footer="0.51181102362204722"/>
  <pageSetup paperSize="9" scale="27"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colorScale" priority="18" id="{5EA82D81-BCB5-45BB-A80E-6DC45A8DB5AA}">
            <x14:colorScale>
              <x14:cfvo type="num">
                <xm:f>'Authority Input'!$V$32</xm:f>
              </x14:cfvo>
              <x14:cfvo type="formula">
                <xm:f>MEDIAN('Authority Input'!$L$32:$V$32)</xm:f>
              </x14:cfvo>
              <x14:cfvo type="num">
                <xm:f>'Authority Input'!$L$32</xm:f>
              </x14:cfvo>
              <x14:color rgb="FF00B050"/>
              <x14:color rgb="FFFFC000"/>
              <x14:color rgb="FFFF0000"/>
            </x14:colorScale>
          </x14:cfRule>
          <xm:sqref>F28:H31</xm:sqref>
        </x14:conditionalFormatting>
        <x14:conditionalFormatting xmlns:xm="http://schemas.microsoft.com/office/excel/2006/main">
          <x14:cfRule type="colorScale" priority="36" id="{E62E70D8-8020-3E40-8439-6FD94FD2E2A1}">
            <x14:colorScale>
              <x14:cfvo type="num">
                <xm:f>'Authority Input'!$L$24</xm:f>
              </x14:cfvo>
              <x14:cfvo type="formula">
                <xm:f>MEDIAN('Authority Input'!$L$24:$V$24)</xm:f>
              </x14:cfvo>
              <x14:cfvo type="num">
                <xm:f>'Authority Input'!$V$24</xm:f>
              </x14:cfvo>
              <x14:color rgb="FFFF0000"/>
              <x14:color rgb="FFFFC000"/>
              <x14:color rgb="FF00B050"/>
            </x14:colorScale>
          </x14:cfRule>
          <xm:sqref>M19:O19</xm:sqref>
        </x14:conditionalFormatting>
        <x14:conditionalFormatting xmlns:xm="http://schemas.microsoft.com/office/excel/2006/main">
          <x14:cfRule type="colorScale" priority="37" id="{C410410B-1268-4C49-BB46-3B65DB4710EE}">
            <x14:colorScale>
              <x14:cfvo type="num">
                <xm:f>'Authority Input'!$L$25</xm:f>
              </x14:cfvo>
              <x14:cfvo type="formula">
                <xm:f>MEDIAN('Authority Input'!$L$25:$V$25)</xm:f>
              </x14:cfvo>
              <x14:cfvo type="num">
                <xm:f>'Authority Input'!$V$25</xm:f>
              </x14:cfvo>
              <x14:color rgb="FFFF0000"/>
              <x14:color rgb="FFFFC000"/>
              <x14:color rgb="FF00B050"/>
            </x14:colorScale>
          </x14:cfRule>
          <xm:sqref>M20:O20</xm:sqref>
        </x14:conditionalFormatting>
        <x14:conditionalFormatting xmlns:xm="http://schemas.microsoft.com/office/excel/2006/main">
          <x14:cfRule type="colorScale" priority="31" id="{AAC72027-DEE4-024D-ADEA-687A6EA702D9}">
            <x14:colorScale>
              <x14:cfvo type="num">
                <xm:f>'Authority Input'!$L$26</xm:f>
              </x14:cfvo>
              <x14:cfvo type="formula">
                <xm:f>MEDIAN('Authority Input'!$L$26:$V$26)</xm:f>
              </x14:cfvo>
              <x14:cfvo type="num">
                <xm:f>'Authority Input'!$V$26</xm:f>
              </x14:cfvo>
              <x14:color rgb="FFFF0000"/>
              <x14:color rgb="FFFFC000"/>
              <x14:color rgb="FF00B050"/>
            </x14:colorScale>
          </x14:cfRule>
          <xm:sqref>M21:O21</xm:sqref>
        </x14:conditionalFormatting>
        <x14:conditionalFormatting xmlns:xm="http://schemas.microsoft.com/office/excel/2006/main">
          <x14:cfRule type="colorScale" priority="28" id="{308D6AA8-36B4-1742-8B4E-1F17C75915D0}">
            <x14:colorScale>
              <x14:cfvo type="num">
                <xm:f>'Authority Input'!$V$27</xm:f>
              </x14:cfvo>
              <x14:cfvo type="formula">
                <xm:f>MEDIAN('Authority Input'!$L$27:$V$27)</xm:f>
              </x14:cfvo>
              <x14:cfvo type="num">
                <xm:f>'Authority Input'!$L$27</xm:f>
              </x14:cfvo>
              <x14:color rgb="FF00B050"/>
              <x14:color rgb="FFFFC000"/>
              <x14:color rgb="FFFF0000"/>
            </x14:colorScale>
          </x14:cfRule>
          <xm:sqref>M22:O22</xm:sqref>
        </x14:conditionalFormatting>
        <x14:conditionalFormatting xmlns:xm="http://schemas.microsoft.com/office/excel/2006/main">
          <x14:cfRule type="colorScale" priority="25" id="{D17AF0DB-8227-8F4A-8669-960E4DFC73F0}">
            <x14:colorScale>
              <x14:cfvo type="num">
                <xm:f>'Authority Input'!$V$27</xm:f>
              </x14:cfvo>
              <x14:cfvo type="formula">
                <xm:f>MEDIAN('Authority Input'!$L$27:$V$27)</xm:f>
              </x14:cfvo>
              <x14:cfvo type="num">
                <xm:f>'Authority Input'!$L$27</xm:f>
              </x14:cfvo>
              <x14:color rgb="FF00B050"/>
              <x14:color rgb="FFFFC000"/>
              <x14:color rgb="FFFF0000"/>
            </x14:colorScale>
          </x14:cfRule>
          <xm:sqref>M23:O23</xm:sqref>
        </x14:conditionalFormatting>
        <x14:conditionalFormatting xmlns:xm="http://schemas.microsoft.com/office/excel/2006/main">
          <x14:cfRule type="colorScale" priority="22" id="{9DA13DC4-CB6B-3A40-88D4-43E7B1A72040}">
            <x14:colorScale>
              <x14:cfvo type="num">
                <xm:f>'Authority Input'!$L$29</xm:f>
              </x14:cfvo>
              <x14:cfvo type="formula">
                <xm:f>MEDIAN('Authority Input'!$L$29:$V$29)</xm:f>
              </x14:cfvo>
              <x14:cfvo type="num">
                <xm:f>'Authority Input'!$V$29</xm:f>
              </x14:cfvo>
              <x14:color rgb="FFFF0000"/>
              <x14:color rgb="FFFFC000"/>
              <x14:color rgb="FF00B050"/>
            </x14:colorScale>
          </x14:cfRule>
          <xm:sqref>M24:O24</xm:sqref>
        </x14:conditionalFormatting>
        <x14:conditionalFormatting xmlns:xm="http://schemas.microsoft.com/office/excel/2006/main">
          <x14:cfRule type="colorScale" priority="33" id="{92958093-7718-F14F-8960-A2B2D1B29C03}">
            <x14:colorScale>
              <x14:cfvo type="num">
                <xm:f>'Authority Input'!$L$30</xm:f>
              </x14:cfvo>
              <x14:cfvo type="formula">
                <xm:f>MEDIAN('Authority Input'!$L$30:$V$30)</xm:f>
              </x14:cfvo>
              <x14:cfvo type="num">
                <xm:f>'Authority Input'!$V$30</xm:f>
              </x14:cfvo>
              <x14:color rgb="FFFF0000"/>
              <x14:color rgb="FFFFC000"/>
              <x14:color rgb="FF00B050"/>
            </x14:colorScale>
          </x14:cfRule>
          <xm:sqref>M25:O25</xm:sqref>
        </x14:conditionalFormatting>
        <x14:conditionalFormatting xmlns:xm="http://schemas.microsoft.com/office/excel/2006/main">
          <x14:cfRule type="colorScale" priority="35" id="{24FDD670-037A-6A44-AD2F-A724EAAA7F27}">
            <x14:colorScale>
              <x14:cfvo type="num">
                <xm:f>0</xm:f>
              </x14:cfvo>
              <x14:cfvo type="num">
                <xm:f>0</xm:f>
              </x14:cfvo>
              <x14:cfvo type="num">
                <xm:f>'Authority Input'!$I$31</xm:f>
              </x14:cfvo>
              <x14:color rgb="FFFF0000"/>
              <x14:color rgb="FF00B050"/>
              <x14:color rgb="FF00B050"/>
            </x14:colorScale>
          </x14:cfRule>
          <xm:sqref>M26:O26</xm:sqref>
        </x14:conditionalFormatting>
        <x14:conditionalFormatting xmlns:xm="http://schemas.microsoft.com/office/excel/2006/main">
          <x14:cfRule type="colorScale" priority="19" id="{7337FA3A-BE63-4189-A2C5-ED474C92A551}">
            <x14:colorScale>
              <x14:cfvo type="num">
                <xm:f>'Authority Input'!$V$32</xm:f>
              </x14:cfvo>
              <x14:cfvo type="formula">
                <xm:f>MEDIAN('Authority Input'!$L$32:$V$32)</xm:f>
              </x14:cfvo>
              <x14:cfvo type="num">
                <xm:f>'Authority Input'!$L$32</xm:f>
              </x14:cfvo>
              <x14:color rgb="FF00B050"/>
              <x14:color rgb="FFFFC000"/>
              <x14:color rgb="FFFF0000"/>
            </x14:colorScale>
          </x14:cfRule>
          <xm:sqref>M27:O27</xm:sqref>
        </x14:conditionalFormatting>
        <x14:conditionalFormatting xmlns:xm="http://schemas.microsoft.com/office/excel/2006/main">
          <x14:cfRule type="colorScale" priority="3" id="{7A1300B1-193A-4C43-9C1B-623572B6AB4C}">
            <x14:colorScale>
              <x14:cfvo type="num">
                <xm:f>'Authority Input'!$V$3+'Authority Input'!$L$33</xm:f>
              </x14:cfvo>
              <x14:cfvo type="formula">
                <xm:f>MEDIAN('Authority Input'!$L$33:$V$33)</xm:f>
              </x14:cfvo>
              <x14:cfvo type="num">
                <xm:f>'Authority Input'!$L$33</xm:f>
              </x14:cfvo>
              <x14:color rgb="FFFF0000"/>
              <x14:color rgb="FFFFC000"/>
              <x14:color rgb="FF00B050"/>
            </x14:colorScale>
          </x14:cfRule>
          <xm:sqref>M28:O28</xm:sqref>
        </x14:conditionalFormatting>
        <x14:conditionalFormatting xmlns:xm="http://schemas.microsoft.com/office/excel/2006/main">
          <x14:cfRule type="colorScale" priority="2" id="{57BF177B-8395-45B7-9974-86F685D21CB6}">
            <x14:colorScale>
              <x14:cfvo type="num">
                <xm:f>'Authority Input'!$V$3+'Authority Input'!$L$34</xm:f>
              </x14:cfvo>
              <x14:cfvo type="formula">
                <xm:f>MEDIAN('Authority Input'!$L$34:$V$34)</xm:f>
              </x14:cfvo>
              <x14:cfvo type="num">
                <xm:f>'Authority Input'!$L$34</xm:f>
              </x14:cfvo>
              <x14:color rgb="FFFF0000"/>
              <x14:color rgb="FFFFC000"/>
              <x14:color rgb="FF00B050"/>
            </x14:colorScale>
          </x14:cfRule>
          <xm:sqref>M29:O29</xm:sqref>
        </x14:conditionalFormatting>
        <x14:conditionalFormatting xmlns:xm="http://schemas.microsoft.com/office/excel/2006/main">
          <x14:cfRule type="colorScale" priority="1" id="{BE73548A-F321-483F-9204-551E41375150}">
            <x14:colorScale>
              <x14:cfvo type="num">
                <xm:f>'Authority Input'!$V$3+'Authority Input'!$L$35</xm:f>
              </x14:cfvo>
              <x14:cfvo type="formula">
                <xm:f>MEDIAN('Authority Input'!$L$35:$V$35)</xm:f>
              </x14:cfvo>
              <x14:cfvo type="num">
                <xm:f>'Authority Input'!$L$35</xm:f>
              </x14:cfvo>
              <x14:color rgb="FF00B050"/>
              <x14:color rgb="FFFFC000"/>
              <x14:color rgb="FFFF0000"/>
            </x14:colorScale>
          </x14:cfRule>
          <xm:sqref>M30:O30</xm:sqref>
        </x14:conditionalFormatting>
        <x14:conditionalFormatting xmlns:xm="http://schemas.microsoft.com/office/excel/2006/main">
          <x14:cfRule type="colorScale" priority="4" id="{0CD0E3F5-6501-4DF8-BE73-5258FFACA744}">
            <x14:colorScale>
              <x14:cfvo type="num">
                <xm:f>'Authority Input'!$V$3+'Authority Input'!$L$36</xm:f>
              </x14:cfvo>
              <x14:cfvo type="formula">
                <xm:f>MEDIAN('Authority Input'!$L$36:$V$36)</xm:f>
              </x14:cfvo>
              <x14:cfvo type="num">
                <xm:f>'Authority Input'!$L$36</xm:f>
              </x14:cfvo>
              <x14:color rgb="FFFF0000"/>
              <x14:color rgb="FFFFC000"/>
              <x14:color rgb="FF00B050"/>
            </x14:colorScale>
          </x14:cfRule>
          <xm:sqref>M31:O31</xm:sqref>
        </x14:conditionalFormatting>
      </x14:conditionalFormatting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tabColor theme="7" tint="0.59999389629810485"/>
    <pageSetUpPr autoPageBreaks="0" fitToPage="1"/>
  </sheetPr>
  <dimension ref="A1:XEB648"/>
  <sheetViews>
    <sheetView showGridLines="0" zoomScale="75" zoomScaleNormal="75" workbookViewId="0">
      <selection activeCell="A9" sqref="A9:B9"/>
    </sheetView>
  </sheetViews>
  <sheetFormatPr defaultColWidth="0" defaultRowHeight="15.75" customHeight="1" zeroHeight="1" x14ac:dyDescent="0.25"/>
  <cols>
    <col min="1" max="2" width="5" style="81" customWidth="1"/>
    <col min="3" max="3" width="13" style="81" customWidth="1"/>
    <col min="4" max="4" width="28.3984375" style="75" bestFit="1" customWidth="1"/>
    <col min="5" max="5" width="2.796875" style="81" customWidth="1"/>
    <col min="6" max="6" width="9" style="81" hidden="1" customWidth="1"/>
    <col min="7" max="8" width="7.796875" style="81" hidden="1" customWidth="1"/>
    <col min="9" max="19" width="2.796875" style="81" hidden="1" customWidth="1"/>
    <col min="20" max="20" width="20.3984375" style="103" customWidth="1"/>
    <col min="21" max="22" width="21" style="103" customWidth="1"/>
    <col min="23" max="24" width="100.59765625" style="81" customWidth="1"/>
    <col min="25" max="25" width="9" style="81" customWidth="1"/>
    <col min="26" max="16356" width="9" style="81" hidden="1"/>
    <col min="16357" max="16384" width="11" style="81" hidden="1"/>
  </cols>
  <sheetData>
    <row r="1" spans="1:24" ht="15.75" customHeight="1" x14ac:dyDescent="0.25">
      <c r="A1" s="79"/>
      <c r="B1" s="79"/>
      <c r="C1" s="80"/>
      <c r="D1" s="104"/>
      <c r="E1" s="79"/>
      <c r="F1" s="79"/>
      <c r="G1" s="79"/>
      <c r="H1" s="79"/>
      <c r="I1" s="79"/>
      <c r="J1" s="79"/>
      <c r="K1" s="79"/>
      <c r="L1" s="79"/>
      <c r="M1" s="79"/>
      <c r="N1" s="79"/>
      <c r="O1" s="79"/>
      <c r="P1" s="79"/>
      <c r="Q1" s="79"/>
      <c r="R1" s="79"/>
      <c r="S1" s="79"/>
      <c r="T1" s="99"/>
      <c r="U1" s="99"/>
      <c r="V1" s="99"/>
      <c r="W1" s="99"/>
      <c r="X1" s="99"/>
    </row>
    <row r="2" spans="1:24" ht="15.75" customHeight="1" x14ac:dyDescent="0.25">
      <c r="A2" s="79"/>
      <c r="B2" s="79"/>
      <c r="C2" s="41" t="str">
        <f>cstProjectName</f>
        <v>[Financial Viability Risk Assessment Template]</v>
      </c>
      <c r="D2" s="104"/>
      <c r="E2" s="79"/>
      <c r="F2" s="79"/>
      <c r="G2" s="79"/>
      <c r="H2" s="79"/>
      <c r="I2" s="79"/>
      <c r="J2" s="79"/>
      <c r="K2" s="79"/>
      <c r="L2" s="79"/>
      <c r="M2" s="79"/>
      <c r="N2" s="79"/>
      <c r="O2" s="79"/>
      <c r="P2" s="79"/>
      <c r="Q2" s="79"/>
      <c r="R2" s="79"/>
      <c r="S2" s="79"/>
      <c r="T2" s="99"/>
      <c r="U2" s="99"/>
      <c r="V2" s="99"/>
      <c r="W2" s="99"/>
      <c r="X2" s="99"/>
    </row>
    <row r="3" spans="1:24" ht="15.75" customHeight="1" x14ac:dyDescent="0.25">
      <c r="A3" s="79"/>
      <c r="B3" s="79"/>
      <c r="C3" s="42" t="str">
        <f ca="1">MID(CELL("filename",A1),FIND("]",CELL("filename",A1))+1,256)&amp;" Evaluation"</f>
        <v>4.1c Ultimate Parent Evaluation</v>
      </c>
      <c r="D3" s="104"/>
      <c r="E3" s="79"/>
      <c r="F3" s="79"/>
      <c r="G3" s="79"/>
      <c r="H3" s="79"/>
      <c r="I3" s="79"/>
      <c r="J3" s="79"/>
      <c r="K3" s="79"/>
      <c r="L3" s="79"/>
      <c r="M3" s="79"/>
      <c r="N3" s="79"/>
      <c r="O3" s="79"/>
      <c r="P3" s="79"/>
      <c r="Q3" s="79"/>
      <c r="R3" s="79"/>
      <c r="S3" s="79"/>
      <c r="T3" s="99"/>
      <c r="U3" s="99"/>
      <c r="V3" s="99"/>
      <c r="W3" s="99"/>
      <c r="X3" s="99"/>
    </row>
    <row r="4" spans="1:24" ht="15.75" customHeight="1" x14ac:dyDescent="0.25">
      <c r="A4" s="79"/>
      <c r="B4" s="79"/>
      <c r="C4" s="80" t="str">
        <f>IF(ISBLANK(cstProtectiveMarking),"",cstProtectiveMarking)</f>
        <v>[OFFICIAL]</v>
      </c>
      <c r="D4" s="104"/>
      <c r="E4" s="79"/>
      <c r="F4" s="79"/>
      <c r="G4" s="79"/>
      <c r="H4" s="79"/>
      <c r="I4" s="79"/>
      <c r="J4" s="79"/>
      <c r="K4" s="79"/>
      <c r="L4" s="79"/>
      <c r="M4" s="79"/>
      <c r="N4" s="79"/>
      <c r="O4" s="79"/>
      <c r="P4" s="79"/>
      <c r="Q4" s="79"/>
      <c r="R4" s="79"/>
      <c r="S4" s="79"/>
      <c r="T4" s="99"/>
      <c r="U4" s="99"/>
      <c r="V4" s="99"/>
      <c r="W4" s="99"/>
      <c r="X4" s="99"/>
    </row>
    <row r="5" spans="1:24" ht="15.75" customHeight="1" x14ac:dyDescent="0.25">
      <c r="A5" s="79"/>
      <c r="B5" s="79"/>
      <c r="C5" s="82" t="str">
        <f>HYPERLINK("#'Contents'!A1",sysChkWord)</f>
        <v>All Checks OK</v>
      </c>
      <c r="D5" s="104"/>
      <c r="E5" s="79"/>
      <c r="F5" s="79"/>
      <c r="G5" s="79"/>
      <c r="H5" s="79"/>
      <c r="I5" s="79"/>
      <c r="J5" s="79"/>
      <c r="K5" s="79"/>
      <c r="L5" s="79"/>
      <c r="M5" s="79"/>
      <c r="N5" s="79"/>
      <c r="O5" s="79"/>
      <c r="P5" s="79"/>
      <c r="Q5" s="79"/>
      <c r="R5" s="79"/>
      <c r="S5" s="79"/>
      <c r="T5" s="99"/>
      <c r="U5" s="99"/>
      <c r="V5" s="99"/>
      <c r="W5" s="99"/>
      <c r="X5" s="99"/>
    </row>
    <row r="6" spans="1:24" ht="15.75" customHeight="1" x14ac:dyDescent="0.25">
      <c r="A6" s="79"/>
      <c r="B6" s="83"/>
      <c r="C6" s="164" t="str">
        <f>HYPERLINK("#'Contents'!A1","Contents")</f>
        <v>Contents</v>
      </c>
      <c r="D6" s="105"/>
      <c r="E6" s="84"/>
      <c r="F6" s="84"/>
      <c r="G6" s="84"/>
      <c r="H6" s="84"/>
      <c r="I6" s="84"/>
      <c r="J6" s="84"/>
      <c r="K6" s="84"/>
      <c r="L6" s="84"/>
      <c r="M6" s="84"/>
      <c r="N6" s="84"/>
      <c r="O6" s="84"/>
      <c r="P6" s="84"/>
      <c r="Q6" s="84"/>
      <c r="R6" s="84"/>
      <c r="S6" s="84"/>
      <c r="T6" s="100"/>
      <c r="U6" s="100"/>
      <c r="V6" s="100"/>
      <c r="W6" s="100"/>
      <c r="X6" s="100"/>
    </row>
    <row r="7" spans="1:24" ht="15.75" customHeight="1" x14ac:dyDescent="0.25">
      <c r="A7" s="79"/>
      <c r="B7" s="79"/>
      <c r="C7" s="79"/>
      <c r="D7" s="104"/>
      <c r="E7" s="79"/>
      <c r="F7" s="79"/>
      <c r="G7" s="79"/>
      <c r="H7" s="79"/>
      <c r="I7" s="79"/>
      <c r="J7" s="79"/>
      <c r="K7" s="79"/>
      <c r="L7" s="79"/>
      <c r="M7" s="79"/>
      <c r="N7" s="79"/>
      <c r="O7" s="79"/>
      <c r="P7" s="79"/>
      <c r="Q7" s="79"/>
      <c r="R7" s="79"/>
      <c r="S7" s="79"/>
      <c r="T7" s="99"/>
      <c r="U7" s="99"/>
      <c r="V7" s="99"/>
      <c r="W7" s="99"/>
      <c r="X7" s="99"/>
    </row>
    <row r="8" spans="1:24" ht="15.75" customHeight="1" x14ac:dyDescent="0.25">
      <c r="A8" s="85">
        <f>SUM(A9:A31)</f>
        <v>0</v>
      </c>
      <c r="B8" s="85">
        <f>SUM(B9:B31)</f>
        <v>0</v>
      </c>
      <c r="C8" s="86"/>
      <c r="D8" s="106"/>
      <c r="E8" s="86"/>
      <c r="F8" s="86"/>
      <c r="G8" s="86"/>
      <c r="H8" s="86"/>
      <c r="I8" s="86"/>
      <c r="J8" s="86"/>
      <c r="K8" s="86"/>
      <c r="L8" s="86"/>
      <c r="M8" s="86"/>
      <c r="N8" s="86"/>
      <c r="O8" s="86"/>
      <c r="P8" s="86"/>
      <c r="Q8" s="86"/>
      <c r="R8" s="86"/>
      <c r="S8" s="86"/>
      <c r="T8" s="46"/>
      <c r="U8" s="46"/>
      <c r="V8" s="46"/>
      <c r="W8" s="46"/>
      <c r="X8" s="46"/>
    </row>
    <row r="9" spans="1:24" ht="15.75" customHeight="1" x14ac:dyDescent="0.25">
      <c r="A9" s="87"/>
      <c r="B9" s="87"/>
      <c r="C9" s="1227" t="s">
        <v>306</v>
      </c>
      <c r="D9" s="1227"/>
      <c r="E9" s="1227"/>
      <c r="F9" s="87"/>
      <c r="G9" s="87"/>
      <c r="H9" s="87"/>
      <c r="I9" s="87"/>
      <c r="J9" s="87"/>
      <c r="K9" s="87"/>
      <c r="L9" s="87"/>
      <c r="M9" s="87"/>
      <c r="N9" s="87"/>
      <c r="O9" s="87"/>
      <c r="P9" s="87"/>
      <c r="Q9" s="87"/>
      <c r="R9" s="87"/>
      <c r="S9" s="87"/>
      <c r="T9" s="101"/>
      <c r="U9" s="101"/>
      <c r="V9" s="101"/>
    </row>
    <row r="10" spans="1:24" ht="15.75" customHeight="1" x14ac:dyDescent="0.35">
      <c r="A10" s="88"/>
      <c r="B10" s="88"/>
      <c r="C10" s="1256" t="s">
        <v>1</v>
      </c>
      <c r="D10" s="1256"/>
      <c r="E10" s="1256"/>
      <c r="F10" s="138"/>
      <c r="G10" s="138"/>
      <c r="H10" s="138"/>
      <c r="I10" s="138"/>
      <c r="J10" s="138"/>
      <c r="K10" s="138"/>
      <c r="L10" s="138"/>
      <c r="M10" s="138"/>
      <c r="N10" s="138"/>
      <c r="O10" s="138"/>
      <c r="P10" s="138"/>
      <c r="Q10" s="138"/>
      <c r="R10" s="138"/>
      <c r="S10" s="138"/>
      <c r="T10" s="1257">
        <f>UltimateP</f>
        <v>0</v>
      </c>
      <c r="U10" s="1258"/>
      <c r="V10" s="1259"/>
      <c r="X10" s="139" t="s">
        <v>258</v>
      </c>
    </row>
    <row r="11" spans="1:24" ht="15.75" customHeight="1" x14ac:dyDescent="0.25">
      <c r="A11" s="88"/>
      <c r="B11" s="88"/>
      <c r="C11" s="1256" t="s">
        <v>0</v>
      </c>
      <c r="D11" s="1256"/>
      <c r="E11" s="1256"/>
      <c r="F11" s="138"/>
      <c r="G11" s="138"/>
      <c r="H11" s="138"/>
      <c r="I11" s="138"/>
      <c r="J11" s="138"/>
      <c r="K11" s="138"/>
      <c r="L11" s="138"/>
      <c r="M11" s="138"/>
      <c r="N11" s="138"/>
      <c r="O11" s="138"/>
      <c r="P11" s="138"/>
      <c r="Q11" s="138"/>
      <c r="R11" s="138"/>
      <c r="S11" s="138"/>
      <c r="T11" s="1257" t="str">
        <f>'3.1 Lead &amp; Parents'!W11</f>
        <v>[x]</v>
      </c>
      <c r="U11" s="1258"/>
      <c r="V11" s="1259"/>
      <c r="X11" s="1264"/>
    </row>
    <row r="12" spans="1:24" ht="15.75" customHeight="1" x14ac:dyDescent="0.25">
      <c r="A12" s="88"/>
      <c r="B12" s="88"/>
      <c r="C12" s="1256" t="s">
        <v>40</v>
      </c>
      <c r="D12" s="1256"/>
      <c r="E12" s="1256"/>
      <c r="F12" s="138"/>
      <c r="G12" s="138"/>
      <c r="H12" s="138"/>
      <c r="I12" s="138"/>
      <c r="J12" s="138"/>
      <c r="K12" s="138"/>
      <c r="L12" s="138"/>
      <c r="M12" s="138"/>
      <c r="N12" s="138"/>
      <c r="O12" s="138"/>
      <c r="P12" s="138"/>
      <c r="Q12" s="138"/>
      <c r="R12" s="138"/>
      <c r="S12" s="138"/>
      <c r="T12" s="1257" t="str">
        <f>'3.1 Lead &amp; Parents'!W12</f>
        <v>[x]</v>
      </c>
      <c r="U12" s="1258"/>
      <c r="V12" s="1259"/>
      <c r="X12" s="1265"/>
    </row>
    <row r="13" spans="1:24" ht="15.75" customHeight="1" x14ac:dyDescent="0.25">
      <c r="A13" s="88"/>
      <c r="B13" s="88"/>
      <c r="C13" s="1256" t="s">
        <v>41</v>
      </c>
      <c r="D13" s="1256"/>
      <c r="E13" s="1256"/>
      <c r="F13" s="138"/>
      <c r="G13" s="138"/>
      <c r="H13" s="138"/>
      <c r="I13" s="138"/>
      <c r="J13" s="138"/>
      <c r="K13" s="138"/>
      <c r="L13" s="138"/>
      <c r="M13" s="138"/>
      <c r="N13" s="138"/>
      <c r="O13" s="138"/>
      <c r="P13" s="138"/>
      <c r="Q13" s="138"/>
      <c r="R13" s="138"/>
      <c r="S13" s="138"/>
      <c r="T13" s="1257" t="str">
        <f>'3.1 Lead &amp; Parents'!W13</f>
        <v>[x]</v>
      </c>
      <c r="U13" s="1258"/>
      <c r="V13" s="1259"/>
      <c r="X13" s="1265"/>
    </row>
    <row r="14" spans="1:24" ht="15.75" customHeight="1" x14ac:dyDescent="0.25">
      <c r="A14" s="88"/>
      <c r="B14" s="88"/>
      <c r="C14" s="1256" t="s">
        <v>46</v>
      </c>
      <c r="D14" s="1256"/>
      <c r="E14" s="1256"/>
      <c r="F14" s="138"/>
      <c r="G14" s="138"/>
      <c r="H14" s="138"/>
      <c r="I14" s="138"/>
      <c r="J14" s="138"/>
      <c r="K14" s="138"/>
      <c r="L14" s="138"/>
      <c r="M14" s="138"/>
      <c r="N14" s="138"/>
      <c r="O14" s="138"/>
      <c r="P14" s="138"/>
      <c r="Q14" s="138"/>
      <c r="R14" s="138"/>
      <c r="S14" s="138"/>
      <c r="T14" s="1260" t="str">
        <f>'3.1 Lead &amp; Parents'!W14</f>
        <v>31/XX/20XX</v>
      </c>
      <c r="U14" s="1267"/>
      <c r="V14" s="1268"/>
      <c r="X14" s="1266"/>
    </row>
    <row r="15" spans="1:24" ht="15.75" customHeight="1" x14ac:dyDescent="0.25">
      <c r="A15" s="88"/>
      <c r="B15" s="88"/>
      <c r="C15" s="1256" t="s">
        <v>596</v>
      </c>
      <c r="D15" s="1256"/>
      <c r="E15" s="1256"/>
      <c r="F15" s="91"/>
      <c r="G15" s="91"/>
      <c r="H15" s="91"/>
      <c r="I15" s="91"/>
      <c r="J15" s="91"/>
      <c r="K15" s="91"/>
      <c r="L15" s="91"/>
      <c r="M15" s="91"/>
      <c r="N15" s="91"/>
      <c r="O15" s="91"/>
      <c r="P15" s="91"/>
      <c r="Q15" s="91"/>
      <c r="R15" s="91"/>
      <c r="S15" s="91"/>
      <c r="T15" s="1261" t="str">
        <f>'3.1 Lead &amp; Parents'!W15</f>
        <v>Private/Public Company or LLP</v>
      </c>
      <c r="U15" s="1262"/>
      <c r="V15" s="1263"/>
    </row>
    <row r="16" spans="1:24" ht="15.75" customHeight="1" x14ac:dyDescent="0.25">
      <c r="A16" s="88"/>
      <c r="B16" s="88"/>
      <c r="C16" s="89"/>
      <c r="D16" s="90"/>
      <c r="E16" s="91"/>
      <c r="F16" s="91"/>
      <c r="G16" s="91"/>
      <c r="H16" s="91"/>
      <c r="I16" s="91"/>
      <c r="J16" s="91"/>
      <c r="K16" s="91"/>
      <c r="L16" s="91"/>
      <c r="M16" s="91"/>
      <c r="N16" s="91"/>
      <c r="O16" s="91"/>
      <c r="P16" s="91"/>
      <c r="Q16" s="91"/>
      <c r="R16" s="91"/>
      <c r="S16" s="91"/>
      <c r="T16" s="97"/>
      <c r="U16" s="97"/>
      <c r="V16" s="97"/>
      <c r="W16" s="140" t="s">
        <v>285</v>
      </c>
      <c r="X16" s="271"/>
    </row>
    <row r="17" spans="1:25" ht="15.75" customHeight="1" x14ac:dyDescent="0.25">
      <c r="A17" s="88"/>
      <c r="B17" s="88"/>
      <c r="C17" s="92"/>
      <c r="E17" s="88"/>
      <c r="F17" s="88"/>
      <c r="G17" s="88"/>
      <c r="H17" s="88"/>
      <c r="I17" s="88"/>
      <c r="J17" s="88"/>
      <c r="K17" s="88"/>
      <c r="L17" s="88"/>
      <c r="M17" s="88"/>
      <c r="N17" s="88"/>
      <c r="O17" s="88"/>
      <c r="P17" s="88"/>
      <c r="Q17" s="88"/>
      <c r="R17" s="88"/>
      <c r="S17" s="88"/>
      <c r="T17" s="97"/>
      <c r="U17" s="97"/>
      <c r="V17" s="97"/>
    </row>
    <row r="18" spans="1:25" s="336" customFormat="1" ht="14" x14ac:dyDescent="0.25">
      <c r="A18" s="355"/>
      <c r="B18" s="355"/>
      <c r="C18" s="334"/>
      <c r="D18" s="356" t="s">
        <v>45</v>
      </c>
      <c r="E18" s="352"/>
      <c r="F18" s="335"/>
      <c r="G18" s="335"/>
      <c r="H18" s="335"/>
      <c r="I18" s="335"/>
      <c r="J18" s="335"/>
      <c r="K18" s="335"/>
      <c r="L18" s="335"/>
      <c r="M18" s="335"/>
      <c r="N18" s="335"/>
      <c r="O18" s="335"/>
      <c r="P18" s="335"/>
      <c r="Q18" s="335"/>
      <c r="R18" s="335"/>
      <c r="S18" s="335"/>
      <c r="T18" s="386" t="str">
        <f ca="1">'3.1 Lead &amp; Parents'!T18</f>
        <v>31/XX/20XX</v>
      </c>
      <c r="U18" s="386" t="str">
        <f ca="1">'3.1 Lead &amp; Parents'!U18</f>
        <v>31/XX/20XX</v>
      </c>
      <c r="V18" s="386" t="str">
        <f ca="1">'3.1 Lead &amp; Parents'!V18</f>
        <v>31/XX/20XX</v>
      </c>
      <c r="W18" s="357" t="s">
        <v>257</v>
      </c>
      <c r="X18" s="358" t="s">
        <v>258</v>
      </c>
    </row>
    <row r="19" spans="1:25" ht="69" customHeight="1" x14ac:dyDescent="0.25">
      <c r="A19" s="93"/>
      <c r="B19" s="94"/>
      <c r="C19" s="95">
        <v>1</v>
      </c>
      <c r="D19" s="77" t="s">
        <v>113</v>
      </c>
      <c r="E19" s="77"/>
      <c r="F19" s="77"/>
      <c r="G19" s="77"/>
      <c r="H19" s="77"/>
      <c r="I19" s="77"/>
      <c r="J19" s="77"/>
      <c r="K19" s="77"/>
      <c r="L19" s="77"/>
      <c r="M19" s="77"/>
      <c r="N19" s="77"/>
      <c r="O19" s="77"/>
      <c r="P19" s="77"/>
      <c r="Q19" s="77"/>
      <c r="R19" s="77"/>
      <c r="S19" s="77"/>
      <c r="T19" s="473" t="str">
        <f ca="1">'3.1 Lead &amp; Parents'!W$19</f>
        <v>N/A</v>
      </c>
      <c r="U19" s="473" t="str">
        <f ca="1">'3.1 Lead &amp; Parents'!X$19</f>
        <v>N/A</v>
      </c>
      <c r="V19" s="473" t="str">
        <f ca="1">'3.1 Lead &amp; Parents'!Y$19</f>
        <v>N/A</v>
      </c>
      <c r="W19" s="269"/>
      <c r="X19" s="272"/>
    </row>
    <row r="20" spans="1:25" ht="69" customHeight="1" x14ac:dyDescent="0.25">
      <c r="A20" s="93"/>
      <c r="B20" s="94"/>
      <c r="C20" s="95">
        <v>2</v>
      </c>
      <c r="D20" s="77" t="s">
        <v>48</v>
      </c>
      <c r="E20" s="77"/>
      <c r="F20" s="77"/>
      <c r="G20" s="77"/>
      <c r="H20" s="77"/>
      <c r="I20" s="77"/>
      <c r="J20" s="77"/>
      <c r="K20" s="77"/>
      <c r="L20" s="77"/>
      <c r="M20" s="77"/>
      <c r="N20" s="77"/>
      <c r="O20" s="77"/>
      <c r="P20" s="77"/>
      <c r="Q20" s="77"/>
      <c r="R20" s="77"/>
      <c r="S20" s="77"/>
      <c r="T20" s="667">
        <f ca="1">'3.1 Lead &amp; Parents'!W$22</f>
        <v>0</v>
      </c>
      <c r="U20" s="667">
        <f ca="1">'3.1 Lead &amp; Parents'!X$22</f>
        <v>0</v>
      </c>
      <c r="V20" s="667">
        <f ca="1">'3.1 Lead &amp; Parents'!Y$22</f>
        <v>0</v>
      </c>
      <c r="W20" s="269"/>
      <c r="X20" s="272"/>
    </row>
    <row r="21" spans="1:25" ht="69" customHeight="1" x14ac:dyDescent="0.25">
      <c r="A21" s="93"/>
      <c r="B21" s="94"/>
      <c r="C21" s="95" t="s">
        <v>49</v>
      </c>
      <c r="D21" s="77" t="s">
        <v>240</v>
      </c>
      <c r="E21" s="77"/>
      <c r="F21" s="77"/>
      <c r="G21" s="77"/>
      <c r="H21" s="77"/>
      <c r="I21" s="77"/>
      <c r="J21" s="77"/>
      <c r="K21" s="77"/>
      <c r="L21" s="77"/>
      <c r="M21" s="77"/>
      <c r="N21" s="77"/>
      <c r="O21" s="77"/>
      <c r="P21" s="77"/>
      <c r="Q21" s="77"/>
      <c r="R21" s="77"/>
      <c r="S21" s="77"/>
      <c r="T21" s="525" t="str">
        <f ca="1">'3.1 Lead &amp; Parents'!W$27</f>
        <v>N/A</v>
      </c>
      <c r="U21" s="525" t="str">
        <f ca="1">'3.1 Lead &amp; Parents'!X$27</f>
        <v>N/A</v>
      </c>
      <c r="V21" s="525" t="str">
        <f ca="1">'3.1 Lead &amp; Parents'!Y$27</f>
        <v>N/A</v>
      </c>
      <c r="W21" s="269"/>
      <c r="X21" s="272"/>
    </row>
    <row r="22" spans="1:25" ht="69" customHeight="1" x14ac:dyDescent="0.25">
      <c r="A22" s="93"/>
      <c r="B22" s="94"/>
      <c r="C22" s="95" t="s">
        <v>52</v>
      </c>
      <c r="D22" s="77" t="s">
        <v>54</v>
      </c>
      <c r="E22" s="78"/>
      <c r="F22" s="78"/>
      <c r="G22" s="78"/>
      <c r="H22" s="78"/>
      <c r="I22" s="78"/>
      <c r="J22" s="78"/>
      <c r="K22" s="78"/>
      <c r="L22" s="78"/>
      <c r="M22" s="78"/>
      <c r="N22" s="78"/>
      <c r="O22" s="78"/>
      <c r="P22" s="78"/>
      <c r="Q22" s="78"/>
      <c r="R22" s="78"/>
      <c r="S22" s="78"/>
      <c r="T22" s="664" t="str">
        <f ca="1">'3.1 Lead &amp; Parents'!W$52</f>
        <v>N/A</v>
      </c>
      <c r="U22" s="664" t="str">
        <f ca="1">'3.1 Lead &amp; Parents'!X$52</f>
        <v>N/A</v>
      </c>
      <c r="V22" s="664" t="str">
        <f ca="1">'3.1 Lead &amp; Parents'!Y$52</f>
        <v>N/A</v>
      </c>
      <c r="W22" s="269"/>
      <c r="X22" s="272"/>
    </row>
    <row r="23" spans="1:25" ht="69" customHeight="1" x14ac:dyDescent="0.25">
      <c r="A23" s="93"/>
      <c r="B23" s="94"/>
      <c r="C23" s="95">
        <v>4</v>
      </c>
      <c r="D23" s="76" t="s">
        <v>58</v>
      </c>
      <c r="E23" s="78"/>
      <c r="F23" s="78"/>
      <c r="G23" s="78"/>
      <c r="H23" s="78"/>
      <c r="I23" s="78"/>
      <c r="J23" s="78"/>
      <c r="K23" s="78"/>
      <c r="L23" s="78"/>
      <c r="M23" s="78"/>
      <c r="N23" s="78"/>
      <c r="O23" s="78"/>
      <c r="P23" s="78"/>
      <c r="Q23" s="78"/>
      <c r="R23" s="78"/>
      <c r="S23" s="78"/>
      <c r="T23" s="665" t="str">
        <f ca="1">'3.1 Lead &amp; Parents'!W$59</f>
        <v>N/A</v>
      </c>
      <c r="U23" s="665" t="str">
        <f ca="1">'3.1 Lead &amp; Parents'!X$59</f>
        <v>N/A</v>
      </c>
      <c r="V23" s="665" t="str">
        <f ca="1">'3.1 Lead &amp; Parents'!Y$59</f>
        <v>N/A</v>
      </c>
      <c r="W23" s="269"/>
      <c r="X23" s="272"/>
    </row>
    <row r="24" spans="1:25" ht="69" customHeight="1" x14ac:dyDescent="0.25">
      <c r="A24" s="93"/>
      <c r="B24" s="94"/>
      <c r="C24" s="95">
        <v>5</v>
      </c>
      <c r="D24" s="77" t="s">
        <v>664</v>
      </c>
      <c r="E24" s="78"/>
      <c r="F24" s="78"/>
      <c r="G24" s="78"/>
      <c r="H24" s="78"/>
      <c r="I24" s="78"/>
      <c r="J24" s="78"/>
      <c r="K24" s="78"/>
      <c r="L24" s="78"/>
      <c r="M24" s="78"/>
      <c r="N24" s="78"/>
      <c r="O24" s="78"/>
      <c r="P24" s="78"/>
      <c r="Q24" s="78"/>
      <c r="R24" s="78"/>
      <c r="S24" s="78"/>
      <c r="T24" s="475" t="str">
        <f ca="1">'3.1 Lead &amp; Parents'!W$65</f>
        <v>N/A</v>
      </c>
      <c r="U24" s="475" t="str">
        <f ca="1">'3.1 Lead &amp; Parents'!X$65</f>
        <v>N/A</v>
      </c>
      <c r="V24" s="475" t="str">
        <f ca="1">'3.1 Lead &amp; Parents'!Y$65</f>
        <v>N/A</v>
      </c>
      <c r="W24" s="269"/>
      <c r="X24" s="272"/>
    </row>
    <row r="25" spans="1:25" ht="69" customHeight="1" x14ac:dyDescent="0.25">
      <c r="A25" s="93"/>
      <c r="B25" s="94"/>
      <c r="C25" s="95">
        <v>6</v>
      </c>
      <c r="D25" s="77" t="s">
        <v>55</v>
      </c>
      <c r="E25" s="78"/>
      <c r="F25" s="78"/>
      <c r="G25" s="78"/>
      <c r="H25" s="78"/>
      <c r="I25" s="78"/>
      <c r="J25" s="78"/>
      <c r="K25" s="78"/>
      <c r="L25" s="78"/>
      <c r="M25" s="78"/>
      <c r="N25" s="78"/>
      <c r="O25" s="78"/>
      <c r="P25" s="78"/>
      <c r="Q25" s="78"/>
      <c r="R25" s="78"/>
      <c r="S25" s="78"/>
      <c r="T25" s="476" t="str">
        <f ca="1">'3.1 Lead &amp; Parents'!W$74</f>
        <v>N/A</v>
      </c>
      <c r="U25" s="476" t="str">
        <f ca="1">'3.1 Lead &amp; Parents'!X$74</f>
        <v>N/A</v>
      </c>
      <c r="V25" s="476" t="str">
        <f ca="1">'3.1 Lead &amp; Parents'!Y$74</f>
        <v>N/A</v>
      </c>
      <c r="W25" s="269"/>
      <c r="X25" s="272"/>
    </row>
    <row r="26" spans="1:25" ht="69" customHeight="1" x14ac:dyDescent="0.25">
      <c r="A26" s="93"/>
      <c r="B26" s="94"/>
      <c r="C26" s="95">
        <v>7</v>
      </c>
      <c r="D26" s="77" t="s">
        <v>56</v>
      </c>
      <c r="E26" s="78"/>
      <c r="F26" s="78"/>
      <c r="G26" s="78"/>
      <c r="H26" s="78"/>
      <c r="I26" s="78"/>
      <c r="J26" s="78"/>
      <c r="K26" s="78"/>
      <c r="L26" s="78"/>
      <c r="M26" s="78"/>
      <c r="N26" s="78"/>
      <c r="O26" s="78"/>
      <c r="P26" s="78"/>
      <c r="Q26" s="78"/>
      <c r="R26" s="78"/>
      <c r="S26" s="78"/>
      <c r="T26" s="979">
        <f ca="1">'3.1 Lead &amp; Parents'!W$79</f>
        <v>0</v>
      </c>
      <c r="U26" s="979">
        <f ca="1">'3.1 Lead &amp; Parents'!X$79</f>
        <v>0</v>
      </c>
      <c r="V26" s="979">
        <f ca="1">'3.1 Lead &amp; Parents'!Y$79</f>
        <v>0</v>
      </c>
      <c r="W26" s="269"/>
      <c r="X26" s="272"/>
    </row>
    <row r="27" spans="1:25" ht="69" customHeight="1" x14ac:dyDescent="0.25">
      <c r="A27" s="93"/>
      <c r="B27" s="94"/>
      <c r="C27" s="95">
        <v>8</v>
      </c>
      <c r="D27" s="77" t="s">
        <v>57</v>
      </c>
      <c r="E27" s="78"/>
      <c r="F27" s="524" t="str">
        <f ca="1">'3.1 Lead &amp; Parents'!I81</f>
        <v>N/A</v>
      </c>
      <c r="G27" s="524" t="str">
        <f ca="1">'3.1 Lead &amp; Parents'!J81</f>
        <v>N/A</v>
      </c>
      <c r="H27" s="524" t="str">
        <f ca="1">'3.1 Lead &amp; Parents'!K81</f>
        <v>N/A</v>
      </c>
      <c r="I27" s="78"/>
      <c r="J27" s="78"/>
      <c r="K27" s="78"/>
      <c r="L27" s="78"/>
      <c r="M27" s="78"/>
      <c r="N27" s="78"/>
      <c r="O27" s="78"/>
      <c r="P27" s="78"/>
      <c r="Q27" s="78"/>
      <c r="R27" s="78"/>
      <c r="S27" s="78"/>
      <c r="T27" s="550" t="str">
        <f ca="1">'3.2 Other'!W$100</f>
        <v>N/A</v>
      </c>
      <c r="U27" s="550" t="str">
        <f ca="1">'3.1 Lead &amp; Parents'!X$99</f>
        <v>N/A</v>
      </c>
      <c r="V27" s="550" t="str">
        <f ca="1">'3.1 Lead &amp; Parents'!Y$99</f>
        <v>N/A</v>
      </c>
      <c r="W27" s="269"/>
      <c r="X27" s="272"/>
    </row>
    <row r="28" spans="1:25" ht="69" customHeight="1" x14ac:dyDescent="0.25">
      <c r="A28" s="93"/>
      <c r="B28" s="94"/>
      <c r="C28" s="95" t="s">
        <v>795</v>
      </c>
      <c r="D28" s="77" t="s">
        <v>799</v>
      </c>
      <c r="E28" s="78"/>
      <c r="F28" s="525" t="str">
        <f ca="1">'3.1 Lead &amp; Parents'!I99</f>
        <v>N/A</v>
      </c>
      <c r="G28" s="525" t="str">
        <f ca="1">'3.1 Lead &amp; Parents'!J99</f>
        <v>N/A</v>
      </c>
      <c r="H28" s="525" t="str">
        <f ca="1">'3.1 Lead &amp; Parents'!K99</f>
        <v>N/A</v>
      </c>
      <c r="I28" s="78"/>
      <c r="J28" s="78"/>
      <c r="K28" s="78"/>
      <c r="L28" s="78"/>
      <c r="M28" s="78"/>
      <c r="N28" s="78"/>
      <c r="O28" s="78"/>
      <c r="P28" s="78"/>
      <c r="Q28" s="78"/>
      <c r="R28" s="78"/>
      <c r="S28" s="78"/>
      <c r="T28" s="525" t="str">
        <f ca="1">'3.1 Lead &amp; Parents'!W99</f>
        <v>N/A</v>
      </c>
      <c r="U28" s="525" t="str">
        <f ca="1">'3.1 Lead &amp; Parents'!X99</f>
        <v>N/A</v>
      </c>
      <c r="V28" s="525" t="str">
        <f ca="1">'3.1 Lead &amp; Parents'!Y99</f>
        <v>N/A</v>
      </c>
      <c r="W28" s="269"/>
      <c r="X28" s="272"/>
    </row>
    <row r="29" spans="1:25" ht="69" customHeight="1" x14ac:dyDescent="0.25">
      <c r="A29" s="93"/>
      <c r="B29" s="94"/>
      <c r="C29" s="95" t="s">
        <v>796</v>
      </c>
      <c r="D29" s="77" t="s">
        <v>800</v>
      </c>
      <c r="E29" s="78"/>
      <c r="F29" s="525" t="str">
        <f ca="1">'3.1 Lead &amp; Parents'!I103</f>
        <v>N/A</v>
      </c>
      <c r="G29" s="525" t="str">
        <f ca="1">'3.1 Lead &amp; Parents'!J103</f>
        <v>N/A</v>
      </c>
      <c r="H29" s="525" t="str">
        <f ca="1">'3.1 Lead &amp; Parents'!K103</f>
        <v>N/A</v>
      </c>
      <c r="I29" s="525">
        <f>'3.1 Lead &amp; Parents'!L103</f>
        <v>0</v>
      </c>
      <c r="J29" s="525" t="str">
        <f ca="1">'3.1 Lead &amp; Parents'!M103</f>
        <v>N/A</v>
      </c>
      <c r="K29" s="525" t="str">
        <f ca="1">'3.1 Lead &amp; Parents'!N103</f>
        <v>N/A</v>
      </c>
      <c r="L29" s="525" t="str">
        <f ca="1">'3.1 Lead &amp; Parents'!O103</f>
        <v>N/A</v>
      </c>
      <c r="M29" s="525" t="str">
        <f ca="1">'3.1 Lead &amp; Parents'!P103</f>
        <v>N/A</v>
      </c>
      <c r="N29" s="525" t="str">
        <f ca="1">'3.1 Lead &amp; Parents'!Q103</f>
        <v>N/A</v>
      </c>
      <c r="O29" s="525" t="str">
        <f ca="1">'3.1 Lead &amp; Parents'!R103</f>
        <v>N/A</v>
      </c>
      <c r="P29" s="525">
        <f>'3.1 Lead &amp; Parents'!S103</f>
        <v>0</v>
      </c>
      <c r="Q29" s="525" t="str">
        <f ca="1">'3.1 Lead &amp; Parents'!T103</f>
        <v>N/A</v>
      </c>
      <c r="R29" s="525" t="str">
        <f ca="1">'3.1 Lead &amp; Parents'!U103</f>
        <v>N/A</v>
      </c>
      <c r="S29" s="525" t="str">
        <f ca="1">'3.1 Lead &amp; Parents'!V103</f>
        <v>N/A</v>
      </c>
      <c r="T29" s="525" t="str">
        <f ca="1">'3.1 Lead &amp; Parents'!W103</f>
        <v>N/A</v>
      </c>
      <c r="U29" s="525" t="str">
        <f ca="1">'3.1 Lead &amp; Parents'!X103</f>
        <v>N/A</v>
      </c>
      <c r="V29" s="525" t="str">
        <f ca="1">'3.1 Lead &amp; Parents'!Y103</f>
        <v>N/A</v>
      </c>
      <c r="W29" s="269"/>
      <c r="X29" s="272"/>
    </row>
    <row r="30" spans="1:25" ht="69" customHeight="1" x14ac:dyDescent="0.25">
      <c r="A30" s="93"/>
      <c r="B30" s="94"/>
      <c r="C30" s="95" t="s">
        <v>797</v>
      </c>
      <c r="D30" s="77" t="s">
        <v>801</v>
      </c>
      <c r="E30" s="78"/>
      <c r="F30" s="477" t="str">
        <f ca="1">'3.1 Lead &amp; Parents'!I107</f>
        <v>N/A</v>
      </c>
      <c r="G30" s="477" t="str">
        <f ca="1">'3.1 Lead &amp; Parents'!J107</f>
        <v>N/A</v>
      </c>
      <c r="H30" s="477" t="str">
        <f ca="1">'3.1 Lead &amp; Parents'!K107</f>
        <v>N/A</v>
      </c>
      <c r="I30" s="477">
        <f>'3.1 Lead &amp; Parents'!L107</f>
        <v>0</v>
      </c>
      <c r="J30" s="477" t="str">
        <f ca="1">'3.1 Lead &amp; Parents'!M107</f>
        <v>N/A</v>
      </c>
      <c r="K30" s="477" t="str">
        <f ca="1">'3.1 Lead &amp; Parents'!N107</f>
        <v>N/A</v>
      </c>
      <c r="L30" s="477" t="str">
        <f ca="1">'3.1 Lead &amp; Parents'!O107</f>
        <v>N/A</v>
      </c>
      <c r="M30" s="477" t="str">
        <f ca="1">'3.1 Lead &amp; Parents'!P107</f>
        <v>N/A</v>
      </c>
      <c r="N30" s="477" t="str">
        <f ca="1">'3.1 Lead &amp; Parents'!Q107</f>
        <v>N/A</v>
      </c>
      <c r="O30" s="477" t="str">
        <f ca="1">'3.1 Lead &amp; Parents'!R107</f>
        <v>N/A</v>
      </c>
      <c r="P30" s="477">
        <f>'3.1 Lead &amp; Parents'!S107</f>
        <v>0</v>
      </c>
      <c r="Q30" s="477" t="str">
        <f ca="1">'3.1 Lead &amp; Parents'!T107</f>
        <v>N/A</v>
      </c>
      <c r="R30" s="477" t="str">
        <f ca="1">'3.1 Lead &amp; Parents'!U107</f>
        <v>N/A</v>
      </c>
      <c r="S30" s="477" t="str">
        <f ca="1">'3.1 Lead &amp; Parents'!V107</f>
        <v>N/A</v>
      </c>
      <c r="T30" s="550" t="str">
        <f ca="1">'3.1 Lead &amp; Parents'!W107</f>
        <v>N/A</v>
      </c>
      <c r="U30" s="550" t="str">
        <f ca="1">'3.1 Lead &amp; Parents'!X107</f>
        <v>N/A</v>
      </c>
      <c r="V30" s="550" t="str">
        <f ca="1">'3.1 Lead &amp; Parents'!Y107</f>
        <v>N/A</v>
      </c>
      <c r="W30" s="269"/>
      <c r="X30" s="272"/>
    </row>
    <row r="31" spans="1:25" ht="69" customHeight="1" x14ac:dyDescent="0.25">
      <c r="A31" s="93"/>
      <c r="B31" s="94"/>
      <c r="C31" s="95" t="s">
        <v>798</v>
      </c>
      <c r="D31" s="77" t="s">
        <v>802</v>
      </c>
      <c r="E31" s="78"/>
      <c r="F31" s="525" t="str">
        <f ca="1">'3.1 Lead &amp; Parents'!I111</f>
        <v>N/A</v>
      </c>
      <c r="G31" s="525" t="str">
        <f ca="1">'3.1 Lead &amp; Parents'!J111</f>
        <v>N/A</v>
      </c>
      <c r="H31" s="525" t="str">
        <f ca="1">'3.1 Lead &amp; Parents'!K111</f>
        <v>N/A</v>
      </c>
      <c r="I31" s="525">
        <f>'3.1 Lead &amp; Parents'!L111</f>
        <v>0</v>
      </c>
      <c r="J31" s="525" t="str">
        <f ca="1">'3.1 Lead &amp; Parents'!M111</f>
        <v>N/A</v>
      </c>
      <c r="K31" s="525" t="str">
        <f ca="1">'3.1 Lead &amp; Parents'!N111</f>
        <v>N/A</v>
      </c>
      <c r="L31" s="525" t="str">
        <f ca="1">'3.1 Lead &amp; Parents'!O111</f>
        <v>N/A</v>
      </c>
      <c r="M31" s="525" t="str">
        <f ca="1">'3.1 Lead &amp; Parents'!P111</f>
        <v>N/A</v>
      </c>
      <c r="N31" s="525" t="str">
        <f ca="1">'3.1 Lead &amp; Parents'!Q111</f>
        <v>N/A</v>
      </c>
      <c r="O31" s="525" t="str">
        <f ca="1">'3.1 Lead &amp; Parents'!R111</f>
        <v>N/A</v>
      </c>
      <c r="P31" s="525">
        <f>'3.1 Lead &amp; Parents'!S111</f>
        <v>0</v>
      </c>
      <c r="Q31" s="525" t="str">
        <f ca="1">'3.1 Lead &amp; Parents'!T111</f>
        <v>N/A</v>
      </c>
      <c r="R31" s="525" t="str">
        <f ca="1">'3.1 Lead &amp; Parents'!U111</f>
        <v>N/A</v>
      </c>
      <c r="S31" s="525" t="str">
        <f ca="1">'3.1 Lead &amp; Parents'!V111</f>
        <v>N/A</v>
      </c>
      <c r="T31" s="525" t="str">
        <f ca="1">'3.1 Lead &amp; Parents'!W111</f>
        <v>N/A</v>
      </c>
      <c r="U31" s="525" t="str">
        <f ca="1">'3.1 Lead &amp; Parents'!X111</f>
        <v>N/A</v>
      </c>
      <c r="V31" s="525" t="str">
        <f ca="1">'3.1 Lead &amp; Parents'!Y111</f>
        <v>N/A</v>
      </c>
      <c r="W31" s="269"/>
      <c r="X31" s="272"/>
    </row>
    <row r="32" spans="1:25" ht="15.75" customHeight="1" x14ac:dyDescent="0.25">
      <c r="A32" s="96" t="s">
        <v>111</v>
      </c>
      <c r="B32" s="96"/>
      <c r="C32" s="96"/>
      <c r="D32" s="107"/>
      <c r="E32" s="96"/>
      <c r="F32" s="96"/>
      <c r="G32" s="96"/>
      <c r="H32" s="96"/>
      <c r="I32" s="96"/>
      <c r="J32" s="96"/>
      <c r="K32" s="96"/>
      <c r="L32" s="96"/>
      <c r="M32" s="96"/>
      <c r="N32" s="96"/>
      <c r="O32" s="96"/>
      <c r="P32" s="96"/>
      <c r="Q32" s="96"/>
      <c r="R32" s="96"/>
      <c r="S32" s="96"/>
      <c r="T32" s="102"/>
      <c r="U32" s="102"/>
      <c r="V32" s="102"/>
      <c r="W32" s="102"/>
      <c r="X32" s="102"/>
      <c r="Y32" s="102"/>
    </row>
    <row r="33" ht="15.75" customHeight="1" x14ac:dyDescent="0.25"/>
    <row r="641" spans="1:22" ht="15.75" customHeight="1" x14ac:dyDescent="0.25"/>
    <row r="642" spans="1:22" ht="15.75" customHeight="1" x14ac:dyDescent="0.25"/>
    <row r="643" spans="1:22" ht="15.75" customHeight="1" x14ac:dyDescent="0.25"/>
    <row r="644" spans="1:22" ht="15.75" customHeight="1" x14ac:dyDescent="0.25"/>
    <row r="648" spans="1:22" s="98" customFormat="1" ht="15.75" hidden="1" customHeight="1" x14ac:dyDescent="0.25">
      <c r="A648" s="81"/>
      <c r="B648" s="81"/>
      <c r="C648" s="81"/>
      <c r="D648" s="75"/>
      <c r="E648" s="81"/>
      <c r="F648" s="81"/>
      <c r="G648" s="81"/>
      <c r="H648" s="81"/>
      <c r="I648" s="81"/>
      <c r="J648" s="81"/>
      <c r="K648" s="81"/>
      <c r="L648" s="81"/>
      <c r="M648" s="81"/>
      <c r="N648" s="81"/>
      <c r="O648" s="81"/>
      <c r="P648" s="81"/>
      <c r="Q648" s="81"/>
      <c r="R648" s="81"/>
      <c r="S648" s="81"/>
      <c r="T648" s="103"/>
      <c r="U648" s="103"/>
      <c r="V648" s="103"/>
    </row>
  </sheetData>
  <sheetProtection algorithmName="SHA-512" hashValue="Xdv4w99YmHkBUuIgUxQggtUmzzffH6scgnpzm3AvgIvxzN9fE9pCY6Od/v4fpQovq0PxFOwxMmmpcvEvI3CwKg==" saltValue="OF7zsKVQZymKEj6O8t5Wjg==" spinCount="100000" sheet="1" objects="1" scenarios="1"/>
  <mergeCells count="14">
    <mergeCell ref="T15:V15"/>
    <mergeCell ref="C15:E15"/>
    <mergeCell ref="C9:E9"/>
    <mergeCell ref="X11:X14"/>
    <mergeCell ref="C10:E10"/>
    <mergeCell ref="T10:V10"/>
    <mergeCell ref="C11:E11"/>
    <mergeCell ref="T11:V11"/>
    <mergeCell ref="C14:E14"/>
    <mergeCell ref="T14:V14"/>
    <mergeCell ref="C12:E12"/>
    <mergeCell ref="T12:V12"/>
    <mergeCell ref="C13:E13"/>
    <mergeCell ref="T13:V13"/>
  </mergeCells>
  <conditionalFormatting sqref="C5">
    <cfRule type="expression" dxfId="57" priority="55">
      <formula>IF(AND(sysChk=0,sysWarn=0),1,0)</formula>
    </cfRule>
    <cfRule type="expression" dxfId="56" priority="56">
      <formula>IF(AND(sysChk=0,sysWarn&lt;&gt;0),1,0)</formula>
    </cfRule>
    <cfRule type="expression" dxfId="55" priority="57">
      <formula>IF(sysChk&lt;&gt;0,1,0)</formula>
    </cfRule>
  </conditionalFormatting>
  <conditionalFormatting sqref="F29:S29">
    <cfRule type="cellIs" dxfId="54" priority="8" operator="between">
      <formula>0.5</formula>
      <formula>1</formula>
    </cfRule>
    <cfRule type="cellIs" dxfId="53" priority="9" operator="lessThan">
      <formula>0.5</formula>
    </cfRule>
    <cfRule type="cellIs" dxfId="52" priority="10" operator="greaterThan">
      <formula>1</formula>
    </cfRule>
  </conditionalFormatting>
  <conditionalFormatting sqref="F31:S31">
    <cfRule type="cellIs" dxfId="51" priority="5" operator="between">
      <formula>0.5</formula>
      <formula>1</formula>
    </cfRule>
    <cfRule type="cellIs" dxfId="50" priority="6" operator="lessThan">
      <formula>0.5</formula>
    </cfRule>
    <cfRule type="cellIs" dxfId="49" priority="7" operator="greaterThan">
      <formula>1</formula>
    </cfRule>
  </conditionalFormatting>
  <conditionalFormatting sqref="T21:V21">
    <cfRule type="containsText" dxfId="48" priority="23" operator="containsText" text="Negative Cash Flow">
      <formula>NOT(ISERROR(SEARCH("Negative Cash Flow",T21)))</formula>
    </cfRule>
  </conditionalFormatting>
  <conditionalFormatting sqref="T21:V23">
    <cfRule type="containsText" dxfId="47" priority="16" operator="containsText" text="Net Cash">
      <formula>NOT(ISERROR(SEARCH("Net Cash",T21)))</formula>
    </cfRule>
  </conditionalFormatting>
  <conditionalFormatting sqref="T22:V23">
    <cfRule type="containsText" dxfId="46" priority="17" operator="containsText" text="Negative EBITDA">
      <formula>NOT(ISERROR(SEARCH("Negative EBITDA",T22)))</formula>
    </cfRule>
  </conditionalFormatting>
  <conditionalFormatting sqref="T24:V24">
    <cfRule type="containsText" dxfId="45" priority="14" operator="containsText" text="Operating Loss">
      <formula>NOT(ISERROR(SEARCH("Operating Loss",T24)))</formula>
    </cfRule>
  </conditionalFormatting>
  <dataValidations count="1">
    <dataValidation allowBlank="1" showInputMessage="1" showErrorMessage="1" prompt="Include:_x000a_(1) Reason for Amber/Red rating;_x000a_(2) Mitigating activity organisation is undertaking;_x000a_(3) Update on current position since accounting reference date;_x000a_(4) References to lines in financial statements or other evidence used in calculation input" sqref="W19" xr:uid="{00000000-0002-0000-1300-000000000000}"/>
  </dataValidations>
  <pageMargins left="0.74803149606299213" right="0.74803149606299213" top="0.98425196850393704" bottom="0.98425196850393704" header="0.51181102362204722" footer="0.51181102362204722"/>
  <pageSetup paperSize="9" scale="27"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colorScale" priority="11" id="{A13E06E6-1AF4-42A0-8EB5-448D3CF78B39}">
            <x14:colorScale>
              <x14:cfvo type="num">
                <xm:f>'Authority Input'!$V$32</xm:f>
              </x14:cfvo>
              <x14:cfvo type="formula">
                <xm:f>MEDIAN('Authority Input'!$L$32:$V$32)</xm:f>
              </x14:cfvo>
              <x14:cfvo type="num">
                <xm:f>'Authority Input'!$L$32</xm:f>
              </x14:cfvo>
              <x14:color rgb="FF00B050"/>
              <x14:color rgb="FFFFC000"/>
              <x14:color rgb="FFFF0000"/>
            </x14:colorScale>
          </x14:cfRule>
          <xm:sqref>F28:H31 I29:S31</xm:sqref>
        </x14:conditionalFormatting>
        <x14:conditionalFormatting xmlns:xm="http://schemas.microsoft.com/office/excel/2006/main">
          <x14:cfRule type="colorScale" priority="29" id="{D02F0176-E879-3F4D-B6E6-FCF4EC903CDA}">
            <x14:colorScale>
              <x14:cfvo type="num">
                <xm:f>'Authority Input'!$L$24</xm:f>
              </x14:cfvo>
              <x14:cfvo type="formula">
                <xm:f>MEDIAN('Authority Input'!$L$24:$V$24)</xm:f>
              </x14:cfvo>
              <x14:cfvo type="num">
                <xm:f>'Authority Input'!$V$24</xm:f>
              </x14:cfvo>
              <x14:color rgb="FFFF0000"/>
              <x14:color rgb="FFFFC000"/>
              <x14:color rgb="FF00B050"/>
            </x14:colorScale>
          </x14:cfRule>
          <xm:sqref>T19:V19</xm:sqref>
        </x14:conditionalFormatting>
        <x14:conditionalFormatting xmlns:xm="http://schemas.microsoft.com/office/excel/2006/main">
          <x14:cfRule type="colorScale" priority="30" id="{99A073C7-5618-2346-B0D2-C7F2FB146C19}">
            <x14:colorScale>
              <x14:cfvo type="num">
                <xm:f>'Authority Input'!$L$25</xm:f>
              </x14:cfvo>
              <x14:cfvo type="formula">
                <xm:f>MEDIAN('Authority Input'!$L$25:$V$25)</xm:f>
              </x14:cfvo>
              <x14:cfvo type="num">
                <xm:f>'Authority Input'!$V$25</xm:f>
              </x14:cfvo>
              <x14:color rgb="FFFF0000"/>
              <x14:color rgb="FFFFC000"/>
              <x14:color rgb="FF00B050"/>
            </x14:colorScale>
          </x14:cfRule>
          <xm:sqref>T20:V20</xm:sqref>
        </x14:conditionalFormatting>
        <x14:conditionalFormatting xmlns:xm="http://schemas.microsoft.com/office/excel/2006/main">
          <x14:cfRule type="colorScale" priority="24" id="{82E788FD-3CBE-A344-B934-D8BAE9470C00}">
            <x14:colorScale>
              <x14:cfvo type="num">
                <xm:f>'Authority Input'!$L$26</xm:f>
              </x14:cfvo>
              <x14:cfvo type="formula">
                <xm:f>MEDIAN('Authority Input'!$L$26:$V$26)</xm:f>
              </x14:cfvo>
              <x14:cfvo type="num">
                <xm:f>'Authority Input'!$V$26</xm:f>
              </x14:cfvo>
              <x14:color rgb="FFFF0000"/>
              <x14:color rgb="FFFFC000"/>
              <x14:color rgb="FF00B050"/>
            </x14:colorScale>
          </x14:cfRule>
          <xm:sqref>T21:V21</xm:sqref>
        </x14:conditionalFormatting>
        <x14:conditionalFormatting xmlns:xm="http://schemas.microsoft.com/office/excel/2006/main">
          <x14:cfRule type="colorScale" priority="21" id="{1CF503DC-FFE7-AC4A-92D3-0E5F403346D8}">
            <x14:colorScale>
              <x14:cfvo type="num">
                <xm:f>'Authority Input'!$V$27</xm:f>
              </x14:cfvo>
              <x14:cfvo type="formula">
                <xm:f>MEDIAN('Authority Input'!$L$27:$V$27)</xm:f>
              </x14:cfvo>
              <x14:cfvo type="num">
                <xm:f>'Authority Input'!$L$27</xm:f>
              </x14:cfvo>
              <x14:color rgb="FF00B050"/>
              <x14:color rgb="FFFFC000"/>
              <x14:color rgb="FFFF0000"/>
            </x14:colorScale>
          </x14:cfRule>
          <xm:sqref>T22:V22</xm:sqref>
        </x14:conditionalFormatting>
        <x14:conditionalFormatting xmlns:xm="http://schemas.microsoft.com/office/excel/2006/main">
          <x14:cfRule type="colorScale" priority="18" id="{36103792-022A-014D-9D46-94C2AD3E30A9}">
            <x14:colorScale>
              <x14:cfvo type="num">
                <xm:f>'Authority Input'!$V$27</xm:f>
              </x14:cfvo>
              <x14:cfvo type="formula">
                <xm:f>MEDIAN('Authority Input'!$L$27:$V$27)</xm:f>
              </x14:cfvo>
              <x14:cfvo type="num">
                <xm:f>'Authority Input'!$L$27</xm:f>
              </x14:cfvo>
              <x14:color rgb="FF00B050"/>
              <x14:color rgb="FFFFC000"/>
              <x14:color rgb="FFFF0000"/>
            </x14:colorScale>
          </x14:cfRule>
          <xm:sqref>T23:V23</xm:sqref>
        </x14:conditionalFormatting>
        <x14:conditionalFormatting xmlns:xm="http://schemas.microsoft.com/office/excel/2006/main">
          <x14:cfRule type="colorScale" priority="15" id="{130243F7-0BD5-6143-8DAA-4FADADB98449}">
            <x14:colorScale>
              <x14:cfvo type="num">
                <xm:f>'Authority Input'!$L$29</xm:f>
              </x14:cfvo>
              <x14:cfvo type="formula">
                <xm:f>MEDIAN('Authority Input'!$L$29:$V$29)</xm:f>
              </x14:cfvo>
              <x14:cfvo type="num">
                <xm:f>'Authority Input'!$V$29</xm:f>
              </x14:cfvo>
              <x14:color rgb="FFFF0000"/>
              <x14:color rgb="FFFFC000"/>
              <x14:color rgb="FF00B050"/>
            </x14:colorScale>
          </x14:cfRule>
          <xm:sqref>T24:V24</xm:sqref>
        </x14:conditionalFormatting>
        <x14:conditionalFormatting xmlns:xm="http://schemas.microsoft.com/office/excel/2006/main">
          <x14:cfRule type="colorScale" priority="26" id="{F60CDE24-67A4-6B47-B7E6-44A0DFECB92B}">
            <x14:colorScale>
              <x14:cfvo type="num">
                <xm:f>'Authority Input'!$L$30</xm:f>
              </x14:cfvo>
              <x14:cfvo type="formula">
                <xm:f>MEDIAN('Authority Input'!$L$30:$V$30)</xm:f>
              </x14:cfvo>
              <x14:cfvo type="num">
                <xm:f>'Authority Input'!$V$30</xm:f>
              </x14:cfvo>
              <x14:color rgb="FFFF0000"/>
              <x14:color rgb="FFFFC000"/>
              <x14:color rgb="FF00B050"/>
            </x14:colorScale>
          </x14:cfRule>
          <xm:sqref>T25:V25</xm:sqref>
        </x14:conditionalFormatting>
        <x14:conditionalFormatting xmlns:xm="http://schemas.microsoft.com/office/excel/2006/main">
          <x14:cfRule type="colorScale" priority="28" id="{2EC940B8-D107-1D42-9075-809F856CE1E5}">
            <x14:colorScale>
              <x14:cfvo type="num">
                <xm:f>0</xm:f>
              </x14:cfvo>
              <x14:cfvo type="num">
                <xm:f>0</xm:f>
              </x14:cfvo>
              <x14:cfvo type="num">
                <xm:f>'Authority Input'!$I$31</xm:f>
              </x14:cfvo>
              <x14:color rgb="FFFF0000"/>
              <x14:color rgb="FF00B050"/>
              <x14:color rgb="FF00B050"/>
            </x14:colorScale>
          </x14:cfRule>
          <xm:sqref>T26:V26</xm:sqref>
        </x14:conditionalFormatting>
        <x14:conditionalFormatting xmlns:xm="http://schemas.microsoft.com/office/excel/2006/main">
          <x14:cfRule type="colorScale" priority="12" id="{D0D25975-E5B3-4A52-A9EA-913FA86463AC}">
            <x14:colorScale>
              <x14:cfvo type="num">
                <xm:f>'Authority Input'!$V$32</xm:f>
              </x14:cfvo>
              <x14:cfvo type="formula">
                <xm:f>MEDIAN('Authority Input'!$L$32:$V$32)</xm:f>
              </x14:cfvo>
              <x14:cfvo type="num">
                <xm:f>'Authority Input'!$L$32</xm:f>
              </x14:cfvo>
              <x14:color rgb="FF00B050"/>
              <x14:color rgb="FFFFC000"/>
              <x14:color rgb="FFFF0000"/>
            </x14:colorScale>
          </x14:cfRule>
          <xm:sqref>T27:V27</xm:sqref>
        </x14:conditionalFormatting>
        <x14:conditionalFormatting xmlns:xm="http://schemas.microsoft.com/office/excel/2006/main">
          <x14:cfRule type="colorScale" priority="3" id="{7793550A-2399-4D41-8DAC-92577B81A4B7}">
            <x14:colorScale>
              <x14:cfvo type="num">
                <xm:f>'Authority Input'!$V$3+'Authority Input'!$L$33</xm:f>
              </x14:cfvo>
              <x14:cfvo type="formula">
                <xm:f>MEDIAN('Authority Input'!$L$33:$V$33)</xm:f>
              </x14:cfvo>
              <x14:cfvo type="num">
                <xm:f>'Authority Input'!$L$33</xm:f>
              </x14:cfvo>
              <x14:color rgb="FFFF0000"/>
              <x14:color rgb="FFFFC000"/>
              <x14:color rgb="FF00B050"/>
            </x14:colorScale>
          </x14:cfRule>
          <xm:sqref>T28:V28</xm:sqref>
        </x14:conditionalFormatting>
        <x14:conditionalFormatting xmlns:xm="http://schemas.microsoft.com/office/excel/2006/main">
          <x14:cfRule type="colorScale" priority="2" id="{0E885405-5B34-40C3-8035-F9F9A1CA99C8}">
            <x14:colorScale>
              <x14:cfvo type="num">
                <xm:f>'Authority Input'!$V$3+'Authority Input'!$L$34</xm:f>
              </x14:cfvo>
              <x14:cfvo type="formula">
                <xm:f>MEDIAN('Authority Input'!$L$34:$V$34)</xm:f>
              </x14:cfvo>
              <x14:cfvo type="num">
                <xm:f>'Authority Input'!$L$34</xm:f>
              </x14:cfvo>
              <x14:color rgb="FFFF0000"/>
              <x14:color rgb="FFFFC000"/>
              <x14:color rgb="FF00B050"/>
            </x14:colorScale>
          </x14:cfRule>
          <xm:sqref>T29:V29</xm:sqref>
        </x14:conditionalFormatting>
        <x14:conditionalFormatting xmlns:xm="http://schemas.microsoft.com/office/excel/2006/main">
          <x14:cfRule type="colorScale" priority="1" id="{9841769E-D699-409A-ADB0-E7B04CD9085F}">
            <x14:colorScale>
              <x14:cfvo type="num">
                <xm:f>'Authority Input'!$V$3+'Authority Input'!$L$35</xm:f>
              </x14:cfvo>
              <x14:cfvo type="formula">
                <xm:f>MEDIAN('Authority Input'!$L$35:$V$35)</xm:f>
              </x14:cfvo>
              <x14:cfvo type="num">
                <xm:f>'Authority Input'!$L$35</xm:f>
              </x14:cfvo>
              <x14:color rgb="FF00B050"/>
              <x14:color rgb="FFFFC000"/>
              <x14:color rgb="FFFF0000"/>
            </x14:colorScale>
          </x14:cfRule>
          <xm:sqref>T30:V30</xm:sqref>
        </x14:conditionalFormatting>
        <x14:conditionalFormatting xmlns:xm="http://schemas.microsoft.com/office/excel/2006/main">
          <x14:cfRule type="colorScale" priority="4" id="{466F0023-6176-453C-A243-778290874931}">
            <x14:colorScale>
              <x14:cfvo type="num">
                <xm:f>'Authority Input'!$V$3+'Authority Input'!$L$36</xm:f>
              </x14:cfvo>
              <x14:cfvo type="formula">
                <xm:f>MEDIAN('Authority Input'!$L$36:$V$36)</xm:f>
              </x14:cfvo>
              <x14:cfvo type="num">
                <xm:f>'Authority Input'!$L$36</xm:f>
              </x14:cfvo>
              <x14:color rgb="FFFF0000"/>
              <x14:color rgb="FFFFC000"/>
              <x14:color rgb="FF00B050"/>
            </x14:colorScale>
          </x14:cfRule>
          <xm:sqref>T31:V31</xm:sqref>
        </x14:conditionalFormatting>
      </x14:conditionalFormatting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8">
    <tabColor theme="7" tint="0.59999389629810485"/>
    <pageSetUpPr autoPageBreaks="0" fitToPage="1"/>
  </sheetPr>
  <dimension ref="A1:T33"/>
  <sheetViews>
    <sheetView showGridLines="0" topLeftCell="A7" zoomScale="75" zoomScaleNormal="75" workbookViewId="0">
      <selection activeCell="B14" sqref="B14"/>
    </sheetView>
  </sheetViews>
  <sheetFormatPr defaultColWidth="0" defaultRowHeight="15.75" customHeight="1" zeroHeight="1" x14ac:dyDescent="0.25"/>
  <cols>
    <col min="1" max="2" width="5" style="81" customWidth="1"/>
    <col min="3" max="3" width="13" style="81" customWidth="1"/>
    <col min="4" max="4" width="28.59765625" style="75" customWidth="1"/>
    <col min="5" max="5" width="2.796875" style="81" customWidth="1"/>
    <col min="6" max="6" width="21" style="103" customWidth="1"/>
    <col min="7" max="8" width="21" style="103" bestFit="1" customWidth="1"/>
    <col min="9" max="10" width="100.59765625" style="81" customWidth="1"/>
    <col min="11" max="11" width="9" style="81" customWidth="1"/>
    <col min="12" max="16384" width="9" style="81" hidden="1"/>
  </cols>
  <sheetData>
    <row r="1" spans="1:10" ht="15.75" customHeight="1" x14ac:dyDescent="0.25">
      <c r="A1" s="79"/>
      <c r="B1" s="79"/>
      <c r="C1" s="80"/>
      <c r="D1" s="104"/>
      <c r="E1" s="79"/>
      <c r="F1" s="99"/>
      <c r="G1" s="99"/>
      <c r="H1" s="99"/>
      <c r="I1" s="79"/>
      <c r="J1" s="79"/>
    </row>
    <row r="2" spans="1:10" ht="15.75" customHeight="1" x14ac:dyDescent="0.25">
      <c r="A2" s="79"/>
      <c r="B2" s="79"/>
      <c r="C2" s="41" t="str">
        <f>cstProjectName</f>
        <v>[Financial Viability Risk Assessment Template]</v>
      </c>
      <c r="D2" s="104"/>
      <c r="E2" s="79"/>
      <c r="F2" s="99"/>
      <c r="G2" s="99"/>
      <c r="H2" s="99"/>
      <c r="I2" s="79"/>
      <c r="J2" s="79"/>
    </row>
    <row r="3" spans="1:10" ht="15.75" customHeight="1" x14ac:dyDescent="0.25">
      <c r="A3" s="79"/>
      <c r="B3" s="79"/>
      <c r="C3" s="42" t="str">
        <f ca="1">MID(CELL("filename",A1),FIND("]",CELL("filename",A1))+1,256)&amp;" Evaluation"</f>
        <v>4.2a Other (1) Evaluation</v>
      </c>
      <c r="D3" s="104"/>
      <c r="E3" s="79"/>
      <c r="F3" s="99"/>
      <c r="G3" s="99"/>
      <c r="H3" s="99"/>
      <c r="I3" s="79"/>
      <c r="J3" s="79"/>
    </row>
    <row r="4" spans="1:10" ht="15.75" customHeight="1" x14ac:dyDescent="0.25">
      <c r="A4" s="79"/>
      <c r="B4" s="79"/>
      <c r="C4" s="80" t="str">
        <f>IF(ISBLANK(cstProtectiveMarking),"",cstProtectiveMarking)</f>
        <v>[OFFICIAL]</v>
      </c>
      <c r="D4" s="104"/>
      <c r="E4" s="79"/>
      <c r="F4" s="99"/>
      <c r="G4" s="99"/>
      <c r="H4" s="99"/>
      <c r="I4" s="79"/>
      <c r="J4" s="79"/>
    </row>
    <row r="5" spans="1:10" ht="15.75" customHeight="1" x14ac:dyDescent="0.25">
      <c r="A5" s="79"/>
      <c r="B5" s="79"/>
      <c r="C5" s="82" t="str">
        <f>HYPERLINK("#'Contents'!A1",sysChkWord)</f>
        <v>All Checks OK</v>
      </c>
      <c r="D5" s="104"/>
      <c r="E5" s="79"/>
      <c r="F5" s="99"/>
      <c r="G5" s="99"/>
      <c r="H5" s="99"/>
      <c r="I5" s="79"/>
      <c r="J5" s="79"/>
    </row>
    <row r="6" spans="1:10" ht="15.75" customHeight="1" x14ac:dyDescent="0.25">
      <c r="A6" s="79"/>
      <c r="B6" s="83"/>
      <c r="C6" s="164" t="str">
        <f>HYPERLINK("#'Contents'!A1","Contents")</f>
        <v>Contents</v>
      </c>
      <c r="D6" s="105"/>
      <c r="E6" s="84"/>
      <c r="F6" s="100"/>
      <c r="G6" s="100"/>
      <c r="H6" s="100"/>
      <c r="I6" s="82"/>
      <c r="J6" s="82"/>
    </row>
    <row r="7" spans="1:10" ht="15.75" customHeight="1" x14ac:dyDescent="0.25">
      <c r="A7" s="79"/>
      <c r="B7" s="79"/>
      <c r="C7" s="79"/>
      <c r="D7" s="104"/>
      <c r="E7" s="79"/>
      <c r="F7" s="99"/>
      <c r="G7" s="99"/>
      <c r="H7" s="99"/>
      <c r="I7" s="79"/>
      <c r="J7" s="79"/>
    </row>
    <row r="8" spans="1:10" ht="15.75" customHeight="1" x14ac:dyDescent="0.25">
      <c r="A8" s="85">
        <f>SUM(A9:A31)</f>
        <v>0</v>
      </c>
      <c r="B8" s="85">
        <f>SUM(B9:B31)</f>
        <v>0</v>
      </c>
      <c r="C8" s="86"/>
      <c r="D8" s="106"/>
      <c r="E8" s="86"/>
      <c r="F8" s="46"/>
      <c r="G8" s="46"/>
      <c r="H8" s="46"/>
      <c r="I8" s="86"/>
      <c r="J8" s="86"/>
    </row>
    <row r="9" spans="1:10" ht="15.75" customHeight="1" x14ac:dyDescent="0.25">
      <c r="A9" s="87"/>
      <c r="B9" s="87"/>
      <c r="C9" s="1227" t="s">
        <v>306</v>
      </c>
      <c r="D9" s="1227"/>
      <c r="E9" s="1227"/>
      <c r="F9" s="101"/>
      <c r="G9" s="101"/>
      <c r="H9" s="101"/>
    </row>
    <row r="10" spans="1:10" ht="15.75" customHeight="1" x14ac:dyDescent="0.35">
      <c r="A10" s="88"/>
      <c r="B10" s="88"/>
      <c r="C10" s="1256" t="s">
        <v>1</v>
      </c>
      <c r="D10" s="1256"/>
      <c r="E10" s="1256"/>
      <c r="F10" s="1257" t="str">
        <f>Entity1</f>
        <v>Subcontractor/Guarantor/Entity #1</v>
      </c>
      <c r="G10" s="1258"/>
      <c r="H10" s="1259"/>
      <c r="J10" s="139" t="s">
        <v>258</v>
      </c>
    </row>
    <row r="11" spans="1:10" ht="15.75" customHeight="1" x14ac:dyDescent="0.25">
      <c r="A11" s="88"/>
      <c r="B11" s="88"/>
      <c r="C11" s="1256" t="s">
        <v>0</v>
      </c>
      <c r="D11" s="1256"/>
      <c r="E11" s="1256"/>
      <c r="F11" s="1257" t="str">
        <f>'3.2 Other'!I11</f>
        <v>[x]</v>
      </c>
      <c r="G11" s="1258"/>
      <c r="H11" s="1259"/>
      <c r="J11" s="1264"/>
    </row>
    <row r="12" spans="1:10" ht="15.75" customHeight="1" x14ac:dyDescent="0.25">
      <c r="A12" s="88"/>
      <c r="B12" s="88"/>
      <c r="C12" s="1256" t="s">
        <v>40</v>
      </c>
      <c r="D12" s="1256"/>
      <c r="E12" s="1256"/>
      <c r="F12" s="1257" t="str">
        <f>'3.2 Other'!I12</f>
        <v>[x]</v>
      </c>
      <c r="G12" s="1258"/>
      <c r="H12" s="1259"/>
      <c r="J12" s="1265"/>
    </row>
    <row r="13" spans="1:10" ht="15.75" customHeight="1" x14ac:dyDescent="0.25">
      <c r="A13" s="88"/>
      <c r="B13" s="88"/>
      <c r="C13" s="1256" t="s">
        <v>41</v>
      </c>
      <c r="D13" s="1256"/>
      <c r="E13" s="1256"/>
      <c r="F13" s="1257" t="str">
        <f>'3.2 Other'!I13</f>
        <v>[x]</v>
      </c>
      <c r="G13" s="1258"/>
      <c r="H13" s="1259"/>
      <c r="J13" s="1265"/>
    </row>
    <row r="14" spans="1:10" ht="15.75" customHeight="1" x14ac:dyDescent="0.25">
      <c r="A14" s="88"/>
      <c r="B14" s="88"/>
      <c r="C14" s="1256" t="s">
        <v>46</v>
      </c>
      <c r="D14" s="1256"/>
      <c r="E14" s="1256"/>
      <c r="F14" s="1260" t="str">
        <f>'3.2 Other'!I14</f>
        <v>31/XX/20XX</v>
      </c>
      <c r="G14" s="1267"/>
      <c r="H14" s="1268"/>
      <c r="J14" s="1266"/>
    </row>
    <row r="15" spans="1:10" ht="15.75" customHeight="1" x14ac:dyDescent="0.25">
      <c r="A15" s="88"/>
      <c r="B15" s="88"/>
      <c r="C15" s="1256" t="s">
        <v>596</v>
      </c>
      <c r="D15" s="1256"/>
      <c r="E15" s="1256"/>
      <c r="F15" s="1261" t="str">
        <f>'3.2 Other'!I15</f>
        <v>Private/Public Company or LLP</v>
      </c>
      <c r="G15" s="1262"/>
      <c r="H15" s="1263"/>
    </row>
    <row r="16" spans="1:10" ht="15.75" customHeight="1" x14ac:dyDescent="0.25">
      <c r="A16" s="88"/>
      <c r="B16" s="88"/>
      <c r="C16" s="89"/>
      <c r="D16" s="90"/>
      <c r="E16" s="91"/>
      <c r="F16" s="97"/>
      <c r="G16" s="97"/>
      <c r="H16" s="97"/>
      <c r="I16" s="140" t="s">
        <v>285</v>
      </c>
      <c r="J16" s="271"/>
    </row>
    <row r="17" spans="1:20" ht="15.75" customHeight="1" x14ac:dyDescent="0.25">
      <c r="A17" s="88"/>
      <c r="B17" s="88"/>
      <c r="C17" s="92"/>
      <c r="E17" s="88"/>
      <c r="F17" s="97"/>
      <c r="G17" s="97"/>
      <c r="H17" s="97"/>
      <c r="I17" s="97"/>
    </row>
    <row r="18" spans="1:20" s="336" customFormat="1" ht="14" x14ac:dyDescent="0.25">
      <c r="A18" s="355"/>
      <c r="B18" s="355"/>
      <c r="C18" s="334"/>
      <c r="D18" s="356" t="s">
        <v>45</v>
      </c>
      <c r="E18" s="352"/>
      <c r="F18" s="386" t="str">
        <f ca="1">'3.2 Other'!F18</f>
        <v>31/XX/20XX</v>
      </c>
      <c r="G18" s="386" t="str">
        <f ca="1">'3.2 Other'!G18</f>
        <v>31/XX/20XX</v>
      </c>
      <c r="H18" s="386" t="str">
        <f ca="1">'3.2 Other'!H18</f>
        <v>31/XX/20XX</v>
      </c>
      <c r="I18" s="357" t="s">
        <v>257</v>
      </c>
      <c r="J18" s="358" t="s">
        <v>258</v>
      </c>
    </row>
    <row r="19" spans="1:20" ht="69" customHeight="1" x14ac:dyDescent="0.25">
      <c r="A19" s="93"/>
      <c r="B19" s="94"/>
      <c r="C19" s="95">
        <v>1</v>
      </c>
      <c r="D19" s="77" t="s">
        <v>113</v>
      </c>
      <c r="E19" s="77"/>
      <c r="F19" s="473" t="str">
        <f ca="1">'3.2 Other'!I$19</f>
        <v>N/A</v>
      </c>
      <c r="G19" s="473" t="str">
        <f ca="1">'3.2 Other'!J$19</f>
        <v>N/A</v>
      </c>
      <c r="H19" s="473" t="str">
        <f ca="1">'3.2 Other'!K$19</f>
        <v>N/A</v>
      </c>
      <c r="I19" s="269"/>
      <c r="J19" s="272"/>
    </row>
    <row r="20" spans="1:20" ht="69" customHeight="1" x14ac:dyDescent="0.25">
      <c r="A20" s="93"/>
      <c r="B20" s="94"/>
      <c r="C20" s="95">
        <v>2</v>
      </c>
      <c r="D20" s="77" t="s">
        <v>48</v>
      </c>
      <c r="E20" s="77"/>
      <c r="F20" s="667">
        <f ca="1">'3.2 Other'!I$23</f>
        <v>0</v>
      </c>
      <c r="G20" s="667">
        <f ca="1">'3.2 Other'!J$23</f>
        <v>0</v>
      </c>
      <c r="H20" s="667">
        <f ca="1">'3.2 Other'!K$23</f>
        <v>0</v>
      </c>
      <c r="I20" s="269"/>
      <c r="J20" s="272"/>
    </row>
    <row r="21" spans="1:20" ht="69" customHeight="1" x14ac:dyDescent="0.25">
      <c r="A21" s="93"/>
      <c r="B21" s="94"/>
      <c r="C21" s="95" t="s">
        <v>49</v>
      </c>
      <c r="D21" s="77" t="s">
        <v>240</v>
      </c>
      <c r="E21" s="77"/>
      <c r="F21" s="474" t="str">
        <f ca="1">'3.2 Other'!I$28</f>
        <v>N/A</v>
      </c>
      <c r="G21" s="474" t="str">
        <f ca="1">'3.2 Other'!J$28</f>
        <v>N/A</v>
      </c>
      <c r="H21" s="474" t="str">
        <f ca="1">'3.2 Other'!K$28</f>
        <v>N/A</v>
      </c>
      <c r="I21" s="269"/>
      <c r="J21" s="272"/>
    </row>
    <row r="22" spans="1:20" ht="69" customHeight="1" x14ac:dyDescent="0.25">
      <c r="A22" s="93"/>
      <c r="B22" s="94"/>
      <c r="C22" s="95" t="s">
        <v>52</v>
      </c>
      <c r="D22" s="77" t="s">
        <v>54</v>
      </c>
      <c r="E22" s="78"/>
      <c r="F22" s="668" t="str">
        <f ca="1">'3.2 Other'!I$53</f>
        <v>N/A</v>
      </c>
      <c r="G22" s="668" t="str">
        <f ca="1">'3.2 Other'!J$53</f>
        <v>N/A</v>
      </c>
      <c r="H22" s="668" t="str">
        <f ca="1">'3.2 Other'!K$53</f>
        <v>N/A</v>
      </c>
      <c r="I22" s="269"/>
      <c r="J22" s="272"/>
    </row>
    <row r="23" spans="1:20" ht="69" customHeight="1" x14ac:dyDescent="0.25">
      <c r="A23" s="93"/>
      <c r="B23" s="94"/>
      <c r="C23" s="95">
        <v>4</v>
      </c>
      <c r="D23" s="76" t="s">
        <v>58</v>
      </c>
      <c r="E23" s="78"/>
      <c r="F23" s="669" t="str">
        <f ca="1">'3.2 Other'!I$60</f>
        <v>N/A</v>
      </c>
      <c r="G23" s="669" t="str">
        <f ca="1">'3.2 Other'!J$60</f>
        <v>N/A</v>
      </c>
      <c r="H23" s="669" t="str">
        <f ca="1">'3.2 Other'!K$60</f>
        <v>N/A</v>
      </c>
      <c r="I23" s="269"/>
      <c r="J23" s="272"/>
    </row>
    <row r="24" spans="1:20" ht="69" customHeight="1" x14ac:dyDescent="0.25">
      <c r="A24" s="93"/>
      <c r="B24" s="94"/>
      <c r="C24" s="95">
        <v>5</v>
      </c>
      <c r="D24" s="77" t="s">
        <v>664</v>
      </c>
      <c r="E24" s="78"/>
      <c r="F24" s="670" t="str">
        <f ca="1">'3.2 Other'!I$66</f>
        <v>N/A</v>
      </c>
      <c r="G24" s="670" t="str">
        <f ca="1">'3.2 Other'!J$66</f>
        <v>N/A</v>
      </c>
      <c r="H24" s="670" t="str">
        <f ca="1">'3.2 Other'!K$66</f>
        <v>N/A</v>
      </c>
      <c r="I24" s="269"/>
      <c r="J24" s="272"/>
    </row>
    <row r="25" spans="1:20" ht="69" customHeight="1" x14ac:dyDescent="0.25">
      <c r="A25" s="93"/>
      <c r="B25" s="94"/>
      <c r="C25" s="95">
        <v>6</v>
      </c>
      <c r="D25" s="77" t="s">
        <v>55</v>
      </c>
      <c r="E25" s="78"/>
      <c r="F25" s="671" t="str">
        <f ca="1">'3.2 Other'!I$75</f>
        <v>N/A</v>
      </c>
      <c r="G25" s="671" t="str">
        <f ca="1">'3.2 Other'!J$75</f>
        <v>N/A</v>
      </c>
      <c r="H25" s="671" t="str">
        <f ca="1">'3.2 Other'!K$75</f>
        <v>N/A</v>
      </c>
      <c r="I25" s="269"/>
      <c r="J25" s="272"/>
    </row>
    <row r="26" spans="1:20" ht="69" customHeight="1" x14ac:dyDescent="0.25">
      <c r="A26" s="93"/>
      <c r="B26" s="94"/>
      <c r="C26" s="95">
        <v>7</v>
      </c>
      <c r="D26" s="77" t="s">
        <v>56</v>
      </c>
      <c r="E26" s="78"/>
      <c r="F26" s="1156">
        <f ca="1">'3.2 Other'!I$80</f>
        <v>0</v>
      </c>
      <c r="G26" s="1156">
        <f ca="1">'3.2 Other'!J$80</f>
        <v>0</v>
      </c>
      <c r="H26" s="1156">
        <f ca="1">'3.2 Other'!K$80</f>
        <v>0</v>
      </c>
      <c r="I26" s="269"/>
      <c r="J26" s="272"/>
    </row>
    <row r="27" spans="1:20" ht="69" customHeight="1" x14ac:dyDescent="0.25">
      <c r="A27" s="93"/>
      <c r="B27" s="94"/>
      <c r="C27" s="95">
        <v>8</v>
      </c>
      <c r="D27" s="77" t="s">
        <v>57</v>
      </c>
      <c r="E27" s="78"/>
      <c r="F27" s="550" t="str">
        <f ca="1">'3.2 Other'!I82</f>
        <v>N/A</v>
      </c>
      <c r="G27" s="550" t="str">
        <f ca="1">'3.2 Other'!J82</f>
        <v>N/A</v>
      </c>
      <c r="H27" s="550" t="str">
        <f ca="1">'3.2 Other'!K82</f>
        <v>N/A</v>
      </c>
      <c r="I27" s="269"/>
      <c r="J27" s="272"/>
      <c r="T27" s="523" t="str">
        <f ca="1">'3.2 Other'!W$100</f>
        <v>N/A</v>
      </c>
    </row>
    <row r="28" spans="1:20" ht="69" customHeight="1" x14ac:dyDescent="0.25">
      <c r="A28" s="93"/>
      <c r="B28" s="94"/>
      <c r="C28" s="95" t="s">
        <v>795</v>
      </c>
      <c r="D28" s="77" t="s">
        <v>799</v>
      </c>
      <c r="E28" s="78"/>
      <c r="F28" s="525" t="str">
        <f ca="1">'3.2 Other'!I100</f>
        <v>N/A</v>
      </c>
      <c r="G28" s="525" t="str">
        <f ca="1">'3.2 Other'!J100</f>
        <v>N/A</v>
      </c>
      <c r="H28" s="525" t="str">
        <f ca="1">'3.2 Other'!K100</f>
        <v>N/A</v>
      </c>
      <c r="I28" s="269"/>
      <c r="J28" s="272"/>
    </row>
    <row r="29" spans="1:20" ht="69" customHeight="1" x14ac:dyDescent="0.25">
      <c r="A29" s="93"/>
      <c r="B29" s="94"/>
      <c r="C29" s="95" t="s">
        <v>796</v>
      </c>
      <c r="D29" s="77" t="s">
        <v>800</v>
      </c>
      <c r="E29" s="78"/>
      <c r="F29" s="525" t="str">
        <f ca="1">'3.2 Other'!I104</f>
        <v>N/A</v>
      </c>
      <c r="G29" s="525" t="str">
        <f ca="1">'3.2 Other'!J104</f>
        <v>N/A</v>
      </c>
      <c r="H29" s="525" t="str">
        <f ca="1">'3.2 Other'!K104</f>
        <v>N/A</v>
      </c>
      <c r="I29" s="269"/>
      <c r="J29" s="272"/>
    </row>
    <row r="30" spans="1:20" ht="69" customHeight="1" x14ac:dyDescent="0.25">
      <c r="A30" s="93"/>
      <c r="B30" s="94"/>
      <c r="C30" s="95" t="s">
        <v>797</v>
      </c>
      <c r="D30" s="77" t="s">
        <v>801</v>
      </c>
      <c r="E30" s="78"/>
      <c r="F30" s="550" t="str">
        <f ca="1">'3.2 Other'!I108</f>
        <v>N/A</v>
      </c>
      <c r="G30" s="550" t="str">
        <f ca="1">'3.2 Other'!J108</f>
        <v>N/A</v>
      </c>
      <c r="H30" s="550" t="str">
        <f ca="1">'3.2 Other'!K108</f>
        <v>N/A</v>
      </c>
      <c r="I30" s="269"/>
      <c r="J30" s="272"/>
    </row>
    <row r="31" spans="1:20" ht="69" customHeight="1" x14ac:dyDescent="0.25">
      <c r="A31" s="93"/>
      <c r="B31" s="94"/>
      <c r="C31" s="95" t="s">
        <v>798</v>
      </c>
      <c r="D31" s="77" t="s">
        <v>802</v>
      </c>
      <c r="E31" s="78"/>
      <c r="F31" s="525" t="str">
        <f ca="1">'3.2 Other'!I112</f>
        <v>N/A</v>
      </c>
      <c r="G31" s="525" t="str">
        <f ca="1">'3.2 Other'!J112</f>
        <v>N/A</v>
      </c>
      <c r="H31" s="525" t="str">
        <f ca="1">'3.2 Other'!K112</f>
        <v>N/A</v>
      </c>
      <c r="I31" s="269"/>
      <c r="J31" s="272"/>
    </row>
    <row r="32" spans="1:20" ht="15.75" customHeight="1" x14ac:dyDescent="0.25">
      <c r="A32" s="96" t="s">
        <v>111</v>
      </c>
      <c r="B32" s="96"/>
      <c r="C32" s="96"/>
      <c r="D32" s="107"/>
      <c r="E32" s="96"/>
      <c r="F32" s="102"/>
      <c r="G32" s="102"/>
      <c r="H32" s="102"/>
      <c r="I32" s="96"/>
      <c r="J32" s="102"/>
      <c r="K32" s="102"/>
    </row>
    <row r="33" ht="15.75" customHeight="1" x14ac:dyDescent="0.25"/>
  </sheetData>
  <sheetProtection algorithmName="SHA-512" hashValue="5blqkzCMttBW8nQquo3VJctTWxF6uYQIkrReYWoSSHjn/QNxJcqmMQBB71uUW+/22YwkxMoxnTASjWOUAB40UA==" saltValue="7ID0LUfJThC/IUsudLqApA==" spinCount="100000" sheet="1" objects="1" scenarios="1"/>
  <protectedRanges>
    <protectedRange sqref="I19:I31" name="Lead Supplier Inputs_2"/>
  </protectedRanges>
  <mergeCells count="14">
    <mergeCell ref="F15:H15"/>
    <mergeCell ref="C15:E15"/>
    <mergeCell ref="C9:E9"/>
    <mergeCell ref="J11:J14"/>
    <mergeCell ref="C10:E10"/>
    <mergeCell ref="F10:H10"/>
    <mergeCell ref="C11:E11"/>
    <mergeCell ref="F11:H11"/>
    <mergeCell ref="C14:E14"/>
    <mergeCell ref="F14:H14"/>
    <mergeCell ref="C12:E12"/>
    <mergeCell ref="F12:H12"/>
    <mergeCell ref="C13:E13"/>
    <mergeCell ref="F13:H13"/>
  </mergeCells>
  <conditionalFormatting sqref="C5">
    <cfRule type="expression" dxfId="44" priority="57">
      <formula>IF(AND(sysChk=0,sysWarn=0),1,0)</formula>
    </cfRule>
    <cfRule type="expression" dxfId="43" priority="58">
      <formula>IF(AND(sysChk=0,sysWarn&lt;&gt;0),1,0)</formula>
    </cfRule>
    <cfRule type="expression" dxfId="42" priority="59">
      <formula>IF(sysChk&lt;&gt;0,1,0)</formula>
    </cfRule>
  </conditionalFormatting>
  <conditionalFormatting sqref="F21:H21">
    <cfRule type="containsText" dxfId="41" priority="22" operator="containsText" text="Negative Cash Flow">
      <formula>NOT(ISERROR(SEARCH("Negative Cash Flow",F21)))</formula>
    </cfRule>
  </conditionalFormatting>
  <conditionalFormatting sqref="F21:H23">
    <cfRule type="containsText" dxfId="40" priority="15" operator="containsText" text="Net Cash">
      <formula>NOT(ISERROR(SEARCH("Net Cash",F21)))</formula>
    </cfRule>
  </conditionalFormatting>
  <conditionalFormatting sqref="F22:H23">
    <cfRule type="containsText" dxfId="39" priority="16" operator="containsText" text="Negative EBITDA">
      <formula>NOT(ISERROR(SEARCH("Negative EBITDA",F22)))</formula>
    </cfRule>
  </conditionalFormatting>
  <conditionalFormatting sqref="F24:H24">
    <cfRule type="containsText" dxfId="38" priority="13" operator="containsText" text="Operating Loss">
      <formula>NOT(ISERROR(SEARCH("Operating Loss",F24)))</formula>
    </cfRule>
  </conditionalFormatting>
  <dataValidations count="1">
    <dataValidation allowBlank="1" showInputMessage="1" showErrorMessage="1" prompt="Include:_x000a_(1) Reason for Amber/Red rating;_x000a_(2) Mitigating activity organisation is undertaking;_x000a_(3) Update on current position since accounting reference date;_x000a_(4) References to lines in financial statements or other evidence used in calculation input" sqref="I19" xr:uid="{00000000-0002-0000-1400-000000000000}"/>
  </dataValidations>
  <pageMargins left="0.74803149606299213" right="0.74803149606299213" top="0.98425196850393704" bottom="0.98425196850393704" header="0.51181102362204722" footer="0.51181102362204722"/>
  <pageSetup paperSize="9" scale="26" orientation="portrait" r:id="rId1"/>
  <headerFooter alignWithMargins="0"/>
  <colBreaks count="1" manualBreakCount="1">
    <brk id="8" max="1048575" man="1"/>
  </colBreaks>
  <extLst>
    <ext xmlns:x14="http://schemas.microsoft.com/office/spreadsheetml/2009/9/main" uri="{78C0D931-6437-407d-A8EE-F0AAD7539E65}">
      <x14:conditionalFormattings>
        <x14:conditionalFormatting xmlns:xm="http://schemas.microsoft.com/office/excel/2006/main">
          <x14:cfRule type="colorScale" priority="28" id="{FD99826E-2290-F74E-BC69-F3DDF354DCED}">
            <x14:colorScale>
              <x14:cfvo type="num">
                <xm:f>'Authority Input'!$L$24</xm:f>
              </x14:cfvo>
              <x14:cfvo type="formula">
                <xm:f>MEDIAN('Authority Input'!$L$24:$V$24)</xm:f>
              </x14:cfvo>
              <x14:cfvo type="num">
                <xm:f>'Authority Input'!$V$24</xm:f>
              </x14:cfvo>
              <x14:color rgb="FFFF0000"/>
              <x14:color rgb="FFFFC000"/>
              <x14:color rgb="FF00B050"/>
            </x14:colorScale>
          </x14:cfRule>
          <xm:sqref>F19:H19</xm:sqref>
        </x14:conditionalFormatting>
        <x14:conditionalFormatting xmlns:xm="http://schemas.microsoft.com/office/excel/2006/main">
          <x14:cfRule type="colorScale" priority="29" id="{25597683-0FE4-A841-ADFA-49A01D8773FD}">
            <x14:colorScale>
              <x14:cfvo type="num">
                <xm:f>'Authority Input'!$L$25</xm:f>
              </x14:cfvo>
              <x14:cfvo type="formula">
                <xm:f>MEDIAN('Authority Input'!$L$25:$V$25)</xm:f>
              </x14:cfvo>
              <x14:cfvo type="num">
                <xm:f>'Authority Input'!$V$25</xm:f>
              </x14:cfvo>
              <x14:color rgb="FFFF0000"/>
              <x14:color rgb="FFFFC000"/>
              <x14:color rgb="FF00B050"/>
            </x14:colorScale>
          </x14:cfRule>
          <xm:sqref>F20:H20</xm:sqref>
        </x14:conditionalFormatting>
        <x14:conditionalFormatting xmlns:xm="http://schemas.microsoft.com/office/excel/2006/main">
          <x14:cfRule type="colorScale" priority="23" id="{B6F1D9CA-A5BF-B44E-A7FF-2F5A814E3FA4}">
            <x14:colorScale>
              <x14:cfvo type="num">
                <xm:f>'Authority Input'!$L$26</xm:f>
              </x14:cfvo>
              <x14:cfvo type="formula">
                <xm:f>MEDIAN('Authority Input'!$L$26:$V$26)</xm:f>
              </x14:cfvo>
              <x14:cfvo type="num">
                <xm:f>'Authority Input'!$V$26</xm:f>
              </x14:cfvo>
              <x14:color rgb="FFFF0000"/>
              <x14:color rgb="FFFFC000"/>
              <x14:color rgb="FF00B050"/>
            </x14:colorScale>
          </x14:cfRule>
          <xm:sqref>F21:H21</xm:sqref>
        </x14:conditionalFormatting>
        <x14:conditionalFormatting xmlns:xm="http://schemas.microsoft.com/office/excel/2006/main">
          <x14:cfRule type="colorScale" priority="20" id="{D0998D17-A24E-9B49-B0AE-B408F664B867}">
            <x14:colorScale>
              <x14:cfvo type="num">
                <xm:f>'Authority Input'!$V$27</xm:f>
              </x14:cfvo>
              <x14:cfvo type="formula">
                <xm:f>MEDIAN('Authority Input'!$L$27:$V$27)</xm:f>
              </x14:cfvo>
              <x14:cfvo type="num">
                <xm:f>'Authority Input'!$L$27</xm:f>
              </x14:cfvo>
              <x14:color rgb="FF00B050"/>
              <x14:color rgb="FFFFC000"/>
              <x14:color rgb="FFFF0000"/>
            </x14:colorScale>
          </x14:cfRule>
          <xm:sqref>F22:H22</xm:sqref>
        </x14:conditionalFormatting>
        <x14:conditionalFormatting xmlns:xm="http://schemas.microsoft.com/office/excel/2006/main">
          <x14:cfRule type="colorScale" priority="17" id="{7CF8D450-F8A4-1E47-A3AC-1D7D507D6052}">
            <x14:colorScale>
              <x14:cfvo type="num">
                <xm:f>'Authority Input'!$V$27</xm:f>
              </x14:cfvo>
              <x14:cfvo type="formula">
                <xm:f>MEDIAN('Authority Input'!$L$27:$V$27)</xm:f>
              </x14:cfvo>
              <x14:cfvo type="num">
                <xm:f>'Authority Input'!$L$27</xm:f>
              </x14:cfvo>
              <x14:color rgb="FF00B050"/>
              <x14:color rgb="FFFFC000"/>
              <x14:color rgb="FFFF0000"/>
            </x14:colorScale>
          </x14:cfRule>
          <xm:sqref>F23:H23</xm:sqref>
        </x14:conditionalFormatting>
        <x14:conditionalFormatting xmlns:xm="http://schemas.microsoft.com/office/excel/2006/main">
          <x14:cfRule type="colorScale" priority="14" id="{17D20CB9-2D83-604B-B2DB-CDF0083BBE33}">
            <x14:colorScale>
              <x14:cfvo type="num">
                <xm:f>'Authority Input'!$L$29</xm:f>
              </x14:cfvo>
              <x14:cfvo type="formula">
                <xm:f>MEDIAN('Authority Input'!$L$29:$V$29)</xm:f>
              </x14:cfvo>
              <x14:cfvo type="num">
                <xm:f>'Authority Input'!$V$29</xm:f>
              </x14:cfvo>
              <x14:color rgb="FFFF0000"/>
              <x14:color rgb="FFFFC000"/>
              <x14:color rgb="FF00B050"/>
            </x14:colorScale>
          </x14:cfRule>
          <xm:sqref>F24:H24</xm:sqref>
        </x14:conditionalFormatting>
        <x14:conditionalFormatting xmlns:xm="http://schemas.microsoft.com/office/excel/2006/main">
          <x14:cfRule type="colorScale" priority="25" id="{9B921429-FA27-564F-B789-D08BD106BB41}">
            <x14:colorScale>
              <x14:cfvo type="num">
                <xm:f>'Authority Input'!$L$30</xm:f>
              </x14:cfvo>
              <x14:cfvo type="formula">
                <xm:f>MEDIAN('Authority Input'!$L$30:$V$30)</xm:f>
              </x14:cfvo>
              <x14:cfvo type="num">
                <xm:f>'Authority Input'!$V$30</xm:f>
              </x14:cfvo>
              <x14:color rgb="FFFF0000"/>
              <x14:color rgb="FFFFC000"/>
              <x14:color rgb="FF00B050"/>
            </x14:colorScale>
          </x14:cfRule>
          <xm:sqref>F25:H25</xm:sqref>
        </x14:conditionalFormatting>
        <x14:conditionalFormatting xmlns:xm="http://schemas.microsoft.com/office/excel/2006/main">
          <x14:cfRule type="colorScale" priority="27" id="{A27FC681-517F-704B-9C12-81347EC11841}">
            <x14:colorScale>
              <x14:cfvo type="num">
                <xm:f>0</xm:f>
              </x14:cfvo>
              <x14:cfvo type="num">
                <xm:f>0</xm:f>
              </x14:cfvo>
              <x14:cfvo type="num">
                <xm:f>'Authority Input'!$I$31</xm:f>
              </x14:cfvo>
              <x14:color rgb="FFFF0000"/>
              <x14:color rgb="FF00B050"/>
              <x14:color rgb="FF00B050"/>
            </x14:colorScale>
          </x14:cfRule>
          <xm:sqref>F26:H26</xm:sqref>
        </x14:conditionalFormatting>
        <x14:conditionalFormatting xmlns:xm="http://schemas.microsoft.com/office/excel/2006/main">
          <x14:cfRule type="colorScale" priority="11" id="{26FAF7DE-D19E-4C94-9C5A-09C778E87484}">
            <x14:colorScale>
              <x14:cfvo type="num">
                <xm:f>'Authority Input'!$V$32</xm:f>
              </x14:cfvo>
              <x14:cfvo type="formula">
                <xm:f>MEDIAN('Authority Input'!$L$32:$V$32)</xm:f>
              </x14:cfvo>
              <x14:cfvo type="num">
                <xm:f>'Authority Input'!$L$32</xm:f>
              </x14:cfvo>
              <x14:color rgb="FF00B050"/>
              <x14:color rgb="FFFFC000"/>
              <x14:color rgb="FFFF0000"/>
            </x14:colorScale>
          </x14:cfRule>
          <xm:sqref>F27:H27</xm:sqref>
        </x14:conditionalFormatting>
        <x14:conditionalFormatting xmlns:xm="http://schemas.microsoft.com/office/excel/2006/main">
          <x14:cfRule type="colorScale" priority="3" id="{2BE75C16-B51B-4F1A-B73E-BDAB524EB2E5}">
            <x14:colorScale>
              <x14:cfvo type="num">
                <xm:f>'Authority Input'!$V$33</xm:f>
              </x14:cfvo>
              <x14:cfvo type="formula">
                <xm:f>MEDIAN('Authority Input'!$L$33:$V$33)</xm:f>
              </x14:cfvo>
              <x14:cfvo type="num">
                <xm:f>'Authority Input'!$L$33</xm:f>
              </x14:cfvo>
              <x14:color rgb="FFFF0000"/>
              <x14:color rgb="FFFFC000"/>
              <x14:color rgb="FF00B050"/>
            </x14:colorScale>
          </x14:cfRule>
          <xm:sqref>F28:H28</xm:sqref>
        </x14:conditionalFormatting>
        <x14:conditionalFormatting xmlns:xm="http://schemas.microsoft.com/office/excel/2006/main">
          <x14:cfRule type="colorScale" priority="1" id="{04D19AB6-3FAC-4F8D-AB6F-29245824D432}">
            <x14:colorScale>
              <x14:cfvo type="num">
                <xm:f>'Authority Input'!$V$34</xm:f>
              </x14:cfvo>
              <x14:cfvo type="formula">
                <xm:f>MEDIAN('Authority Input'!$L$34:$V$34)</xm:f>
              </x14:cfvo>
              <x14:cfvo type="num">
                <xm:f>'Authority Input'!$L$34</xm:f>
              </x14:cfvo>
              <x14:color rgb="FFFF0000"/>
              <x14:color rgb="FFFFC000"/>
              <x14:color rgb="FF00B050"/>
            </x14:colorScale>
          </x14:cfRule>
          <xm:sqref>F29:H29</xm:sqref>
        </x14:conditionalFormatting>
        <x14:conditionalFormatting xmlns:xm="http://schemas.microsoft.com/office/excel/2006/main">
          <x14:cfRule type="colorScale" priority="2" id="{BEF6F6FF-CB43-44B9-9C3E-9BEE2EC38086}">
            <x14:colorScale>
              <x14:cfvo type="num">
                <xm:f>'Authority Input'!$V$35</xm:f>
              </x14:cfvo>
              <x14:cfvo type="formula">
                <xm:f>MEDIAN('Authority Input'!$L$35:$V$35)</xm:f>
              </x14:cfvo>
              <x14:cfvo type="num">
                <xm:f>'Authority Input'!$L$35</xm:f>
              </x14:cfvo>
              <x14:color rgb="FF00B050"/>
              <x14:color rgb="FFFFC000"/>
              <x14:color rgb="FFFF0000"/>
            </x14:colorScale>
          </x14:cfRule>
          <xm:sqref>F30:H30</xm:sqref>
        </x14:conditionalFormatting>
        <x14:conditionalFormatting xmlns:xm="http://schemas.microsoft.com/office/excel/2006/main">
          <x14:cfRule type="colorScale" priority="10" id="{39DC186E-AE1E-4CC1-A961-02B8347A0039}">
            <x14:colorScale>
              <x14:cfvo type="num">
                <xm:f>'Authority Input'!$V$36</xm:f>
              </x14:cfvo>
              <x14:cfvo type="formula">
                <xm:f>MEDIAN('Authority Input'!$L$36:$V$36)</xm:f>
              </x14:cfvo>
              <x14:cfvo type="num">
                <xm:f>'Authority Input'!$L$36</xm:f>
              </x14:cfvo>
              <x14:color rgb="FFFF0000"/>
              <x14:color rgb="FFFFC000"/>
              <x14:color rgb="FF00B050"/>
            </x14:colorScale>
          </x14:cfRule>
          <xm:sqref>F31:H31</xm:sqref>
        </x14:conditionalFormatting>
      </x14:conditionalFormatting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9">
    <tabColor theme="7" tint="0.59999389629810485"/>
    <pageSetUpPr autoPageBreaks="0" fitToPage="1"/>
  </sheetPr>
  <dimension ref="A1:T648"/>
  <sheetViews>
    <sheetView showGridLines="0" topLeftCell="A10" zoomScale="75" zoomScaleNormal="75" workbookViewId="0">
      <selection activeCell="A15" sqref="A15"/>
    </sheetView>
  </sheetViews>
  <sheetFormatPr defaultColWidth="0" defaultRowHeight="15.75" customHeight="1" zeroHeight="1" x14ac:dyDescent="0.25"/>
  <cols>
    <col min="1" max="2" width="5" style="81" customWidth="1"/>
    <col min="3" max="3" width="13" style="81" customWidth="1"/>
    <col min="4" max="4" width="28.3984375" style="75" bestFit="1" customWidth="1"/>
    <col min="5" max="5" width="2.796875" style="81" customWidth="1"/>
    <col min="6" max="6" width="9" style="81" hidden="1" customWidth="1"/>
    <col min="7" max="8" width="7.59765625" style="81" hidden="1" customWidth="1"/>
    <col min="9" max="12" width="2.796875" style="81" hidden="1" customWidth="1"/>
    <col min="13" max="15" width="17.59765625" style="103" customWidth="1"/>
    <col min="16" max="17" width="100.59765625" style="81" customWidth="1"/>
    <col min="18" max="18" width="9" style="81" customWidth="1"/>
    <col min="19" max="16384" width="9" style="81" hidden="1"/>
  </cols>
  <sheetData>
    <row r="1" spans="1:17" ht="15.75" customHeight="1" x14ac:dyDescent="0.25">
      <c r="A1" s="79"/>
      <c r="B1" s="79"/>
      <c r="C1" s="80"/>
      <c r="D1" s="104"/>
      <c r="E1" s="79"/>
      <c r="F1" s="79"/>
      <c r="G1" s="79"/>
      <c r="H1" s="79"/>
      <c r="I1" s="79"/>
      <c r="J1" s="79"/>
      <c r="K1" s="79"/>
      <c r="L1" s="79"/>
      <c r="M1" s="99"/>
      <c r="N1" s="99"/>
      <c r="O1" s="99"/>
      <c r="P1" s="79"/>
      <c r="Q1" s="79"/>
    </row>
    <row r="2" spans="1:17" ht="15.75" customHeight="1" x14ac:dyDescent="0.25">
      <c r="A2" s="79"/>
      <c r="B2" s="79"/>
      <c r="C2" s="41" t="str">
        <f>cstProjectName</f>
        <v>[Financial Viability Risk Assessment Template]</v>
      </c>
      <c r="D2" s="104"/>
      <c r="E2" s="79"/>
      <c r="F2" s="79"/>
      <c r="G2" s="79"/>
      <c r="H2" s="79"/>
      <c r="I2" s="79"/>
      <c r="J2" s="79"/>
      <c r="K2" s="79"/>
      <c r="L2" s="79"/>
      <c r="M2" s="99"/>
      <c r="N2" s="99"/>
      <c r="O2" s="99"/>
      <c r="P2" s="79"/>
      <c r="Q2" s="79"/>
    </row>
    <row r="3" spans="1:17" ht="15.75" customHeight="1" x14ac:dyDescent="0.25">
      <c r="A3" s="79"/>
      <c r="B3" s="79"/>
      <c r="C3" s="42" t="str">
        <f ca="1">MID(CELL("filename",A1),FIND("]",CELL("filename",A1))+1,256)&amp;" Evaluation"</f>
        <v>4.2b Other (2) Evaluation</v>
      </c>
      <c r="D3" s="104"/>
      <c r="E3" s="79"/>
      <c r="F3" s="79"/>
      <c r="G3" s="79"/>
      <c r="H3" s="79"/>
      <c r="I3" s="79"/>
      <c r="J3" s="79"/>
      <c r="K3" s="79"/>
      <c r="L3" s="79"/>
      <c r="M3" s="99"/>
      <c r="N3" s="99"/>
      <c r="O3" s="99"/>
      <c r="P3" s="79"/>
      <c r="Q3" s="79"/>
    </row>
    <row r="4" spans="1:17" ht="15.75" customHeight="1" x14ac:dyDescent="0.25">
      <c r="A4" s="79"/>
      <c r="B4" s="79"/>
      <c r="C4" s="80" t="str">
        <f>IF(ISBLANK(cstProtectiveMarking),"",cstProtectiveMarking)</f>
        <v>[OFFICIAL]</v>
      </c>
      <c r="D4" s="104"/>
      <c r="E4" s="79"/>
      <c r="F4" s="79"/>
      <c r="G4" s="79"/>
      <c r="H4" s="79"/>
      <c r="I4" s="79"/>
      <c r="J4" s="79"/>
      <c r="K4" s="79"/>
      <c r="L4" s="79"/>
      <c r="M4" s="99"/>
      <c r="N4" s="99"/>
      <c r="O4" s="99"/>
      <c r="P4" s="79"/>
      <c r="Q4" s="79"/>
    </row>
    <row r="5" spans="1:17" ht="15.75" customHeight="1" x14ac:dyDescent="0.25">
      <c r="A5" s="79"/>
      <c r="B5" s="79"/>
      <c r="C5" s="82" t="str">
        <f>HYPERLINK("#'Contents'!A1",sysChkWord)</f>
        <v>All Checks OK</v>
      </c>
      <c r="D5" s="104"/>
      <c r="E5" s="79"/>
      <c r="F5" s="79"/>
      <c r="G5" s="79"/>
      <c r="H5" s="79"/>
      <c r="I5" s="79"/>
      <c r="J5" s="79"/>
      <c r="K5" s="79"/>
      <c r="L5" s="79"/>
      <c r="M5" s="99"/>
      <c r="N5" s="99"/>
      <c r="O5" s="99"/>
      <c r="P5" s="79"/>
      <c r="Q5" s="79"/>
    </row>
    <row r="6" spans="1:17" ht="15.75" customHeight="1" x14ac:dyDescent="0.25">
      <c r="A6" s="79"/>
      <c r="B6" s="83"/>
      <c r="C6" s="164" t="str">
        <f>HYPERLINK("#'Contents'!A1","Contents")</f>
        <v>Contents</v>
      </c>
      <c r="D6" s="105"/>
      <c r="E6" s="84"/>
      <c r="F6" s="84"/>
      <c r="G6" s="84"/>
      <c r="H6" s="84"/>
      <c r="I6" s="84"/>
      <c r="J6" s="84"/>
      <c r="K6" s="84"/>
      <c r="L6" s="84"/>
      <c r="M6" s="100"/>
      <c r="N6" s="100"/>
      <c r="O6" s="100"/>
      <c r="P6" s="82"/>
      <c r="Q6" s="82"/>
    </row>
    <row r="7" spans="1:17" ht="15.75" customHeight="1" x14ac:dyDescent="0.25">
      <c r="A7" s="79"/>
      <c r="B7" s="79"/>
      <c r="C7" s="79"/>
      <c r="D7" s="104"/>
      <c r="E7" s="79"/>
      <c r="F7" s="79"/>
      <c r="G7" s="79"/>
      <c r="H7" s="79"/>
      <c r="I7" s="79"/>
      <c r="J7" s="79"/>
      <c r="K7" s="79"/>
      <c r="L7" s="79"/>
      <c r="M7" s="99"/>
      <c r="N7" s="99"/>
      <c r="O7" s="99"/>
      <c r="P7" s="79"/>
      <c r="Q7" s="79"/>
    </row>
    <row r="8" spans="1:17" ht="15.75" customHeight="1" x14ac:dyDescent="0.25">
      <c r="A8" s="85">
        <f>SUM(A9:A31)</f>
        <v>0</v>
      </c>
      <c r="B8" s="85">
        <f>SUM(B9:B31)</f>
        <v>0</v>
      </c>
      <c r="C8" s="86"/>
      <c r="D8" s="106"/>
      <c r="E8" s="86"/>
      <c r="F8" s="86"/>
      <c r="G8" s="86"/>
      <c r="H8" s="86"/>
      <c r="I8" s="86"/>
      <c r="J8" s="86"/>
      <c r="K8" s="86"/>
      <c r="L8" s="86"/>
      <c r="M8" s="46"/>
      <c r="N8" s="46"/>
      <c r="O8" s="46"/>
      <c r="P8" s="86"/>
      <c r="Q8" s="86"/>
    </row>
    <row r="9" spans="1:17" ht="15.75" customHeight="1" x14ac:dyDescent="0.25">
      <c r="A9" s="87"/>
      <c r="B9" s="87"/>
      <c r="C9" s="1227" t="s">
        <v>306</v>
      </c>
      <c r="D9" s="1227"/>
      <c r="E9" s="1227"/>
      <c r="F9" s="87"/>
      <c r="G9" s="87"/>
      <c r="H9" s="87"/>
      <c r="I9" s="87"/>
      <c r="J9" s="87"/>
      <c r="K9" s="87"/>
      <c r="L9" s="87"/>
      <c r="M9" s="101"/>
      <c r="N9" s="101"/>
      <c r="O9" s="101"/>
    </row>
    <row r="10" spans="1:17" ht="15.75" customHeight="1" x14ac:dyDescent="0.35">
      <c r="A10" s="88"/>
      <c r="B10" s="88"/>
      <c r="C10" s="1256" t="s">
        <v>1</v>
      </c>
      <c r="D10" s="1256"/>
      <c r="E10" s="1256"/>
      <c r="F10" s="138"/>
      <c r="G10" s="138"/>
      <c r="H10" s="138"/>
      <c r="I10" s="138"/>
      <c r="J10" s="138"/>
      <c r="K10" s="138"/>
      <c r="L10" s="138"/>
      <c r="M10" s="1257" t="str">
        <f>Entity2</f>
        <v>Subcontractor/Guarantor/Entity #2</v>
      </c>
      <c r="N10" s="1258"/>
      <c r="O10" s="1259"/>
      <c r="Q10" s="139" t="s">
        <v>258</v>
      </c>
    </row>
    <row r="11" spans="1:17" ht="15.75" customHeight="1" x14ac:dyDescent="0.25">
      <c r="A11" s="88"/>
      <c r="B11" s="88"/>
      <c r="C11" s="1256" t="s">
        <v>0</v>
      </c>
      <c r="D11" s="1256"/>
      <c r="E11" s="1256"/>
      <c r="F11" s="138"/>
      <c r="G11" s="138"/>
      <c r="H11" s="138"/>
      <c r="I11" s="138"/>
      <c r="J11" s="138"/>
      <c r="K11" s="138"/>
      <c r="L11" s="138"/>
      <c r="M11" s="1257" t="str">
        <f>'3.2 Other'!P11</f>
        <v>[x]</v>
      </c>
      <c r="N11" s="1258"/>
      <c r="O11" s="1259"/>
      <c r="Q11" s="1264"/>
    </row>
    <row r="12" spans="1:17" ht="15.75" customHeight="1" x14ac:dyDescent="0.25">
      <c r="A12" s="88"/>
      <c r="B12" s="88"/>
      <c r="C12" s="1256" t="s">
        <v>40</v>
      </c>
      <c r="D12" s="1256"/>
      <c r="E12" s="1256"/>
      <c r="F12" s="138"/>
      <c r="G12" s="138"/>
      <c r="H12" s="138"/>
      <c r="I12" s="138"/>
      <c r="J12" s="138"/>
      <c r="K12" s="138"/>
      <c r="L12" s="138"/>
      <c r="M12" s="1257" t="str">
        <f>'3.2 Other'!P12</f>
        <v>[x]</v>
      </c>
      <c r="N12" s="1258"/>
      <c r="O12" s="1259"/>
      <c r="Q12" s="1265"/>
    </row>
    <row r="13" spans="1:17" ht="15.75" customHeight="1" x14ac:dyDescent="0.25">
      <c r="A13" s="88"/>
      <c r="B13" s="88"/>
      <c r="C13" s="1256" t="s">
        <v>41</v>
      </c>
      <c r="D13" s="1256"/>
      <c r="E13" s="1256"/>
      <c r="F13" s="138"/>
      <c r="G13" s="138"/>
      <c r="H13" s="138"/>
      <c r="I13" s="138"/>
      <c r="J13" s="138"/>
      <c r="K13" s="138"/>
      <c r="L13" s="138"/>
      <c r="M13" s="1257" t="str">
        <f>'3.2 Other'!P13</f>
        <v>[x]</v>
      </c>
      <c r="N13" s="1258"/>
      <c r="O13" s="1259"/>
      <c r="Q13" s="1265"/>
    </row>
    <row r="14" spans="1:17" ht="15.75" customHeight="1" x14ac:dyDescent="0.25">
      <c r="A14" s="88"/>
      <c r="B14" s="88"/>
      <c r="C14" s="1256" t="s">
        <v>46</v>
      </c>
      <c r="D14" s="1256"/>
      <c r="E14" s="1256"/>
      <c r="F14" s="138"/>
      <c r="G14" s="138"/>
      <c r="H14" s="138"/>
      <c r="I14" s="138"/>
      <c r="J14" s="138"/>
      <c r="K14" s="138"/>
      <c r="L14" s="138"/>
      <c r="M14" s="1260" t="str">
        <f>'3.2 Other'!P14</f>
        <v>31/XX/20XX</v>
      </c>
      <c r="N14" s="1267"/>
      <c r="O14" s="1268"/>
      <c r="Q14" s="1266"/>
    </row>
    <row r="15" spans="1:17" ht="15.75" customHeight="1" x14ac:dyDescent="0.25">
      <c r="A15" s="88"/>
      <c r="B15" s="88"/>
      <c r="C15" s="1256" t="s">
        <v>596</v>
      </c>
      <c r="D15" s="1256"/>
      <c r="E15" s="1256"/>
      <c r="F15" s="91"/>
      <c r="G15" s="91"/>
      <c r="H15" s="91"/>
      <c r="I15" s="91"/>
      <c r="J15" s="91"/>
      <c r="K15" s="91"/>
      <c r="L15" s="91"/>
      <c r="M15" s="1261" t="str">
        <f>'3.2 Other'!P15</f>
        <v>Private/Public Company or LLP</v>
      </c>
      <c r="N15" s="1262"/>
      <c r="O15" s="1263"/>
    </row>
    <row r="16" spans="1:17" ht="15.75" customHeight="1" x14ac:dyDescent="0.25">
      <c r="A16" s="88"/>
      <c r="B16" s="88"/>
      <c r="C16" s="89"/>
      <c r="D16" s="90"/>
      <c r="E16" s="91"/>
      <c r="F16" s="91"/>
      <c r="G16" s="91"/>
      <c r="H16" s="91"/>
      <c r="I16" s="91"/>
      <c r="J16" s="91"/>
      <c r="K16" s="91"/>
      <c r="L16" s="91"/>
      <c r="M16" s="97"/>
      <c r="N16" s="97"/>
      <c r="O16" s="97"/>
      <c r="P16" s="140" t="s">
        <v>285</v>
      </c>
      <c r="Q16" s="271"/>
    </row>
    <row r="17" spans="1:20" ht="15.75" customHeight="1" x14ac:dyDescent="0.25">
      <c r="A17" s="88"/>
      <c r="B17" s="88"/>
      <c r="C17" s="92"/>
      <c r="E17" s="88"/>
      <c r="F17" s="88"/>
      <c r="G17" s="88"/>
      <c r="H17" s="88"/>
      <c r="I17" s="88"/>
      <c r="J17" s="88"/>
      <c r="K17" s="88"/>
      <c r="L17" s="88"/>
      <c r="M17" s="97"/>
      <c r="N17" s="97"/>
      <c r="O17" s="97"/>
      <c r="P17" s="97"/>
    </row>
    <row r="18" spans="1:20" s="336" customFormat="1" ht="14" x14ac:dyDescent="0.25">
      <c r="A18" s="355"/>
      <c r="B18" s="355"/>
      <c r="C18" s="334"/>
      <c r="D18" s="356" t="s">
        <v>45</v>
      </c>
      <c r="E18" s="352"/>
      <c r="F18" s="335"/>
      <c r="G18" s="335"/>
      <c r="H18" s="335"/>
      <c r="I18" s="335"/>
      <c r="J18" s="335"/>
      <c r="K18" s="335"/>
      <c r="L18" s="335"/>
      <c r="M18" s="386" t="str">
        <f ca="1">'3.2 Other'!M18</f>
        <v>31/XX/20XX</v>
      </c>
      <c r="N18" s="386" t="str">
        <f ca="1">'3.2 Other'!N18</f>
        <v>31/XX/20XX</v>
      </c>
      <c r="O18" s="386" t="str">
        <f ca="1">'3.2 Other'!O18</f>
        <v>31/XX/20XX</v>
      </c>
      <c r="P18" s="357" t="s">
        <v>257</v>
      </c>
      <c r="Q18" s="358" t="s">
        <v>258</v>
      </c>
    </row>
    <row r="19" spans="1:20" ht="69" customHeight="1" x14ac:dyDescent="0.25">
      <c r="A19" s="93"/>
      <c r="B19" s="94"/>
      <c r="C19" s="95">
        <v>1</v>
      </c>
      <c r="D19" s="77" t="s">
        <v>113</v>
      </c>
      <c r="E19" s="77"/>
      <c r="F19" s="77"/>
      <c r="G19" s="77"/>
      <c r="H19" s="77"/>
      <c r="I19" s="77"/>
      <c r="J19" s="77"/>
      <c r="K19" s="77"/>
      <c r="L19" s="77"/>
      <c r="M19" s="473" t="str">
        <f ca="1">'3.2 Other'!P$19</f>
        <v>N/A</v>
      </c>
      <c r="N19" s="473" t="str">
        <f ca="1">'3.2 Other'!Q$19</f>
        <v>N/A</v>
      </c>
      <c r="O19" s="473" t="str">
        <f ca="1">'3.2 Other'!R$19</f>
        <v>N/A</v>
      </c>
      <c r="P19" s="269"/>
      <c r="Q19" s="272"/>
    </row>
    <row r="20" spans="1:20" ht="69" customHeight="1" x14ac:dyDescent="0.25">
      <c r="A20" s="93"/>
      <c r="B20" s="94"/>
      <c r="C20" s="95">
        <v>2</v>
      </c>
      <c r="D20" s="77" t="s">
        <v>48</v>
      </c>
      <c r="E20" s="77"/>
      <c r="F20" s="77"/>
      <c r="G20" s="77"/>
      <c r="H20" s="77"/>
      <c r="I20" s="77"/>
      <c r="J20" s="77"/>
      <c r="K20" s="77"/>
      <c r="L20" s="77"/>
      <c r="M20" s="667">
        <f ca="1">'3.2 Other'!P$23</f>
        <v>0</v>
      </c>
      <c r="N20" s="667">
        <f ca="1">'3.2 Other'!Q$23</f>
        <v>0</v>
      </c>
      <c r="O20" s="667">
        <f ca="1">'3.2 Other'!R$23</f>
        <v>0</v>
      </c>
      <c r="P20" s="269"/>
      <c r="Q20" s="272"/>
    </row>
    <row r="21" spans="1:20" ht="69" customHeight="1" x14ac:dyDescent="0.25">
      <c r="A21" s="93"/>
      <c r="B21" s="94"/>
      <c r="C21" s="95" t="s">
        <v>49</v>
      </c>
      <c r="D21" s="77" t="s">
        <v>240</v>
      </c>
      <c r="E21" s="77"/>
      <c r="F21" s="77"/>
      <c r="G21" s="77"/>
      <c r="H21" s="77"/>
      <c r="I21" s="77"/>
      <c r="J21" s="77"/>
      <c r="K21" s="77"/>
      <c r="L21" s="77"/>
      <c r="M21" s="474" t="str">
        <f ca="1">'3.2 Other'!P$28</f>
        <v>N/A</v>
      </c>
      <c r="N21" s="474" t="str">
        <f ca="1">'3.2 Other'!Q$28</f>
        <v>N/A</v>
      </c>
      <c r="O21" s="474" t="str">
        <f ca="1">'3.2 Other'!R$28</f>
        <v>N/A</v>
      </c>
      <c r="P21" s="269"/>
      <c r="Q21" s="272"/>
    </row>
    <row r="22" spans="1:20" ht="69" customHeight="1" x14ac:dyDescent="0.25">
      <c r="A22" s="93"/>
      <c r="B22" s="94"/>
      <c r="C22" s="95" t="s">
        <v>52</v>
      </c>
      <c r="D22" s="77" t="s">
        <v>54</v>
      </c>
      <c r="E22" s="78"/>
      <c r="F22" s="78"/>
      <c r="G22" s="78"/>
      <c r="H22" s="78"/>
      <c r="I22" s="78"/>
      <c r="J22" s="78"/>
      <c r="K22" s="78"/>
      <c r="L22" s="78"/>
      <c r="M22" s="668" t="str">
        <f ca="1">'3.2 Other'!P$53</f>
        <v>N/A</v>
      </c>
      <c r="N22" s="668" t="str">
        <f ca="1">'3.2 Other'!Q$53</f>
        <v>N/A</v>
      </c>
      <c r="O22" s="668" t="str">
        <f ca="1">'3.2 Other'!R$53</f>
        <v>N/A</v>
      </c>
      <c r="P22" s="269"/>
      <c r="Q22" s="272"/>
    </row>
    <row r="23" spans="1:20" ht="69" customHeight="1" x14ac:dyDescent="0.25">
      <c r="A23" s="93"/>
      <c r="B23" s="94"/>
      <c r="C23" s="95">
        <v>4</v>
      </c>
      <c r="D23" s="76" t="s">
        <v>58</v>
      </c>
      <c r="E23" s="78"/>
      <c r="F23" s="78"/>
      <c r="G23" s="78"/>
      <c r="H23" s="78"/>
      <c r="I23" s="78"/>
      <c r="J23" s="78"/>
      <c r="K23" s="78"/>
      <c r="L23" s="78"/>
      <c r="M23" s="669" t="str">
        <f ca="1">'3.2 Other'!P$60</f>
        <v>N/A</v>
      </c>
      <c r="N23" s="669" t="str">
        <f ca="1">'3.2 Other'!Q$60</f>
        <v>N/A</v>
      </c>
      <c r="O23" s="669" t="str">
        <f ca="1">'3.2 Other'!R$60</f>
        <v>N/A</v>
      </c>
      <c r="P23" s="269"/>
      <c r="Q23" s="272"/>
    </row>
    <row r="24" spans="1:20" ht="69" customHeight="1" x14ac:dyDescent="0.25">
      <c r="A24" s="93"/>
      <c r="B24" s="94"/>
      <c r="C24" s="95">
        <v>5</v>
      </c>
      <c r="D24" s="77" t="s">
        <v>664</v>
      </c>
      <c r="E24" s="78"/>
      <c r="F24" s="78"/>
      <c r="G24" s="78"/>
      <c r="H24" s="78"/>
      <c r="I24" s="78"/>
      <c r="J24" s="78"/>
      <c r="K24" s="78"/>
      <c r="L24" s="78"/>
      <c r="M24" s="670" t="str">
        <f ca="1">'3.2 Other'!P$66</f>
        <v>N/A</v>
      </c>
      <c r="N24" s="670" t="str">
        <f ca="1">'3.2 Other'!Q$66</f>
        <v>N/A</v>
      </c>
      <c r="O24" s="670" t="str">
        <f ca="1">'3.2 Other'!R$66</f>
        <v>N/A</v>
      </c>
      <c r="P24" s="269"/>
      <c r="Q24" s="272"/>
    </row>
    <row r="25" spans="1:20" ht="69" customHeight="1" x14ac:dyDescent="0.25">
      <c r="A25" s="93"/>
      <c r="B25" s="94"/>
      <c r="C25" s="95">
        <v>6</v>
      </c>
      <c r="D25" s="77" t="s">
        <v>55</v>
      </c>
      <c r="E25" s="78"/>
      <c r="F25" s="78"/>
      <c r="G25" s="78"/>
      <c r="H25" s="78"/>
      <c r="I25" s="78"/>
      <c r="J25" s="78"/>
      <c r="K25" s="78"/>
      <c r="L25" s="78"/>
      <c r="M25" s="671" t="str">
        <f ca="1">'3.2 Other'!P$75</f>
        <v>N/A</v>
      </c>
      <c r="N25" s="671" t="str">
        <f ca="1">'3.2 Other'!Q$75</f>
        <v>N/A</v>
      </c>
      <c r="O25" s="671" t="str">
        <f ca="1">'3.2 Other'!R$75</f>
        <v>N/A</v>
      </c>
      <c r="P25" s="269"/>
      <c r="Q25" s="272"/>
    </row>
    <row r="26" spans="1:20" ht="69" customHeight="1" x14ac:dyDescent="0.25">
      <c r="A26" s="93"/>
      <c r="B26" s="94"/>
      <c r="C26" s="95">
        <v>7</v>
      </c>
      <c r="D26" s="77" t="s">
        <v>56</v>
      </c>
      <c r="E26" s="78"/>
      <c r="F26" s="78"/>
      <c r="G26" s="78"/>
      <c r="H26" s="78"/>
      <c r="I26" s="78"/>
      <c r="J26" s="78"/>
      <c r="K26" s="78"/>
      <c r="L26" s="78"/>
      <c r="M26" s="979">
        <f ca="1">'3.2 Other'!P$80</f>
        <v>0</v>
      </c>
      <c r="N26" s="979">
        <f ca="1">'3.2 Other'!Q$80</f>
        <v>0</v>
      </c>
      <c r="O26" s="979">
        <f ca="1">'3.2 Other'!R$80</f>
        <v>0</v>
      </c>
      <c r="P26" s="269"/>
      <c r="Q26" s="272"/>
    </row>
    <row r="27" spans="1:20" ht="69" customHeight="1" x14ac:dyDescent="0.25">
      <c r="A27" s="93"/>
      <c r="B27" s="94"/>
      <c r="C27" s="95">
        <v>8</v>
      </c>
      <c r="D27" s="77" t="s">
        <v>57</v>
      </c>
      <c r="E27" s="78"/>
      <c r="F27" s="524" t="str">
        <f ca="1">'3.1 Lead &amp; Parents'!I81</f>
        <v>N/A</v>
      </c>
      <c r="G27" s="524" t="str">
        <f ca="1">'3.1 Lead &amp; Parents'!J81</f>
        <v>N/A</v>
      </c>
      <c r="H27" s="524" t="str">
        <f ca="1">'3.1 Lead &amp; Parents'!K81</f>
        <v>N/A</v>
      </c>
      <c r="I27" s="78"/>
      <c r="J27" s="78"/>
      <c r="K27" s="78"/>
      <c r="L27" s="78"/>
      <c r="M27" s="474" t="str">
        <f ca="1">'3.2 Other'!P$82</f>
        <v>N/A</v>
      </c>
      <c r="N27" s="474" t="str">
        <f ca="1">'3.2 Other'!Q$82</f>
        <v>N/A</v>
      </c>
      <c r="O27" s="474" t="str">
        <f ca="1">'3.2 Other'!R$82</f>
        <v>N/A</v>
      </c>
      <c r="P27" s="269"/>
      <c r="Q27" s="272"/>
      <c r="T27" s="523" t="str">
        <f ca="1">'3.2 Other'!W$100</f>
        <v>N/A</v>
      </c>
    </row>
    <row r="28" spans="1:20" ht="69" customHeight="1" x14ac:dyDescent="0.25">
      <c r="A28" s="93"/>
      <c r="B28" s="94"/>
      <c r="C28" s="95" t="s">
        <v>795</v>
      </c>
      <c r="D28" s="77" t="s">
        <v>799</v>
      </c>
      <c r="E28" s="78"/>
      <c r="F28" s="525" t="str">
        <f ca="1">'3.1 Lead &amp; Parents'!I99</f>
        <v>N/A</v>
      </c>
      <c r="G28" s="525" t="str">
        <f ca="1">'3.1 Lead &amp; Parents'!J99</f>
        <v>N/A</v>
      </c>
      <c r="H28" s="525" t="str">
        <f ca="1">'3.1 Lead &amp; Parents'!K99</f>
        <v>N/A</v>
      </c>
      <c r="I28" s="525">
        <f>'3.1 Lead &amp; Parents'!L99</f>
        <v>0</v>
      </c>
      <c r="J28" s="525" t="str">
        <f ca="1">'3.1 Lead &amp; Parents'!M99</f>
        <v>N/A</v>
      </c>
      <c r="K28" s="525" t="str">
        <f ca="1">'3.1 Lead &amp; Parents'!N99</f>
        <v>N/A</v>
      </c>
      <c r="L28" s="525" t="str">
        <f ca="1">'3.1 Lead &amp; Parents'!O99</f>
        <v>N/A</v>
      </c>
      <c r="M28" s="525" t="str">
        <f ca="1">'3.2 Other'!P100</f>
        <v>N/A</v>
      </c>
      <c r="N28" s="525" t="str">
        <f ca="1">'3.2 Other'!Q100</f>
        <v>N/A</v>
      </c>
      <c r="O28" s="525" t="str">
        <f ca="1">'3.2 Other'!R100</f>
        <v>N/A</v>
      </c>
      <c r="P28" s="269"/>
      <c r="Q28" s="272"/>
    </row>
    <row r="29" spans="1:20" ht="69" customHeight="1" x14ac:dyDescent="0.25">
      <c r="A29" s="93"/>
      <c r="B29" s="94"/>
      <c r="C29" s="95" t="s">
        <v>796</v>
      </c>
      <c r="D29" s="77" t="s">
        <v>800</v>
      </c>
      <c r="E29" s="78"/>
      <c r="F29" s="525" t="str">
        <f ca="1">'3.1 Lead &amp; Parents'!I103</f>
        <v>N/A</v>
      </c>
      <c r="G29" s="525" t="str">
        <f ca="1">'3.1 Lead &amp; Parents'!J103</f>
        <v>N/A</v>
      </c>
      <c r="H29" s="525" t="str">
        <f ca="1">'3.1 Lead &amp; Parents'!K103</f>
        <v>N/A</v>
      </c>
      <c r="I29" s="525">
        <f>'3.1 Lead &amp; Parents'!L103</f>
        <v>0</v>
      </c>
      <c r="J29" s="525" t="str">
        <f ca="1">'3.1 Lead &amp; Parents'!M103</f>
        <v>N/A</v>
      </c>
      <c r="K29" s="525" t="str">
        <f ca="1">'3.1 Lead &amp; Parents'!N103</f>
        <v>N/A</v>
      </c>
      <c r="L29" s="525" t="str">
        <f ca="1">'3.1 Lead &amp; Parents'!O103</f>
        <v>N/A</v>
      </c>
      <c r="M29" s="525" t="str">
        <f ca="1">'3.2 Other'!P104</f>
        <v>N/A</v>
      </c>
      <c r="N29" s="525" t="str">
        <f ca="1">'3.2 Other'!Q104</f>
        <v>N/A</v>
      </c>
      <c r="O29" s="525" t="str">
        <f ca="1">'3.2 Other'!R104</f>
        <v>N/A</v>
      </c>
      <c r="P29" s="269"/>
      <c r="Q29" s="272"/>
    </row>
    <row r="30" spans="1:20" ht="69" customHeight="1" x14ac:dyDescent="0.25">
      <c r="A30" s="93"/>
      <c r="B30" s="94"/>
      <c r="C30" s="95" t="s">
        <v>797</v>
      </c>
      <c r="D30" s="77" t="s">
        <v>801</v>
      </c>
      <c r="E30" s="78"/>
      <c r="F30" s="477" t="str">
        <f ca="1">'3.1 Lead &amp; Parents'!I107</f>
        <v>N/A</v>
      </c>
      <c r="G30" s="477" t="str">
        <f ca="1">'3.1 Lead &amp; Parents'!J107</f>
        <v>N/A</v>
      </c>
      <c r="H30" s="477" t="str">
        <f ca="1">'3.1 Lead &amp; Parents'!K107</f>
        <v>N/A</v>
      </c>
      <c r="I30" s="477">
        <f>'3.1 Lead &amp; Parents'!L107</f>
        <v>0</v>
      </c>
      <c r="J30" s="477" t="str">
        <f ca="1">'3.1 Lead &amp; Parents'!M107</f>
        <v>N/A</v>
      </c>
      <c r="K30" s="477" t="str">
        <f ca="1">'3.1 Lead &amp; Parents'!N107</f>
        <v>N/A</v>
      </c>
      <c r="L30" s="477" t="str">
        <f ca="1">'3.1 Lead &amp; Parents'!O107</f>
        <v>N/A</v>
      </c>
      <c r="M30" s="550" t="str">
        <f ca="1">'3.2 Other'!P108</f>
        <v>N/A</v>
      </c>
      <c r="N30" s="550" t="str">
        <f ca="1">'3.2 Other'!Q108</f>
        <v>N/A</v>
      </c>
      <c r="O30" s="550" t="str">
        <f ca="1">'3.2 Other'!R108</f>
        <v>N/A</v>
      </c>
      <c r="P30" s="269"/>
      <c r="Q30" s="272"/>
    </row>
    <row r="31" spans="1:20" ht="69" customHeight="1" x14ac:dyDescent="0.25">
      <c r="A31" s="93"/>
      <c r="B31" s="94"/>
      <c r="C31" s="95" t="s">
        <v>798</v>
      </c>
      <c r="D31" s="77" t="s">
        <v>802</v>
      </c>
      <c r="E31" s="78"/>
      <c r="F31" s="525" t="str">
        <f ca="1">'3.1 Lead &amp; Parents'!I111</f>
        <v>N/A</v>
      </c>
      <c r="G31" s="525" t="str">
        <f ca="1">'3.1 Lead &amp; Parents'!J111</f>
        <v>N/A</v>
      </c>
      <c r="H31" s="525" t="str">
        <f ca="1">'3.1 Lead &amp; Parents'!K111</f>
        <v>N/A</v>
      </c>
      <c r="I31" s="525">
        <f>'3.1 Lead &amp; Parents'!L111</f>
        <v>0</v>
      </c>
      <c r="J31" s="525" t="str">
        <f ca="1">'3.1 Lead &amp; Parents'!M111</f>
        <v>N/A</v>
      </c>
      <c r="K31" s="525" t="str">
        <f ca="1">'3.1 Lead &amp; Parents'!N111</f>
        <v>N/A</v>
      </c>
      <c r="L31" s="525" t="str">
        <f ca="1">'3.1 Lead &amp; Parents'!O111</f>
        <v>N/A</v>
      </c>
      <c r="M31" s="525" t="str">
        <f ca="1">'3.2 Other'!P112</f>
        <v>N/A</v>
      </c>
      <c r="N31" s="525" t="str">
        <f ca="1">'3.2 Other'!Q112</f>
        <v>N/A</v>
      </c>
      <c r="O31" s="525" t="str">
        <f ca="1">'3.2 Other'!R112</f>
        <v>N/A</v>
      </c>
      <c r="P31" s="269"/>
      <c r="Q31" s="272"/>
    </row>
    <row r="32" spans="1:20" ht="15.75" customHeight="1" x14ac:dyDescent="0.25">
      <c r="A32" s="96" t="s">
        <v>111</v>
      </c>
      <c r="B32" s="96"/>
      <c r="C32" s="96"/>
      <c r="D32" s="107"/>
      <c r="E32" s="96"/>
      <c r="F32" s="96"/>
      <c r="G32" s="96"/>
      <c r="H32" s="96"/>
      <c r="I32" s="96"/>
      <c r="J32" s="96"/>
      <c r="K32" s="96"/>
      <c r="L32" s="96"/>
      <c r="M32" s="102"/>
      <c r="N32" s="102"/>
      <c r="O32" s="102"/>
      <c r="P32" s="96"/>
      <c r="Q32" s="102"/>
      <c r="R32" s="102"/>
    </row>
    <row r="33" ht="15.75" customHeight="1" x14ac:dyDescent="0.25"/>
    <row r="641" spans="1:16" ht="15.75" customHeight="1" x14ac:dyDescent="0.25"/>
    <row r="642" spans="1:16" ht="15.75" customHeight="1" x14ac:dyDescent="0.25"/>
    <row r="643" spans="1:16" ht="15.75" customHeight="1" x14ac:dyDescent="0.25"/>
    <row r="644" spans="1:16" ht="15.75" customHeight="1" x14ac:dyDescent="0.25"/>
    <row r="648" spans="1:16" s="98" customFormat="1" ht="15.75" hidden="1" customHeight="1" x14ac:dyDescent="0.25">
      <c r="A648" s="81"/>
      <c r="B648" s="81"/>
      <c r="C648" s="81"/>
      <c r="D648" s="75"/>
      <c r="E648" s="81"/>
      <c r="F648" s="81"/>
      <c r="G648" s="81"/>
      <c r="H648" s="81"/>
      <c r="I648" s="81"/>
      <c r="J648" s="81"/>
      <c r="K648" s="81"/>
      <c r="L648" s="81"/>
      <c r="M648" s="103"/>
      <c r="N648" s="103"/>
      <c r="O648" s="103"/>
      <c r="P648" s="81"/>
    </row>
  </sheetData>
  <sheetProtection algorithmName="SHA-512" hashValue="ZkoHC7lWmdzIErqVJ4YL1ZMu8dRa5YKWtY5180l9vWkZ3YnsvjyOtkh57iVQPSBAZ3R9bxis0UtOh2egltv3Pg==" saltValue="HGhjsVLm1kBZd6J61Eok+w==" spinCount="100000" sheet="1" objects="1" scenarios="1"/>
  <protectedRanges>
    <protectedRange sqref="P19:P31" name="Lead Supplier Inputs_3"/>
  </protectedRanges>
  <mergeCells count="14">
    <mergeCell ref="M15:O15"/>
    <mergeCell ref="C15:E15"/>
    <mergeCell ref="C9:E9"/>
    <mergeCell ref="Q11:Q14"/>
    <mergeCell ref="C10:E10"/>
    <mergeCell ref="M10:O10"/>
    <mergeCell ref="C11:E11"/>
    <mergeCell ref="M11:O11"/>
    <mergeCell ref="C14:E14"/>
    <mergeCell ref="M14:O14"/>
    <mergeCell ref="C12:E12"/>
    <mergeCell ref="M12:O12"/>
    <mergeCell ref="C13:E13"/>
    <mergeCell ref="M13:O13"/>
  </mergeCells>
  <conditionalFormatting sqref="C5">
    <cfRule type="expression" dxfId="37" priority="94">
      <formula>IF(AND(sysChk=0,sysWarn=0),1,0)</formula>
    </cfRule>
    <cfRule type="expression" dxfId="36" priority="95">
      <formula>IF(AND(sysChk=0,sysWarn&lt;&gt;0),1,0)</formula>
    </cfRule>
    <cfRule type="expression" dxfId="35" priority="96">
      <formula>IF(sysChk&lt;&gt;0,1,0)</formula>
    </cfRule>
  </conditionalFormatting>
  <conditionalFormatting sqref="F29:L29">
    <cfRule type="cellIs" dxfId="34" priority="8" operator="between">
      <formula>0.5</formula>
      <formula>1</formula>
    </cfRule>
    <cfRule type="cellIs" dxfId="33" priority="9" operator="lessThan">
      <formula>0.5</formula>
    </cfRule>
    <cfRule type="cellIs" dxfId="32" priority="10" operator="greaterThan">
      <formula>1</formula>
    </cfRule>
  </conditionalFormatting>
  <conditionalFormatting sqref="F31:L31">
    <cfRule type="cellIs" dxfId="31" priority="5" operator="between">
      <formula>0.5</formula>
      <formula>1</formula>
    </cfRule>
    <cfRule type="cellIs" dxfId="30" priority="6" operator="lessThan">
      <formula>0.5</formula>
    </cfRule>
    <cfRule type="cellIs" dxfId="29" priority="7" operator="greaterThan">
      <formula>1</formula>
    </cfRule>
  </conditionalFormatting>
  <conditionalFormatting sqref="M21:O21">
    <cfRule type="containsText" dxfId="28" priority="25" operator="containsText" text="Negative Cash Flow">
      <formula>NOT(ISERROR(SEARCH("Negative Cash Flow",M21)))</formula>
    </cfRule>
  </conditionalFormatting>
  <conditionalFormatting sqref="M21:O23">
    <cfRule type="containsText" dxfId="27" priority="18" operator="containsText" text="Net Cash">
      <formula>NOT(ISERROR(SEARCH("Net Cash",M21)))</formula>
    </cfRule>
  </conditionalFormatting>
  <conditionalFormatting sqref="M22:O23">
    <cfRule type="containsText" dxfId="26" priority="19" operator="containsText" text="Negative EBITDA">
      <formula>NOT(ISERROR(SEARCH("Negative EBITDA",M22)))</formula>
    </cfRule>
  </conditionalFormatting>
  <conditionalFormatting sqref="M24:O24">
    <cfRule type="containsText" dxfId="25" priority="14" operator="containsText" text="Operating Loss">
      <formula>NOT(ISERROR(SEARCH("Operating Loss",M24)))</formula>
    </cfRule>
  </conditionalFormatting>
  <dataValidations count="1">
    <dataValidation allowBlank="1" showInputMessage="1" showErrorMessage="1" prompt="Include:_x000a_(1) Reason for Amber/Red rating;_x000a_(2) Mitigating activity organisation is undertaking;_x000a_(3) Update on current position since accounting reference date;_x000a_(4) References to lines in financial statements or other evidence used in calculation input" sqref="P19" xr:uid="{00000000-0002-0000-1500-000000000000}"/>
  </dataValidations>
  <pageMargins left="0.74803149606299213" right="0.74803149606299213" top="0.98425196850393704" bottom="0.98425196850393704" header="0.51181102362204722" footer="0.51181102362204722"/>
  <pageSetup paperSize="9" scale="26"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colorScale" priority="11" id="{9DF9B006-1F19-42E6-9144-B4C74C6F663C}">
            <x14:colorScale>
              <x14:cfvo type="num">
                <xm:f>'Authority Input'!$V$32</xm:f>
              </x14:cfvo>
              <x14:cfvo type="formula">
                <xm:f>MEDIAN('Authority Input'!$L$32:$V$32)</xm:f>
              </x14:cfvo>
              <x14:cfvo type="num">
                <xm:f>'Authority Input'!$L$32</xm:f>
              </x14:cfvo>
              <x14:color rgb="FF00B050"/>
              <x14:color rgb="FFFFC000"/>
              <x14:color rgb="FFFF0000"/>
            </x14:colorScale>
          </x14:cfRule>
          <xm:sqref>F28:L31</xm:sqref>
        </x14:conditionalFormatting>
        <x14:conditionalFormatting xmlns:xm="http://schemas.microsoft.com/office/excel/2006/main">
          <x14:cfRule type="colorScale" priority="31" id="{EBA41E8F-4274-1C40-9E90-CD50155E24EA}">
            <x14:colorScale>
              <x14:cfvo type="num">
                <xm:f>'Authority Input'!$L$24</xm:f>
              </x14:cfvo>
              <x14:cfvo type="formula">
                <xm:f>MEDIAN('Authority Input'!$L$24:$V$24)</xm:f>
              </x14:cfvo>
              <x14:cfvo type="num">
                <xm:f>'Authority Input'!$V$24</xm:f>
              </x14:cfvo>
              <x14:color rgb="FFFF0000"/>
              <x14:color rgb="FFFFC000"/>
              <x14:color rgb="FF00B050"/>
            </x14:colorScale>
          </x14:cfRule>
          <xm:sqref>M19:O19</xm:sqref>
        </x14:conditionalFormatting>
        <x14:conditionalFormatting xmlns:xm="http://schemas.microsoft.com/office/excel/2006/main">
          <x14:cfRule type="colorScale" priority="32" id="{60F84EF7-F90B-D842-96E9-E13885FF3DFD}">
            <x14:colorScale>
              <x14:cfvo type="num">
                <xm:f>'Authority Input'!$L$25</xm:f>
              </x14:cfvo>
              <x14:cfvo type="formula">
                <xm:f>MEDIAN('Authority Input'!$L$25:$V$25)</xm:f>
              </x14:cfvo>
              <x14:cfvo type="num">
                <xm:f>'Authority Input'!$V$25</xm:f>
              </x14:cfvo>
              <x14:color rgb="FFFF0000"/>
              <x14:color rgb="FFFFC000"/>
              <x14:color rgb="FF00B050"/>
            </x14:colorScale>
          </x14:cfRule>
          <xm:sqref>M20:O20</xm:sqref>
        </x14:conditionalFormatting>
        <x14:conditionalFormatting xmlns:xm="http://schemas.microsoft.com/office/excel/2006/main">
          <x14:cfRule type="colorScale" priority="26" id="{C65CB710-829E-524D-A42B-3C46876F2BAB}">
            <x14:colorScale>
              <x14:cfvo type="num">
                <xm:f>'Authority Input'!$L$26</xm:f>
              </x14:cfvo>
              <x14:cfvo type="formula">
                <xm:f>MEDIAN('Authority Input'!$L$26:$V$26)</xm:f>
              </x14:cfvo>
              <x14:cfvo type="num">
                <xm:f>'Authority Input'!$V$26</xm:f>
              </x14:cfvo>
              <x14:color rgb="FFFF0000"/>
              <x14:color rgb="FFFFC000"/>
              <x14:color rgb="FF00B050"/>
            </x14:colorScale>
          </x14:cfRule>
          <xm:sqref>M21:O21</xm:sqref>
        </x14:conditionalFormatting>
        <x14:conditionalFormatting xmlns:xm="http://schemas.microsoft.com/office/excel/2006/main">
          <x14:cfRule type="colorScale" priority="23" id="{04ABAE74-E127-3040-B136-35C42456D1D7}">
            <x14:colorScale>
              <x14:cfvo type="num">
                <xm:f>'Authority Input'!$V$27</xm:f>
              </x14:cfvo>
              <x14:cfvo type="formula">
                <xm:f>MEDIAN('Authority Input'!$L$27:$V$27)</xm:f>
              </x14:cfvo>
              <x14:cfvo type="num">
                <xm:f>'Authority Input'!$L$27</xm:f>
              </x14:cfvo>
              <x14:color rgb="FF00B050"/>
              <x14:color rgb="FFFFC000"/>
              <x14:color rgb="FFFF0000"/>
            </x14:colorScale>
          </x14:cfRule>
          <xm:sqref>M22:O22</xm:sqref>
        </x14:conditionalFormatting>
        <x14:conditionalFormatting xmlns:xm="http://schemas.microsoft.com/office/excel/2006/main">
          <x14:cfRule type="colorScale" priority="20" id="{83A88403-D7AF-6743-9936-59C3B67536C7}">
            <x14:colorScale>
              <x14:cfvo type="num">
                <xm:f>'Authority Input'!$V$27</xm:f>
              </x14:cfvo>
              <x14:cfvo type="formula">
                <xm:f>MEDIAN('Authority Input'!$L$27:$V$27)</xm:f>
              </x14:cfvo>
              <x14:cfvo type="num">
                <xm:f>'Authority Input'!$L$27</xm:f>
              </x14:cfvo>
              <x14:color rgb="FF00B050"/>
              <x14:color rgb="FFFFC000"/>
              <x14:color rgb="FFFF0000"/>
            </x14:colorScale>
          </x14:cfRule>
          <xm:sqref>M23:O23</xm:sqref>
        </x14:conditionalFormatting>
        <x14:conditionalFormatting xmlns:xm="http://schemas.microsoft.com/office/excel/2006/main">
          <x14:cfRule type="colorScale" priority="15" id="{ACDD41E8-FAE8-CB4E-A0EB-EFC57F96A841}">
            <x14:colorScale>
              <x14:cfvo type="num">
                <xm:f>'Authority Input'!$L$29</xm:f>
              </x14:cfvo>
              <x14:cfvo type="formula">
                <xm:f>MEDIAN('Authority Input'!$L$29:$V$29)</xm:f>
              </x14:cfvo>
              <x14:cfvo type="num">
                <xm:f>'Authority Input'!$V$29</xm:f>
              </x14:cfvo>
              <x14:color rgb="FFFF0000"/>
              <x14:color rgb="FFFFC000"/>
              <x14:color rgb="FF00B050"/>
            </x14:colorScale>
          </x14:cfRule>
          <xm:sqref>M24:O24</xm:sqref>
        </x14:conditionalFormatting>
        <x14:conditionalFormatting xmlns:xm="http://schemas.microsoft.com/office/excel/2006/main">
          <x14:cfRule type="colorScale" priority="28" id="{D78834A8-9A54-3D43-B7F7-93E3135661AA}">
            <x14:colorScale>
              <x14:cfvo type="num">
                <xm:f>'Authority Input'!$L$30</xm:f>
              </x14:cfvo>
              <x14:cfvo type="formula">
                <xm:f>MEDIAN('Authority Input'!$L$30:$V$30)</xm:f>
              </x14:cfvo>
              <x14:cfvo type="num">
                <xm:f>'Authority Input'!$V$30</xm:f>
              </x14:cfvo>
              <x14:color rgb="FFFF0000"/>
              <x14:color rgb="FFFFC000"/>
              <x14:color rgb="FF00B050"/>
            </x14:colorScale>
          </x14:cfRule>
          <xm:sqref>M25:O25</xm:sqref>
        </x14:conditionalFormatting>
        <x14:conditionalFormatting xmlns:xm="http://schemas.microsoft.com/office/excel/2006/main">
          <x14:cfRule type="colorScale" priority="30" id="{0A946613-9466-6A42-B205-C8154355956A}">
            <x14:colorScale>
              <x14:cfvo type="num">
                <xm:f>0</xm:f>
              </x14:cfvo>
              <x14:cfvo type="num">
                <xm:f>0</xm:f>
              </x14:cfvo>
              <x14:cfvo type="num">
                <xm:f>'Authority Input'!$I$31</xm:f>
              </x14:cfvo>
              <x14:color rgb="FFFF0000"/>
              <x14:color rgb="FF00B050"/>
              <x14:color rgb="FF00B050"/>
            </x14:colorScale>
          </x14:cfRule>
          <xm:sqref>M26:O26</xm:sqref>
        </x14:conditionalFormatting>
        <x14:conditionalFormatting xmlns:xm="http://schemas.microsoft.com/office/excel/2006/main">
          <x14:cfRule type="colorScale" priority="12" id="{41A0069A-D993-4B4A-9535-28BC07F7FE2B}">
            <x14:colorScale>
              <x14:cfvo type="num">
                <xm:f>'Authority Input'!$V$32</xm:f>
              </x14:cfvo>
              <x14:cfvo type="formula">
                <xm:f>MEDIAN('Authority Input'!$L$32:$V$32)</xm:f>
              </x14:cfvo>
              <x14:cfvo type="num">
                <xm:f>'Authority Input'!$L$32</xm:f>
              </x14:cfvo>
              <x14:color rgb="FF00B050"/>
              <x14:color rgb="FFFFC000"/>
              <x14:color rgb="FFFF0000"/>
            </x14:colorScale>
          </x14:cfRule>
          <xm:sqref>M27:O27</xm:sqref>
        </x14:conditionalFormatting>
        <x14:conditionalFormatting xmlns:xm="http://schemas.microsoft.com/office/excel/2006/main">
          <x14:cfRule type="colorScale" priority="3" id="{DEC80AD8-2C3E-4B46-B6C9-08BC27845BE4}">
            <x14:colorScale>
              <x14:cfvo type="num">
                <xm:f>'Authority Input'!$V$33</xm:f>
              </x14:cfvo>
              <x14:cfvo type="formula">
                <xm:f>MEDIAN('Authority Input'!$L$33:$V$33)</xm:f>
              </x14:cfvo>
              <x14:cfvo type="num">
                <xm:f>'Authority Input'!$L$33</xm:f>
              </x14:cfvo>
              <x14:color rgb="FFFF0000"/>
              <x14:color rgb="FFFFC000"/>
              <x14:color rgb="FF00B050"/>
            </x14:colorScale>
          </x14:cfRule>
          <xm:sqref>M28:O28</xm:sqref>
        </x14:conditionalFormatting>
        <x14:conditionalFormatting xmlns:xm="http://schemas.microsoft.com/office/excel/2006/main">
          <x14:cfRule type="colorScale" priority="1" id="{A1DE7DF0-4354-4831-9E6B-0206D328A581}">
            <x14:colorScale>
              <x14:cfvo type="num">
                <xm:f>'Authority Input'!$V$34</xm:f>
              </x14:cfvo>
              <x14:cfvo type="formula">
                <xm:f>MEDIAN('Authority Input'!$L$34:$V$34)</xm:f>
              </x14:cfvo>
              <x14:cfvo type="num">
                <xm:f>'Authority Input'!$L$34</xm:f>
              </x14:cfvo>
              <x14:color rgb="FFFF0000"/>
              <x14:color rgb="FFFFC000"/>
              <x14:color rgb="FF00B050"/>
            </x14:colorScale>
          </x14:cfRule>
          <xm:sqref>M29:O29</xm:sqref>
        </x14:conditionalFormatting>
        <x14:conditionalFormatting xmlns:xm="http://schemas.microsoft.com/office/excel/2006/main">
          <x14:cfRule type="colorScale" priority="2" id="{1D3CDD9F-74E2-44FD-8F9D-9138FD7B0D47}">
            <x14:colorScale>
              <x14:cfvo type="num">
                <xm:f>'Authority Input'!$V$35</xm:f>
              </x14:cfvo>
              <x14:cfvo type="formula">
                <xm:f>MEDIAN('Authority Input'!$L$35:$V$35)</xm:f>
              </x14:cfvo>
              <x14:cfvo type="num">
                <xm:f>'Authority Input'!$L$35</xm:f>
              </x14:cfvo>
              <x14:color rgb="FF00B050"/>
              <x14:color rgb="FFFFC000"/>
              <x14:color rgb="FFFF0000"/>
            </x14:colorScale>
          </x14:cfRule>
          <xm:sqref>M30:O30</xm:sqref>
        </x14:conditionalFormatting>
        <x14:conditionalFormatting xmlns:xm="http://schemas.microsoft.com/office/excel/2006/main">
          <x14:cfRule type="colorScale" priority="4" id="{D800DF10-41AC-41ED-9CEC-4985D17104C3}">
            <x14:colorScale>
              <x14:cfvo type="num">
                <xm:f>'Authority Input'!$V$36</xm:f>
              </x14:cfvo>
              <x14:cfvo type="formula">
                <xm:f>MEDIAN('Authority Input'!$L$36:$V$36)</xm:f>
              </x14:cfvo>
              <x14:cfvo type="num">
                <xm:f>'Authority Input'!$L$36</xm:f>
              </x14:cfvo>
              <x14:color rgb="FFFF0000"/>
              <x14:color rgb="FFFFC000"/>
              <x14:color rgb="FF00B050"/>
            </x14:colorScale>
          </x14:cfRule>
          <xm:sqref>M31:O31</xm:sqref>
        </x14:conditionalFormatting>
      </x14:conditionalFormatting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0">
    <tabColor theme="7" tint="0.59999389629810485"/>
    <pageSetUpPr autoPageBreaks="0" fitToPage="1"/>
  </sheetPr>
  <dimension ref="A1:Y648"/>
  <sheetViews>
    <sheetView showGridLines="0" topLeftCell="A10" zoomScale="75" zoomScaleNormal="75" workbookViewId="0">
      <selection activeCell="A15" sqref="A15"/>
    </sheetView>
  </sheetViews>
  <sheetFormatPr defaultColWidth="0" defaultRowHeight="15.75" customHeight="1" zeroHeight="1" x14ac:dyDescent="0.25"/>
  <cols>
    <col min="1" max="2" width="5" style="81" customWidth="1"/>
    <col min="3" max="3" width="13" style="81" customWidth="1"/>
    <col min="4" max="4" width="28.59765625" style="75" customWidth="1"/>
    <col min="5" max="5" width="2.796875" style="81" customWidth="1"/>
    <col min="6" max="19" width="2.796875" style="81" hidden="1" customWidth="1"/>
    <col min="20" max="20" width="21" style="103" customWidth="1"/>
    <col min="21" max="22" width="21" style="103" bestFit="1" customWidth="1"/>
    <col min="23" max="24" width="100.59765625" style="81" customWidth="1"/>
    <col min="25" max="25" width="9" style="81" customWidth="1"/>
    <col min="26" max="16384" width="9" style="81" hidden="1"/>
  </cols>
  <sheetData>
    <row r="1" spans="1:24" ht="15.75" customHeight="1" x14ac:dyDescent="0.25">
      <c r="A1" s="79"/>
      <c r="B1" s="79"/>
      <c r="C1" s="80"/>
      <c r="D1" s="104"/>
      <c r="E1" s="79"/>
      <c r="F1" s="79"/>
      <c r="G1" s="79"/>
      <c r="H1" s="79"/>
      <c r="I1" s="79"/>
      <c r="J1" s="79"/>
      <c r="K1" s="79"/>
      <c r="L1" s="79"/>
      <c r="M1" s="79"/>
      <c r="N1" s="79"/>
      <c r="O1" s="79"/>
      <c r="P1" s="79"/>
      <c r="Q1" s="79"/>
      <c r="R1" s="79"/>
      <c r="S1" s="79"/>
      <c r="T1" s="99"/>
      <c r="U1" s="99"/>
      <c r="V1" s="99"/>
      <c r="W1" s="99"/>
      <c r="X1" s="99"/>
    </row>
    <row r="2" spans="1:24" ht="15.75" customHeight="1" x14ac:dyDescent="0.25">
      <c r="A2" s="79"/>
      <c r="B2" s="79"/>
      <c r="C2" s="41" t="str">
        <f>cstProjectName</f>
        <v>[Financial Viability Risk Assessment Template]</v>
      </c>
      <c r="D2" s="104"/>
      <c r="E2" s="79"/>
      <c r="F2" s="79"/>
      <c r="G2" s="79"/>
      <c r="H2" s="79"/>
      <c r="I2" s="79"/>
      <c r="J2" s="79"/>
      <c r="K2" s="79"/>
      <c r="L2" s="79"/>
      <c r="M2" s="79"/>
      <c r="N2" s="79"/>
      <c r="O2" s="79"/>
      <c r="P2" s="79"/>
      <c r="Q2" s="79"/>
      <c r="R2" s="79"/>
      <c r="S2" s="79"/>
      <c r="T2" s="99"/>
      <c r="U2" s="99"/>
      <c r="V2" s="99"/>
      <c r="W2" s="99"/>
      <c r="X2" s="99"/>
    </row>
    <row r="3" spans="1:24" ht="15.75" customHeight="1" x14ac:dyDescent="0.25">
      <c r="A3" s="79"/>
      <c r="B3" s="79"/>
      <c r="C3" s="42" t="str">
        <f ca="1">MID(CELL("filename",A1),FIND("]",CELL("filename",A1))+1,256)&amp;" Evaluation"</f>
        <v>4.2c Other (3) Evaluation</v>
      </c>
      <c r="D3" s="104"/>
      <c r="E3" s="79"/>
      <c r="F3" s="79"/>
      <c r="G3" s="79"/>
      <c r="H3" s="79"/>
      <c r="I3" s="79"/>
      <c r="J3" s="79"/>
      <c r="K3" s="79"/>
      <c r="L3" s="79"/>
      <c r="M3" s="79"/>
      <c r="N3" s="79"/>
      <c r="O3" s="79"/>
      <c r="P3" s="79"/>
      <c r="Q3" s="79"/>
      <c r="R3" s="79"/>
      <c r="S3" s="79"/>
      <c r="T3" s="99"/>
      <c r="U3" s="99"/>
      <c r="V3" s="99"/>
      <c r="W3" s="99"/>
      <c r="X3" s="99"/>
    </row>
    <row r="4" spans="1:24" ht="15.75" customHeight="1" x14ac:dyDescent="0.25">
      <c r="A4" s="79"/>
      <c r="B4" s="79"/>
      <c r="C4" s="80" t="str">
        <f>IF(ISBLANK(cstProtectiveMarking),"",cstProtectiveMarking)</f>
        <v>[OFFICIAL]</v>
      </c>
      <c r="D4" s="104"/>
      <c r="E4" s="79"/>
      <c r="F4" s="79"/>
      <c r="G4" s="79"/>
      <c r="H4" s="79"/>
      <c r="I4" s="79"/>
      <c r="J4" s="79"/>
      <c r="K4" s="79"/>
      <c r="L4" s="79"/>
      <c r="M4" s="79"/>
      <c r="N4" s="79"/>
      <c r="O4" s="79"/>
      <c r="P4" s="79"/>
      <c r="Q4" s="79"/>
      <c r="R4" s="79"/>
      <c r="S4" s="79"/>
      <c r="T4" s="99"/>
      <c r="U4" s="99"/>
      <c r="V4" s="99"/>
      <c r="W4" s="99"/>
      <c r="X4" s="99"/>
    </row>
    <row r="5" spans="1:24" ht="15.75" customHeight="1" x14ac:dyDescent="0.25">
      <c r="A5" s="79"/>
      <c r="B5" s="79"/>
      <c r="C5" s="82" t="str">
        <f>HYPERLINK("#'Contents'!A1",sysChkWord)</f>
        <v>All Checks OK</v>
      </c>
      <c r="D5" s="104"/>
      <c r="E5" s="79"/>
      <c r="F5" s="79"/>
      <c r="G5" s="79"/>
      <c r="H5" s="79"/>
      <c r="I5" s="79"/>
      <c r="J5" s="79"/>
      <c r="K5" s="79"/>
      <c r="L5" s="79"/>
      <c r="M5" s="79"/>
      <c r="N5" s="79"/>
      <c r="O5" s="79"/>
      <c r="P5" s="79"/>
      <c r="Q5" s="79"/>
      <c r="R5" s="79"/>
      <c r="S5" s="79"/>
      <c r="T5" s="99"/>
      <c r="U5" s="99"/>
      <c r="V5" s="99"/>
      <c r="W5" s="99"/>
      <c r="X5" s="99"/>
    </row>
    <row r="6" spans="1:24" ht="15.75" customHeight="1" x14ac:dyDescent="0.25">
      <c r="A6" s="79"/>
      <c r="B6" s="83"/>
      <c r="C6" s="164" t="str">
        <f>HYPERLINK("#'Contents'!A1","Contents")</f>
        <v>Contents</v>
      </c>
      <c r="D6" s="105"/>
      <c r="E6" s="84"/>
      <c r="F6" s="84"/>
      <c r="G6" s="84"/>
      <c r="H6" s="84"/>
      <c r="I6" s="84"/>
      <c r="J6" s="84"/>
      <c r="K6" s="84"/>
      <c r="L6" s="84"/>
      <c r="M6" s="84"/>
      <c r="N6" s="84"/>
      <c r="O6" s="84"/>
      <c r="P6" s="84"/>
      <c r="Q6" s="84"/>
      <c r="R6" s="84"/>
      <c r="S6" s="84"/>
      <c r="T6" s="100"/>
      <c r="U6" s="100"/>
      <c r="V6" s="100"/>
      <c r="W6" s="100"/>
      <c r="X6" s="100"/>
    </row>
    <row r="7" spans="1:24" ht="15.75" customHeight="1" x14ac:dyDescent="0.25">
      <c r="A7" s="79"/>
      <c r="B7" s="79"/>
      <c r="C7" s="79"/>
      <c r="D7" s="104"/>
      <c r="E7" s="79"/>
      <c r="F7" s="79"/>
      <c r="G7" s="79"/>
      <c r="H7" s="79"/>
      <c r="I7" s="79"/>
      <c r="J7" s="79"/>
      <c r="K7" s="79"/>
      <c r="L7" s="79"/>
      <c r="M7" s="79"/>
      <c r="N7" s="79"/>
      <c r="O7" s="79"/>
      <c r="P7" s="79"/>
      <c r="Q7" s="79"/>
      <c r="R7" s="79"/>
      <c r="S7" s="79"/>
      <c r="T7" s="99"/>
      <c r="U7" s="99"/>
      <c r="V7" s="99"/>
      <c r="W7" s="99"/>
      <c r="X7" s="99"/>
    </row>
    <row r="8" spans="1:24" ht="15.75" customHeight="1" x14ac:dyDescent="0.25">
      <c r="A8" s="85">
        <f>SUM(A9:A31)</f>
        <v>0</v>
      </c>
      <c r="B8" s="85">
        <f>SUM(B9:B31)</f>
        <v>0</v>
      </c>
      <c r="C8" s="86"/>
      <c r="D8" s="106"/>
      <c r="E8" s="86"/>
      <c r="F8" s="86"/>
      <c r="G8" s="86"/>
      <c r="H8" s="86"/>
      <c r="I8" s="86"/>
      <c r="J8" s="86"/>
      <c r="K8" s="86"/>
      <c r="L8" s="86"/>
      <c r="M8" s="86"/>
      <c r="N8" s="86"/>
      <c r="O8" s="86"/>
      <c r="P8" s="86"/>
      <c r="Q8" s="86"/>
      <c r="R8" s="86"/>
      <c r="S8" s="86"/>
      <c r="T8" s="46"/>
      <c r="U8" s="46"/>
      <c r="V8" s="46"/>
      <c r="W8" s="46"/>
      <c r="X8" s="46"/>
    </row>
    <row r="9" spans="1:24" ht="15.75" customHeight="1" x14ac:dyDescent="0.25">
      <c r="A9" s="87"/>
      <c r="B9" s="87"/>
      <c r="C9" s="1227" t="s">
        <v>306</v>
      </c>
      <c r="D9" s="1227"/>
      <c r="E9" s="1227"/>
      <c r="F9" s="87"/>
      <c r="G9" s="87"/>
      <c r="H9" s="87"/>
      <c r="I9" s="87"/>
      <c r="J9" s="87"/>
      <c r="K9" s="87"/>
      <c r="L9" s="87"/>
      <c r="M9" s="87"/>
      <c r="N9" s="87"/>
      <c r="O9" s="87"/>
      <c r="P9" s="87"/>
      <c r="Q9" s="87"/>
      <c r="R9" s="87"/>
      <c r="S9" s="87"/>
      <c r="T9" s="101"/>
      <c r="U9" s="101"/>
      <c r="V9" s="101"/>
    </row>
    <row r="10" spans="1:24" ht="15.75" customHeight="1" x14ac:dyDescent="0.35">
      <c r="A10" s="88"/>
      <c r="B10" s="88"/>
      <c r="C10" s="1256" t="s">
        <v>1</v>
      </c>
      <c r="D10" s="1256"/>
      <c r="E10" s="1256"/>
      <c r="F10" s="138"/>
      <c r="G10" s="138"/>
      <c r="H10" s="138"/>
      <c r="I10" s="138"/>
      <c r="J10" s="138"/>
      <c r="K10" s="138"/>
      <c r="L10" s="138"/>
      <c r="M10" s="138"/>
      <c r="N10" s="138"/>
      <c r="O10" s="138"/>
      <c r="P10" s="138"/>
      <c r="Q10" s="138"/>
      <c r="R10" s="138"/>
      <c r="S10" s="138"/>
      <c r="T10" s="1257" t="str">
        <f>Entity3</f>
        <v>Subcontractor/Guarantor/Entity #3</v>
      </c>
      <c r="U10" s="1258"/>
      <c r="V10" s="1259"/>
      <c r="X10" s="139" t="s">
        <v>258</v>
      </c>
    </row>
    <row r="11" spans="1:24" ht="15.75" customHeight="1" x14ac:dyDescent="0.25">
      <c r="A11" s="88"/>
      <c r="B11" s="88"/>
      <c r="C11" s="1256" t="s">
        <v>0</v>
      </c>
      <c r="D11" s="1256"/>
      <c r="E11" s="1256"/>
      <c r="F11" s="138"/>
      <c r="G11" s="138"/>
      <c r="H11" s="138"/>
      <c r="I11" s="138"/>
      <c r="J11" s="138"/>
      <c r="K11" s="138"/>
      <c r="L11" s="138"/>
      <c r="M11" s="138"/>
      <c r="N11" s="138"/>
      <c r="O11" s="138"/>
      <c r="P11" s="138"/>
      <c r="Q11" s="138"/>
      <c r="R11" s="138"/>
      <c r="S11" s="138"/>
      <c r="T11" s="1257" t="str">
        <f>'3.2 Other'!W11</f>
        <v>[x]</v>
      </c>
      <c r="U11" s="1258"/>
      <c r="V11" s="1259"/>
      <c r="X11" s="1264"/>
    </row>
    <row r="12" spans="1:24" ht="15.75" customHeight="1" x14ac:dyDescent="0.25">
      <c r="A12" s="88"/>
      <c r="B12" s="88"/>
      <c r="C12" s="1256" t="s">
        <v>40</v>
      </c>
      <c r="D12" s="1256"/>
      <c r="E12" s="1256"/>
      <c r="F12" s="138"/>
      <c r="G12" s="138"/>
      <c r="H12" s="138"/>
      <c r="I12" s="138"/>
      <c r="J12" s="138"/>
      <c r="K12" s="138"/>
      <c r="L12" s="138"/>
      <c r="M12" s="138"/>
      <c r="N12" s="138"/>
      <c r="O12" s="138"/>
      <c r="P12" s="138"/>
      <c r="Q12" s="138"/>
      <c r="R12" s="138"/>
      <c r="S12" s="138"/>
      <c r="T12" s="1257" t="str">
        <f>'3.2 Other'!W12</f>
        <v>[x]</v>
      </c>
      <c r="U12" s="1258"/>
      <c r="V12" s="1259"/>
      <c r="X12" s="1265"/>
    </row>
    <row r="13" spans="1:24" ht="15.75" customHeight="1" x14ac:dyDescent="0.25">
      <c r="A13" s="88"/>
      <c r="B13" s="88"/>
      <c r="C13" s="1256" t="s">
        <v>41</v>
      </c>
      <c r="D13" s="1256"/>
      <c r="E13" s="1256"/>
      <c r="F13" s="138"/>
      <c r="G13" s="138"/>
      <c r="H13" s="138"/>
      <c r="I13" s="138"/>
      <c r="J13" s="138"/>
      <c r="K13" s="138"/>
      <c r="L13" s="138"/>
      <c r="M13" s="138"/>
      <c r="N13" s="138"/>
      <c r="O13" s="138"/>
      <c r="P13" s="138"/>
      <c r="Q13" s="138"/>
      <c r="R13" s="138"/>
      <c r="S13" s="138"/>
      <c r="T13" s="1257" t="str">
        <f>'3.2 Other'!W13</f>
        <v>[x]</v>
      </c>
      <c r="U13" s="1258"/>
      <c r="V13" s="1259"/>
      <c r="X13" s="1265"/>
    </row>
    <row r="14" spans="1:24" ht="15.75" customHeight="1" x14ac:dyDescent="0.25">
      <c r="A14" s="88"/>
      <c r="B14" s="88"/>
      <c r="C14" s="1256" t="s">
        <v>46</v>
      </c>
      <c r="D14" s="1256"/>
      <c r="E14" s="1256"/>
      <c r="F14" s="138"/>
      <c r="G14" s="138"/>
      <c r="H14" s="138"/>
      <c r="I14" s="138"/>
      <c r="J14" s="138"/>
      <c r="K14" s="138"/>
      <c r="L14" s="138"/>
      <c r="M14" s="138"/>
      <c r="N14" s="138"/>
      <c r="O14" s="138"/>
      <c r="P14" s="138"/>
      <c r="Q14" s="138"/>
      <c r="R14" s="138"/>
      <c r="S14" s="138"/>
      <c r="T14" s="1260" t="str">
        <f>'3.2 Other'!W14</f>
        <v>31/XX/20XX</v>
      </c>
      <c r="U14" s="1267"/>
      <c r="V14" s="1268"/>
      <c r="X14" s="1266"/>
    </row>
    <row r="15" spans="1:24" ht="15.75" customHeight="1" x14ac:dyDescent="0.25">
      <c r="A15" s="88"/>
      <c r="B15" s="88"/>
      <c r="C15" s="1256" t="s">
        <v>596</v>
      </c>
      <c r="D15" s="1256"/>
      <c r="E15" s="1256"/>
      <c r="F15" s="91"/>
      <c r="G15" s="91"/>
      <c r="H15" s="91"/>
      <c r="I15" s="91"/>
      <c r="J15" s="91"/>
      <c r="K15" s="91"/>
      <c r="L15" s="91"/>
      <c r="M15" s="91"/>
      <c r="N15" s="91"/>
      <c r="O15" s="91"/>
      <c r="P15" s="91"/>
      <c r="Q15" s="91"/>
      <c r="R15" s="91"/>
      <c r="S15" s="91"/>
      <c r="T15" s="1261" t="str">
        <f>'3.2 Other'!W15</f>
        <v>Private/Public Company or LLP</v>
      </c>
      <c r="U15" s="1262"/>
      <c r="V15" s="1263"/>
    </row>
    <row r="16" spans="1:24" ht="15.75" customHeight="1" x14ac:dyDescent="0.25">
      <c r="A16" s="88"/>
      <c r="B16" s="88"/>
      <c r="C16" s="89"/>
      <c r="D16" s="90"/>
      <c r="E16" s="91"/>
      <c r="F16" s="91"/>
      <c r="G16" s="91"/>
      <c r="H16" s="91"/>
      <c r="I16" s="91"/>
      <c r="J16" s="91"/>
      <c r="K16" s="91"/>
      <c r="L16" s="91"/>
      <c r="M16" s="91"/>
      <c r="N16" s="91"/>
      <c r="O16" s="91"/>
      <c r="P16" s="91"/>
      <c r="Q16" s="91"/>
      <c r="R16" s="91"/>
      <c r="S16" s="91"/>
      <c r="T16" s="97"/>
      <c r="U16" s="97"/>
      <c r="V16" s="97"/>
      <c r="W16" s="140" t="s">
        <v>285</v>
      </c>
      <c r="X16" s="271"/>
    </row>
    <row r="17" spans="1:25" ht="15.75" customHeight="1" x14ac:dyDescent="0.25">
      <c r="A17" s="88"/>
      <c r="B17" s="88"/>
      <c r="C17" s="92"/>
      <c r="E17" s="88"/>
      <c r="F17" s="88"/>
      <c r="G17" s="88"/>
      <c r="H17" s="88"/>
      <c r="I17" s="88"/>
      <c r="J17" s="88"/>
      <c r="K17" s="88"/>
      <c r="L17" s="88"/>
      <c r="M17" s="88"/>
      <c r="N17" s="88"/>
      <c r="O17" s="88"/>
      <c r="P17" s="88"/>
      <c r="Q17" s="88"/>
      <c r="R17" s="88"/>
      <c r="S17" s="88"/>
      <c r="T17" s="97"/>
      <c r="U17" s="97"/>
      <c r="V17" s="97"/>
    </row>
    <row r="18" spans="1:25" s="336" customFormat="1" ht="14" x14ac:dyDescent="0.25">
      <c r="A18" s="355"/>
      <c r="B18" s="355"/>
      <c r="C18" s="334"/>
      <c r="D18" s="356" t="s">
        <v>45</v>
      </c>
      <c r="E18" s="352"/>
      <c r="F18" s="335"/>
      <c r="G18" s="335"/>
      <c r="H18" s="335"/>
      <c r="I18" s="335"/>
      <c r="J18" s="335"/>
      <c r="K18" s="335"/>
      <c r="L18" s="335"/>
      <c r="M18" s="335"/>
      <c r="N18" s="335"/>
      <c r="O18" s="335"/>
      <c r="P18" s="335"/>
      <c r="Q18" s="335"/>
      <c r="R18" s="335"/>
      <c r="S18" s="335"/>
      <c r="T18" s="386" t="str">
        <f ca="1">'3.2 Other'!T18</f>
        <v>31/XX/20XX</v>
      </c>
      <c r="U18" s="386" t="str">
        <f ca="1">'3.2 Other'!U18</f>
        <v>31/XX/20XX</v>
      </c>
      <c r="V18" s="386" t="str">
        <f ca="1">'3.2 Other'!V18</f>
        <v>31/XX/20XX</v>
      </c>
      <c r="W18" s="357" t="s">
        <v>257</v>
      </c>
      <c r="X18" s="358" t="s">
        <v>258</v>
      </c>
    </row>
    <row r="19" spans="1:25" ht="69" customHeight="1" x14ac:dyDescent="0.25">
      <c r="A19" s="93"/>
      <c r="B19" s="94"/>
      <c r="C19" s="95">
        <v>1</v>
      </c>
      <c r="D19" s="77" t="s">
        <v>113</v>
      </c>
      <c r="E19" s="77"/>
      <c r="F19" s="77"/>
      <c r="G19" s="77"/>
      <c r="H19" s="77"/>
      <c r="I19" s="77"/>
      <c r="J19" s="77"/>
      <c r="K19" s="77"/>
      <c r="L19" s="77"/>
      <c r="M19" s="77"/>
      <c r="N19" s="77"/>
      <c r="O19" s="77"/>
      <c r="P19" s="77"/>
      <c r="Q19" s="77"/>
      <c r="R19" s="77"/>
      <c r="S19" s="77"/>
      <c r="T19" s="672" t="str">
        <f ca="1">'3.2 Other'!W$19</f>
        <v>N/A</v>
      </c>
      <c r="U19" s="672" t="str">
        <f ca="1">'3.2 Other'!X$19</f>
        <v>N/A</v>
      </c>
      <c r="V19" s="672" t="str">
        <f ca="1">'3.2 Other'!Y$19</f>
        <v>N/A</v>
      </c>
      <c r="W19" s="269"/>
      <c r="X19" s="270"/>
    </row>
    <row r="20" spans="1:25" ht="69" customHeight="1" x14ac:dyDescent="0.25">
      <c r="A20" s="93"/>
      <c r="B20" s="94"/>
      <c r="C20" s="95">
        <v>2</v>
      </c>
      <c r="D20" s="77" t="s">
        <v>48</v>
      </c>
      <c r="E20" s="77"/>
      <c r="F20" s="77"/>
      <c r="G20" s="77"/>
      <c r="H20" s="77"/>
      <c r="I20" s="77"/>
      <c r="J20" s="77"/>
      <c r="K20" s="77"/>
      <c r="L20" s="77"/>
      <c r="M20" s="77"/>
      <c r="N20" s="77"/>
      <c r="O20" s="77"/>
      <c r="P20" s="77"/>
      <c r="Q20" s="77"/>
      <c r="R20" s="77"/>
      <c r="S20" s="77"/>
      <c r="T20" s="667">
        <f ca="1">'3.2 Other'!W$23</f>
        <v>0</v>
      </c>
      <c r="U20" s="667">
        <f ca="1">'3.2 Other'!X$23</f>
        <v>0</v>
      </c>
      <c r="V20" s="667">
        <f ca="1">'3.2 Other'!Y$23</f>
        <v>0</v>
      </c>
      <c r="W20" s="269"/>
      <c r="X20" s="270"/>
    </row>
    <row r="21" spans="1:25" ht="69" customHeight="1" x14ac:dyDescent="0.25">
      <c r="A21" s="93"/>
      <c r="B21" s="94"/>
      <c r="C21" s="95" t="s">
        <v>49</v>
      </c>
      <c r="D21" s="77" t="s">
        <v>240</v>
      </c>
      <c r="E21" s="77"/>
      <c r="F21" s="77"/>
      <c r="G21" s="77"/>
      <c r="H21" s="77"/>
      <c r="I21" s="77"/>
      <c r="J21" s="77"/>
      <c r="K21" s="77"/>
      <c r="L21" s="77"/>
      <c r="M21" s="77"/>
      <c r="N21" s="77"/>
      <c r="O21" s="77"/>
      <c r="P21" s="77"/>
      <c r="Q21" s="77"/>
      <c r="R21" s="77"/>
      <c r="S21" s="77"/>
      <c r="T21" s="525" t="str">
        <f ca="1">'3.2 Other'!W$28</f>
        <v>N/A</v>
      </c>
      <c r="U21" s="525" t="str">
        <f ca="1">'3.2 Other'!X$28</f>
        <v>N/A</v>
      </c>
      <c r="V21" s="525" t="str">
        <f ca="1">'3.2 Other'!Y$28</f>
        <v>N/A</v>
      </c>
      <c r="W21" s="269"/>
      <c r="X21" s="270"/>
    </row>
    <row r="22" spans="1:25" ht="69" customHeight="1" x14ac:dyDescent="0.25">
      <c r="A22" s="93"/>
      <c r="B22" s="94"/>
      <c r="C22" s="95" t="s">
        <v>52</v>
      </c>
      <c r="D22" s="77" t="s">
        <v>54</v>
      </c>
      <c r="E22" s="78"/>
      <c r="F22" s="78"/>
      <c r="G22" s="78"/>
      <c r="H22" s="78"/>
      <c r="I22" s="78"/>
      <c r="J22" s="78"/>
      <c r="K22" s="78"/>
      <c r="L22" s="78"/>
      <c r="M22" s="78"/>
      <c r="N22" s="78"/>
      <c r="O22" s="78"/>
      <c r="P22" s="78"/>
      <c r="Q22" s="78"/>
      <c r="R22" s="78"/>
      <c r="S22" s="78"/>
      <c r="T22" s="664" t="str">
        <f ca="1">'3.2 Other'!W$53</f>
        <v>N/A</v>
      </c>
      <c r="U22" s="664" t="str">
        <f ca="1">'3.2 Other'!X$53</f>
        <v>N/A</v>
      </c>
      <c r="V22" s="664" t="str">
        <f ca="1">'3.2 Other'!Y$53</f>
        <v>N/A</v>
      </c>
      <c r="W22" s="269"/>
      <c r="X22" s="270"/>
    </row>
    <row r="23" spans="1:25" ht="69" customHeight="1" x14ac:dyDescent="0.25">
      <c r="A23" s="93"/>
      <c r="B23" s="94"/>
      <c r="C23" s="95">
        <v>4</v>
      </c>
      <c r="D23" s="76" t="s">
        <v>58</v>
      </c>
      <c r="E23" s="78"/>
      <c r="F23" s="78"/>
      <c r="G23" s="78"/>
      <c r="H23" s="78"/>
      <c r="I23" s="78"/>
      <c r="J23" s="78"/>
      <c r="K23" s="78"/>
      <c r="L23" s="78"/>
      <c r="M23" s="78"/>
      <c r="N23" s="78"/>
      <c r="O23" s="78"/>
      <c r="P23" s="78"/>
      <c r="Q23" s="78"/>
      <c r="R23" s="78"/>
      <c r="S23" s="78"/>
      <c r="T23" s="665" t="str">
        <f ca="1">'3.2 Other'!W$60</f>
        <v>N/A</v>
      </c>
      <c r="U23" s="665" t="str">
        <f ca="1">'3.2 Other'!X$60</f>
        <v>N/A</v>
      </c>
      <c r="V23" s="665" t="str">
        <f ca="1">'3.2 Other'!Y$60</f>
        <v>N/A</v>
      </c>
      <c r="W23" s="269"/>
      <c r="X23" s="270"/>
    </row>
    <row r="24" spans="1:25" ht="69" customHeight="1" x14ac:dyDescent="0.25">
      <c r="A24" s="93"/>
      <c r="B24" s="94"/>
      <c r="C24" s="95">
        <v>5</v>
      </c>
      <c r="D24" s="77" t="s">
        <v>664</v>
      </c>
      <c r="E24" s="78"/>
      <c r="F24" s="78"/>
      <c r="G24" s="78"/>
      <c r="H24" s="78"/>
      <c r="I24" s="78"/>
      <c r="J24" s="78"/>
      <c r="K24" s="78"/>
      <c r="L24" s="78"/>
      <c r="M24" s="78"/>
      <c r="N24" s="78"/>
      <c r="O24" s="78"/>
      <c r="P24" s="78"/>
      <c r="Q24" s="78"/>
      <c r="R24" s="78"/>
      <c r="S24" s="78"/>
      <c r="T24" s="475" t="str">
        <f ca="1">'3.2 Other'!W$66</f>
        <v>N/A</v>
      </c>
      <c r="U24" s="475" t="str">
        <f ca="1">'3.2 Other'!X$66</f>
        <v>N/A</v>
      </c>
      <c r="V24" s="475" t="str">
        <f ca="1">'3.2 Other'!Y$66</f>
        <v>N/A</v>
      </c>
      <c r="W24" s="269"/>
      <c r="X24" s="270"/>
    </row>
    <row r="25" spans="1:25" ht="69" customHeight="1" x14ac:dyDescent="0.25">
      <c r="A25" s="93"/>
      <c r="B25" s="94"/>
      <c r="C25" s="95">
        <v>6</v>
      </c>
      <c r="D25" s="77" t="s">
        <v>55</v>
      </c>
      <c r="E25" s="78"/>
      <c r="F25" s="78"/>
      <c r="G25" s="78"/>
      <c r="H25" s="78"/>
      <c r="I25" s="78"/>
      <c r="J25" s="78"/>
      <c r="K25" s="78"/>
      <c r="L25" s="78"/>
      <c r="M25" s="78"/>
      <c r="N25" s="78"/>
      <c r="O25" s="78"/>
      <c r="P25" s="78"/>
      <c r="Q25" s="78"/>
      <c r="R25" s="78"/>
      <c r="S25" s="78"/>
      <c r="T25" s="476" t="str">
        <f ca="1">'3.2 Other'!W$75</f>
        <v>N/A</v>
      </c>
      <c r="U25" s="476" t="str">
        <f ca="1">'3.2 Other'!X$75</f>
        <v>N/A</v>
      </c>
      <c r="V25" s="476" t="str">
        <f ca="1">'3.2 Other'!Y$75</f>
        <v>N/A</v>
      </c>
      <c r="W25" s="269"/>
      <c r="X25" s="270"/>
    </row>
    <row r="26" spans="1:25" ht="69" customHeight="1" x14ac:dyDescent="0.25">
      <c r="A26" s="93"/>
      <c r="B26" s="94"/>
      <c r="C26" s="95">
        <v>7</v>
      </c>
      <c r="D26" s="77" t="s">
        <v>56</v>
      </c>
      <c r="E26" s="78"/>
      <c r="F26" s="78"/>
      <c r="G26" s="78"/>
      <c r="H26" s="78"/>
      <c r="I26" s="78"/>
      <c r="J26" s="78"/>
      <c r="K26" s="78"/>
      <c r="L26" s="78"/>
      <c r="M26" s="78"/>
      <c r="N26" s="78"/>
      <c r="O26" s="78"/>
      <c r="P26" s="78"/>
      <c r="Q26" s="78"/>
      <c r="R26" s="78"/>
      <c r="S26" s="78"/>
      <c r="T26" s="979">
        <f ca="1">'3.2 Other'!W$80</f>
        <v>0</v>
      </c>
      <c r="U26" s="979">
        <f ca="1">'3.2 Other'!X$80</f>
        <v>0</v>
      </c>
      <c r="V26" s="979">
        <f ca="1">'3.2 Other'!Y$80</f>
        <v>0</v>
      </c>
      <c r="W26" s="269"/>
      <c r="X26" s="270"/>
    </row>
    <row r="27" spans="1:25" ht="69" customHeight="1" x14ac:dyDescent="0.25">
      <c r="A27" s="93"/>
      <c r="B27" s="94"/>
      <c r="C27" s="95">
        <v>8</v>
      </c>
      <c r="D27" s="77" t="s">
        <v>57</v>
      </c>
      <c r="E27" s="78"/>
      <c r="F27" s="524" t="str">
        <f ca="1">'3.1 Lead &amp; Parents'!I81</f>
        <v>N/A</v>
      </c>
      <c r="G27" s="524" t="str">
        <f ca="1">'3.1 Lead &amp; Parents'!J81</f>
        <v>N/A</v>
      </c>
      <c r="H27" s="524" t="str">
        <f ca="1">'3.1 Lead &amp; Parents'!K81</f>
        <v>N/A</v>
      </c>
      <c r="I27" s="78"/>
      <c r="J27" s="78"/>
      <c r="K27" s="78"/>
      <c r="L27" s="78"/>
      <c r="M27" s="78"/>
      <c r="N27" s="78"/>
      <c r="O27" s="78"/>
      <c r="P27" s="78"/>
      <c r="Q27" s="78"/>
      <c r="R27" s="78"/>
      <c r="S27" s="78"/>
      <c r="T27" s="550" t="str">
        <f ca="1">'3.2 Other'!W$100</f>
        <v>N/A</v>
      </c>
      <c r="U27" s="550" t="str">
        <f ca="1">'3.2 Other'!X$100</f>
        <v>N/A</v>
      </c>
      <c r="V27" s="550" t="str">
        <f ca="1">'3.2 Other'!Y$100</f>
        <v>N/A</v>
      </c>
      <c r="W27" s="269"/>
      <c r="X27" s="270"/>
    </row>
    <row r="28" spans="1:25" ht="69" customHeight="1" x14ac:dyDescent="0.25">
      <c r="A28" s="93"/>
      <c r="B28" s="94"/>
      <c r="C28" s="95" t="s">
        <v>795</v>
      </c>
      <c r="D28" s="77" t="s">
        <v>799</v>
      </c>
      <c r="E28" s="78"/>
      <c r="F28" s="525" t="str">
        <f ca="1">'3.1 Lead &amp; Parents'!I99</f>
        <v>N/A</v>
      </c>
      <c r="G28" s="525" t="str">
        <f ca="1">'3.1 Lead &amp; Parents'!J99</f>
        <v>N/A</v>
      </c>
      <c r="H28" s="525" t="str">
        <f ca="1">'3.1 Lead &amp; Parents'!K99</f>
        <v>N/A</v>
      </c>
      <c r="I28" s="78"/>
      <c r="J28" s="78"/>
      <c r="K28" s="78"/>
      <c r="L28" s="78"/>
      <c r="M28" s="78"/>
      <c r="N28" s="78"/>
      <c r="O28" s="78"/>
      <c r="P28" s="78"/>
      <c r="Q28" s="78"/>
      <c r="R28" s="78"/>
      <c r="S28" s="78"/>
      <c r="T28" s="525" t="str">
        <f ca="1">'3.2 Other'!W100</f>
        <v>N/A</v>
      </c>
      <c r="U28" s="525" t="str">
        <f ca="1">'3.2 Other'!X100</f>
        <v>N/A</v>
      </c>
      <c r="V28" s="525" t="str">
        <f ca="1">'3.2 Other'!Y100</f>
        <v>N/A</v>
      </c>
      <c r="W28" s="269"/>
      <c r="X28" s="270"/>
    </row>
    <row r="29" spans="1:25" ht="69" customHeight="1" x14ac:dyDescent="0.25">
      <c r="A29" s="93"/>
      <c r="B29" s="94"/>
      <c r="C29" s="95" t="s">
        <v>796</v>
      </c>
      <c r="D29" s="77" t="s">
        <v>800</v>
      </c>
      <c r="E29" s="78"/>
      <c r="F29" s="525" t="str">
        <f ca="1">'3.1 Lead &amp; Parents'!I103</f>
        <v>N/A</v>
      </c>
      <c r="G29" s="525" t="str">
        <f ca="1">'3.1 Lead &amp; Parents'!J103</f>
        <v>N/A</v>
      </c>
      <c r="H29" s="525" t="str">
        <f ca="1">'3.1 Lead &amp; Parents'!K103</f>
        <v>N/A</v>
      </c>
      <c r="I29" s="78"/>
      <c r="J29" s="78"/>
      <c r="K29" s="78"/>
      <c r="L29" s="78"/>
      <c r="M29" s="78"/>
      <c r="N29" s="78"/>
      <c r="O29" s="78"/>
      <c r="P29" s="78"/>
      <c r="Q29" s="78"/>
      <c r="R29" s="78"/>
      <c r="S29" s="78"/>
      <c r="T29" s="525" t="str">
        <f ca="1">'3.2 Other'!W104</f>
        <v>N/A</v>
      </c>
      <c r="U29" s="525" t="str">
        <f ca="1">'3.2 Other'!X104</f>
        <v>N/A</v>
      </c>
      <c r="V29" s="525" t="str">
        <f ca="1">'3.2 Other'!Y104</f>
        <v>N/A</v>
      </c>
      <c r="W29" s="269"/>
      <c r="X29" s="270"/>
    </row>
    <row r="30" spans="1:25" ht="69" customHeight="1" x14ac:dyDescent="0.25">
      <c r="A30" s="93"/>
      <c r="B30" s="94"/>
      <c r="C30" s="95" t="s">
        <v>797</v>
      </c>
      <c r="D30" s="77" t="s">
        <v>801</v>
      </c>
      <c r="E30" s="78"/>
      <c r="F30" s="477" t="str">
        <f ca="1">'3.1 Lead &amp; Parents'!I107</f>
        <v>N/A</v>
      </c>
      <c r="G30" s="477" t="str">
        <f ca="1">'3.1 Lead &amp; Parents'!J107</f>
        <v>N/A</v>
      </c>
      <c r="H30" s="477" t="str">
        <f ca="1">'3.1 Lead &amp; Parents'!K107</f>
        <v>N/A</v>
      </c>
      <c r="I30" s="78"/>
      <c r="J30" s="78"/>
      <c r="K30" s="78"/>
      <c r="L30" s="78"/>
      <c r="M30" s="78"/>
      <c r="N30" s="78"/>
      <c r="O30" s="78"/>
      <c r="P30" s="78"/>
      <c r="Q30" s="78"/>
      <c r="R30" s="78"/>
      <c r="S30" s="78"/>
      <c r="T30" s="550" t="str">
        <f ca="1">'3.2 Other'!W108</f>
        <v>N/A</v>
      </c>
      <c r="U30" s="550" t="str">
        <f ca="1">'3.2 Other'!X108</f>
        <v>N/A</v>
      </c>
      <c r="V30" s="550" t="str">
        <f ca="1">'3.2 Other'!Y108</f>
        <v>N/A</v>
      </c>
      <c r="W30" s="269"/>
      <c r="X30" s="270"/>
    </row>
    <row r="31" spans="1:25" ht="69" customHeight="1" x14ac:dyDescent="0.25">
      <c r="A31" s="93"/>
      <c r="B31" s="94"/>
      <c r="C31" s="95" t="s">
        <v>798</v>
      </c>
      <c r="D31" s="77" t="s">
        <v>802</v>
      </c>
      <c r="E31" s="78"/>
      <c r="F31" s="525" t="str">
        <f ca="1">'3.1 Lead &amp; Parents'!I111</f>
        <v>N/A</v>
      </c>
      <c r="G31" s="525" t="str">
        <f ca="1">'3.1 Lead &amp; Parents'!J111</f>
        <v>N/A</v>
      </c>
      <c r="H31" s="525" t="str">
        <f ca="1">'3.1 Lead &amp; Parents'!K111</f>
        <v>N/A</v>
      </c>
      <c r="I31" s="78"/>
      <c r="J31" s="78"/>
      <c r="K31" s="78"/>
      <c r="L31" s="78"/>
      <c r="M31" s="78"/>
      <c r="N31" s="78"/>
      <c r="O31" s="78"/>
      <c r="P31" s="78"/>
      <c r="Q31" s="78"/>
      <c r="R31" s="78"/>
      <c r="S31" s="78"/>
      <c r="T31" s="525" t="str">
        <f ca="1">'3.2 Other'!W112</f>
        <v>N/A</v>
      </c>
      <c r="U31" s="525" t="str">
        <f ca="1">'3.2 Other'!X112</f>
        <v>N/A</v>
      </c>
      <c r="V31" s="525" t="str">
        <f ca="1">'3.2 Other'!Y112</f>
        <v>N/A</v>
      </c>
      <c r="W31" s="269"/>
      <c r="X31" s="270"/>
    </row>
    <row r="32" spans="1:25" ht="15.75" customHeight="1" x14ac:dyDescent="0.25">
      <c r="A32" s="96" t="s">
        <v>111</v>
      </c>
      <c r="B32" s="96"/>
      <c r="C32" s="96"/>
      <c r="D32" s="107"/>
      <c r="E32" s="96"/>
      <c r="F32" s="96"/>
      <c r="G32" s="96"/>
      <c r="H32" s="96"/>
      <c r="I32" s="96"/>
      <c r="J32" s="96"/>
      <c r="K32" s="96"/>
      <c r="L32" s="96"/>
      <c r="M32" s="96"/>
      <c r="N32" s="96"/>
      <c r="O32" s="96"/>
      <c r="P32" s="96"/>
      <c r="Q32" s="96"/>
      <c r="R32" s="96"/>
      <c r="S32" s="96"/>
      <c r="T32" s="102"/>
      <c r="U32" s="102"/>
      <c r="V32" s="102"/>
      <c r="W32" s="102"/>
      <c r="X32" s="102"/>
      <c r="Y32" s="102"/>
    </row>
    <row r="33" ht="15.75" customHeight="1" x14ac:dyDescent="0.25"/>
    <row r="641" spans="1:22" ht="15.75" customHeight="1" x14ac:dyDescent="0.25"/>
    <row r="642" spans="1:22" ht="15.75" customHeight="1" x14ac:dyDescent="0.25"/>
    <row r="643" spans="1:22" ht="15.75" customHeight="1" x14ac:dyDescent="0.25"/>
    <row r="644" spans="1:22" ht="15.75" customHeight="1" x14ac:dyDescent="0.25"/>
    <row r="648" spans="1:22" s="98" customFormat="1" ht="15.75" hidden="1" customHeight="1" x14ac:dyDescent="0.25">
      <c r="A648" s="81"/>
      <c r="B648" s="81"/>
      <c r="C648" s="81"/>
      <c r="D648" s="75"/>
      <c r="E648" s="81"/>
      <c r="F648" s="81"/>
      <c r="G648" s="81"/>
      <c r="H648" s="81"/>
      <c r="I648" s="81"/>
      <c r="J648" s="81"/>
      <c r="K648" s="81"/>
      <c r="L648" s="81"/>
      <c r="M648" s="81"/>
      <c r="N648" s="81"/>
      <c r="O648" s="81"/>
      <c r="P648" s="81"/>
      <c r="Q648" s="81"/>
      <c r="R648" s="81"/>
      <c r="S648" s="81"/>
      <c r="T648" s="103"/>
      <c r="U648" s="103"/>
      <c r="V648" s="103"/>
    </row>
  </sheetData>
  <sheetProtection algorithmName="SHA-512" hashValue="ovif7mHAkSOpgkw6UMN2QmIBtDa9gZvZGgTqZWXZSSpclV0DWmjIWwcFrtQte94O255kJ84wY/JOFAvpiH8HZA==" saltValue="CtUlBm49/DppdQg0zfDlag==" spinCount="100000" sheet="1" objects="1" scenarios="1"/>
  <protectedRanges>
    <protectedRange sqref="W19:W31" name="Lead Supplier Inputs_4"/>
  </protectedRanges>
  <mergeCells count="14">
    <mergeCell ref="T15:V15"/>
    <mergeCell ref="C15:E15"/>
    <mergeCell ref="C9:E9"/>
    <mergeCell ref="X11:X14"/>
    <mergeCell ref="C10:E10"/>
    <mergeCell ref="T10:V10"/>
    <mergeCell ref="C11:E11"/>
    <mergeCell ref="T11:V11"/>
    <mergeCell ref="C14:E14"/>
    <mergeCell ref="T14:V14"/>
    <mergeCell ref="C12:E12"/>
    <mergeCell ref="T12:V12"/>
    <mergeCell ref="C13:E13"/>
    <mergeCell ref="T13:V13"/>
  </mergeCells>
  <conditionalFormatting sqref="C5">
    <cfRule type="expression" dxfId="24" priority="224">
      <formula>IF(AND(sysChk=0,sysWarn=0),1,0)</formula>
    </cfRule>
    <cfRule type="expression" dxfId="23" priority="225">
      <formula>IF(AND(sysChk=0,sysWarn&lt;&gt;0),1,0)</formula>
    </cfRule>
    <cfRule type="expression" dxfId="22" priority="226">
      <formula>IF(sysChk&lt;&gt;0,1,0)</formula>
    </cfRule>
  </conditionalFormatting>
  <conditionalFormatting sqref="F29:H29">
    <cfRule type="cellIs" dxfId="21" priority="15" operator="between">
      <formula>0.5</formula>
      <formula>1</formula>
    </cfRule>
    <cfRule type="cellIs" dxfId="20" priority="16" operator="lessThan">
      <formula>0.5</formula>
    </cfRule>
    <cfRule type="cellIs" dxfId="19" priority="17" operator="greaterThan">
      <formula>1</formula>
    </cfRule>
  </conditionalFormatting>
  <conditionalFormatting sqref="F31:H31 L31:N31 R31:S31">
    <cfRule type="cellIs" dxfId="18" priority="12" operator="between">
      <formula>0.5</formula>
      <formula>1</formula>
    </cfRule>
    <cfRule type="cellIs" dxfId="17" priority="13" operator="lessThan">
      <formula>0.5</formula>
    </cfRule>
    <cfRule type="cellIs" dxfId="16" priority="14" operator="greaterThan">
      <formula>1</formula>
    </cfRule>
  </conditionalFormatting>
  <conditionalFormatting sqref="T21:V21">
    <cfRule type="containsText" dxfId="15" priority="30" operator="containsText" text="Negative Cash Flow">
      <formula>NOT(ISERROR(SEARCH("Negative Cash Flow",T21)))</formula>
    </cfRule>
  </conditionalFormatting>
  <conditionalFormatting sqref="T21:V23">
    <cfRule type="containsText" dxfId="14" priority="23" operator="containsText" text="Net Cash">
      <formula>NOT(ISERROR(SEARCH("Net Cash",T21)))</formula>
    </cfRule>
  </conditionalFormatting>
  <conditionalFormatting sqref="T22:V23">
    <cfRule type="containsText" dxfId="13" priority="24" operator="containsText" text="Negative EBITDA">
      <formula>NOT(ISERROR(SEARCH("Negative EBITDA",T22)))</formula>
    </cfRule>
  </conditionalFormatting>
  <conditionalFormatting sqref="T24:V24">
    <cfRule type="containsText" dxfId="12" priority="21" operator="containsText" text="Operating Loss">
      <formula>NOT(ISERROR(SEARCH("Operating Loss",T24)))</formula>
    </cfRule>
  </conditionalFormatting>
  <dataValidations count="1">
    <dataValidation allowBlank="1" showInputMessage="1" showErrorMessage="1" prompt="Include:_x000a_(1) Reason for Amber/Red rating;_x000a_(2) Mitigating activity organisation is undertaking;_x000a_(3) Update on current position since accounting reference date;_x000a_(4) References to lines in financial statements or other evidence used in calculation input" sqref="W19" xr:uid="{00000000-0002-0000-1600-000000000000}"/>
  </dataValidations>
  <pageMargins left="0.74803149606299213" right="0.74803149606299213" top="0.98425196850393704" bottom="0.98425196850393704" header="0.51181102362204722" footer="0.51181102362204722"/>
  <pageSetup paperSize="9" scale="26" orientation="portrait" r:id="rId1"/>
  <headerFooter alignWithMargins="0"/>
  <extLst>
    <ext xmlns:x14="http://schemas.microsoft.com/office/spreadsheetml/2009/9/main" uri="{78C0D931-6437-407d-A8EE-F0AAD7539E65}">
      <x14:conditionalFormattings>
        <x14:conditionalFormatting xmlns:xm="http://schemas.microsoft.com/office/excel/2006/main">
          <x14:cfRule type="colorScale" priority="18" id="{DACFB5FD-282E-4017-A2B1-99A520D1EB88}">
            <x14:colorScale>
              <x14:cfvo type="num">
                <xm:f>'Authority Input'!$V$32</xm:f>
              </x14:cfvo>
              <x14:cfvo type="formula">
                <xm:f>MEDIAN('Authority Input'!$L$32:$V$32)</xm:f>
              </x14:cfvo>
              <x14:cfvo type="num">
                <xm:f>'Authority Input'!$L$32</xm:f>
              </x14:cfvo>
              <x14:color rgb="FF00B050"/>
              <x14:color rgb="FFFFC000"/>
              <x14:color rgb="FFFF0000"/>
            </x14:colorScale>
          </x14:cfRule>
          <xm:sqref>F28:H31</xm:sqref>
        </x14:conditionalFormatting>
        <x14:conditionalFormatting xmlns:xm="http://schemas.microsoft.com/office/excel/2006/main">
          <x14:cfRule type="colorScale" priority="36" id="{08A2977D-B619-7541-BE08-1C306A8BB8D7}">
            <x14:colorScale>
              <x14:cfvo type="num">
                <xm:f>'Authority Input'!$L$24</xm:f>
              </x14:cfvo>
              <x14:cfvo type="formula">
                <xm:f>MEDIAN('Authority Input'!$L$24:$V$24)</xm:f>
              </x14:cfvo>
              <x14:cfvo type="num">
                <xm:f>'Authority Input'!$V$24</xm:f>
              </x14:cfvo>
              <x14:color rgb="FFFF0000"/>
              <x14:color rgb="FFFFC000"/>
              <x14:color rgb="FF00B050"/>
            </x14:colorScale>
          </x14:cfRule>
          <xm:sqref>T19:V19</xm:sqref>
        </x14:conditionalFormatting>
        <x14:conditionalFormatting xmlns:xm="http://schemas.microsoft.com/office/excel/2006/main">
          <x14:cfRule type="colorScale" priority="37" id="{24F9F32F-9B9E-3E49-BBFC-B901F7BB2DA2}">
            <x14:colorScale>
              <x14:cfvo type="num">
                <xm:f>'Authority Input'!$L$25</xm:f>
              </x14:cfvo>
              <x14:cfvo type="formula">
                <xm:f>MEDIAN('Authority Input'!$L$25:$V$25)</xm:f>
              </x14:cfvo>
              <x14:cfvo type="num">
                <xm:f>'Authority Input'!$V$25</xm:f>
              </x14:cfvo>
              <x14:color rgb="FFFF0000"/>
              <x14:color rgb="FFFFC000"/>
              <x14:color rgb="FF00B050"/>
            </x14:colorScale>
          </x14:cfRule>
          <xm:sqref>T20:V20</xm:sqref>
        </x14:conditionalFormatting>
        <x14:conditionalFormatting xmlns:xm="http://schemas.microsoft.com/office/excel/2006/main">
          <x14:cfRule type="colorScale" priority="31" id="{2605BA96-F189-344A-94ED-3E57F78555C8}">
            <x14:colorScale>
              <x14:cfvo type="num">
                <xm:f>'Authority Input'!$L$26</xm:f>
              </x14:cfvo>
              <x14:cfvo type="formula">
                <xm:f>MEDIAN('Authority Input'!$L$26:$V$26)</xm:f>
              </x14:cfvo>
              <x14:cfvo type="num">
                <xm:f>'Authority Input'!$V$26</xm:f>
              </x14:cfvo>
              <x14:color rgb="FFFF0000"/>
              <x14:color rgb="FFFFC000"/>
              <x14:color rgb="FF00B050"/>
            </x14:colorScale>
          </x14:cfRule>
          <xm:sqref>T21:V21</xm:sqref>
        </x14:conditionalFormatting>
        <x14:conditionalFormatting xmlns:xm="http://schemas.microsoft.com/office/excel/2006/main">
          <x14:cfRule type="colorScale" priority="28" id="{7FD217CB-FD0D-684A-BAB9-4E8668CAE8D6}">
            <x14:colorScale>
              <x14:cfvo type="num">
                <xm:f>'Authority Input'!$V$27</xm:f>
              </x14:cfvo>
              <x14:cfvo type="formula">
                <xm:f>MEDIAN('Authority Input'!$L$27:$V$27)</xm:f>
              </x14:cfvo>
              <x14:cfvo type="num">
                <xm:f>'Authority Input'!$L$27</xm:f>
              </x14:cfvo>
              <x14:color rgb="FF00B050"/>
              <x14:color rgb="FFFFC000"/>
              <x14:color rgb="FFFF0000"/>
            </x14:colorScale>
          </x14:cfRule>
          <xm:sqref>T22:V22</xm:sqref>
        </x14:conditionalFormatting>
        <x14:conditionalFormatting xmlns:xm="http://schemas.microsoft.com/office/excel/2006/main">
          <x14:cfRule type="colorScale" priority="25" id="{2E182CD4-6743-8B49-AC3C-80708654A360}">
            <x14:colorScale>
              <x14:cfvo type="num">
                <xm:f>'Authority Input'!$V$27</xm:f>
              </x14:cfvo>
              <x14:cfvo type="formula">
                <xm:f>MEDIAN('Authority Input'!$L$27:$V$27)</xm:f>
              </x14:cfvo>
              <x14:cfvo type="num">
                <xm:f>'Authority Input'!$L$27</xm:f>
              </x14:cfvo>
              <x14:color rgb="FF00B050"/>
              <x14:color rgb="FFFFC000"/>
              <x14:color rgb="FFFF0000"/>
            </x14:colorScale>
          </x14:cfRule>
          <xm:sqref>T23:V23</xm:sqref>
        </x14:conditionalFormatting>
        <x14:conditionalFormatting xmlns:xm="http://schemas.microsoft.com/office/excel/2006/main">
          <x14:cfRule type="colorScale" priority="22" id="{D74DBDFE-931C-2941-90AA-C23907BD22B1}">
            <x14:colorScale>
              <x14:cfvo type="num">
                <xm:f>'Authority Input'!$L$29</xm:f>
              </x14:cfvo>
              <x14:cfvo type="formula">
                <xm:f>MEDIAN('Authority Input'!$L$29:$V$29)</xm:f>
              </x14:cfvo>
              <x14:cfvo type="num">
                <xm:f>'Authority Input'!$V$29</xm:f>
              </x14:cfvo>
              <x14:color rgb="FFFF0000"/>
              <x14:color rgb="FFFFC000"/>
              <x14:color rgb="FF00B050"/>
            </x14:colorScale>
          </x14:cfRule>
          <xm:sqref>T24:V24</xm:sqref>
        </x14:conditionalFormatting>
        <x14:conditionalFormatting xmlns:xm="http://schemas.microsoft.com/office/excel/2006/main">
          <x14:cfRule type="colorScale" priority="33" id="{2FE6C0D3-D7A5-BE41-9744-A6017E78C027}">
            <x14:colorScale>
              <x14:cfvo type="num">
                <xm:f>'Authority Input'!$L$30</xm:f>
              </x14:cfvo>
              <x14:cfvo type="formula">
                <xm:f>MEDIAN('Authority Input'!$L$30:$V$30)</xm:f>
              </x14:cfvo>
              <x14:cfvo type="num">
                <xm:f>'Authority Input'!$V$30</xm:f>
              </x14:cfvo>
              <x14:color rgb="FFFF0000"/>
              <x14:color rgb="FFFFC000"/>
              <x14:color rgb="FF00B050"/>
            </x14:colorScale>
          </x14:cfRule>
          <xm:sqref>T25:V25</xm:sqref>
        </x14:conditionalFormatting>
        <x14:conditionalFormatting xmlns:xm="http://schemas.microsoft.com/office/excel/2006/main">
          <x14:cfRule type="colorScale" priority="35" id="{6A9AE567-D790-334C-B06A-A74587246472}">
            <x14:colorScale>
              <x14:cfvo type="num">
                <xm:f>0</xm:f>
              </x14:cfvo>
              <x14:cfvo type="num">
                <xm:f>0</xm:f>
              </x14:cfvo>
              <x14:cfvo type="num">
                <xm:f>'Authority Input'!$I$31</xm:f>
              </x14:cfvo>
              <x14:color rgb="FFFF0000"/>
              <x14:color rgb="FF00B050"/>
              <x14:color rgb="FF00B050"/>
            </x14:colorScale>
          </x14:cfRule>
          <xm:sqref>T26:V26</xm:sqref>
        </x14:conditionalFormatting>
        <x14:conditionalFormatting xmlns:xm="http://schemas.microsoft.com/office/excel/2006/main">
          <x14:cfRule type="colorScale" priority="19" id="{16D03892-C154-4647-ACD1-275E0412B96C}">
            <x14:colorScale>
              <x14:cfvo type="num">
                <xm:f>'Authority Input'!$V$32</xm:f>
              </x14:cfvo>
              <x14:cfvo type="formula">
                <xm:f>MEDIAN('Authority Input'!$L$32:$V$32)</xm:f>
              </x14:cfvo>
              <x14:cfvo type="num">
                <xm:f>'Authority Input'!$L$32</xm:f>
              </x14:cfvo>
              <x14:color rgb="FF00B050"/>
              <x14:color rgb="FFFFC000"/>
              <x14:color rgb="FFFF0000"/>
            </x14:colorScale>
          </x14:cfRule>
          <xm:sqref>T27:V27</xm:sqref>
        </x14:conditionalFormatting>
        <x14:conditionalFormatting xmlns:xm="http://schemas.microsoft.com/office/excel/2006/main">
          <x14:cfRule type="colorScale" priority="3" id="{F9F5A4C0-AC60-4564-AEA2-A67D47DC3BBD}">
            <x14:colorScale>
              <x14:cfvo type="num">
                <xm:f>'Authority Input'!$V$33</xm:f>
              </x14:cfvo>
              <x14:cfvo type="formula">
                <xm:f>MEDIAN('Authority Input'!$L$33:$V$33)</xm:f>
              </x14:cfvo>
              <x14:cfvo type="num">
                <xm:f>'Authority Input'!$L$33</xm:f>
              </x14:cfvo>
              <x14:color rgb="FFFF0000"/>
              <x14:color rgb="FFFFC000"/>
              <x14:color rgb="FF00B050"/>
            </x14:colorScale>
          </x14:cfRule>
          <xm:sqref>T28:V28</xm:sqref>
        </x14:conditionalFormatting>
        <x14:conditionalFormatting xmlns:xm="http://schemas.microsoft.com/office/excel/2006/main">
          <x14:cfRule type="colorScale" priority="1" id="{5D1F1FDF-86E5-4B17-9E58-BC8EB407A89F}">
            <x14:colorScale>
              <x14:cfvo type="num">
                <xm:f>'Authority Input'!$V$34</xm:f>
              </x14:cfvo>
              <x14:cfvo type="formula">
                <xm:f>MEDIAN('Authority Input'!$L$34:$V$34)</xm:f>
              </x14:cfvo>
              <x14:cfvo type="num">
                <xm:f>'Authority Input'!$L$34</xm:f>
              </x14:cfvo>
              <x14:color rgb="FFFF0000"/>
              <x14:color rgb="FFFFC000"/>
              <x14:color rgb="FF00B050"/>
            </x14:colorScale>
          </x14:cfRule>
          <xm:sqref>T29:V29</xm:sqref>
        </x14:conditionalFormatting>
        <x14:conditionalFormatting xmlns:xm="http://schemas.microsoft.com/office/excel/2006/main">
          <x14:cfRule type="colorScale" priority="2" id="{A970EEEE-6919-492E-83E2-3948DF866D6B}">
            <x14:colorScale>
              <x14:cfvo type="num">
                <xm:f>'Authority Input'!$V$35</xm:f>
              </x14:cfvo>
              <x14:cfvo type="formula">
                <xm:f>MEDIAN('Authority Input'!$L$35:$V$35)</xm:f>
              </x14:cfvo>
              <x14:cfvo type="num">
                <xm:f>'Authority Input'!$L$35</xm:f>
              </x14:cfvo>
              <x14:color rgb="FF00B050"/>
              <x14:color rgb="FFFFC000"/>
              <x14:color rgb="FFFF0000"/>
            </x14:colorScale>
          </x14:cfRule>
          <xm:sqref>T30:V30</xm:sqref>
        </x14:conditionalFormatting>
        <x14:conditionalFormatting xmlns:xm="http://schemas.microsoft.com/office/excel/2006/main">
          <x14:cfRule type="colorScale" priority="4" id="{49AE2A51-B98A-4F03-8B19-5A3D1C657281}">
            <x14:colorScale>
              <x14:cfvo type="num">
                <xm:f>'Authority Input'!$V$36</xm:f>
              </x14:cfvo>
              <x14:cfvo type="formula">
                <xm:f>MEDIAN('Authority Input'!$L$36:$V$36)</xm:f>
              </x14:cfvo>
              <x14:cfvo type="num">
                <xm:f>'Authority Input'!$L$36</xm:f>
              </x14:cfvo>
              <x14:color rgb="FFFF0000"/>
              <x14:color rgb="FFFFC000"/>
              <x14:color rgb="FF00B050"/>
            </x14:colorScale>
          </x14:cfRule>
          <xm:sqref>T31:V31</xm:sqref>
        </x14:conditionalFormatting>
      </x14:conditionalFormatting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1">
    <tabColor theme="7" tint="0.59999389629810485"/>
    <pageSetUpPr autoPageBreaks="0" fitToPage="1"/>
  </sheetPr>
  <dimension ref="A1:K659"/>
  <sheetViews>
    <sheetView showGridLines="0" zoomScale="75" zoomScaleNormal="75" workbookViewId="0">
      <selection activeCell="C14" sqref="C14:D14"/>
    </sheetView>
  </sheetViews>
  <sheetFormatPr defaultColWidth="0" defaultRowHeight="15.75" customHeight="1" zeroHeight="1" x14ac:dyDescent="0.25"/>
  <cols>
    <col min="1" max="1" width="3" style="81" customWidth="1"/>
    <col min="2" max="2" width="3.296875" style="81" bestFit="1" customWidth="1"/>
    <col min="3" max="3" width="20.796875" style="81" customWidth="1"/>
    <col min="4" max="4" width="25.3984375" style="75" customWidth="1"/>
    <col min="5" max="5" width="2.796875" style="81" customWidth="1"/>
    <col min="6" max="8" width="13.3984375" style="103" customWidth="1"/>
    <col min="9" max="9" width="2" style="81" customWidth="1"/>
    <col min="10" max="10" width="9" style="81" hidden="1" customWidth="1"/>
    <col min="11" max="11" width="0" style="81" hidden="1" customWidth="1"/>
    <col min="12" max="16384" width="9" style="81" hidden="1"/>
  </cols>
  <sheetData>
    <row r="1" spans="1:9" ht="15.75" customHeight="1" x14ac:dyDescent="0.25">
      <c r="A1" s="79"/>
      <c r="B1" s="79"/>
      <c r="C1" s="80"/>
      <c r="D1" s="104"/>
      <c r="E1" s="79"/>
      <c r="F1" s="99"/>
      <c r="G1" s="99"/>
      <c r="H1" s="99"/>
      <c r="I1" s="99"/>
    </row>
    <row r="2" spans="1:9" ht="15.75" customHeight="1" x14ac:dyDescent="0.25">
      <c r="A2" s="79"/>
      <c r="B2" s="79"/>
      <c r="C2" s="41" t="str">
        <f>cstProjectName</f>
        <v>[Financial Viability Risk Assessment Template]</v>
      </c>
      <c r="D2" s="104"/>
      <c r="E2" s="79"/>
      <c r="F2" s="99"/>
      <c r="G2" s="99"/>
      <c r="H2" s="99"/>
      <c r="I2" s="99"/>
    </row>
    <row r="3" spans="1:9" ht="15.75" customHeight="1" x14ac:dyDescent="0.25">
      <c r="A3" s="79"/>
      <c r="B3" s="79"/>
      <c r="C3" s="42" t="str">
        <f ca="1">MID(CELL("filename",A1),FIND("]",CELL("filename",A1))+1,256)</f>
        <v>4.3 Evaluation Summary</v>
      </c>
      <c r="D3" s="104"/>
      <c r="E3" s="79"/>
      <c r="F3" s="99"/>
      <c r="G3" s="99"/>
      <c r="H3" s="99"/>
      <c r="I3" s="99"/>
    </row>
    <row r="4" spans="1:9" ht="15.75" customHeight="1" x14ac:dyDescent="0.25">
      <c r="A4" s="79"/>
      <c r="B4" s="79"/>
      <c r="C4" s="80" t="str">
        <f>IF(ISBLANK(cstProtectiveMarking),"",cstProtectiveMarking)</f>
        <v>[OFFICIAL]</v>
      </c>
      <c r="D4" s="104"/>
      <c r="E4" s="79"/>
      <c r="F4" s="99"/>
      <c r="G4" s="99"/>
      <c r="H4" s="99"/>
      <c r="I4" s="99"/>
    </row>
    <row r="5" spans="1:9" ht="15.75" customHeight="1" x14ac:dyDescent="0.25">
      <c r="A5" s="79"/>
      <c r="B5" s="79"/>
      <c r="C5" s="82" t="str">
        <f>HYPERLINK("#'Contents'!A1",sysChkWord)</f>
        <v>All Checks OK</v>
      </c>
      <c r="D5" s="104"/>
      <c r="E5" s="79"/>
      <c r="F5" s="99"/>
      <c r="G5" s="99"/>
      <c r="H5" s="99"/>
      <c r="I5" s="99"/>
    </row>
    <row r="6" spans="1:9" ht="15.75" customHeight="1" x14ac:dyDescent="0.25">
      <c r="A6" s="79"/>
      <c r="B6" s="83"/>
      <c r="C6" s="164" t="str">
        <f>HYPERLINK("#'Contents'!A1","Contents")</f>
        <v>Contents</v>
      </c>
      <c r="D6" s="105"/>
      <c r="E6" s="84"/>
      <c r="F6" s="100"/>
      <c r="G6" s="100"/>
      <c r="H6" s="100"/>
      <c r="I6" s="100"/>
    </row>
    <row r="7" spans="1:9" ht="15.75" customHeight="1" x14ac:dyDescent="0.25">
      <c r="A7" s="79"/>
      <c r="B7" s="79"/>
      <c r="C7" s="79"/>
      <c r="D7" s="104"/>
      <c r="E7" s="79"/>
      <c r="F7" s="99"/>
      <c r="G7" s="99"/>
      <c r="H7" s="99"/>
      <c r="I7" s="99"/>
    </row>
    <row r="8" spans="1:9" ht="15.75" customHeight="1" x14ac:dyDescent="0.25">
      <c r="A8" s="85">
        <f>SUM(A9:A42)</f>
        <v>0</v>
      </c>
      <c r="B8" s="85">
        <f>SUM(B9:B42)</f>
        <v>0</v>
      </c>
      <c r="C8" s="86"/>
      <c r="D8" s="106"/>
      <c r="E8" s="86"/>
      <c r="F8" s="46"/>
      <c r="G8" s="46"/>
      <c r="H8" s="46"/>
      <c r="I8" s="46"/>
    </row>
    <row r="9" spans="1:9" ht="15.75" customHeight="1" x14ac:dyDescent="0.25">
      <c r="A9" s="87"/>
      <c r="B9" s="87"/>
      <c r="C9" s="1269" t="s">
        <v>400</v>
      </c>
      <c r="D9" s="1269"/>
      <c r="E9" s="1269"/>
      <c r="F9" s="1269"/>
      <c r="G9" s="1269"/>
      <c r="H9" s="1269"/>
    </row>
    <row r="10" spans="1:9" ht="15.75" customHeight="1" x14ac:dyDescent="0.25">
      <c r="A10" s="88"/>
      <c r="B10" s="88"/>
      <c r="C10" s="1187" t="s">
        <v>299</v>
      </c>
      <c r="D10" s="1187"/>
      <c r="E10" s="297"/>
      <c r="F10" s="1288" t="str">
        <f>'Authority Input'!G45</f>
        <v>[Agreement / Contract Ref]</v>
      </c>
      <c r="G10" s="1288"/>
      <c r="H10" s="1288"/>
    </row>
    <row r="11" spans="1:9" ht="15.5" x14ac:dyDescent="0.25">
      <c r="A11" s="88"/>
      <c r="B11" s="88"/>
      <c r="C11" s="1187" t="s">
        <v>300</v>
      </c>
      <c r="D11" s="1187"/>
      <c r="E11" s="244"/>
      <c r="F11" s="1288" t="str">
        <f>'Authority Input'!G46</f>
        <v>[Agreement / Contract Name]</v>
      </c>
      <c r="G11" s="1288"/>
      <c r="H11" s="1288"/>
    </row>
    <row r="12" spans="1:9" ht="15.75" customHeight="1" x14ac:dyDescent="0.25">
      <c r="A12" s="88"/>
      <c r="B12" s="88"/>
      <c r="C12" s="138"/>
      <c r="D12" s="138"/>
      <c r="E12" s="138"/>
      <c r="F12" s="141"/>
      <c r="G12" s="141"/>
      <c r="H12" s="141"/>
    </row>
    <row r="13" spans="1:9" ht="15.75" customHeight="1" x14ac:dyDescent="0.25">
      <c r="A13" s="88"/>
      <c r="B13" s="88"/>
      <c r="C13" s="1270" t="s">
        <v>409</v>
      </c>
      <c r="D13" s="1270"/>
      <c r="E13" s="1270"/>
      <c r="F13" s="1270" t="s">
        <v>285</v>
      </c>
      <c r="G13" s="1270"/>
      <c r="H13" s="1270"/>
    </row>
    <row r="14" spans="1:9" ht="15.75" customHeight="1" x14ac:dyDescent="0.25">
      <c r="A14" s="88"/>
      <c r="B14" s="88"/>
      <c r="C14" s="1275">
        <f>HYPERLINK("#'4.1a Lead'!$F$10",LeadBidder)</f>
        <v>0</v>
      </c>
      <c r="D14" s="1276"/>
      <c r="E14" s="138"/>
      <c r="F14" s="1270">
        <f>'4.1a Lead'!$J$16</f>
        <v>0</v>
      </c>
      <c r="G14" s="1270"/>
      <c r="H14" s="1270"/>
    </row>
    <row r="15" spans="1:9" ht="15.75" customHeight="1" x14ac:dyDescent="0.25">
      <c r="A15" s="88"/>
      <c r="B15" s="88"/>
      <c r="C15" s="1275">
        <f>HYPERLINK("#'4.1b Immediate Parent'!$F$10",ImmediateP)</f>
        <v>0</v>
      </c>
      <c r="D15" s="1276"/>
      <c r="E15" s="138"/>
      <c r="F15" s="1270">
        <f>'4.1b Immediate Parent'!$Q$16</f>
        <v>0</v>
      </c>
      <c r="G15" s="1270"/>
      <c r="H15" s="1270"/>
    </row>
    <row r="16" spans="1:9" ht="15.75" customHeight="1" x14ac:dyDescent="0.25">
      <c r="A16" s="88"/>
      <c r="B16" s="88"/>
      <c r="C16" s="1275">
        <f>HYPERLINK("#'4.1c Ultimate Parent'!$F$10",UltimateP)</f>
        <v>0</v>
      </c>
      <c r="D16" s="1276"/>
      <c r="E16" s="138"/>
      <c r="F16" s="1270">
        <f>'4.1c Ultimate Parent'!$X$16</f>
        <v>0</v>
      </c>
      <c r="G16" s="1270"/>
      <c r="H16" s="1270"/>
    </row>
    <row r="17" spans="1:9" ht="15.75" customHeight="1" x14ac:dyDescent="0.25">
      <c r="A17" s="88"/>
      <c r="B17" s="88"/>
      <c r="C17" s="1275" t="str">
        <f>HYPERLINK("#'4.2a Other (1)'!$F$10",Entity1)</f>
        <v>Subcontractor/Guarantor/Entity #1</v>
      </c>
      <c r="D17" s="1276"/>
      <c r="E17" s="138"/>
      <c r="F17" s="1270">
        <f>'4.2a Other (1)'!$J$16</f>
        <v>0</v>
      </c>
      <c r="G17" s="1270"/>
      <c r="H17" s="1270"/>
    </row>
    <row r="18" spans="1:9" ht="15.75" customHeight="1" x14ac:dyDescent="0.25">
      <c r="A18" s="88"/>
      <c r="B18" s="88"/>
      <c r="C18" s="1275" t="str">
        <f>HYPERLINK("#'4.2b Other (2)'!$F$10",Entity2)</f>
        <v>Subcontractor/Guarantor/Entity #2</v>
      </c>
      <c r="D18" s="1276"/>
      <c r="E18" s="138"/>
      <c r="F18" s="1270">
        <f>'4.2b Other (2)'!$Q$16</f>
        <v>0</v>
      </c>
      <c r="G18" s="1270"/>
      <c r="H18" s="1270"/>
    </row>
    <row r="19" spans="1:9" ht="15.75" customHeight="1" x14ac:dyDescent="0.25">
      <c r="A19" s="88"/>
      <c r="B19" s="88"/>
      <c r="C19" s="1275" t="str">
        <f>HYPERLINK("#'4.2c Other (3)'!$F$10",Entity3)</f>
        <v>Subcontractor/Guarantor/Entity #3</v>
      </c>
      <c r="D19" s="1276"/>
      <c r="E19" s="138"/>
      <c r="F19" s="1270">
        <f>'4.2c Other (3)'!$X$16</f>
        <v>0</v>
      </c>
      <c r="G19" s="1270"/>
      <c r="H19" s="1270"/>
    </row>
    <row r="20" spans="1:9" ht="15.75" customHeight="1" x14ac:dyDescent="0.25">
      <c r="A20" s="88"/>
      <c r="B20" s="88"/>
      <c r="C20" s="1271"/>
      <c r="D20" s="1271"/>
      <c r="E20" s="138"/>
      <c r="F20" s="1270"/>
      <c r="G20" s="1270"/>
      <c r="H20" s="1270"/>
    </row>
    <row r="21" spans="1:9" ht="15.75" customHeight="1" x14ac:dyDescent="0.25">
      <c r="A21" s="88"/>
      <c r="B21" s="88"/>
      <c r="C21" s="1270" t="s">
        <v>290</v>
      </c>
      <c r="D21" s="1270"/>
      <c r="E21" s="138"/>
      <c r="F21" s="1272"/>
      <c r="G21" s="1273"/>
      <c r="H21" s="1274"/>
    </row>
    <row r="22" spans="1:9" ht="15.75" customHeight="1" x14ac:dyDescent="0.25">
      <c r="A22" s="88"/>
      <c r="B22" s="88"/>
      <c r="C22" s="1271"/>
      <c r="D22" s="1271"/>
      <c r="E22" s="138"/>
      <c r="F22" s="1270"/>
      <c r="G22" s="1270"/>
      <c r="H22" s="1270"/>
    </row>
    <row r="23" spans="1:9" ht="15.75" customHeight="1" x14ac:dyDescent="0.25">
      <c r="A23" s="88"/>
      <c r="B23" s="88"/>
      <c r="C23" s="142"/>
      <c r="D23" s="142"/>
      <c r="E23" s="138"/>
      <c r="F23" s="143"/>
      <c r="G23" s="143"/>
      <c r="H23" s="143"/>
      <c r="I23" s="143"/>
    </row>
    <row r="24" spans="1:9" ht="15.75" customHeight="1" x14ac:dyDescent="0.25">
      <c r="A24" s="88"/>
      <c r="B24" s="88"/>
      <c r="C24" s="1277"/>
      <c r="D24" s="1278"/>
      <c r="E24" s="1278"/>
      <c r="F24" s="1278"/>
      <c r="G24" s="1278"/>
      <c r="H24" s="1279"/>
      <c r="I24" s="143"/>
    </row>
    <row r="25" spans="1:9" ht="15.75" customHeight="1" x14ac:dyDescent="0.25">
      <c r="A25" s="88"/>
      <c r="B25" s="88"/>
      <c r="C25" s="1280"/>
      <c r="D25" s="1281"/>
      <c r="E25" s="1281"/>
      <c r="F25" s="1281"/>
      <c r="G25" s="1281"/>
      <c r="H25" s="1282"/>
      <c r="I25" s="143"/>
    </row>
    <row r="26" spans="1:9" ht="15.75" customHeight="1" x14ac:dyDescent="0.25">
      <c r="A26" s="88"/>
      <c r="B26" s="88"/>
      <c r="C26" s="1280"/>
      <c r="D26" s="1281"/>
      <c r="E26" s="1281"/>
      <c r="F26" s="1281"/>
      <c r="G26" s="1281"/>
      <c r="H26" s="1282"/>
      <c r="I26" s="143"/>
    </row>
    <row r="27" spans="1:9" ht="15.75" customHeight="1" x14ac:dyDescent="0.25">
      <c r="A27" s="88"/>
      <c r="B27" s="88"/>
      <c r="C27" s="1280"/>
      <c r="D27" s="1281"/>
      <c r="E27" s="1281"/>
      <c r="F27" s="1281"/>
      <c r="G27" s="1281"/>
      <c r="H27" s="1282"/>
      <c r="I27" s="143"/>
    </row>
    <row r="28" spans="1:9" ht="15.75" customHeight="1" x14ac:dyDescent="0.25">
      <c r="A28" s="88"/>
      <c r="B28" s="88"/>
      <c r="C28" s="1280"/>
      <c r="D28" s="1281"/>
      <c r="E28" s="1281"/>
      <c r="F28" s="1281"/>
      <c r="G28" s="1281"/>
      <c r="H28" s="1282"/>
      <c r="I28" s="143"/>
    </row>
    <row r="29" spans="1:9" ht="15.75" customHeight="1" x14ac:dyDescent="0.25">
      <c r="A29" s="88"/>
      <c r="B29" s="88"/>
      <c r="C29" s="1280"/>
      <c r="D29" s="1281"/>
      <c r="E29" s="1281"/>
      <c r="F29" s="1281"/>
      <c r="G29" s="1281"/>
      <c r="H29" s="1282"/>
      <c r="I29" s="143"/>
    </row>
    <row r="30" spans="1:9" ht="15.75" customHeight="1" x14ac:dyDescent="0.25">
      <c r="A30" s="88"/>
      <c r="B30" s="88"/>
      <c r="C30" s="1280"/>
      <c r="D30" s="1281"/>
      <c r="E30" s="1281"/>
      <c r="F30" s="1281"/>
      <c r="G30" s="1281"/>
      <c r="H30" s="1282"/>
      <c r="I30" s="143"/>
    </row>
    <row r="31" spans="1:9" ht="15.75" customHeight="1" x14ac:dyDescent="0.25">
      <c r="A31" s="88"/>
      <c r="B31" s="88"/>
      <c r="C31" s="1280"/>
      <c r="D31" s="1281"/>
      <c r="E31" s="1281"/>
      <c r="F31" s="1281"/>
      <c r="G31" s="1281"/>
      <c r="H31" s="1282"/>
      <c r="I31" s="143"/>
    </row>
    <row r="32" spans="1:9" ht="15.75" customHeight="1" x14ac:dyDescent="0.25">
      <c r="A32" s="88"/>
      <c r="B32" s="88"/>
      <c r="C32" s="1280"/>
      <c r="D32" s="1281"/>
      <c r="E32" s="1281"/>
      <c r="F32" s="1281"/>
      <c r="G32" s="1281"/>
      <c r="H32" s="1282"/>
      <c r="I32" s="143"/>
    </row>
    <row r="33" spans="1:10" ht="15.75" customHeight="1" x14ac:dyDescent="0.25">
      <c r="A33" s="88"/>
      <c r="B33" s="88"/>
      <c r="C33" s="1280"/>
      <c r="D33" s="1281"/>
      <c r="E33" s="1281"/>
      <c r="F33" s="1281"/>
      <c r="G33" s="1281"/>
      <c r="H33" s="1282"/>
      <c r="I33" s="143"/>
    </row>
    <row r="34" spans="1:10" ht="15.75" customHeight="1" x14ac:dyDescent="0.25">
      <c r="A34" s="88"/>
      <c r="B34" s="88"/>
      <c r="C34" s="1283"/>
      <c r="D34" s="1284"/>
      <c r="E34" s="1284"/>
      <c r="F34" s="1284"/>
      <c r="G34" s="1284"/>
      <c r="H34" s="1285"/>
      <c r="I34" s="143"/>
    </row>
    <row r="35" spans="1:10" ht="15.75" customHeight="1" x14ac:dyDescent="0.25">
      <c r="A35" s="88"/>
      <c r="B35" s="88"/>
      <c r="C35" s="1271"/>
      <c r="D35" s="1271"/>
      <c r="E35" s="138"/>
      <c r="F35" s="143"/>
      <c r="G35" s="143"/>
      <c r="H35" s="143"/>
      <c r="I35" s="143"/>
    </row>
    <row r="36" spans="1:10" ht="15.75" customHeight="1" x14ac:dyDescent="0.25">
      <c r="A36" s="88"/>
      <c r="B36" s="88"/>
      <c r="C36" s="142"/>
      <c r="D36" s="142"/>
      <c r="E36" s="138"/>
      <c r="F36" s="143"/>
      <c r="G36" s="143"/>
      <c r="H36" s="143"/>
      <c r="I36" s="143"/>
    </row>
    <row r="37" spans="1:10" ht="15.75" customHeight="1" x14ac:dyDescent="0.25">
      <c r="A37" s="88"/>
      <c r="B37" s="88"/>
      <c r="C37" s="145"/>
      <c r="D37" s="145" t="s">
        <v>284</v>
      </c>
      <c r="E37" s="147"/>
      <c r="F37" s="144"/>
      <c r="G37" s="1286" t="s">
        <v>283</v>
      </c>
      <c r="H37" s="1286"/>
      <c r="I37" s="143"/>
    </row>
    <row r="38" spans="1:10" ht="15.75" customHeight="1" x14ac:dyDescent="0.25">
      <c r="A38" s="88"/>
      <c r="B38" s="88"/>
      <c r="C38" s="146" t="s">
        <v>159</v>
      </c>
      <c r="D38" s="279"/>
      <c r="E38" s="147"/>
      <c r="F38" s="144"/>
      <c r="G38" s="1287"/>
      <c r="H38" s="1287"/>
      <c r="I38" s="143"/>
    </row>
    <row r="39" spans="1:10" ht="15.75" customHeight="1" x14ac:dyDescent="0.25">
      <c r="A39" s="88"/>
      <c r="B39" s="88"/>
      <c r="C39" s="146" t="s">
        <v>282</v>
      </c>
      <c r="D39" s="279"/>
      <c r="E39" s="147"/>
      <c r="F39" s="144"/>
      <c r="G39" s="1287"/>
      <c r="H39" s="1287"/>
      <c r="I39" s="143"/>
    </row>
    <row r="40" spans="1:10" ht="15.75" customHeight="1" x14ac:dyDescent="0.25">
      <c r="A40" s="88"/>
      <c r="B40" s="88"/>
      <c r="C40" s="146" t="s">
        <v>281</v>
      </c>
      <c r="D40" s="279"/>
      <c r="E40" s="147"/>
      <c r="F40" s="144"/>
      <c r="G40" s="1287"/>
      <c r="H40" s="1287"/>
      <c r="I40" s="143"/>
    </row>
    <row r="41" spans="1:10" ht="15.75" customHeight="1" x14ac:dyDescent="0.25">
      <c r="A41" s="88"/>
      <c r="B41" s="88"/>
      <c r="C41" s="1271"/>
      <c r="D41" s="1271"/>
      <c r="E41" s="138"/>
      <c r="F41" s="1270"/>
      <c r="G41" s="1270"/>
      <c r="H41" s="1270"/>
    </row>
    <row r="42" spans="1:10" ht="15.75" customHeight="1" x14ac:dyDescent="0.25">
      <c r="A42" s="88"/>
      <c r="B42" s="88"/>
      <c r="C42" s="89"/>
      <c r="D42" s="90"/>
      <c r="E42" s="91"/>
      <c r="F42" s="97"/>
      <c r="G42" s="97"/>
      <c r="H42" s="97"/>
    </row>
    <row r="43" spans="1:10" ht="15.75" customHeight="1" x14ac:dyDescent="0.25">
      <c r="A43" s="96" t="s">
        <v>111</v>
      </c>
      <c r="B43" s="96"/>
      <c r="C43" s="96"/>
      <c r="D43" s="107"/>
      <c r="E43" s="96"/>
      <c r="F43" s="102"/>
      <c r="G43" s="102"/>
      <c r="H43" s="102"/>
      <c r="I43" s="102"/>
      <c r="J43" s="102"/>
    </row>
    <row r="44" spans="1:10" ht="15.75" customHeight="1" x14ac:dyDescent="0.25"/>
    <row r="659" spans="1:8" s="98" customFormat="1" ht="15.75" hidden="1" customHeight="1" x14ac:dyDescent="0.25">
      <c r="A659" s="81"/>
      <c r="B659" s="81"/>
      <c r="C659" s="81"/>
      <c r="D659" s="75"/>
      <c r="E659" s="81"/>
      <c r="F659" s="103"/>
      <c r="G659" s="103"/>
      <c r="H659" s="103"/>
    </row>
  </sheetData>
  <sheetProtection algorithmName="SHA-512" hashValue="V7bRazKpRntskI31ASAo5uMP0O21DpZkwZ2srVWMrHdOfpTgd/+CerLIRTKC7af3tpbR4XgxEHS3Jxx9n2zLBw==" saltValue="gnkm5ihDcZXPsJ1UfBlr8A==" spinCount="100000" sheet="1" objects="1" scenarios="1"/>
  <protectedRanges>
    <protectedRange sqref="F11:G11 F10" name="Ancillary Inputs_1_1_3_1"/>
  </protectedRanges>
  <mergeCells count="33">
    <mergeCell ref="F10:H10"/>
    <mergeCell ref="F11:H11"/>
    <mergeCell ref="C10:D10"/>
    <mergeCell ref="C11:D11"/>
    <mergeCell ref="C14:D14"/>
    <mergeCell ref="C22:D22"/>
    <mergeCell ref="C35:D35"/>
    <mergeCell ref="C41:D41"/>
    <mergeCell ref="C18:D18"/>
    <mergeCell ref="C19:D19"/>
    <mergeCell ref="C24:H34"/>
    <mergeCell ref="G37:H37"/>
    <mergeCell ref="G38:H38"/>
    <mergeCell ref="G39:H39"/>
    <mergeCell ref="G40:H40"/>
    <mergeCell ref="F22:H22"/>
    <mergeCell ref="F41:H41"/>
    <mergeCell ref="C9:H9"/>
    <mergeCell ref="F15:H15"/>
    <mergeCell ref="C20:D20"/>
    <mergeCell ref="C21:D21"/>
    <mergeCell ref="F16:H16"/>
    <mergeCell ref="F17:H17"/>
    <mergeCell ref="F18:H18"/>
    <mergeCell ref="F19:H19"/>
    <mergeCell ref="F20:H20"/>
    <mergeCell ref="F21:H21"/>
    <mergeCell ref="C15:D15"/>
    <mergeCell ref="C16:D16"/>
    <mergeCell ref="C17:D17"/>
    <mergeCell ref="F14:H14"/>
    <mergeCell ref="C13:E13"/>
    <mergeCell ref="F13:H13"/>
  </mergeCells>
  <conditionalFormatting sqref="C5">
    <cfRule type="expression" dxfId="11" priority="4">
      <formula>IF(AND(sysChk=0,sysWarn=0),1,0)</formula>
    </cfRule>
    <cfRule type="expression" dxfId="10" priority="5">
      <formula>IF(AND(sysChk=0,sysWarn&lt;&gt;0),1,0)</formula>
    </cfRule>
    <cfRule type="expression" dxfId="9" priority="6">
      <formula>IF(sysChk&lt;&gt;0,1,0)</formula>
    </cfRule>
  </conditionalFormatting>
  <pageMargins left="0.74803149606299213" right="0.74803149606299213" top="0.98425196850393704" bottom="0.98425196850393704" header="0.51181102362204722" footer="0.51181102362204722"/>
  <pageSetup paperSize="9" scale="26"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A02D55-E88E-C549-919B-4D1BA298262B}">
  <sheetPr codeName="Sheet32">
    <tabColor theme="7" tint="0.59999389629810485"/>
    <pageSetUpPr autoPageBreaks="0" fitToPage="1"/>
  </sheetPr>
  <dimension ref="A1:XDZ650"/>
  <sheetViews>
    <sheetView showGridLines="0" zoomScale="75" zoomScaleNormal="75" workbookViewId="0">
      <selection activeCell="C14" sqref="C14:D14"/>
    </sheetView>
  </sheetViews>
  <sheetFormatPr defaultColWidth="0" defaultRowHeight="0" customHeight="1" zeroHeight="1" x14ac:dyDescent="0.25"/>
  <cols>
    <col min="1" max="2" width="5" style="81" customWidth="1"/>
    <col min="3" max="3" width="13" style="81" customWidth="1"/>
    <col min="4" max="4" width="28.59765625" style="75" customWidth="1"/>
    <col min="5" max="5" width="2.796875" style="81" customWidth="1"/>
    <col min="6" max="8" width="14.3984375" style="103" customWidth="1"/>
    <col min="9" max="9" width="22" style="81" bestFit="1" customWidth="1"/>
    <col min="10" max="10" width="12.3984375" style="81" customWidth="1"/>
    <col min="11" max="11" width="16.59765625" style="81" bestFit="1" customWidth="1"/>
    <col min="12" max="12" width="13" style="81" bestFit="1" customWidth="1"/>
    <col min="13" max="13" width="38" style="81" customWidth="1"/>
    <col min="14" max="14" width="11.3984375" style="81" bestFit="1" customWidth="1"/>
    <col min="15" max="15" width="12" style="81" customWidth="1"/>
    <col min="16" max="16" width="10.59765625" style="81" bestFit="1" customWidth="1"/>
    <col min="17" max="17" width="21.59765625" style="81" customWidth="1"/>
    <col min="18" max="18" width="1.796875" style="81" customWidth="1"/>
    <col min="19" max="29" width="11" style="81" hidden="1" customWidth="1"/>
    <col min="30" max="30" width="11" style="81" customWidth="1"/>
    <col min="31" max="16354" width="9" style="81" hidden="1"/>
    <col min="16355" max="16384" width="11" style="81" hidden="1"/>
  </cols>
  <sheetData>
    <row r="1" spans="1:30" ht="15.75" customHeight="1" x14ac:dyDescent="0.25">
      <c r="A1" s="79"/>
      <c r="B1" s="79"/>
      <c r="C1" s="80"/>
      <c r="D1" s="104"/>
      <c r="E1" s="79"/>
      <c r="F1" s="99"/>
      <c r="G1" s="99"/>
      <c r="H1" s="99"/>
      <c r="I1" s="79"/>
      <c r="J1" s="79"/>
      <c r="K1" s="79"/>
      <c r="L1" s="79"/>
      <c r="M1" s="79"/>
      <c r="N1" s="79"/>
      <c r="O1" s="79"/>
      <c r="P1" s="79"/>
      <c r="Q1" s="79"/>
      <c r="R1" s="79"/>
      <c r="S1" s="79"/>
      <c r="T1" s="79"/>
      <c r="U1" s="79"/>
      <c r="V1" s="79"/>
      <c r="W1" s="79"/>
      <c r="X1" s="79"/>
      <c r="Y1" s="79"/>
      <c r="Z1" s="79"/>
      <c r="AA1" s="79"/>
      <c r="AB1" s="79"/>
      <c r="AC1" s="79"/>
      <c r="AD1" s="79"/>
    </row>
    <row r="2" spans="1:30" ht="15.75" customHeight="1" x14ac:dyDescent="0.25">
      <c r="A2" s="79"/>
      <c r="B2" s="79"/>
      <c r="C2" s="41" t="str">
        <f>cstProjectName</f>
        <v>[Financial Viability Risk Assessment Template]</v>
      </c>
      <c r="D2" s="104"/>
      <c r="E2" s="79"/>
      <c r="F2" s="99"/>
      <c r="G2" s="99"/>
      <c r="H2" s="99"/>
      <c r="I2" s="79"/>
      <c r="J2" s="79"/>
      <c r="K2" s="79"/>
      <c r="L2" s="79"/>
      <c r="M2" s="79"/>
      <c r="N2" s="79"/>
      <c r="O2" s="79"/>
      <c r="P2" s="79"/>
      <c r="Q2" s="79"/>
      <c r="R2" s="79"/>
      <c r="S2" s="79"/>
      <c r="T2" s="79"/>
      <c r="U2" s="79"/>
      <c r="V2" s="79"/>
      <c r="W2" s="79"/>
      <c r="X2" s="79"/>
      <c r="Y2" s="79"/>
      <c r="Z2" s="79"/>
      <c r="AA2" s="79"/>
      <c r="AB2" s="79"/>
      <c r="AC2" s="79"/>
      <c r="AD2" s="79"/>
    </row>
    <row r="3" spans="1:30" ht="15.75" customHeight="1" x14ac:dyDescent="0.25">
      <c r="A3" s="79"/>
      <c r="B3" s="79"/>
      <c r="C3" s="42" t="str">
        <f ca="1">MID(CELL("filename",A1),FIND("]",CELL("filename",A1))+1,256)&amp;" Evaluation"</f>
        <v>4.4 Lead Evaluation</v>
      </c>
      <c r="D3" s="104"/>
      <c r="E3" s="79"/>
      <c r="F3" s="99"/>
      <c r="G3" s="99"/>
      <c r="H3" s="99"/>
      <c r="I3" s="79"/>
      <c r="J3" s="79"/>
      <c r="K3" s="79"/>
      <c r="L3" s="79"/>
      <c r="M3" s="79"/>
      <c r="N3" s="79"/>
      <c r="O3" s="79"/>
      <c r="P3" s="79"/>
      <c r="Q3" s="79"/>
      <c r="R3" s="79"/>
      <c r="S3" s="79"/>
      <c r="T3" s="79"/>
      <c r="U3" s="79"/>
      <c r="V3" s="79"/>
      <c r="W3" s="79"/>
      <c r="X3" s="79"/>
      <c r="Y3" s="79"/>
      <c r="Z3" s="79"/>
      <c r="AA3" s="79"/>
      <c r="AB3" s="79"/>
      <c r="AC3" s="79"/>
      <c r="AD3" s="79"/>
    </row>
    <row r="4" spans="1:30" ht="15.75" customHeight="1" x14ac:dyDescent="0.25">
      <c r="A4" s="79"/>
      <c r="B4" s="79"/>
      <c r="C4" s="80" t="str">
        <f>IF(ISBLANK(cstProtectiveMarking),"",cstProtectiveMarking)</f>
        <v>[OFFICIAL]</v>
      </c>
      <c r="D4" s="104"/>
      <c r="E4" s="79"/>
      <c r="F4" s="99"/>
      <c r="G4" s="99"/>
      <c r="H4" s="99"/>
      <c r="I4" s="79"/>
      <c r="J4" s="79"/>
      <c r="K4" s="79"/>
      <c r="L4" s="79"/>
      <c r="M4" s="79"/>
      <c r="N4" s="79"/>
      <c r="O4" s="79"/>
      <c r="P4" s="79"/>
      <c r="Q4" s="79"/>
      <c r="R4" s="79"/>
      <c r="S4" s="79"/>
      <c r="T4" s="79"/>
      <c r="U4" s="79"/>
      <c r="V4" s="79"/>
      <c r="W4" s="79"/>
      <c r="X4" s="79"/>
      <c r="Y4" s="79"/>
      <c r="Z4" s="79"/>
      <c r="AA4" s="79"/>
      <c r="AB4" s="79"/>
      <c r="AC4" s="79"/>
      <c r="AD4" s="79"/>
    </row>
    <row r="5" spans="1:30" ht="15.75" customHeight="1" x14ac:dyDescent="0.25">
      <c r="A5" s="79"/>
      <c r="B5" s="79"/>
      <c r="C5" s="82" t="str">
        <f>HYPERLINK("#'Contents'!A1",sysChkWord)</f>
        <v>All Checks OK</v>
      </c>
      <c r="D5" s="104"/>
      <c r="E5" s="79"/>
      <c r="F5" s="99"/>
      <c r="G5" s="99"/>
      <c r="H5" s="99"/>
      <c r="I5" s="79"/>
      <c r="J5" s="79"/>
      <c r="K5" s="79"/>
      <c r="L5" s="79"/>
      <c r="M5" s="79"/>
      <c r="N5" s="79"/>
      <c r="O5" s="79"/>
      <c r="P5" s="79"/>
      <c r="Q5" s="79"/>
      <c r="R5" s="79"/>
      <c r="S5" s="79"/>
      <c r="T5" s="79"/>
      <c r="U5" s="79"/>
      <c r="V5" s="79"/>
      <c r="W5" s="79"/>
      <c r="X5" s="79"/>
      <c r="Y5" s="79"/>
      <c r="Z5" s="79"/>
      <c r="AA5" s="79"/>
      <c r="AB5" s="79"/>
      <c r="AC5" s="79"/>
      <c r="AD5" s="79"/>
    </row>
    <row r="6" spans="1:30" ht="15.75" customHeight="1" x14ac:dyDescent="0.25">
      <c r="A6" s="79"/>
      <c r="B6" s="273"/>
      <c r="C6" s="274" t="str">
        <f>HYPERLINK("#'Contents FVRA Lite'!A1","Contents")</f>
        <v>Contents</v>
      </c>
      <c r="D6" s="275"/>
      <c r="E6" s="276"/>
      <c r="F6" s="100"/>
      <c r="G6" s="100"/>
      <c r="H6" s="100"/>
      <c r="I6" s="82"/>
      <c r="J6" s="82"/>
      <c r="K6" s="82"/>
      <c r="L6" s="82"/>
      <c r="M6" s="82"/>
      <c r="N6" s="82"/>
      <c r="O6" s="82"/>
      <c r="P6" s="82"/>
      <c r="Q6" s="82"/>
      <c r="R6" s="82"/>
      <c r="S6" s="82"/>
      <c r="T6" s="82"/>
      <c r="U6" s="82"/>
      <c r="V6" s="82"/>
      <c r="W6" s="82"/>
      <c r="X6" s="82"/>
      <c r="Y6" s="82"/>
      <c r="Z6" s="82"/>
      <c r="AA6" s="82"/>
      <c r="AB6" s="82"/>
      <c r="AC6" s="82"/>
      <c r="AD6" s="82"/>
    </row>
    <row r="7" spans="1:30" ht="15.75" customHeight="1" x14ac:dyDescent="0.25">
      <c r="A7" s="79"/>
      <c r="B7" s="79"/>
      <c r="C7" s="79"/>
      <c r="D7" s="104"/>
      <c r="E7" s="79"/>
      <c r="F7" s="99"/>
      <c r="G7" s="99"/>
      <c r="H7" s="99"/>
      <c r="I7" s="79"/>
      <c r="J7" s="79"/>
      <c r="K7" s="79"/>
      <c r="L7" s="79"/>
      <c r="M7" s="79"/>
      <c r="N7" s="79"/>
      <c r="O7" s="79"/>
      <c r="P7" s="79"/>
      <c r="Q7" s="79"/>
      <c r="R7" s="79"/>
      <c r="S7" s="79"/>
      <c r="T7" s="79"/>
      <c r="U7" s="79"/>
      <c r="V7" s="79"/>
      <c r="W7" s="79"/>
      <c r="X7" s="79"/>
      <c r="Y7" s="79"/>
      <c r="Z7" s="79"/>
      <c r="AA7" s="79"/>
      <c r="AB7" s="79"/>
      <c r="AC7" s="79"/>
      <c r="AD7" s="79"/>
    </row>
    <row r="8" spans="1:30" ht="15.75" customHeight="1" x14ac:dyDescent="0.25">
      <c r="A8" s="85">
        <f>SUM(A9:A33)</f>
        <v>0</v>
      </c>
      <c r="B8" s="85">
        <f>SUM(B9:B33)</f>
        <v>0</v>
      </c>
      <c r="C8" s="86"/>
      <c r="D8" s="106"/>
      <c r="E8" s="86"/>
      <c r="F8" s="46"/>
      <c r="G8" s="46"/>
      <c r="H8" s="46"/>
      <c r="I8" s="86"/>
      <c r="J8" s="86"/>
      <c r="K8" s="86"/>
      <c r="L8" s="86"/>
      <c r="M8" s="86"/>
      <c r="N8" s="86"/>
      <c r="O8" s="86"/>
      <c r="P8" s="86"/>
      <c r="Q8" s="86"/>
      <c r="R8" s="86"/>
      <c r="S8" s="86"/>
      <c r="T8" s="86"/>
      <c r="U8" s="86"/>
      <c r="V8" s="86"/>
      <c r="W8" s="86"/>
      <c r="X8" s="86"/>
      <c r="Y8" s="86"/>
      <c r="Z8" s="86"/>
      <c r="AA8" s="86"/>
      <c r="AB8" s="86"/>
      <c r="AC8" s="86"/>
      <c r="AD8" s="86"/>
    </row>
    <row r="9" spans="1:30" ht="15.75" customHeight="1" thickBot="1" x14ac:dyDescent="0.3">
      <c r="A9" s="87"/>
      <c r="B9" s="87"/>
      <c r="C9" s="1227" t="s">
        <v>306</v>
      </c>
      <c r="D9" s="1227"/>
      <c r="E9" s="1227"/>
      <c r="F9" s="101"/>
      <c r="G9" s="101"/>
      <c r="H9" s="101"/>
      <c r="L9" s="439" t="s">
        <v>362</v>
      </c>
      <c r="M9" s="439" t="s">
        <v>96</v>
      </c>
      <c r="N9" s="439" t="s">
        <v>369</v>
      </c>
      <c r="O9" s="439"/>
      <c r="P9" s="439" t="s">
        <v>370</v>
      </c>
      <c r="Q9" s="439" t="s">
        <v>177</v>
      </c>
    </row>
    <row r="10" spans="1:30" ht="15.75" customHeight="1" x14ac:dyDescent="0.25">
      <c r="A10" s="87"/>
      <c r="B10" s="87"/>
      <c r="C10" s="1291" t="s">
        <v>1</v>
      </c>
      <c r="D10" s="1291"/>
      <c r="E10" s="1291"/>
      <c r="F10" s="1257" t="str">
        <f>'3.3 Lead'!$I10</f>
        <v>Lead Bidder</v>
      </c>
      <c r="G10" s="1258"/>
      <c r="H10" s="1259"/>
      <c r="K10"/>
      <c r="L10" s="440">
        <v>1</v>
      </c>
      <c r="M10" s="438" t="s">
        <v>113</v>
      </c>
      <c r="N10" s="541">
        <f>'Authority Input Lite'!G24</f>
        <v>1.5</v>
      </c>
      <c r="O10" s="544"/>
      <c r="P10" s="541">
        <f>'Authority Input Lite'!I24</f>
        <v>2</v>
      </c>
      <c r="Q10" s="440" t="s">
        <v>43</v>
      </c>
      <c r="R10"/>
      <c r="S10"/>
      <c r="T10"/>
      <c r="U10"/>
      <c r="V10"/>
      <c r="W10"/>
      <c r="X10"/>
      <c r="Y10"/>
      <c r="Z10"/>
      <c r="AA10"/>
      <c r="AB10"/>
      <c r="AC10"/>
      <c r="AD10"/>
    </row>
    <row r="11" spans="1:30" ht="15.75" customHeight="1" x14ac:dyDescent="0.25">
      <c r="A11" s="87"/>
      <c r="B11" s="87"/>
      <c r="C11" s="1291" t="s">
        <v>0</v>
      </c>
      <c r="D11" s="1291"/>
      <c r="E11" s="1291"/>
      <c r="F11" s="1257" t="str">
        <f>'3.3 Lead'!$I11</f>
        <v>[x]</v>
      </c>
      <c r="G11" s="1258"/>
      <c r="H11" s="1259"/>
      <c r="K11"/>
      <c r="L11" s="440">
        <v>2</v>
      </c>
      <c r="M11" s="438" t="s">
        <v>48</v>
      </c>
      <c r="N11" s="542">
        <f>'Authority Input Lite'!G25</f>
        <v>0.04</v>
      </c>
      <c r="O11" s="539"/>
      <c r="P11" s="542">
        <f>'Authority Input Lite'!I25</f>
        <v>0.08</v>
      </c>
      <c r="Q11" s="440" t="s">
        <v>43</v>
      </c>
      <c r="R11" s="441"/>
      <c r="S11"/>
      <c r="T11"/>
      <c r="U11"/>
      <c r="V11"/>
      <c r="W11"/>
      <c r="X11"/>
      <c r="Y11"/>
      <c r="Z11"/>
      <c r="AA11"/>
      <c r="AB11"/>
      <c r="AC11"/>
      <c r="AD11"/>
    </row>
    <row r="12" spans="1:30" ht="15.75" customHeight="1" thickBot="1" x14ac:dyDescent="0.3">
      <c r="A12" s="87"/>
      <c r="B12" s="87"/>
      <c r="C12" s="1291" t="s">
        <v>40</v>
      </c>
      <c r="D12" s="1291"/>
      <c r="E12" s="1291"/>
      <c r="F12" s="1257" t="str">
        <f>'3.3 Lead'!$I12</f>
        <v>[x]</v>
      </c>
      <c r="G12" s="1258"/>
      <c r="H12" s="1259"/>
      <c r="K12"/>
      <c r="L12" s="440">
        <v>3</v>
      </c>
      <c r="M12" s="438" t="s">
        <v>54</v>
      </c>
      <c r="N12" s="541">
        <f>'Authority Input Lite'!G26</f>
        <v>2</v>
      </c>
      <c r="O12" s="544"/>
      <c r="P12" s="541">
        <f>'Authority Input Lite'!I26</f>
        <v>1</v>
      </c>
      <c r="Q12" s="440" t="s">
        <v>44</v>
      </c>
      <c r="R12" s="441"/>
      <c r="S12" s="192" t="s">
        <v>677</v>
      </c>
      <c r="T12" s="192"/>
      <c r="U12" s="192"/>
      <c r="V12" s="192"/>
      <c r="W12" s="192"/>
      <c r="X12" s="192"/>
      <c r="Y12" s="192"/>
      <c r="Z12" s="192"/>
      <c r="AA12" s="192"/>
      <c r="AB12" s="192"/>
      <c r="AC12" s="192"/>
      <c r="AD12"/>
    </row>
    <row r="13" spans="1:30" ht="15.75" customHeight="1" x14ac:dyDescent="0.25">
      <c r="A13" s="87"/>
      <c r="B13" s="87"/>
      <c r="C13" s="1291" t="s">
        <v>41</v>
      </c>
      <c r="D13" s="1291"/>
      <c r="E13" s="1291"/>
      <c r="F13" s="1257" t="str">
        <f>'3.3 Lead'!$I13</f>
        <v>[x]</v>
      </c>
      <c r="G13" s="1258"/>
      <c r="H13" s="1259"/>
      <c r="K13"/>
      <c r="L13" s="440">
        <v>4</v>
      </c>
      <c r="M13" s="438" t="s">
        <v>664</v>
      </c>
      <c r="N13" s="541">
        <f>'Authority Input Lite'!G27</f>
        <v>1</v>
      </c>
      <c r="O13" s="544"/>
      <c r="P13" s="541">
        <f>'Authority Input Lite'!I27</f>
        <v>3</v>
      </c>
      <c r="Q13" s="440" t="s">
        <v>43</v>
      </c>
      <c r="R13" s="440"/>
      <c r="S13" s="470">
        <f>'Authority Input Lite'!$G$24+('Authority Input Lite'!$AB$24*'Authority Input Lite'!AC$23)</f>
        <v>1.5</v>
      </c>
      <c r="T13" s="470">
        <f>'Authority Input Lite'!$G$24+('Authority Input Lite'!$AB$24*'Authority Input Lite'!AD$23)</f>
        <v>1.5</v>
      </c>
      <c r="U13" s="470">
        <f>'Authority Input Lite'!$G$24+('Authority Input Lite'!$AB$24*'Authority Input Lite'!AE$23)</f>
        <v>1.5</v>
      </c>
      <c r="V13" s="470">
        <f>'Authority Input Lite'!$G$24+('Authority Input Lite'!$AB$24*'Authority Input Lite'!AF$23)</f>
        <v>1.5</v>
      </c>
      <c r="W13" s="470">
        <f>'Authority Input Lite'!$G$24+('Authority Input Lite'!$AB$24*'Authority Input Lite'!AG$23)</f>
        <v>1.5</v>
      </c>
      <c r="X13" s="470">
        <f>'Authority Input Lite'!$G$24+('Authority Input Lite'!$AB$24*'Authority Input Lite'!AH$23)</f>
        <v>1.5</v>
      </c>
      <c r="Y13" s="470">
        <f>'Authority Input Lite'!$G$24+('Authority Input Lite'!$AB$24*'Authority Input Lite'!AI$23)</f>
        <v>1.5</v>
      </c>
      <c r="Z13" s="470">
        <f>'Authority Input Lite'!$G$24+('Authority Input Lite'!$AB$24*'Authority Input Lite'!AJ$23)</f>
        <v>1.5</v>
      </c>
      <c r="AA13" s="470">
        <f>'Authority Input Lite'!$G$24+('Authority Input Lite'!$AB$24*'Authority Input Lite'!AK$23)</f>
        <v>1.5</v>
      </c>
      <c r="AB13" s="470">
        <f>'Authority Input Lite'!$G$24+('Authority Input Lite'!$AB$24*'Authority Input Lite'!AL$23)</f>
        <v>1.5</v>
      </c>
      <c r="AC13" s="470">
        <f>'Authority Input Lite'!$G$24+('Authority Input Lite'!$AB$24*'Authority Input Lite'!AM$23)</f>
        <v>1.5</v>
      </c>
      <c r="AD13"/>
    </row>
    <row r="14" spans="1:30" ht="15.75" customHeight="1" x14ac:dyDescent="0.25">
      <c r="A14" s="87"/>
      <c r="B14" s="87"/>
      <c r="C14" s="1291" t="s">
        <v>46</v>
      </c>
      <c r="D14" s="1291"/>
      <c r="E14" s="1291"/>
      <c r="F14" s="1257" t="str">
        <f>'3.3 Lead'!$I14</f>
        <v>31/XX/20XX</v>
      </c>
      <c r="G14" s="1258"/>
      <c r="H14" s="1259"/>
      <c r="K14"/>
      <c r="L14" s="440">
        <v>5</v>
      </c>
      <c r="M14" s="438" t="s">
        <v>55</v>
      </c>
      <c r="N14" s="541">
        <f>'Authority Input Lite'!G28</f>
        <v>0.8</v>
      </c>
      <c r="O14" s="544"/>
      <c r="P14" s="541">
        <f>'Authority Input Lite'!I28</f>
        <v>1</v>
      </c>
      <c r="Q14" s="440" t="s">
        <v>43</v>
      </c>
      <c r="R14" s="440"/>
      <c r="S14" s="471">
        <f>'Authority Input Lite'!$G$25+('Authority Input Lite'!$AB$25*'Authority Input Lite'!AC$23)</f>
        <v>0.04</v>
      </c>
      <c r="T14" s="471">
        <f>'Authority Input Lite'!$G$25+('Authority Input Lite'!$AB$25*'Authority Input Lite'!AD$23)</f>
        <v>0.04</v>
      </c>
      <c r="U14" s="471">
        <f>'Authority Input Lite'!$G$25+('Authority Input Lite'!$AB$25*'Authority Input Lite'!AE$23)</f>
        <v>0.04</v>
      </c>
      <c r="V14" s="471">
        <f>'Authority Input Lite'!$G$25+('Authority Input Lite'!$AB$25*'Authority Input Lite'!AF$23)</f>
        <v>0.04</v>
      </c>
      <c r="W14" s="471">
        <f>'Authority Input Lite'!$G$25+('Authority Input Lite'!$AB$25*'Authority Input Lite'!AG$23)</f>
        <v>0.04</v>
      </c>
      <c r="X14" s="471">
        <f>'Authority Input Lite'!$G$25+('Authority Input Lite'!$AB$25*'Authority Input Lite'!AH$23)</f>
        <v>0.04</v>
      </c>
      <c r="Y14" s="471">
        <f>'Authority Input Lite'!$G$25+('Authority Input Lite'!$AB$25*'Authority Input Lite'!AI$23)</f>
        <v>0.04</v>
      </c>
      <c r="Z14" s="471">
        <f>'Authority Input Lite'!$G$25+('Authority Input Lite'!$AB$25*'Authority Input Lite'!AJ$23)</f>
        <v>0.04</v>
      </c>
      <c r="AA14" s="471">
        <f>'Authority Input Lite'!$G$25+('Authority Input Lite'!$AB$25*'Authority Input Lite'!AK$23)</f>
        <v>0.04</v>
      </c>
      <c r="AB14" s="471">
        <f>'Authority Input Lite'!$G$25+('Authority Input Lite'!$AB$25*'Authority Input Lite'!AL$23)</f>
        <v>0.04</v>
      </c>
      <c r="AC14" s="471">
        <f>'Authority Input Lite'!$G$25+('Authority Input Lite'!$AB$25*'Authority Input Lite'!AM$23)</f>
        <v>0.04</v>
      </c>
      <c r="AD14"/>
    </row>
    <row r="15" spans="1:30" ht="15.75" customHeight="1" x14ac:dyDescent="0.25">
      <c r="A15" s="88"/>
      <c r="B15" s="88"/>
      <c r="C15" s="1295" t="s">
        <v>639</v>
      </c>
      <c r="D15" s="1295"/>
      <c r="E15" s="1296"/>
      <c r="F15" s="1257" t="str">
        <f>'3.3 Lead'!$I15</f>
        <v>Not-for-profit/Voluntary Organisation</v>
      </c>
      <c r="G15" s="1258"/>
      <c r="H15" s="1259"/>
      <c r="K15"/>
      <c r="L15" s="440">
        <v>6</v>
      </c>
      <c r="M15" s="430" t="s">
        <v>56</v>
      </c>
      <c r="N15" s="541">
        <f>'Authority Input Lite'!G29</f>
        <v>0</v>
      </c>
      <c r="O15" s="544"/>
      <c r="P15" s="541">
        <f>'Authority Input Lite'!I29</f>
        <v>0</v>
      </c>
      <c r="Q15" s="431" t="s">
        <v>43</v>
      </c>
      <c r="R15" s="440"/>
      <c r="S15" s="472">
        <f>'Authority Input Lite'!$I$26+('Authority Input Lite'!$AB$26*'Authority Input Lite'!AN$23)</f>
        <v>1</v>
      </c>
      <c r="T15" s="472">
        <f>'Authority Input Lite'!$I$26+('Authority Input Lite'!$AB$26*'Authority Input Lite'!AM$23)</f>
        <v>1</v>
      </c>
      <c r="U15" s="472">
        <f>'Authority Input Lite'!$I$26+('Authority Input Lite'!$AB$26*'Authority Input Lite'!AL$23)</f>
        <v>1</v>
      </c>
      <c r="V15" s="472">
        <f>'Authority Input Lite'!$I$26+('Authority Input Lite'!$AB$26*'Authority Input Lite'!AK$23)</f>
        <v>1</v>
      </c>
      <c r="W15" s="472">
        <f>'Authority Input Lite'!$I$26+('Authority Input Lite'!$AB$26*'Authority Input Lite'!AJ$23)</f>
        <v>1</v>
      </c>
      <c r="X15" s="472">
        <f>'Authority Input Lite'!$I$26+('Authority Input Lite'!$AB$26*'Authority Input Lite'!AI$23)</f>
        <v>1</v>
      </c>
      <c r="Y15" s="472">
        <f>'Authority Input Lite'!$I$26+('Authority Input Lite'!$AB$26*'Authority Input Lite'!AH$23)</f>
        <v>1</v>
      </c>
      <c r="Z15" s="472">
        <f>'Authority Input Lite'!$I$26+('Authority Input Lite'!$AB$26*'Authority Input Lite'!AG$23)</f>
        <v>1</v>
      </c>
      <c r="AA15" s="472">
        <f>'Authority Input Lite'!$I$26+('Authority Input Lite'!$AB$26*'Authority Input Lite'!AF$23)</f>
        <v>1</v>
      </c>
      <c r="AB15" s="472">
        <f>'Authority Input Lite'!$I$26+('Authority Input Lite'!$AB$26*'Authority Input Lite'!AE$23)</f>
        <v>1</v>
      </c>
      <c r="AC15" s="472">
        <f>'Authority Input Lite'!$I$26+('Authority Input Lite'!$AB$26*'Authority Input Lite'!AD$23)</f>
        <v>1</v>
      </c>
      <c r="AD15"/>
    </row>
    <row r="16" spans="1:30" ht="15.75" customHeight="1" x14ac:dyDescent="0.25">
      <c r="A16" s="88"/>
      <c r="B16" s="88"/>
      <c r="C16" s="14"/>
      <c r="D16" s="14"/>
      <c r="E16" s="14"/>
      <c r="F16" s="406"/>
      <c r="G16" s="406"/>
      <c r="H16" s="406"/>
      <c r="K16"/>
      <c r="L16" s="506" t="s">
        <v>795</v>
      </c>
      <c r="M16" s="507" t="s">
        <v>799</v>
      </c>
      <c r="N16" s="541">
        <f>'Authority Input Lite'!G30</f>
        <v>2</v>
      </c>
      <c r="O16" s="538"/>
      <c r="P16" s="541">
        <f>'Authority Input Lite'!I30</f>
        <v>4</v>
      </c>
      <c r="Q16" s="431" t="s">
        <v>43</v>
      </c>
      <c r="R16" s="440"/>
      <c r="S16" s="470">
        <f>'Authority Input Lite'!$G$27+('Authority Input Lite'!$AB$27*'Authority Input Lite'!AC$23)</f>
        <v>1</v>
      </c>
      <c r="T16" s="470">
        <f>'Authority Input Lite'!$G$27+('Authority Input Lite'!$AB$27*'Authority Input Lite'!AD$23)</f>
        <v>1</v>
      </c>
      <c r="U16" s="470">
        <f>'Authority Input Lite'!$G$27+('Authority Input Lite'!$AB$27*'Authority Input Lite'!AE$23)</f>
        <v>1</v>
      </c>
      <c r="V16" s="470">
        <f>'Authority Input Lite'!$G$27+('Authority Input Lite'!$AB$27*'Authority Input Lite'!AF$23)</f>
        <v>1</v>
      </c>
      <c r="W16" s="470">
        <f>'Authority Input Lite'!$G$27+('Authority Input Lite'!$AB$27*'Authority Input Lite'!AG$23)</f>
        <v>1</v>
      </c>
      <c r="X16" s="470">
        <f>'Authority Input Lite'!$G$27+('Authority Input Lite'!$AB$27*'Authority Input Lite'!AH$23)</f>
        <v>1</v>
      </c>
      <c r="Y16" s="470">
        <f>'Authority Input Lite'!$G$27+('Authority Input Lite'!$AB$27*'Authority Input Lite'!AI$23)</f>
        <v>1</v>
      </c>
      <c r="Z16" s="470">
        <f>'Authority Input Lite'!$G$27+('Authority Input Lite'!$AB$27*'Authority Input Lite'!AJ$23)</f>
        <v>1</v>
      </c>
      <c r="AA16" s="470">
        <f>'Authority Input Lite'!$G$27+('Authority Input Lite'!$AB$27*'Authority Input Lite'!AK$23)</f>
        <v>1</v>
      </c>
      <c r="AB16" s="470">
        <f>'Authority Input Lite'!$G$27+('Authority Input Lite'!$AB$27*'Authority Input Lite'!AL$23)</f>
        <v>1</v>
      </c>
      <c r="AC16" s="470">
        <f>'Authority Input Lite'!$G$27+('Authority Input Lite'!$AB$27*'Authority Input Lite'!AM$23)</f>
        <v>1</v>
      </c>
      <c r="AD16"/>
    </row>
    <row r="17" spans="1:30" ht="15.75" customHeight="1" x14ac:dyDescent="0.25">
      <c r="A17" s="88"/>
      <c r="B17" s="88"/>
      <c r="C17" s="143"/>
      <c r="D17" s="143"/>
      <c r="E17" s="143"/>
      <c r="F17" s="143"/>
      <c r="G17" s="143"/>
      <c r="H17" s="143"/>
      <c r="I17"/>
      <c r="J17"/>
      <c r="K17"/>
      <c r="L17" s="506" t="s">
        <v>796</v>
      </c>
      <c r="M17" s="507" t="s">
        <v>800</v>
      </c>
      <c r="N17" s="541">
        <f>'Authority Input Lite'!G31</f>
        <v>0.5</v>
      </c>
      <c r="O17" s="538"/>
      <c r="P17" s="541">
        <f>'Authority Input Lite'!I31</f>
        <v>1</v>
      </c>
      <c r="Q17" s="431" t="s">
        <v>43</v>
      </c>
      <c r="R17" s="440"/>
      <c r="S17" s="470">
        <f>'Authority Input Lite'!$G$28+('Authority Input Lite'!$AB$28*'Authority Input Lite'!AC$23)</f>
        <v>0.8</v>
      </c>
      <c r="T17" s="470">
        <f>'Authority Input Lite'!$G$28+('Authority Input Lite'!$AB$28*'Authority Input Lite'!AD$23)</f>
        <v>0.8</v>
      </c>
      <c r="U17" s="470">
        <f>'Authority Input Lite'!$G$28+('Authority Input Lite'!$AB$28*'Authority Input Lite'!AE$23)</f>
        <v>0.8</v>
      </c>
      <c r="V17" s="470">
        <f>'Authority Input Lite'!$G$28+('Authority Input Lite'!$AB$28*'Authority Input Lite'!AF$23)</f>
        <v>0.8</v>
      </c>
      <c r="W17" s="470">
        <f>'Authority Input Lite'!$G$28+('Authority Input Lite'!$AB$28*'Authority Input Lite'!AG$23)</f>
        <v>0.8</v>
      </c>
      <c r="X17" s="470">
        <f>'Authority Input Lite'!$G$28+('Authority Input Lite'!$AB$28*'Authority Input Lite'!AH$23)</f>
        <v>0.8</v>
      </c>
      <c r="Y17" s="470">
        <f>'Authority Input Lite'!$G$28+('Authority Input Lite'!$AB$28*'Authority Input Lite'!AI$23)</f>
        <v>0.8</v>
      </c>
      <c r="Z17" s="470">
        <f>'Authority Input Lite'!$G$28+('Authority Input Lite'!$AB$28*'Authority Input Lite'!AJ$23)</f>
        <v>0.8</v>
      </c>
      <c r="AA17" s="470">
        <f>'Authority Input Lite'!$G$28+('Authority Input Lite'!$AB$28*'Authority Input Lite'!AK$23)</f>
        <v>0.8</v>
      </c>
      <c r="AB17" s="470">
        <f>'Authority Input Lite'!$G$28+('Authority Input Lite'!$AB$28*'Authority Input Lite'!AL$23)</f>
        <v>0.8</v>
      </c>
      <c r="AC17" s="470">
        <f>'Authority Input Lite'!$G$28+('Authority Input Lite'!$AB$28*'Authority Input Lite'!AM$23)</f>
        <v>0.8</v>
      </c>
      <c r="AD17"/>
    </row>
    <row r="18" spans="1:30" ht="15.75" customHeight="1" x14ac:dyDescent="0.25">
      <c r="A18" s="88"/>
      <c r="B18" s="88"/>
      <c r="C18"/>
      <c r="D18"/>
      <c r="E18"/>
      <c r="F18"/>
      <c r="G18"/>
      <c r="H18"/>
      <c r="I18"/>
      <c r="J18"/>
      <c r="K18"/>
      <c r="L18" s="506" t="s">
        <v>797</v>
      </c>
      <c r="M18" s="507" t="s">
        <v>801</v>
      </c>
      <c r="N18" s="542">
        <f>'Authority Input Lite'!G32</f>
        <v>0.5</v>
      </c>
      <c r="O18" s="539"/>
      <c r="P18" s="542">
        <f>'Authority Input Lite'!I32</f>
        <v>0.3</v>
      </c>
      <c r="Q18" s="540" t="s">
        <v>44</v>
      </c>
      <c r="R18"/>
      <c r="S18" s="470">
        <f>'Authority Input Lite'!$G$29+('Authority Input Lite'!$AB$29*'Authority Input Lite'!AC$23)</f>
        <v>0</v>
      </c>
      <c r="T18" s="470">
        <f>'Authority Input Lite'!$G$29+('Authority Input Lite'!$AB$29*'Authority Input Lite'!AD$23)</f>
        <v>0</v>
      </c>
      <c r="U18" s="470">
        <f>'Authority Input Lite'!$G$29+('Authority Input Lite'!$AB$29*'Authority Input Lite'!AE$23)</f>
        <v>0</v>
      </c>
      <c r="V18" s="470">
        <f>'Authority Input Lite'!$G$29+('Authority Input Lite'!$AB$29*'Authority Input Lite'!AF$23)</f>
        <v>0</v>
      </c>
      <c r="W18" s="470">
        <f>'Authority Input Lite'!$G$29+('Authority Input Lite'!$AB$29*'Authority Input Lite'!AG$23)</f>
        <v>0</v>
      </c>
      <c r="X18" s="470">
        <f>'Authority Input Lite'!$G$29+('Authority Input Lite'!$AB$29*'Authority Input Lite'!AH$23)</f>
        <v>0</v>
      </c>
      <c r="Y18" s="470">
        <f>'Authority Input Lite'!$G$29+('Authority Input Lite'!$AB$29*'Authority Input Lite'!AI$23)</f>
        <v>0</v>
      </c>
      <c r="Z18" s="470">
        <f>'Authority Input Lite'!$G$29+('Authority Input Lite'!$AB$29*'Authority Input Lite'!AJ$23)</f>
        <v>0</v>
      </c>
      <c r="AA18" s="470">
        <f>'Authority Input Lite'!$G$29+('Authority Input Lite'!$AB$29*'Authority Input Lite'!AK$23)</f>
        <v>0</v>
      </c>
      <c r="AB18" s="470">
        <f>'Authority Input Lite'!$G$29+('Authority Input Lite'!$AB$29*'Authority Input Lite'!AL$23)</f>
        <v>0</v>
      </c>
      <c r="AC18" s="470">
        <f>'Authority Input Lite'!$G$29+('Authority Input Lite'!$AB$29*'Authority Input Lite'!AM$23)</f>
        <v>0</v>
      </c>
      <c r="AD18"/>
    </row>
    <row r="19" spans="1:30" ht="15.75" customHeight="1" x14ac:dyDescent="0.25">
      <c r="A19" s="88"/>
      <c r="B19" s="88"/>
      <c r="C19" s="92"/>
      <c r="E19" s="88"/>
      <c r="F19" s="97"/>
      <c r="G19" s="97"/>
      <c r="H19" s="97"/>
      <c r="L19" s="506" t="s">
        <v>798</v>
      </c>
      <c r="M19" s="507" t="s">
        <v>802</v>
      </c>
      <c r="N19" s="541">
        <f>'Authority Input Lite'!G33</f>
        <v>0.5</v>
      </c>
      <c r="O19" s="538"/>
      <c r="P19" s="541">
        <f>'Authority Input Lite'!I33</f>
        <v>1</v>
      </c>
      <c r="Q19" s="431" t="s">
        <v>43</v>
      </c>
    </row>
    <row r="20" spans="1:30" ht="15.75" customHeight="1" x14ac:dyDescent="0.25">
      <c r="A20" s="88"/>
      <c r="B20" s="88"/>
      <c r="C20" s="92"/>
      <c r="E20" s="88"/>
      <c r="F20" s="97"/>
      <c r="G20" s="97"/>
      <c r="H20" s="97"/>
      <c r="L20" s="506"/>
      <c r="M20" s="507"/>
      <c r="N20" s="541"/>
      <c r="O20" s="545"/>
      <c r="P20" s="541"/>
      <c r="Q20" s="431"/>
    </row>
    <row r="21" spans="1:30" s="362" customFormat="1" ht="45" customHeight="1" x14ac:dyDescent="0.25">
      <c r="A21" s="546"/>
      <c r="B21" s="546"/>
      <c r="C21" s="360"/>
      <c r="D21" s="356" t="s">
        <v>45</v>
      </c>
      <c r="E21" s="361"/>
      <c r="F21" s="386" t="str">
        <f ca="1">'3.3 Lead'!F18</f>
        <v>31/XX/20XX</v>
      </c>
      <c r="G21" s="386" t="str">
        <f ca="1">'3.3 Lead'!G18</f>
        <v>31/XX/20XX</v>
      </c>
      <c r="H21" s="386" t="str">
        <f ca="1">'3.3 Lead'!H18</f>
        <v>31/XX/20XX</v>
      </c>
      <c r="I21" s="1304" t="s">
        <v>257</v>
      </c>
      <c r="J21" s="1305"/>
      <c r="K21" s="1305"/>
      <c r="L21" s="1294" t="s">
        <v>258</v>
      </c>
      <c r="M21" s="1294"/>
      <c r="N21"/>
      <c r="O21"/>
      <c r="P21"/>
      <c r="Q21"/>
      <c r="R21"/>
      <c r="S21"/>
      <c r="T21"/>
      <c r="U21"/>
      <c r="V21"/>
      <c r="W21"/>
      <c r="X21"/>
      <c r="Y21"/>
      <c r="Z21"/>
      <c r="AA21"/>
      <c r="AB21"/>
      <c r="AC21"/>
      <c r="AD21"/>
    </row>
    <row r="22" spans="1:30" ht="69" customHeight="1" x14ac:dyDescent="0.25">
      <c r="A22" s="93"/>
      <c r="B22" s="94"/>
      <c r="C22" s="95">
        <v>1</v>
      </c>
      <c r="D22" s="77" t="s">
        <v>113</v>
      </c>
      <c r="E22" s="77"/>
      <c r="F22" s="473" t="str">
        <f ca="1">'3.3 Lead'!I$19</f>
        <v>N/A</v>
      </c>
      <c r="G22" s="473" t="str">
        <f ca="1">'3.3 Lead'!J$19</f>
        <v>N/A</v>
      </c>
      <c r="H22" s="473" t="str">
        <f ca="1">'3.3 Lead'!K$19</f>
        <v>N/A</v>
      </c>
      <c r="I22" s="1297" t="s">
        <v>638</v>
      </c>
      <c r="J22" s="1298"/>
      <c r="K22" s="1299"/>
      <c r="L22" s="1292"/>
      <c r="M22" s="1293"/>
      <c r="N22"/>
      <c r="O22"/>
      <c r="P22"/>
      <c r="Q22"/>
      <c r="R22"/>
      <c r="S22"/>
      <c r="T22"/>
      <c r="U22"/>
      <c r="V22"/>
      <c r="W22"/>
      <c r="X22"/>
      <c r="Y22"/>
      <c r="Z22"/>
      <c r="AA22"/>
      <c r="AB22"/>
      <c r="AC22"/>
      <c r="AD22"/>
    </row>
    <row r="23" spans="1:30" ht="69" customHeight="1" x14ac:dyDescent="0.25">
      <c r="A23" s="93"/>
      <c r="B23" s="94"/>
      <c r="C23" s="95">
        <v>2</v>
      </c>
      <c r="D23" s="77" t="s">
        <v>48</v>
      </c>
      <c r="E23" s="77"/>
      <c r="F23" s="667" t="str">
        <f ca="1">'3.3 Lead'!I$23</f>
        <v>N/A</v>
      </c>
      <c r="G23" s="667" t="str">
        <f ca="1">'3.3 Lead'!J$23</f>
        <v>N/A</v>
      </c>
      <c r="H23" s="667" t="str">
        <f ca="1">'3.3 Lead'!K$23</f>
        <v>N/A</v>
      </c>
      <c r="I23" s="1300"/>
      <c r="J23" s="1298"/>
      <c r="K23" s="1299"/>
      <c r="L23" s="1292"/>
      <c r="M23" s="1293"/>
      <c r="N23"/>
      <c r="O23"/>
      <c r="P23"/>
      <c r="Q23"/>
      <c r="R23"/>
      <c r="S23"/>
      <c r="T23"/>
      <c r="U23"/>
      <c r="V23"/>
      <c r="W23"/>
      <c r="X23"/>
      <c r="Y23"/>
      <c r="Z23"/>
      <c r="AA23"/>
      <c r="AB23"/>
      <c r="AC23"/>
      <c r="AD23"/>
    </row>
    <row r="24" spans="1:30" ht="69" customHeight="1" x14ac:dyDescent="0.25">
      <c r="A24" s="423"/>
      <c r="B24" s="419"/>
      <c r="C24" s="420">
        <v>3</v>
      </c>
      <c r="D24" s="421" t="s">
        <v>633</v>
      </c>
      <c r="E24" s="422"/>
      <c r="F24" s="673" t="str">
        <f ca="1">'3.3 Lead'!I$28</f>
        <v>N/A</v>
      </c>
      <c r="G24" s="673" t="str">
        <f ca="1">'3.3 Lead'!J$28</f>
        <v>N/A</v>
      </c>
      <c r="H24" s="673" t="str">
        <f ca="1">'3.3 Lead'!K$28</f>
        <v>N/A</v>
      </c>
      <c r="I24" s="1301"/>
      <c r="J24" s="1302"/>
      <c r="K24" s="1303"/>
      <c r="L24" s="1289"/>
      <c r="M24" s="1290"/>
      <c r="N24"/>
      <c r="O24"/>
      <c r="P24"/>
      <c r="Q24"/>
      <c r="R24"/>
      <c r="S24"/>
      <c r="T24"/>
      <c r="U24"/>
      <c r="V24"/>
      <c r="W24"/>
      <c r="X24"/>
      <c r="Y24"/>
      <c r="Z24"/>
      <c r="AA24"/>
      <c r="AB24"/>
      <c r="AC24"/>
      <c r="AD24"/>
    </row>
    <row r="25" spans="1:30" ht="69" customHeight="1" x14ac:dyDescent="0.25">
      <c r="A25" s="93"/>
      <c r="B25" s="94"/>
      <c r="C25" s="95">
        <v>4</v>
      </c>
      <c r="D25" s="77" t="s">
        <v>664</v>
      </c>
      <c r="E25" s="77"/>
      <c r="F25" s="674" t="str">
        <f ca="1">'3.3 Lead'!I$37</f>
        <v>N/A</v>
      </c>
      <c r="G25" s="674" t="str">
        <f ca="1">'3.3 Lead'!J$37</f>
        <v>N/A</v>
      </c>
      <c r="H25" s="674" t="str">
        <f ca="1">'3.3 Lead'!K$37</f>
        <v>N/A</v>
      </c>
      <c r="I25" s="1300"/>
      <c r="J25" s="1298"/>
      <c r="K25" s="1299"/>
      <c r="L25" s="1292"/>
      <c r="M25" s="1293"/>
      <c r="N25"/>
      <c r="O25"/>
      <c r="P25"/>
      <c r="Q25"/>
      <c r="R25"/>
      <c r="S25"/>
      <c r="T25"/>
      <c r="U25"/>
      <c r="V25"/>
      <c r="W25"/>
      <c r="X25"/>
      <c r="Y25"/>
      <c r="Z25"/>
      <c r="AA25"/>
      <c r="AB25"/>
      <c r="AC25"/>
      <c r="AD25"/>
    </row>
    <row r="26" spans="1:30" ht="69" customHeight="1" x14ac:dyDescent="0.25">
      <c r="A26" s="93"/>
      <c r="B26" s="94"/>
      <c r="C26" s="95">
        <v>5</v>
      </c>
      <c r="D26" s="77" t="s">
        <v>55</v>
      </c>
      <c r="E26" s="78"/>
      <c r="F26" s="672" t="str">
        <f ca="1">'3.3 Lead'!I$41</f>
        <v>N/A</v>
      </c>
      <c r="G26" s="672" t="str">
        <f ca="1">'3.3 Lead'!J$41</f>
        <v>N/A</v>
      </c>
      <c r="H26" s="672" t="str">
        <f ca="1">'3.3 Lead'!K$41</f>
        <v>N/A</v>
      </c>
      <c r="I26" s="1300"/>
      <c r="J26" s="1298"/>
      <c r="K26" s="1299"/>
      <c r="L26" s="1292"/>
      <c r="M26" s="1293"/>
      <c r="N26"/>
      <c r="O26"/>
      <c r="P26"/>
      <c r="Q26"/>
      <c r="R26"/>
      <c r="S26"/>
      <c r="T26"/>
      <c r="U26"/>
      <c r="V26"/>
      <c r="W26"/>
      <c r="X26"/>
      <c r="Y26"/>
      <c r="Z26"/>
      <c r="AA26"/>
      <c r="AB26"/>
      <c r="AC26"/>
      <c r="AD26"/>
    </row>
    <row r="27" spans="1:30" ht="69" customHeight="1" x14ac:dyDescent="0.25">
      <c r="A27" s="93"/>
      <c r="B27" s="94"/>
      <c r="C27" s="95">
        <v>6</v>
      </c>
      <c r="D27" s="77" t="s">
        <v>56</v>
      </c>
      <c r="E27" s="78"/>
      <c r="F27" s="672" t="str">
        <f ca="1">'3.3 Lead'!I$46</f>
        <v/>
      </c>
      <c r="G27" s="672" t="str">
        <f ca="1">'3.3 Lead'!J$46</f>
        <v/>
      </c>
      <c r="H27" s="672" t="str">
        <f ca="1">'3.3 Lead'!K$46</f>
        <v/>
      </c>
      <c r="I27" s="1300"/>
      <c r="J27" s="1298"/>
      <c r="K27" s="1299"/>
      <c r="L27" s="1292"/>
      <c r="M27" s="1293"/>
      <c r="N27"/>
      <c r="O27"/>
      <c r="P27"/>
      <c r="Q27"/>
      <c r="R27"/>
      <c r="S27"/>
      <c r="T27"/>
      <c r="U27"/>
      <c r="V27"/>
      <c r="W27"/>
      <c r="X27"/>
      <c r="Y27"/>
      <c r="Z27"/>
      <c r="AA27"/>
      <c r="AB27"/>
      <c r="AC27"/>
      <c r="AD27"/>
    </row>
    <row r="28" spans="1:30" ht="69" customHeight="1" x14ac:dyDescent="0.25">
      <c r="A28" s="419"/>
      <c r="B28" s="528"/>
      <c r="C28" s="95" t="s">
        <v>795</v>
      </c>
      <c r="D28" s="77" t="s">
        <v>799</v>
      </c>
      <c r="E28" s="75"/>
      <c r="F28" s="672">
        <f ca="1">'3.3 Lead'!I$48</f>
        <v>0</v>
      </c>
      <c r="G28" s="672">
        <f ca="1">'3.3 Lead'!J$48</f>
        <v>0</v>
      </c>
      <c r="H28" s="672">
        <f ca="1">'3.3 Lead'!K$48</f>
        <v>0</v>
      </c>
      <c r="I28" s="526"/>
      <c r="J28" s="526"/>
      <c r="K28" s="526"/>
      <c r="L28" s="527"/>
      <c r="M28" s="527"/>
      <c r="N28"/>
      <c r="O28"/>
      <c r="P28"/>
      <c r="Q28"/>
      <c r="R28"/>
      <c r="S28"/>
      <c r="T28"/>
      <c r="U28"/>
      <c r="V28"/>
      <c r="W28"/>
      <c r="X28"/>
      <c r="Y28"/>
      <c r="Z28"/>
      <c r="AA28"/>
      <c r="AB28"/>
      <c r="AC28"/>
      <c r="AD28"/>
    </row>
    <row r="29" spans="1:30" ht="69" customHeight="1" x14ac:dyDescent="0.25">
      <c r="A29" s="419"/>
      <c r="B29" s="528"/>
      <c r="C29" s="95" t="s">
        <v>796</v>
      </c>
      <c r="D29" s="77" t="s">
        <v>800</v>
      </c>
      <c r="E29" s="75"/>
      <c r="F29" s="666">
        <f ca="1">'3.3 Lead'!I52</f>
        <v>0</v>
      </c>
      <c r="G29" s="666">
        <f ca="1">'3.3 Lead'!J52</f>
        <v>0</v>
      </c>
      <c r="H29" s="666">
        <f ca="1">'3.3 Lead'!K52</f>
        <v>0</v>
      </c>
      <c r="I29" s="479"/>
      <c r="J29" s="478"/>
      <c r="K29" s="478"/>
      <c r="L29" s="532"/>
      <c r="M29" s="532"/>
      <c r="N29"/>
      <c r="O29"/>
      <c r="P29"/>
      <c r="Q29"/>
      <c r="R29"/>
      <c r="S29"/>
      <c r="T29"/>
      <c r="U29"/>
      <c r="V29"/>
      <c r="W29"/>
      <c r="X29"/>
      <c r="Y29"/>
      <c r="Z29"/>
      <c r="AA29"/>
      <c r="AB29"/>
      <c r="AC29"/>
      <c r="AD29"/>
    </row>
    <row r="30" spans="1:30" customFormat="1" ht="69" customHeight="1" x14ac:dyDescent="0.25">
      <c r="A30" s="530"/>
      <c r="B30" s="531"/>
      <c r="C30" s="95" t="s">
        <v>797</v>
      </c>
      <c r="D30" s="77" t="s">
        <v>801</v>
      </c>
      <c r="E30" s="530"/>
      <c r="F30" s="550">
        <f ca="1">'3.3 Lead'!I56</f>
        <v>0</v>
      </c>
      <c r="G30" s="550">
        <f ca="1">'3.3 Lead'!J56</f>
        <v>0</v>
      </c>
      <c r="H30" s="550">
        <f ca="1">'3.3 Lead'!K56</f>
        <v>0</v>
      </c>
      <c r="I30" s="479"/>
      <c r="J30" s="478"/>
      <c r="K30" s="478"/>
      <c r="L30" s="532"/>
      <c r="M30" s="532"/>
    </row>
    <row r="31" spans="1:30" ht="77.25" customHeight="1" x14ac:dyDescent="0.25">
      <c r="A31" s="521"/>
      <c r="B31" s="529"/>
      <c r="C31" s="95" t="s">
        <v>798</v>
      </c>
      <c r="D31" s="77" t="s">
        <v>802</v>
      </c>
      <c r="E31" s="75"/>
      <c r="F31" s="468">
        <f ca="1">'3.3 Lead'!I60</f>
        <v>0</v>
      </c>
      <c r="G31" s="468">
        <f ca="1">'3.3 Lead'!J60</f>
        <v>0</v>
      </c>
      <c r="H31" s="468">
        <f ca="1">'3.3 Lead'!K60</f>
        <v>0</v>
      </c>
      <c r="I31" s="526"/>
      <c r="J31" s="526"/>
      <c r="K31" s="526"/>
      <c r="L31" s="527"/>
      <c r="M31" s="527"/>
      <c r="N31" s="424"/>
      <c r="O31" s="424"/>
      <c r="P31" s="424"/>
      <c r="Q31" s="424"/>
      <c r="R31" s="424"/>
      <c r="S31" s="424"/>
      <c r="T31" s="424"/>
      <c r="U31" s="424"/>
      <c r="V31" s="424"/>
      <c r="W31" s="424"/>
      <c r="X31" s="424"/>
      <c r="Y31" s="424"/>
      <c r="Z31" s="424"/>
      <c r="AA31" s="424"/>
      <c r="AB31" s="424"/>
      <c r="AC31" s="424"/>
      <c r="AD31" s="424"/>
    </row>
    <row r="32" spans="1:30" ht="2.25" customHeight="1" x14ac:dyDescent="0.25">
      <c r="A32" s="88"/>
      <c r="B32" s="88"/>
      <c r="C32" s="108"/>
      <c r="D32" s="418"/>
      <c r="E32" s="75"/>
      <c r="F32" s="417"/>
      <c r="G32" s="417"/>
      <c r="H32" s="417"/>
      <c r="I32" s="424"/>
      <c r="J32" s="424"/>
      <c r="K32" s="424"/>
      <c r="L32" s="424"/>
      <c r="M32" s="424"/>
      <c r="N32" s="424"/>
      <c r="O32" s="424"/>
      <c r="P32" s="424"/>
      <c r="Q32" s="424"/>
      <c r="R32" s="424"/>
      <c r="S32" s="424"/>
      <c r="T32" s="424"/>
      <c r="U32" s="424"/>
      <c r="V32" s="424"/>
      <c r="W32" s="424"/>
      <c r="X32" s="424"/>
      <c r="Y32" s="424"/>
      <c r="Z32" s="424"/>
      <c r="AA32" s="424"/>
      <c r="AB32" s="424"/>
      <c r="AC32" s="424"/>
      <c r="AD32" s="424"/>
    </row>
    <row r="33" spans="1:30" ht="69" hidden="1" customHeight="1" x14ac:dyDescent="0.25">
      <c r="A33" s="88"/>
      <c r="B33" s="88"/>
      <c r="C33" s="108"/>
      <c r="D33" s="418"/>
      <c r="E33" s="75"/>
      <c r="F33" s="417"/>
      <c r="G33" s="417"/>
      <c r="H33" s="417"/>
      <c r="I33" s="424"/>
      <c r="J33" s="424"/>
      <c r="K33" s="424"/>
      <c r="L33" s="424"/>
      <c r="M33" s="424"/>
      <c r="N33" s="424"/>
      <c r="O33" s="424"/>
      <c r="P33" s="424"/>
      <c r="Q33" s="424"/>
      <c r="R33" s="424"/>
      <c r="S33" s="424"/>
      <c r="T33" s="424"/>
      <c r="U33" s="424"/>
      <c r="V33" s="424"/>
      <c r="W33" s="424"/>
      <c r="X33" s="424"/>
      <c r="Y33" s="424"/>
      <c r="Z33" s="424"/>
      <c r="AA33" s="424"/>
      <c r="AB33" s="424"/>
      <c r="AC33" s="424"/>
      <c r="AD33" s="424"/>
    </row>
    <row r="34" spans="1:30" ht="15.75" customHeight="1" x14ac:dyDescent="0.25">
      <c r="A34" s="96" t="s">
        <v>111</v>
      </c>
      <c r="B34" s="96"/>
      <c r="C34" s="96"/>
      <c r="D34" s="107"/>
      <c r="E34" s="96"/>
      <c r="F34" s="102"/>
      <c r="G34" s="102"/>
      <c r="H34" s="102"/>
      <c r="I34" s="96"/>
      <c r="J34" s="96"/>
      <c r="K34" s="96"/>
      <c r="L34" s="96"/>
      <c r="M34" s="96"/>
      <c r="N34" s="96"/>
      <c r="O34" s="96"/>
      <c r="P34" s="96"/>
      <c r="Q34" s="96"/>
      <c r="R34" s="96"/>
      <c r="S34" s="96"/>
      <c r="T34" s="96"/>
      <c r="U34" s="96"/>
      <c r="V34" s="96"/>
      <c r="W34" s="96"/>
      <c r="X34" s="96"/>
      <c r="Y34" s="96"/>
      <c r="Z34" s="96"/>
      <c r="AA34" s="96"/>
      <c r="AB34" s="96"/>
      <c r="AC34" s="96"/>
      <c r="AD34" s="96"/>
    </row>
    <row r="35" spans="1:30" ht="1" customHeight="1" x14ac:dyDescent="0.25"/>
    <row r="644" spans="1:30" ht="7" hidden="1" customHeight="1" x14ac:dyDescent="0.25"/>
    <row r="645" spans="1:30" ht="1" hidden="1" customHeight="1" x14ac:dyDescent="0.25"/>
    <row r="646" spans="1:30" ht="15" hidden="1" customHeight="1" x14ac:dyDescent="0.25"/>
    <row r="650" spans="1:30" s="98" customFormat="1" ht="15.75" hidden="1" customHeight="1" x14ac:dyDescent="0.25">
      <c r="A650" s="81"/>
      <c r="B650" s="81"/>
      <c r="C650" s="81"/>
      <c r="D650" s="75"/>
      <c r="E650" s="81"/>
      <c r="F650" s="103"/>
      <c r="G650" s="103"/>
      <c r="H650" s="103"/>
      <c r="I650" s="81"/>
      <c r="J650" s="81"/>
      <c r="K650" s="81"/>
      <c r="L650" s="81"/>
      <c r="M650" s="81"/>
      <c r="N650" s="81"/>
      <c r="O650" s="81"/>
      <c r="P650" s="81"/>
      <c r="Q650" s="81"/>
      <c r="R650" s="81"/>
      <c r="S650" s="81"/>
      <c r="T650" s="81"/>
      <c r="U650" s="81"/>
      <c r="V650" s="81"/>
      <c r="W650" s="81"/>
      <c r="X650" s="81"/>
      <c r="Y650" s="81"/>
      <c r="Z650" s="81"/>
      <c r="AA650" s="81"/>
      <c r="AB650" s="81"/>
      <c r="AC650" s="81"/>
      <c r="AD650" s="81"/>
    </row>
  </sheetData>
  <mergeCells count="27">
    <mergeCell ref="L25:M25"/>
    <mergeCell ref="L26:M26"/>
    <mergeCell ref="L27:M27"/>
    <mergeCell ref="L21:M21"/>
    <mergeCell ref="C9:E9"/>
    <mergeCell ref="C14:E14"/>
    <mergeCell ref="F14:H14"/>
    <mergeCell ref="C15:E15"/>
    <mergeCell ref="F15:H15"/>
    <mergeCell ref="I22:K22"/>
    <mergeCell ref="I23:K23"/>
    <mergeCell ref="I25:K25"/>
    <mergeCell ref="I26:K26"/>
    <mergeCell ref="I27:K27"/>
    <mergeCell ref="I24:K24"/>
    <mergeCell ref="I21:K21"/>
    <mergeCell ref="L24:M24"/>
    <mergeCell ref="C10:E10"/>
    <mergeCell ref="C11:E11"/>
    <mergeCell ref="C12:E12"/>
    <mergeCell ref="C13:E13"/>
    <mergeCell ref="F10:H10"/>
    <mergeCell ref="F11:H11"/>
    <mergeCell ref="F12:H12"/>
    <mergeCell ref="F13:H13"/>
    <mergeCell ref="L22:M22"/>
    <mergeCell ref="L23:M23"/>
  </mergeCells>
  <conditionalFormatting sqref="C5">
    <cfRule type="expression" dxfId="8" priority="56">
      <formula>IF(AND(sysChk=0,sysWarn=0),1,0)</formula>
    </cfRule>
    <cfRule type="expression" dxfId="7" priority="57">
      <formula>IF(AND(sysChk=0,sysWarn&lt;&gt;0),1,0)</formula>
    </cfRule>
    <cfRule type="expression" dxfId="6" priority="58">
      <formula>IF(sysChk&lt;&gt;0,1,0)</formula>
    </cfRule>
  </conditionalFormatting>
  <conditionalFormatting sqref="F24:H24">
    <cfRule type="containsText" dxfId="5" priority="6" operator="containsText" text="Net Cash">
      <formula>NOT(ISERROR(SEARCH("Net Cash",F24)))</formula>
    </cfRule>
    <cfRule type="containsText" dxfId="4" priority="7" operator="containsText" text="Negative EBITDA">
      <formula>NOT(ISERROR(SEARCH("Negative EBITDA",F24)))</formula>
    </cfRule>
  </conditionalFormatting>
  <conditionalFormatting sqref="F25:H25">
    <cfRule type="containsText" dxfId="3" priority="4" operator="containsText" text="Operating Loss">
      <formula>NOT(ISERROR(SEARCH("Operating Loss",F25)))</formula>
    </cfRule>
  </conditionalFormatting>
  <dataValidations disablePrompts="1" count="1">
    <dataValidation allowBlank="1" showInputMessage="1" showErrorMessage="1" prompt="Include:_x000a_(1) Reason for Amber/Red rating;_x000a_(2) Mitigating activity organisation is undertaking;_x000a_(3) Update on current position since accounting reference date;_x000a_(4) References to lines in financial statements or other evidence used in calculation input" sqref="I22 L22" xr:uid="{D99E4CD1-2D44-4745-BA4A-B6EECA6EA1CE}"/>
  </dataValidations>
  <pageMargins left="0.74803149606299213" right="0.74803149606299213" top="0.98425196850393704" bottom="0.98425196850393704" header="0.51181102362204722" footer="0.51181102362204722"/>
  <pageSetup paperSize="9" scale="27" orientation="portrait" r:id="rId1"/>
  <headerFooter alignWithMargins="0"/>
  <colBreaks count="1" manualBreakCount="1">
    <brk id="8" max="1048575" man="1"/>
  </colBreaks>
  <ignoredErrors>
    <ignoredError sqref="F28" evalError="1"/>
  </ignoredErrors>
  <extLst>
    <ext xmlns:x14="http://schemas.microsoft.com/office/spreadsheetml/2009/9/main" uri="{78C0D931-6437-407d-A8EE-F0AAD7539E65}">
      <x14:conditionalFormattings>
        <x14:conditionalFormatting xmlns:xm="http://schemas.microsoft.com/office/excel/2006/main">
          <x14:cfRule type="colorScale" priority="9" id="{8294DF74-F734-4283-88C5-07E63F57558C}">
            <x14:colorScale>
              <x14:cfvo type="num">
                <xm:f>'Authority Input'!$L$24</xm:f>
              </x14:cfvo>
              <x14:cfvo type="formula">
                <xm:f>MEDIAN('Authority Input'!$L$24:$V$24)</xm:f>
              </x14:cfvo>
              <x14:cfvo type="num">
                <xm:f>'Authority Input'!$V$24</xm:f>
              </x14:cfvo>
              <x14:color rgb="FFFF0000"/>
              <x14:color rgb="FFFFC000"/>
              <x14:color rgb="FF00B050"/>
            </x14:colorScale>
          </x14:cfRule>
          <xm:sqref>F22:H22</xm:sqref>
        </x14:conditionalFormatting>
        <x14:conditionalFormatting xmlns:xm="http://schemas.microsoft.com/office/excel/2006/main">
          <x14:cfRule type="colorScale" priority="10" id="{A08FB6B0-9456-4457-A374-C343DBD5CB34}">
            <x14:colorScale>
              <x14:cfvo type="num">
                <xm:f>'Authority Input'!$L$25</xm:f>
              </x14:cfvo>
              <x14:cfvo type="formula">
                <xm:f>MEDIAN('Authority Input'!$L$25:$V$25)</xm:f>
              </x14:cfvo>
              <x14:cfvo type="num">
                <xm:f>'Authority Input'!$V$25</xm:f>
              </x14:cfvo>
              <x14:color rgb="FFFF0000"/>
              <x14:color rgb="FFFFC000"/>
              <x14:color rgb="FF00B050"/>
            </x14:colorScale>
          </x14:cfRule>
          <xm:sqref>F23:H23</xm:sqref>
        </x14:conditionalFormatting>
        <x14:conditionalFormatting xmlns:xm="http://schemas.microsoft.com/office/excel/2006/main">
          <x14:cfRule type="colorScale" priority="8" id="{3E0F1DF0-CC22-4257-81D5-4ABACDD52D71}">
            <x14:colorScale>
              <x14:cfvo type="num">
                <xm:f>'Authority Input'!$V$27</xm:f>
              </x14:cfvo>
              <x14:cfvo type="formula">
                <xm:f>MEDIAN('Authority Input'!$L$27:$V$27)</xm:f>
              </x14:cfvo>
              <x14:cfvo type="num">
                <xm:f>'Authority Input'!$L$27</xm:f>
              </x14:cfvo>
              <x14:color rgb="FF00B050"/>
              <x14:color rgb="FFFFC000"/>
              <x14:color rgb="FFFF0000"/>
            </x14:colorScale>
          </x14:cfRule>
          <xm:sqref>F24:H24</xm:sqref>
        </x14:conditionalFormatting>
        <x14:conditionalFormatting xmlns:xm="http://schemas.microsoft.com/office/excel/2006/main">
          <x14:cfRule type="colorScale" priority="5" id="{A761A4CD-2140-4F8E-9936-563594FF2F09}">
            <x14:colorScale>
              <x14:cfvo type="num">
                <xm:f>'Authority Input'!$L$29</xm:f>
              </x14:cfvo>
              <x14:cfvo type="formula">
                <xm:f>MEDIAN('Authority Input'!$L$29:$V$29)</xm:f>
              </x14:cfvo>
              <x14:cfvo type="num">
                <xm:f>'Authority Input'!$V$29</xm:f>
              </x14:cfvo>
              <x14:color rgb="FFFF0000"/>
              <x14:color rgb="FFFFC000"/>
              <x14:color rgb="FF00B050"/>
            </x14:colorScale>
          </x14:cfRule>
          <xm:sqref>F25:H25</xm:sqref>
        </x14:conditionalFormatting>
        <x14:conditionalFormatting xmlns:xm="http://schemas.microsoft.com/office/excel/2006/main">
          <x14:cfRule type="colorScale" priority="2" id="{173E2AA7-E492-49E1-B9D4-7382CB2457DF}">
            <x14:colorScale>
              <x14:cfvo type="num">
                <xm:f>'Authority Input'!$L$30</xm:f>
              </x14:cfvo>
              <x14:cfvo type="formula">
                <xm:f>MEDIAN('Authority Input'!$L$30:$V$30)</xm:f>
              </x14:cfvo>
              <x14:cfvo type="num">
                <xm:f>'Authority Input'!$V$30</xm:f>
              </x14:cfvo>
              <x14:color rgb="FFFF0000"/>
              <x14:color rgb="FFFFC000"/>
              <x14:color rgb="FF00B050"/>
            </x14:colorScale>
          </x14:cfRule>
          <xm:sqref>F26:H26</xm:sqref>
        </x14:conditionalFormatting>
        <x14:conditionalFormatting xmlns:xm="http://schemas.microsoft.com/office/excel/2006/main">
          <x14:cfRule type="colorScale" priority="3" id="{41F736D1-8EFD-4A56-8650-9D8DE9B7D14A}">
            <x14:colorScale>
              <x14:cfvo type="num">
                <xm:f>'Authority Input'!$F$31</xm:f>
              </x14:cfvo>
              <x14:cfvo type="num">
                <xm:f>0</xm:f>
              </x14:cfvo>
              <x14:cfvo type="num">
                <xm:f>'Authority Input'!$I$31</xm:f>
              </x14:cfvo>
              <x14:color rgb="FFFF0000"/>
              <x14:color rgb="FF00B050"/>
              <x14:color rgb="FF00B050"/>
            </x14:colorScale>
          </x14:cfRule>
          <xm:sqref>F27:H27</xm:sqref>
        </x14:conditionalFormatting>
        <x14:conditionalFormatting xmlns:xm="http://schemas.microsoft.com/office/excel/2006/main">
          <x14:cfRule type="colorScale" priority="1" id="{346CAFF0-E897-4C64-A8A7-728B9970925C}">
            <x14:colorScale>
              <x14:cfvo type="num">
                <xm:f>'Authority Input'!$L$33</xm:f>
              </x14:cfvo>
              <x14:cfvo type="formula">
                <xm:f>MEDIAN('Authority Input'!$L$30:$V$30)</xm:f>
              </x14:cfvo>
              <x14:cfvo type="num">
                <xm:f>'Authority Input'!$V$33</xm:f>
              </x14:cfvo>
              <x14:color rgb="FFFF0000"/>
              <x14:color rgb="FFFFC000"/>
              <x14:color rgb="FF00B050"/>
            </x14:colorScale>
          </x14:cfRule>
          <xm:sqref>F28:H28</xm:sqref>
        </x14:conditionalFormatting>
        <x14:conditionalFormatting xmlns:xm="http://schemas.microsoft.com/office/excel/2006/main">
          <x14:cfRule type="colorScale" priority="40" id="{6C9BB81B-F333-5444-8DFC-936C882C5960}">
            <x14:colorScale>
              <x14:cfvo type="num">
                <xm:f>'Authority Input'!$L$3+'Authority Input Lite'!$L$33</xm:f>
              </x14:cfvo>
              <x14:cfvo type="formula">
                <xm:f>MEDIAN('Authority Input Lite'!$L$33:$V$33)</xm:f>
              </x14:cfvo>
              <x14:cfvo type="num">
                <xm:f>'Authority Input Lite'!$V$3+'Authority Input Lite'!$L$11+'Authority Input Lite'!$V$33</xm:f>
              </x14:cfvo>
              <x14:color rgb="FFFF0000"/>
              <x14:color rgb="FFFFC000"/>
              <x14:color rgb="FF00B050"/>
            </x14:colorScale>
          </x14:cfRule>
          <xm:sqref>F29:H31</xm:sqref>
        </x14:conditionalFormatting>
        <x14:conditionalFormatting xmlns:xm="http://schemas.microsoft.com/office/excel/2006/main">
          <x14:cfRule type="colorScale" priority="46" id="{0B1A554A-B24B-B347-B013-6CD86FC73DE3}">
            <x14:colorScale>
              <x14:cfvo type="num">
                <xm:f>'Authority Input Lite'!$L$24</xm:f>
              </x14:cfvo>
              <x14:cfvo type="formula">
                <xm:f>MEDIAN('Authority Input Lite'!$L$24:$V$24)</xm:f>
              </x14:cfvo>
              <x14:cfvo type="num">
                <xm:f>'Authority Input Lite'!$V$24</xm:f>
              </x14:cfvo>
              <x14:color rgb="FFFF0000"/>
              <x14:color rgb="FFFFC000"/>
              <x14:color rgb="FF00B050"/>
            </x14:colorScale>
          </x14:cfRule>
          <xm:sqref>S13:AC13</xm:sqref>
        </x14:conditionalFormatting>
        <x14:conditionalFormatting xmlns:xm="http://schemas.microsoft.com/office/excel/2006/main">
          <x14:cfRule type="colorScale" priority="45" id="{5CF90FDE-29AE-5848-B672-04C037B119A3}">
            <x14:colorScale>
              <x14:cfvo type="num">
                <xm:f>'Authority Input Lite'!$L$25</xm:f>
              </x14:cfvo>
              <x14:cfvo type="formula">
                <xm:f>MEDIAN('Authority Input Lite'!$L$25:$V$25)</xm:f>
              </x14:cfvo>
              <x14:cfvo type="num">
                <xm:f>'Authority Input Lite'!$V$25</xm:f>
              </x14:cfvo>
              <x14:color rgb="FFFF0000"/>
              <x14:color rgb="FFFFC000"/>
              <x14:color rgb="FF00B050"/>
            </x14:colorScale>
          </x14:cfRule>
          <xm:sqref>S14:AC14</xm:sqref>
        </x14:conditionalFormatting>
        <x14:conditionalFormatting xmlns:xm="http://schemas.microsoft.com/office/excel/2006/main">
          <x14:cfRule type="colorScale" priority="44" id="{60EAD5C2-8EF2-204D-B533-8A7A63D3682F}">
            <x14:colorScale>
              <x14:cfvo type="num">
                <xm:f>'Authority Input Lite'!$V$26</xm:f>
              </x14:cfvo>
              <x14:cfvo type="formula">
                <xm:f>MEDIAN('Authority Input Lite'!$L$26:$V$26)</xm:f>
              </x14:cfvo>
              <x14:cfvo type="num">
                <xm:f>'Authority Input Lite'!$L$26</xm:f>
              </x14:cfvo>
              <x14:color rgb="FF00B050"/>
              <x14:color rgb="FFFFC000"/>
              <x14:color rgb="FFFF0000"/>
            </x14:colorScale>
          </x14:cfRule>
          <xm:sqref>S15:AC15</xm:sqref>
        </x14:conditionalFormatting>
        <x14:conditionalFormatting xmlns:xm="http://schemas.microsoft.com/office/excel/2006/main">
          <x14:cfRule type="colorScale" priority="43" id="{291E37D3-2936-4746-90AD-4CEFF907DE2A}">
            <x14:colorScale>
              <x14:cfvo type="num">
                <xm:f>'Authority Input Lite'!$L$27</xm:f>
              </x14:cfvo>
              <x14:cfvo type="formula">
                <xm:f>MEDIAN('Authority Input Lite'!$L$27:$V$27)</xm:f>
              </x14:cfvo>
              <x14:cfvo type="num">
                <xm:f>'Authority Input Lite'!$V$27</xm:f>
              </x14:cfvo>
              <x14:color rgb="FFFF0000"/>
              <x14:color rgb="FFFFC000"/>
              <x14:color rgb="FF00B050"/>
            </x14:colorScale>
          </x14:cfRule>
          <xm:sqref>S16:AC16</xm:sqref>
        </x14:conditionalFormatting>
        <x14:conditionalFormatting xmlns:xm="http://schemas.microsoft.com/office/excel/2006/main">
          <x14:cfRule type="colorScale" priority="42" id="{AF5372DF-9AD1-F84A-B392-8E44FFA54957}">
            <x14:colorScale>
              <x14:cfvo type="num">
                <xm:f>'Authority Input Lite'!$L$28</xm:f>
              </x14:cfvo>
              <x14:cfvo type="formula">
                <xm:f>MEDIAN('Authority Input Lite'!$L$28:$V$28)</xm:f>
              </x14:cfvo>
              <x14:cfvo type="num">
                <xm:f>'Authority Input Lite'!$V$28</xm:f>
              </x14:cfvo>
              <x14:color rgb="FFFF0000"/>
              <x14:color rgb="FFFFC000"/>
              <x14:color rgb="FF00B050"/>
            </x14:colorScale>
          </x14:cfRule>
          <xm:sqref>S17:AC17</xm:sqref>
        </x14:conditionalFormatting>
        <x14:conditionalFormatting xmlns:xm="http://schemas.microsoft.com/office/excel/2006/main">
          <x14:cfRule type="colorScale" priority="41" id="{1311B87A-DA40-0047-922F-3305AE35E979}">
            <x14:colorScale>
              <x14:cfvo type="num">
                <xm:f>'Authority Input Lite'!$L$29</xm:f>
              </x14:cfvo>
              <x14:cfvo type="num">
                <xm:f>0</xm:f>
              </x14:cfvo>
              <x14:cfvo type="num">
                <xm:f>'Authority Input Lite'!$L$29</xm:f>
              </x14:cfvo>
              <x14:color rgb="FFFF0000"/>
              <x14:color rgb="FF00B050"/>
              <x14:color rgb="FF00B050"/>
            </x14:colorScale>
          </x14:cfRule>
          <xm:sqref>S18:AC18</xm:sqref>
        </x14:conditionalFormatting>
      </x14:conditionalFormatting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D5879-82C4-1841-AE64-B0F09D80E95A}">
  <sheetPr codeName="Sheet33">
    <tabColor theme="7" tint="0.59999389629810485"/>
    <pageSetUpPr autoPageBreaks="0" fitToPage="1"/>
  </sheetPr>
  <dimension ref="A1:K659"/>
  <sheetViews>
    <sheetView showGridLines="0" zoomScale="75" zoomScaleNormal="75" workbookViewId="0">
      <selection activeCell="C14" sqref="C14:D14"/>
    </sheetView>
  </sheetViews>
  <sheetFormatPr defaultColWidth="0" defaultRowHeight="15.75" customHeight="1" zeroHeight="1" x14ac:dyDescent="0.25"/>
  <cols>
    <col min="1" max="1" width="3" style="81" customWidth="1"/>
    <col min="2" max="2" width="3.19921875" style="81" bestFit="1" customWidth="1"/>
    <col min="3" max="3" width="20.796875" style="81" customWidth="1"/>
    <col min="4" max="4" width="25.3984375" style="75" customWidth="1"/>
    <col min="5" max="5" width="2.796875" style="81" customWidth="1"/>
    <col min="6" max="8" width="13.3984375" style="103" customWidth="1"/>
    <col min="9" max="9" width="2" style="81" customWidth="1"/>
    <col min="10" max="10" width="9" style="81" hidden="1" customWidth="1"/>
    <col min="11" max="11" width="0" style="81" hidden="1" customWidth="1"/>
    <col min="12" max="16384" width="9" style="81" hidden="1"/>
  </cols>
  <sheetData>
    <row r="1" spans="1:9" ht="15.75" customHeight="1" x14ac:dyDescent="0.25">
      <c r="A1" s="79"/>
      <c r="B1" s="79"/>
      <c r="C1" s="80"/>
      <c r="D1" s="104"/>
      <c r="E1" s="79"/>
      <c r="F1" s="99"/>
      <c r="G1" s="99"/>
      <c r="H1" s="99"/>
      <c r="I1" s="99"/>
    </row>
    <row r="2" spans="1:9" ht="15.75" customHeight="1" x14ac:dyDescent="0.25">
      <c r="A2" s="79"/>
      <c r="B2" s="79"/>
      <c r="C2" s="41" t="str">
        <f>cstProjectName</f>
        <v>[Financial Viability Risk Assessment Template]</v>
      </c>
      <c r="D2" s="104"/>
      <c r="E2" s="79"/>
      <c r="F2" s="99"/>
      <c r="G2" s="99"/>
      <c r="H2" s="99"/>
      <c r="I2" s="99"/>
    </row>
    <row r="3" spans="1:9" ht="15.75" customHeight="1" x14ac:dyDescent="0.25">
      <c r="A3" s="79"/>
      <c r="B3" s="79"/>
      <c r="C3" s="42" t="str">
        <f ca="1">MID(CELL("filename",A1),FIND("]",CELL("filename",A1))+1,256)</f>
        <v>4.5 Evaluation Summary</v>
      </c>
      <c r="D3" s="104"/>
      <c r="E3" s="79"/>
      <c r="F3" s="99"/>
      <c r="G3" s="99"/>
      <c r="H3" s="99"/>
      <c r="I3" s="99"/>
    </row>
    <row r="4" spans="1:9" ht="15.75" customHeight="1" x14ac:dyDescent="0.25">
      <c r="A4" s="79"/>
      <c r="B4" s="79"/>
      <c r="C4" s="80" t="str">
        <f>IF(ISBLANK(cstProtectiveMarking),"",cstProtectiveMarking)</f>
        <v>[OFFICIAL]</v>
      </c>
      <c r="D4" s="104"/>
      <c r="E4" s="79"/>
      <c r="F4" s="99"/>
      <c r="G4" s="99"/>
      <c r="H4" s="99"/>
      <c r="I4" s="99"/>
    </row>
    <row r="5" spans="1:9" ht="15.75" customHeight="1" x14ac:dyDescent="0.25">
      <c r="A5" s="79"/>
      <c r="B5" s="79"/>
      <c r="C5" s="82" t="str">
        <f>HYPERLINK("#'Contents'!A1",sysChkWord)</f>
        <v>All Checks OK</v>
      </c>
      <c r="D5" s="104"/>
      <c r="E5" s="79"/>
      <c r="F5" s="99"/>
      <c r="G5" s="99"/>
      <c r="H5" s="99"/>
      <c r="I5" s="99"/>
    </row>
    <row r="6" spans="1:9" ht="15.75" customHeight="1" x14ac:dyDescent="0.25">
      <c r="A6" s="79"/>
      <c r="B6" s="83"/>
      <c r="C6" s="164" t="str">
        <f>HYPERLINK("#'Contents FVRA Lite'!A1","Contents")</f>
        <v>Contents</v>
      </c>
      <c r="D6" s="105"/>
      <c r="E6" s="84"/>
      <c r="F6" s="100"/>
      <c r="G6" s="100"/>
      <c r="H6" s="100"/>
      <c r="I6" s="100"/>
    </row>
    <row r="7" spans="1:9" ht="15.75" customHeight="1" x14ac:dyDescent="0.25">
      <c r="A7" s="79"/>
      <c r="B7" s="79"/>
      <c r="C7" s="79"/>
      <c r="D7" s="104"/>
      <c r="E7" s="79"/>
      <c r="F7" s="99"/>
      <c r="G7" s="99"/>
      <c r="H7" s="99"/>
      <c r="I7" s="99"/>
    </row>
    <row r="8" spans="1:9" ht="15.75" customHeight="1" x14ac:dyDescent="0.25">
      <c r="A8" s="85">
        <f>SUM(A9:A42)</f>
        <v>0</v>
      </c>
      <c r="B8" s="85">
        <f>SUM(B9:B42)</f>
        <v>0</v>
      </c>
      <c r="C8" s="86"/>
      <c r="D8" s="106"/>
      <c r="E8" s="86"/>
      <c r="F8" s="46"/>
      <c r="G8" s="46"/>
      <c r="H8" s="46"/>
      <c r="I8" s="46"/>
    </row>
    <row r="9" spans="1:9" ht="15.75" customHeight="1" x14ac:dyDescent="0.25">
      <c r="A9" s="87"/>
      <c r="B9" s="87"/>
      <c r="C9" s="1269" t="s">
        <v>400</v>
      </c>
      <c r="D9" s="1269"/>
      <c r="E9" s="1269"/>
      <c r="F9" s="1269"/>
      <c r="G9" s="1269"/>
      <c r="H9" s="1269"/>
    </row>
    <row r="10" spans="1:9" ht="15.75" customHeight="1" x14ac:dyDescent="0.25">
      <c r="A10" s="88"/>
      <c r="B10" s="88"/>
      <c r="C10" s="1187" t="s">
        <v>299</v>
      </c>
      <c r="D10" s="1187"/>
      <c r="E10" s="297"/>
      <c r="F10" s="1288" t="str">
        <f>'Authority Input'!G45</f>
        <v>[Agreement / Contract Ref]</v>
      </c>
      <c r="G10" s="1288"/>
      <c r="H10" s="1288"/>
    </row>
    <row r="11" spans="1:9" ht="15.5" x14ac:dyDescent="0.25">
      <c r="A11" s="88"/>
      <c r="B11" s="88"/>
      <c r="C11" s="1187" t="s">
        <v>300</v>
      </c>
      <c r="D11" s="1187"/>
      <c r="E11" s="244"/>
      <c r="F11" s="1288" t="str">
        <f>'Authority Input'!G46</f>
        <v>[Agreement / Contract Name]</v>
      </c>
      <c r="G11" s="1288"/>
      <c r="H11" s="1288"/>
    </row>
    <row r="12" spans="1:9" ht="15.75" customHeight="1" x14ac:dyDescent="0.25">
      <c r="A12" s="88"/>
      <c r="B12" s="88"/>
      <c r="C12" s="138"/>
      <c r="D12" s="138"/>
      <c r="E12" s="138"/>
      <c r="F12" s="141"/>
      <c r="G12" s="141"/>
      <c r="H12" s="141"/>
    </row>
    <row r="13" spans="1:9" ht="15.75" customHeight="1" x14ac:dyDescent="0.25">
      <c r="A13" s="88"/>
      <c r="B13" s="88"/>
      <c r="C13" s="1270" t="s">
        <v>409</v>
      </c>
      <c r="D13" s="1270"/>
      <c r="E13" s="1270"/>
      <c r="F13" s="1270" t="s">
        <v>285</v>
      </c>
      <c r="G13" s="1270"/>
      <c r="H13" s="1270"/>
    </row>
    <row r="14" spans="1:9" ht="15.75" customHeight="1" x14ac:dyDescent="0.25">
      <c r="A14" s="88"/>
      <c r="B14" s="88"/>
      <c r="C14" s="1275" t="str">
        <f>'1.3a Lead'!$E$13</f>
        <v>Test Ltd</v>
      </c>
      <c r="D14" s="1276"/>
      <c r="E14" s="138"/>
      <c r="F14" s="1272"/>
      <c r="G14" s="1273"/>
      <c r="H14" s="1274"/>
    </row>
    <row r="15" spans="1:9" ht="15.75" customHeight="1" x14ac:dyDescent="0.25">
      <c r="A15" s="88"/>
      <c r="B15" s="88"/>
      <c r="C15" s="1275"/>
      <c r="D15" s="1276"/>
      <c r="E15" s="138"/>
      <c r="F15" s="1270"/>
      <c r="G15" s="1270"/>
      <c r="H15" s="1270"/>
    </row>
    <row r="16" spans="1:9" ht="15.75" customHeight="1" x14ac:dyDescent="0.25">
      <c r="H16"/>
    </row>
    <row r="17" spans="2:9" ht="15.75" customHeight="1" x14ac:dyDescent="0.25">
      <c r="B17" s="88"/>
      <c r="C17" s="142"/>
      <c r="D17" s="142"/>
      <c r="E17" s="138"/>
      <c r="F17" s="143"/>
      <c r="G17" s="143"/>
      <c r="H17" s="143"/>
    </row>
    <row r="18" spans="2:9" ht="15.75" customHeight="1" x14ac:dyDescent="0.25">
      <c r="B18" s="88"/>
      <c r="C18" s="1306"/>
      <c r="D18" s="1307"/>
      <c r="E18" s="1307"/>
      <c r="F18" s="1307"/>
      <c r="G18" s="1307"/>
      <c r="H18" s="1308"/>
    </row>
    <row r="19" spans="2:9" ht="15.75" customHeight="1" x14ac:dyDescent="0.25">
      <c r="B19" s="88"/>
      <c r="C19" s="1309"/>
      <c r="D19" s="1310"/>
      <c r="E19" s="1310"/>
      <c r="F19" s="1310"/>
      <c r="G19" s="1310"/>
      <c r="H19" s="1311"/>
    </row>
    <row r="20" spans="2:9" ht="15.75" customHeight="1" x14ac:dyDescent="0.25">
      <c r="B20" s="88"/>
      <c r="C20" s="1309"/>
      <c r="D20" s="1310"/>
      <c r="E20" s="1310"/>
      <c r="F20" s="1310"/>
      <c r="G20" s="1310"/>
      <c r="H20" s="1311"/>
    </row>
    <row r="21" spans="2:9" ht="15.75" customHeight="1" x14ac:dyDescent="0.25">
      <c r="B21" s="88"/>
      <c r="C21" s="1309"/>
      <c r="D21" s="1310"/>
      <c r="E21" s="1310"/>
      <c r="F21" s="1310"/>
      <c r="G21" s="1310"/>
      <c r="H21" s="1311"/>
    </row>
    <row r="22" spans="2:9" ht="15.75" customHeight="1" x14ac:dyDescent="0.25">
      <c r="B22" s="88"/>
      <c r="C22" s="1309"/>
      <c r="D22" s="1310"/>
      <c r="E22" s="1310"/>
      <c r="F22" s="1310"/>
      <c r="G22" s="1310"/>
      <c r="H22" s="1311"/>
    </row>
    <row r="23" spans="2:9" ht="15.75" customHeight="1" x14ac:dyDescent="0.25">
      <c r="B23" s="88"/>
      <c r="C23" s="1309"/>
      <c r="D23" s="1310"/>
      <c r="E23" s="1310"/>
      <c r="F23" s="1310"/>
      <c r="G23" s="1310"/>
      <c r="H23" s="1311"/>
      <c r="I23" s="143"/>
    </row>
    <row r="24" spans="2:9" ht="15.75" customHeight="1" x14ac:dyDescent="0.25">
      <c r="B24" s="88"/>
      <c r="C24" s="1309"/>
      <c r="D24" s="1310"/>
      <c r="E24" s="1310"/>
      <c r="F24" s="1310"/>
      <c r="G24" s="1310"/>
      <c r="H24" s="1311"/>
      <c r="I24" s="143"/>
    </row>
    <row r="25" spans="2:9" ht="15.75" customHeight="1" x14ac:dyDescent="0.25">
      <c r="B25" s="88"/>
      <c r="C25" s="1309"/>
      <c r="D25" s="1310"/>
      <c r="E25" s="1310"/>
      <c r="F25" s="1310"/>
      <c r="G25" s="1310"/>
      <c r="H25" s="1311"/>
      <c r="I25" s="143"/>
    </row>
    <row r="26" spans="2:9" ht="15.75" customHeight="1" x14ac:dyDescent="0.25">
      <c r="B26" s="88"/>
      <c r="C26" s="1309"/>
      <c r="D26" s="1310"/>
      <c r="E26" s="1310"/>
      <c r="F26" s="1310"/>
      <c r="G26" s="1310"/>
      <c r="H26" s="1311"/>
      <c r="I26" s="143"/>
    </row>
    <row r="27" spans="2:9" ht="15.75" customHeight="1" x14ac:dyDescent="0.25">
      <c r="B27" s="88"/>
      <c r="C27" s="1309"/>
      <c r="D27" s="1310"/>
      <c r="E27" s="1310"/>
      <c r="F27" s="1310"/>
      <c r="G27" s="1310"/>
      <c r="H27" s="1311"/>
      <c r="I27" s="143"/>
    </row>
    <row r="28" spans="2:9" ht="15.75" customHeight="1" x14ac:dyDescent="0.25">
      <c r="B28" s="88"/>
      <c r="C28" s="1312"/>
      <c r="D28" s="1313"/>
      <c r="E28" s="1313"/>
      <c r="F28" s="1313"/>
      <c r="G28" s="1313"/>
      <c r="H28" s="1314"/>
      <c r="I28" s="143"/>
    </row>
    <row r="29" spans="2:9" ht="15.75" customHeight="1" x14ac:dyDescent="0.25">
      <c r="B29" s="88"/>
      <c r="C29" s="142"/>
      <c r="D29" s="142"/>
      <c r="E29" s="138"/>
      <c r="F29" s="143"/>
      <c r="G29" s="143"/>
      <c r="H29" s="143"/>
      <c r="I29" s="143"/>
    </row>
    <row r="30" spans="2:9" ht="15.75" customHeight="1" x14ac:dyDescent="0.25">
      <c r="B30" s="88"/>
      <c r="C30" s="142"/>
      <c r="D30" s="142"/>
      <c r="E30" s="138"/>
      <c r="F30" s="143"/>
      <c r="G30" s="143"/>
      <c r="H30" s="143"/>
      <c r="I30" s="143"/>
    </row>
    <row r="31" spans="2:9" ht="15.75" customHeight="1" x14ac:dyDescent="0.25">
      <c r="B31" s="88"/>
      <c r="C31" s="145"/>
      <c r="D31" s="145" t="s">
        <v>284</v>
      </c>
      <c r="E31" s="147"/>
      <c r="F31" s="144"/>
      <c r="G31" s="1315" t="s">
        <v>283</v>
      </c>
      <c r="H31" s="1316"/>
      <c r="I31" s="143"/>
    </row>
    <row r="32" spans="2:9" ht="15.75" customHeight="1" x14ac:dyDescent="0.25">
      <c r="B32" s="88"/>
      <c r="C32" s="146" t="s">
        <v>159</v>
      </c>
      <c r="D32" s="279"/>
      <c r="E32" s="147"/>
      <c r="F32" s="144"/>
      <c r="G32" s="1317"/>
      <c r="H32" s="1318"/>
      <c r="I32" s="143"/>
    </row>
    <row r="33" spans="1:10" ht="15.75" customHeight="1" x14ac:dyDescent="0.25">
      <c r="B33" s="88"/>
      <c r="C33" s="146" t="s">
        <v>282</v>
      </c>
      <c r="D33" s="279"/>
      <c r="E33" s="147"/>
      <c r="F33" s="144"/>
      <c r="G33" s="1317"/>
      <c r="H33" s="1318"/>
      <c r="I33" s="143"/>
    </row>
    <row r="34" spans="1:10" ht="15.75" customHeight="1" x14ac:dyDescent="0.25">
      <c r="B34" s="88"/>
      <c r="C34" s="146" t="s">
        <v>281</v>
      </c>
      <c r="D34" s="279"/>
      <c r="E34" s="147"/>
      <c r="F34" s="144"/>
      <c r="G34" s="1317"/>
      <c r="H34" s="1318"/>
      <c r="I34" s="143"/>
    </row>
    <row r="35" spans="1:10" ht="15.75" customHeight="1" x14ac:dyDescent="0.25">
      <c r="A35" s="88"/>
      <c r="B35" s="88"/>
      <c r="C35" s="142"/>
      <c r="D35" s="142"/>
      <c r="E35" s="138"/>
      <c r="F35" s="138"/>
      <c r="G35" s="138"/>
      <c r="H35" s="138"/>
      <c r="I35" s="143"/>
    </row>
    <row r="36" spans="1:10" ht="15.75" customHeight="1" x14ac:dyDescent="0.25">
      <c r="A36" s="96" t="s">
        <v>111</v>
      </c>
      <c r="B36" s="96"/>
      <c r="C36" s="96"/>
      <c r="D36" s="107"/>
      <c r="E36" s="96"/>
      <c r="F36" s="102"/>
      <c r="G36" s="102"/>
      <c r="H36" s="102"/>
      <c r="I36" s="102"/>
      <c r="J36" s="102"/>
    </row>
    <row r="37" spans="1:10" ht="4" customHeight="1" x14ac:dyDescent="0.25">
      <c r="A37" s="88"/>
      <c r="B37" s="88"/>
      <c r="C37"/>
      <c r="D37"/>
      <c r="E37"/>
      <c r="F37"/>
      <c r="G37"/>
      <c r="H37"/>
      <c r="I37" s="143"/>
    </row>
    <row r="38" spans="1:10" ht="15.75" hidden="1" customHeight="1" x14ac:dyDescent="0.25">
      <c r="A38" s="88"/>
      <c r="B38" s="88"/>
      <c r="C38"/>
      <c r="D38"/>
      <c r="E38"/>
      <c r="F38"/>
      <c r="G38"/>
      <c r="H38"/>
      <c r="I38" s="143"/>
    </row>
    <row r="39" spans="1:10" ht="15.75" hidden="1" customHeight="1" x14ac:dyDescent="0.25">
      <c r="A39" s="88"/>
      <c r="B39" s="88"/>
      <c r="C39"/>
      <c r="D39"/>
      <c r="E39"/>
      <c r="F39"/>
      <c r="G39"/>
      <c r="H39"/>
      <c r="I39" s="143"/>
    </row>
    <row r="40" spans="1:10" ht="12" hidden="1" customHeight="1" x14ac:dyDescent="0.25">
      <c r="A40" s="88"/>
      <c r="B40" s="88"/>
      <c r="C40"/>
      <c r="D40"/>
      <c r="E40"/>
      <c r="F40"/>
      <c r="G40"/>
      <c r="H40"/>
      <c r="I40" s="143"/>
    </row>
    <row r="41" spans="1:10" ht="15" hidden="1" customHeight="1" x14ac:dyDescent="0.25">
      <c r="A41" s="88"/>
      <c r="B41" s="88"/>
      <c r="C41" s="1271"/>
      <c r="D41" s="1271"/>
      <c r="E41" s="138"/>
      <c r="F41" s="1270"/>
      <c r="G41" s="1270"/>
      <c r="H41" s="1270"/>
    </row>
    <row r="42" spans="1:10" ht="1" hidden="1" customHeight="1" x14ac:dyDescent="0.25">
      <c r="A42" s="88"/>
      <c r="B42" s="88"/>
      <c r="C42" s="89"/>
      <c r="D42" s="90"/>
      <c r="E42" s="91"/>
      <c r="F42" s="97"/>
      <c r="G42" s="97"/>
      <c r="H42" s="97"/>
    </row>
    <row r="43" spans="1:10" ht="1" hidden="1" customHeight="1" x14ac:dyDescent="0.25">
      <c r="A43"/>
      <c r="B43"/>
      <c r="C43"/>
      <c r="D43"/>
      <c r="E43"/>
      <c r="F43"/>
      <c r="G43"/>
      <c r="H43"/>
      <c r="I43"/>
      <c r="J43" s="102"/>
    </row>
    <row r="44" spans="1:10" ht="1" hidden="1" customHeight="1" x14ac:dyDescent="0.25"/>
    <row r="659" spans="1:8" s="98" customFormat="1" ht="15.75" hidden="1" customHeight="1" x14ac:dyDescent="0.25">
      <c r="A659" s="81"/>
      <c r="B659" s="81"/>
      <c r="C659" s="81"/>
      <c r="D659" s="75"/>
      <c r="E659" s="81"/>
      <c r="F659" s="103"/>
      <c r="G659" s="103"/>
      <c r="H659" s="103"/>
    </row>
  </sheetData>
  <protectedRanges>
    <protectedRange sqref="F11:G11 F10" name="Ancillary Inputs_1_1_3_1"/>
  </protectedRanges>
  <mergeCells count="18">
    <mergeCell ref="C13:E13"/>
    <mergeCell ref="F13:H13"/>
    <mergeCell ref="C9:H9"/>
    <mergeCell ref="C10:D10"/>
    <mergeCell ref="F10:H10"/>
    <mergeCell ref="C11:D11"/>
    <mergeCell ref="F11:H11"/>
    <mergeCell ref="C18:H28"/>
    <mergeCell ref="G31:H31"/>
    <mergeCell ref="C41:D41"/>
    <mergeCell ref="F41:H41"/>
    <mergeCell ref="C14:D14"/>
    <mergeCell ref="F14:H14"/>
    <mergeCell ref="C15:D15"/>
    <mergeCell ref="F15:H15"/>
    <mergeCell ref="G32:H32"/>
    <mergeCell ref="G33:H33"/>
    <mergeCell ref="G34:H34"/>
  </mergeCells>
  <conditionalFormatting sqref="C5">
    <cfRule type="expression" dxfId="2" priority="1">
      <formula>IF(AND(sysChk=0,sysWarn=0),1,0)</formula>
    </cfRule>
    <cfRule type="expression" dxfId="1" priority="2">
      <formula>IF(AND(sysChk=0,sysWarn&lt;&gt;0),1,0)</formula>
    </cfRule>
    <cfRule type="expression" dxfId="0" priority="3">
      <formula>IF(sysChk&lt;&gt;0,1,0)</formula>
    </cfRule>
  </conditionalFormatting>
  <pageMargins left="0.74803149606299213" right="0.74803149606299213" top="0.98425196850393704" bottom="0.98425196850393704" header="0.51181102362204722" footer="0.51181102362204722"/>
  <pageSetup paperSize="9" scale="26"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tint="-0.249977111117893"/>
  </sheetPr>
  <dimension ref="A1:L36"/>
  <sheetViews>
    <sheetView showGridLines="0" zoomScale="75" zoomScaleNormal="75" workbookViewId="0">
      <selection activeCell="G18" sqref="G18"/>
    </sheetView>
  </sheetViews>
  <sheetFormatPr defaultColWidth="0" defaultRowHeight="11.5" zeroHeight="1" x14ac:dyDescent="0.25"/>
  <cols>
    <col min="1" max="2" width="3.59765625" bestFit="1" customWidth="1"/>
    <col min="3" max="3" width="3" customWidth="1"/>
    <col min="4" max="4" width="4.3984375" customWidth="1"/>
    <col min="5" max="5" width="32.3984375" bestFit="1" customWidth="1"/>
    <col min="6" max="6" width="4.3984375" bestFit="1" customWidth="1"/>
    <col min="7" max="7" width="106" bestFit="1" customWidth="1"/>
    <col min="8" max="9" width="9" customWidth="1"/>
    <col min="10" max="10" width="4" customWidth="1"/>
    <col min="11" max="11" width="12.3984375" customWidth="1"/>
    <col min="12" max="12" width="1.796875" customWidth="1"/>
    <col min="13" max="16384" width="9" hidden="1"/>
  </cols>
  <sheetData>
    <row r="1" spans="1:11" x14ac:dyDescent="0.25">
      <c r="A1" s="39"/>
      <c r="B1" s="39"/>
      <c r="C1" s="40"/>
      <c r="D1" s="39"/>
      <c r="E1" s="39"/>
      <c r="F1" s="39"/>
      <c r="G1" s="39"/>
      <c r="H1" s="39"/>
      <c r="I1" s="39"/>
      <c r="J1" s="39"/>
      <c r="K1" s="39"/>
    </row>
    <row r="2" spans="1:11" ht="13" x14ac:dyDescent="0.25">
      <c r="A2" s="39"/>
      <c r="B2" s="39"/>
      <c r="C2" s="41" t="str">
        <f>cstProjectName</f>
        <v>[Financial Viability Risk Assessment Template]</v>
      </c>
      <c r="D2" s="39"/>
      <c r="E2" s="39"/>
      <c r="F2" s="39"/>
      <c r="G2" s="39"/>
      <c r="H2" s="39"/>
      <c r="I2" s="39"/>
      <c r="J2" s="39"/>
      <c r="K2" s="39"/>
    </row>
    <row r="3" spans="1:11" ht="12.5" x14ac:dyDescent="0.25">
      <c r="A3" s="39"/>
      <c r="B3" s="39"/>
      <c r="C3" s="42" t="str">
        <f ca="1">MID(CELL("filename",A1),FIND("]",CELL("filename",A1))+1,256)</f>
        <v>Contents FVRA Lite</v>
      </c>
      <c r="D3" s="39"/>
      <c r="E3" s="39"/>
      <c r="F3" s="39"/>
      <c r="G3" s="39"/>
      <c r="H3" s="39"/>
      <c r="I3" s="39"/>
      <c r="J3" s="39"/>
      <c r="K3" s="39"/>
    </row>
    <row r="4" spans="1:11" x14ac:dyDescent="0.25">
      <c r="A4" s="39"/>
      <c r="B4" s="39"/>
      <c r="C4" s="40" t="str">
        <f>IF(ISBLANK(cstProtectiveMarking),"",cstProtectiveMarking)</f>
        <v>[OFFICIAL]</v>
      </c>
      <c r="D4" s="39"/>
      <c r="E4" s="39"/>
      <c r="F4" s="39"/>
      <c r="G4" s="39"/>
      <c r="H4" s="39"/>
      <c r="I4" s="39"/>
      <c r="J4" s="39"/>
      <c r="K4" s="39"/>
    </row>
    <row r="5" spans="1:11" x14ac:dyDescent="0.25">
      <c r="A5" s="39"/>
      <c r="B5" s="39"/>
      <c r="C5" s="1160" t="str">
        <f>HYPERLINK("#'Contents'!A1",sysChkWord)</f>
        <v>All Checks OK</v>
      </c>
      <c r="D5" s="1160"/>
      <c r="E5" s="1160"/>
      <c r="F5" s="43"/>
      <c r="G5" s="39"/>
      <c r="H5" s="39"/>
      <c r="I5" s="39"/>
      <c r="J5" s="39"/>
      <c r="K5" s="39"/>
    </row>
    <row r="6" spans="1:11" ht="12.5" x14ac:dyDescent="0.25">
      <c r="A6" s="39"/>
      <c r="B6" s="44"/>
      <c r="C6" s="1161"/>
      <c r="D6" s="1161"/>
      <c r="E6" s="1161"/>
      <c r="F6" s="43"/>
      <c r="G6" s="39"/>
      <c r="H6" s="39"/>
      <c r="I6" s="39"/>
      <c r="J6" s="39"/>
      <c r="K6" s="39"/>
    </row>
    <row r="7" spans="1:11" x14ac:dyDescent="0.25">
      <c r="A7" s="39"/>
      <c r="B7" s="39"/>
      <c r="C7" s="39"/>
      <c r="D7" s="39"/>
      <c r="E7" s="39"/>
      <c r="F7" s="39"/>
      <c r="G7" s="39"/>
      <c r="H7" s="39"/>
      <c r="I7" s="39"/>
      <c r="J7" s="39"/>
      <c r="K7" s="39"/>
    </row>
    <row r="8" spans="1:11" x14ac:dyDescent="0.25">
      <c r="A8" s="29">
        <f>SUM(A9:A34)</f>
        <v>0</v>
      </c>
      <c r="B8" s="45">
        <f>SUM(B9:B34)</f>
        <v>0</v>
      </c>
      <c r="C8" s="46"/>
      <c r="D8" s="46"/>
      <c r="E8" s="46"/>
      <c r="F8" s="46"/>
      <c r="G8" s="46"/>
      <c r="H8" s="46"/>
      <c r="I8" s="39"/>
      <c r="J8" s="39"/>
      <c r="K8" s="39"/>
    </row>
    <row r="9" spans="1:11" x14ac:dyDescent="0.25"/>
    <row r="10" spans="1:11" ht="15.5" x14ac:dyDescent="0.35">
      <c r="A10" s="47"/>
      <c r="B10" s="47"/>
      <c r="C10" s="47"/>
      <c r="D10" s="47" t="s">
        <v>170</v>
      </c>
      <c r="E10" s="47"/>
      <c r="F10" s="47"/>
      <c r="G10" s="47"/>
      <c r="H10" s="47"/>
      <c r="I10" s="47"/>
      <c r="J10" s="47"/>
      <c r="K10" s="47"/>
    </row>
    <row r="11" spans="1:11" x14ac:dyDescent="0.25">
      <c r="A11" s="31"/>
      <c r="B11" s="31"/>
      <c r="C11" s="31"/>
      <c r="D11" s="31"/>
      <c r="E11" s="31"/>
      <c r="F11" s="31"/>
      <c r="G11" s="31"/>
      <c r="H11" s="31"/>
      <c r="I11" s="31"/>
      <c r="K11" s="1162" t="s">
        <v>414</v>
      </c>
    </row>
    <row r="12" spans="1:11" x14ac:dyDescent="0.25">
      <c r="A12" s="31"/>
      <c r="B12" s="31"/>
      <c r="C12" s="1163"/>
      <c r="D12" s="1163"/>
      <c r="E12" s="48" t="s">
        <v>171</v>
      </c>
      <c r="F12" s="48"/>
      <c r="G12" s="48" t="s">
        <v>172</v>
      </c>
      <c r="H12" s="49" t="s">
        <v>109</v>
      </c>
      <c r="I12" s="49" t="s">
        <v>110</v>
      </c>
      <c r="J12" s="284"/>
      <c r="K12" s="1162"/>
    </row>
    <row r="13" spans="1:11" x14ac:dyDescent="0.25">
      <c r="A13" s="31"/>
      <c r="B13" s="31"/>
      <c r="C13" s="31"/>
      <c r="D13" s="31"/>
      <c r="E13" s="137" t="s">
        <v>170</v>
      </c>
      <c r="F13" s="50"/>
      <c r="G13" s="33" t="s">
        <v>327</v>
      </c>
      <c r="H13" s="51">
        <f>A8</f>
        <v>0</v>
      </c>
      <c r="I13" s="51">
        <f>B8</f>
        <v>0</v>
      </c>
      <c r="K13" s="51" t="s">
        <v>388</v>
      </c>
    </row>
    <row r="14" spans="1:11" x14ac:dyDescent="0.25">
      <c r="A14" s="31"/>
      <c r="B14" s="31"/>
      <c r="C14" s="31"/>
      <c r="D14" s="31"/>
      <c r="E14" s="136" t="s">
        <v>644</v>
      </c>
      <c r="F14" s="50"/>
      <c r="G14" s="33" t="s">
        <v>642</v>
      </c>
      <c r="H14" s="51">
        <f>'Authority Input Lite'!A8</f>
        <v>0</v>
      </c>
      <c r="I14" s="51">
        <f>'Authority Input Lite'!B8</f>
        <v>0</v>
      </c>
      <c r="K14" s="51" t="s">
        <v>388</v>
      </c>
    </row>
    <row r="15" spans="1:11" x14ac:dyDescent="0.25">
      <c r="A15" s="31"/>
      <c r="B15" s="31"/>
      <c r="C15" s="31"/>
      <c r="D15" s="31"/>
      <c r="E15" s="136" t="s">
        <v>641</v>
      </c>
      <c r="F15" s="50"/>
      <c r="G15" s="33" t="s">
        <v>643</v>
      </c>
      <c r="H15" s="51">
        <f>'Bidder Instructions Lite'!A8</f>
        <v>0</v>
      </c>
      <c r="I15" s="51">
        <f>'Bidder Instructions Lite'!B8</f>
        <v>0</v>
      </c>
      <c r="K15" s="51" t="s">
        <v>388</v>
      </c>
    </row>
    <row r="16" spans="1:11" x14ac:dyDescent="0.25">
      <c r="A16" s="31"/>
      <c r="B16" s="31"/>
      <c r="C16" s="31"/>
      <c r="D16" s="31"/>
      <c r="E16" s="136" t="s">
        <v>640</v>
      </c>
      <c r="F16" s="50"/>
      <c r="G16" s="33" t="s">
        <v>673</v>
      </c>
      <c r="H16" s="51">
        <f>'Authority Input Lite'!A8</f>
        <v>0</v>
      </c>
      <c r="I16" s="51">
        <f>'Authority Input Lite'!B8</f>
        <v>0</v>
      </c>
      <c r="K16" s="286" t="s">
        <v>104</v>
      </c>
    </row>
    <row r="17" spans="1:11" ht="12" x14ac:dyDescent="0.25">
      <c r="A17" s="31"/>
      <c r="B17" s="31"/>
      <c r="C17" s="31"/>
      <c r="D17" s="31"/>
      <c r="E17" s="128" t="s">
        <v>267</v>
      </c>
      <c r="F17" s="50"/>
      <c r="G17" s="33"/>
      <c r="H17" s="167"/>
      <c r="I17" s="167"/>
      <c r="K17" s="167"/>
    </row>
    <row r="18" spans="1:11" x14ac:dyDescent="0.25">
      <c r="A18" s="31"/>
      <c r="B18" s="31"/>
      <c r="C18" s="31"/>
      <c r="D18" s="31"/>
      <c r="E18" s="129" t="s">
        <v>818</v>
      </c>
      <c r="F18" s="50"/>
      <c r="G18" s="33" t="s">
        <v>674</v>
      </c>
      <c r="H18" s="51">
        <f>'1.3a Lead'!A7</f>
        <v>0</v>
      </c>
      <c r="I18" s="51">
        <f>'1.3a Lead'!C7</f>
        <v>0</v>
      </c>
      <c r="K18" s="51" t="s">
        <v>388</v>
      </c>
    </row>
    <row r="19" spans="1:11" x14ac:dyDescent="0.25">
      <c r="A19" s="31"/>
      <c r="B19" s="31"/>
      <c r="C19" s="31"/>
      <c r="D19" s="31"/>
      <c r="E19" s="129" t="s">
        <v>819</v>
      </c>
      <c r="F19" s="50"/>
      <c r="G19" s="33" t="s">
        <v>820</v>
      </c>
      <c r="H19" s="51">
        <f>'1.3b Lead NFP'!A8</f>
        <v>0</v>
      </c>
      <c r="I19" s="51">
        <f>'1.3b Lead NFP'!C8</f>
        <v>0</v>
      </c>
      <c r="K19" s="51" t="s">
        <v>388</v>
      </c>
    </row>
    <row r="20" spans="1:11" ht="12" x14ac:dyDescent="0.25">
      <c r="A20" s="31"/>
      <c r="B20" s="31"/>
      <c r="C20" s="31"/>
      <c r="D20" s="31"/>
      <c r="E20" s="130" t="s">
        <v>268</v>
      </c>
      <c r="F20" s="50"/>
      <c r="G20" s="33"/>
      <c r="H20" s="167"/>
      <c r="I20" s="167"/>
      <c r="K20" s="167"/>
    </row>
    <row r="21" spans="1:11" x14ac:dyDescent="0.25">
      <c r="A21" s="31"/>
      <c r="B21" s="31"/>
      <c r="C21" s="31"/>
      <c r="D21" s="31"/>
      <c r="E21" s="131" t="s">
        <v>645</v>
      </c>
      <c r="F21" s="50"/>
      <c r="G21" s="33" t="s">
        <v>646</v>
      </c>
      <c r="H21" s="51">
        <f>'2.3 Lead'!A8</f>
        <v>0</v>
      </c>
      <c r="I21" s="51">
        <f>'2.3 Lead'!B8</f>
        <v>0</v>
      </c>
      <c r="K21" s="51" t="s">
        <v>388</v>
      </c>
    </row>
    <row r="22" spans="1:11" ht="12" x14ac:dyDescent="0.25">
      <c r="A22" s="31"/>
      <c r="B22" s="31"/>
      <c r="C22" s="31"/>
      <c r="D22" s="31"/>
      <c r="E22" s="132" t="s">
        <v>269</v>
      </c>
      <c r="F22" s="50"/>
      <c r="G22" s="33"/>
      <c r="H22" s="167"/>
      <c r="I22" s="167"/>
      <c r="K22" s="167"/>
    </row>
    <row r="23" spans="1:11" x14ac:dyDescent="0.25">
      <c r="A23" s="31"/>
      <c r="B23" s="31"/>
      <c r="C23" s="31"/>
      <c r="D23" s="31"/>
      <c r="E23" s="133" t="s">
        <v>647</v>
      </c>
      <c r="F23" s="50"/>
      <c r="G23" s="33" t="s">
        <v>279</v>
      </c>
      <c r="H23" s="51">
        <f>'3.3 Lead'!A8</f>
        <v>0</v>
      </c>
      <c r="I23" s="51">
        <f>'3.3 Lead'!B8</f>
        <v>0</v>
      </c>
      <c r="K23" s="51" t="s">
        <v>388</v>
      </c>
    </row>
    <row r="24" spans="1:11" ht="12" x14ac:dyDescent="0.25">
      <c r="A24" s="31"/>
      <c r="B24" s="31"/>
      <c r="C24" s="31"/>
      <c r="D24" s="31"/>
      <c r="E24" s="134" t="s">
        <v>273</v>
      </c>
      <c r="F24" s="50"/>
      <c r="G24" s="33"/>
      <c r="H24" s="167"/>
      <c r="I24" s="167"/>
      <c r="K24" s="167"/>
    </row>
    <row r="25" spans="1:11" x14ac:dyDescent="0.25">
      <c r="A25" s="31"/>
      <c r="B25" s="31"/>
      <c r="C25" s="31"/>
      <c r="D25" s="31"/>
      <c r="E25" s="135" t="s">
        <v>648</v>
      </c>
      <c r="F25" s="50"/>
      <c r="G25" s="33" t="s">
        <v>675</v>
      </c>
      <c r="H25" s="51">
        <f>'4.4 Lead'!A8</f>
        <v>0</v>
      </c>
      <c r="I25" s="51">
        <f>'4.4 Lead'!B8</f>
        <v>0</v>
      </c>
      <c r="K25" s="51" t="s">
        <v>388</v>
      </c>
    </row>
    <row r="26" spans="1:11" ht="13" customHeight="1" x14ac:dyDescent="0.25">
      <c r="A26" s="31"/>
      <c r="B26" s="31"/>
      <c r="C26" s="31"/>
      <c r="D26" s="31"/>
      <c r="E26" s="135" t="s">
        <v>649</v>
      </c>
      <c r="F26" s="50"/>
      <c r="G26" s="33" t="s">
        <v>676</v>
      </c>
      <c r="H26" s="51">
        <f>'4.5 Evaluation Summary'!A8</f>
        <v>0</v>
      </c>
      <c r="I26" s="51">
        <f>'4.5 Evaluation Summary'!B8</f>
        <v>0</v>
      </c>
      <c r="K26" s="286" t="s">
        <v>104</v>
      </c>
    </row>
    <row r="27" spans="1:11" ht="12" x14ac:dyDescent="0.25">
      <c r="A27" s="31"/>
      <c r="B27" s="31"/>
      <c r="C27" s="31"/>
      <c r="D27" s="31"/>
      <c r="E27" s="151" t="s">
        <v>297</v>
      </c>
      <c r="F27" s="50"/>
      <c r="G27" s="33"/>
      <c r="K27" s="167"/>
    </row>
    <row r="28" spans="1:11" x14ac:dyDescent="0.25">
      <c r="A28" s="31"/>
      <c r="B28" s="31"/>
      <c r="C28" s="31"/>
      <c r="D28" s="31"/>
      <c r="E28" s="149" t="s">
        <v>296</v>
      </c>
      <c r="F28" s="50"/>
      <c r="G28" s="33" t="s">
        <v>298</v>
      </c>
      <c r="H28" s="51">
        <f>'Metric Definitions'!A8</f>
        <v>0</v>
      </c>
      <c r="I28" s="51">
        <f>'Metric Definitions'!B8</f>
        <v>0</v>
      </c>
      <c r="K28" s="51" t="s">
        <v>388</v>
      </c>
    </row>
    <row r="29" spans="1:11" x14ac:dyDescent="0.25">
      <c r="A29" s="31"/>
      <c r="B29" s="31"/>
      <c r="C29" s="31"/>
      <c r="D29" s="31"/>
      <c r="E29" s="150" t="s">
        <v>173</v>
      </c>
      <c r="F29" s="50"/>
      <c r="G29" s="33" t="s">
        <v>377</v>
      </c>
      <c r="H29" s="51">
        <f>'SysConfig HIDE BEFORE SHARING'!A8</f>
        <v>0</v>
      </c>
      <c r="I29" s="51">
        <f>'SysConfig HIDE BEFORE SHARING'!B8</f>
        <v>0</v>
      </c>
      <c r="K29" s="51" t="s">
        <v>388</v>
      </c>
    </row>
    <row r="30" spans="1:11" x14ac:dyDescent="0.25">
      <c r="A30" s="31"/>
      <c r="B30" s="31"/>
      <c r="C30" s="31"/>
      <c r="D30" s="31"/>
      <c r="E30" s="295" t="s">
        <v>168</v>
      </c>
      <c r="F30" s="296"/>
      <c r="G30" s="296"/>
      <c r="H30" s="296"/>
      <c r="I30" s="296"/>
      <c r="J30" s="296"/>
      <c r="K30" s="296"/>
    </row>
    <row r="31" spans="1:11" x14ac:dyDescent="0.25">
      <c r="A31" s="31"/>
      <c r="B31" s="31"/>
      <c r="C31" s="31"/>
      <c r="D31" s="31"/>
      <c r="E31" s="31"/>
      <c r="F31" s="31"/>
      <c r="G31" s="31"/>
      <c r="H31" s="31"/>
      <c r="I31" s="31"/>
      <c r="K31" s="31"/>
    </row>
    <row r="32" spans="1:11" ht="12" x14ac:dyDescent="0.25">
      <c r="A32" s="31"/>
      <c r="B32" s="31"/>
      <c r="C32" s="31"/>
      <c r="D32" s="31"/>
      <c r="E32" s="52" t="s">
        <v>174</v>
      </c>
      <c r="F32" s="31"/>
      <c r="G32" s="53" t="s">
        <v>175</v>
      </c>
      <c r="H32" s="51">
        <f>IFERROR(SUM($H$12:H30),1)</f>
        <v>0</v>
      </c>
      <c r="I32" s="38">
        <f>IFERROR(SUM($I$12:I30),1)</f>
        <v>0</v>
      </c>
    </row>
    <row r="33" spans="1:11" x14ac:dyDescent="0.25">
      <c r="A33" s="31"/>
      <c r="B33" s="31"/>
      <c r="C33" s="31"/>
      <c r="D33" s="31"/>
      <c r="E33" s="31"/>
      <c r="F33" s="31"/>
      <c r="G33" s="31"/>
      <c r="H33" s="31"/>
      <c r="I33" s="31"/>
    </row>
    <row r="34" spans="1:11" ht="15.5" x14ac:dyDescent="0.35">
      <c r="A34" s="47"/>
      <c r="B34" s="47"/>
      <c r="C34" s="47"/>
      <c r="D34" s="47" t="s">
        <v>169</v>
      </c>
      <c r="E34" s="47"/>
      <c r="F34" s="47"/>
      <c r="G34" s="47"/>
      <c r="H34" s="47"/>
      <c r="I34" s="47"/>
      <c r="J34" s="47"/>
      <c r="K34" s="47"/>
    </row>
    <row r="35" spans="1:11" ht="2.25" hidden="1" customHeight="1" x14ac:dyDescent="0.25"/>
    <row r="36" spans="1:11" ht="2.25" customHeight="1" x14ac:dyDescent="0.25"/>
  </sheetData>
  <mergeCells count="4">
    <mergeCell ref="C5:E5"/>
    <mergeCell ref="C6:E6"/>
    <mergeCell ref="K11:K12"/>
    <mergeCell ref="C12:D12"/>
  </mergeCells>
  <conditionalFormatting sqref="C5 F5">
    <cfRule type="expression" dxfId="210" priority="1">
      <formula>IF(AND(sysChk=0,sysWarn=0),1,0)</formula>
    </cfRule>
    <cfRule type="expression" dxfId="209" priority="2">
      <formula>IF(AND(sysChk=0,sysWarn&lt;&gt;0),1,0)</formula>
    </cfRule>
    <cfRule type="expression" dxfId="208" priority="3">
      <formula>IF(sysChk&lt;&gt;0,1,0)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1">
    <tabColor rgb="FFFF0000"/>
  </sheetPr>
  <dimension ref="A1:B1"/>
  <sheetViews>
    <sheetView topLeftCell="A1048576" zoomScale="75" zoomScaleNormal="75" workbookViewId="0">
      <selection activeCell="A1048576" sqref="A1:A1048576"/>
    </sheetView>
  </sheetViews>
  <sheetFormatPr defaultColWidth="0" defaultRowHeight="0" customHeight="1" zeroHeight="1" x14ac:dyDescent="0.25"/>
  <cols>
    <col min="1" max="2" width="5.3984375" style="28" customWidth="1"/>
    <col min="3" max="16384" width="8.796875" style="28" hidden="1"/>
  </cols>
  <sheetData>
    <row r="1" ht="11.5" hidden="1" x14ac:dyDescent="0.25"/>
  </sheetData>
  <sheetProtection selectLockedCells="1" selectUnlockedCells="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5">
    <tabColor rgb="FFFF0000"/>
  </sheetPr>
  <dimension ref="A1:XFC83"/>
  <sheetViews>
    <sheetView topLeftCell="A22" zoomScale="75" zoomScaleNormal="75" workbookViewId="0">
      <selection activeCell="G18" sqref="G18"/>
    </sheetView>
  </sheetViews>
  <sheetFormatPr defaultColWidth="11" defaultRowHeight="0" customHeight="1" zeroHeight="1" x14ac:dyDescent="0.25"/>
  <cols>
    <col min="1" max="2" width="3.796875" customWidth="1"/>
    <col min="3" max="3" width="27" customWidth="1"/>
    <col min="4" max="4" width="18.59765625" customWidth="1"/>
    <col min="5" max="5" width="21" customWidth="1"/>
    <col min="6" max="6" width="70.796875" customWidth="1"/>
    <col min="7" max="8" width="66.796875" customWidth="1"/>
    <col min="9" max="9" width="44.3984375" bestFit="1" customWidth="1"/>
    <col min="10" max="10" width="0" hidden="1"/>
    <col min="11" max="16383" width="11" hidden="1"/>
    <col min="16384" max="16384" width="9" hidden="1" customWidth="1"/>
  </cols>
  <sheetData>
    <row r="1" spans="1:9" ht="11.5" x14ac:dyDescent="0.25">
      <c r="A1" s="39"/>
      <c r="B1" s="39"/>
      <c r="C1" s="39"/>
      <c r="D1" s="39"/>
      <c r="E1" s="39"/>
      <c r="F1" s="39"/>
      <c r="G1" s="39"/>
      <c r="H1" s="39"/>
      <c r="I1" s="39"/>
    </row>
    <row r="2" spans="1:9" ht="13" x14ac:dyDescent="0.25">
      <c r="A2" s="39"/>
      <c r="B2" s="39"/>
      <c r="C2" s="41" t="str">
        <f>cstProjectName</f>
        <v>[Financial Viability Risk Assessment Template]</v>
      </c>
      <c r="D2" s="39"/>
      <c r="E2" s="39"/>
      <c r="F2" s="39"/>
      <c r="G2" s="39"/>
      <c r="H2" s="39"/>
      <c r="I2" s="39"/>
    </row>
    <row r="3" spans="1:9" ht="12.5" x14ac:dyDescent="0.25">
      <c r="A3" s="39"/>
      <c r="B3" s="39"/>
      <c r="C3" s="42" t="str">
        <f ca="1">MID(CELL("filename",A1),FIND("]",CELL("filename",A1))+1,256)</f>
        <v>Metric Definitions</v>
      </c>
      <c r="D3" s="39"/>
      <c r="E3" s="39"/>
      <c r="F3" s="39"/>
      <c r="G3" s="39"/>
      <c r="H3" s="39"/>
      <c r="I3" s="39"/>
    </row>
    <row r="4" spans="1:9" ht="11.5" x14ac:dyDescent="0.25">
      <c r="A4" s="39"/>
      <c r="B4" s="39"/>
      <c r="C4" s="40" t="str">
        <f>IF(ISBLANK(cstProtectiveMarking),"",cstProtectiveMarking)</f>
        <v>[OFFICIAL]</v>
      </c>
      <c r="D4" s="39"/>
      <c r="E4" s="39"/>
      <c r="F4" s="39"/>
      <c r="G4" s="39"/>
      <c r="H4" s="39"/>
      <c r="I4" s="39"/>
    </row>
    <row r="5" spans="1:9" ht="11.5" x14ac:dyDescent="0.25">
      <c r="A5" s="39"/>
      <c r="B5" s="39"/>
      <c r="C5" s="43" t="str">
        <f>HYPERLINK("#'Contents'!A1",sysChkWord)</f>
        <v>All Checks OK</v>
      </c>
      <c r="D5" s="39"/>
      <c r="E5" s="39"/>
      <c r="F5" s="39"/>
      <c r="G5" s="39"/>
      <c r="H5" s="39"/>
      <c r="I5" s="39"/>
    </row>
    <row r="6" spans="1:9" ht="12.5" x14ac:dyDescent="0.25">
      <c r="A6" s="39"/>
      <c r="B6" s="44"/>
      <c r="C6" s="1167" t="str">
        <f>HYPERLINK("#'Contents'!A1","Contents")</f>
        <v>Contents</v>
      </c>
      <c r="D6" s="1161"/>
      <c r="E6" s="43"/>
      <c r="F6" s="43"/>
      <c r="G6" s="43"/>
      <c r="H6" s="43"/>
      <c r="I6" s="43"/>
    </row>
    <row r="7" spans="1:9" ht="11.5" x14ac:dyDescent="0.25">
      <c r="A7" s="39"/>
      <c r="B7" s="39"/>
      <c r="C7" s="39"/>
      <c r="D7" s="39"/>
      <c r="E7" s="39"/>
      <c r="F7" s="39"/>
      <c r="G7" s="39"/>
      <c r="H7" s="39"/>
      <c r="I7" s="39"/>
    </row>
    <row r="8" spans="1:9" ht="11.5" x14ac:dyDescent="0.25">
      <c r="A8" s="29">
        <f>SUM(A9:A29)</f>
        <v>0</v>
      </c>
      <c r="B8" s="29">
        <f>SUM(B9:B29)</f>
        <v>0</v>
      </c>
      <c r="C8" s="46"/>
      <c r="D8" s="46"/>
      <c r="E8" s="46"/>
      <c r="F8" s="46"/>
      <c r="G8" s="46"/>
      <c r="H8" s="46"/>
      <c r="I8" s="46"/>
    </row>
    <row r="9" spans="1:9" ht="11.5" x14ac:dyDescent="0.25"/>
    <row r="10" spans="1:9" ht="11.5" x14ac:dyDescent="0.25">
      <c r="C10" s="23"/>
      <c r="D10" s="23"/>
      <c r="E10" s="23"/>
      <c r="F10" s="23"/>
      <c r="G10" s="23"/>
      <c r="H10" s="23"/>
    </row>
    <row r="11" spans="1:9" ht="15.5" x14ac:dyDescent="0.25">
      <c r="C11" s="1170" t="s">
        <v>361</v>
      </c>
      <c r="D11" s="1170"/>
      <c r="E11" s="1170"/>
      <c r="F11" s="1170"/>
      <c r="G11" s="1170"/>
      <c r="H11" s="399"/>
    </row>
    <row r="12" spans="1:9" ht="11.5" x14ac:dyDescent="0.25">
      <c r="C12" s="23"/>
      <c r="D12" s="23"/>
      <c r="E12" s="23"/>
      <c r="F12" s="23"/>
      <c r="G12" s="23"/>
      <c r="H12" s="23"/>
    </row>
    <row r="13" spans="1:9" ht="15.5" x14ac:dyDescent="0.35">
      <c r="C13" s="1169" t="s">
        <v>178</v>
      </c>
      <c r="D13" s="1169"/>
      <c r="E13" s="1169"/>
      <c r="F13" s="61" t="s">
        <v>208</v>
      </c>
      <c r="G13" s="61" t="s">
        <v>200</v>
      </c>
      <c r="H13" s="61" t="s">
        <v>615</v>
      </c>
      <c r="I13" s="400"/>
    </row>
    <row r="14" spans="1:9" ht="56.5" customHeight="1" x14ac:dyDescent="0.25">
      <c r="C14" s="1164" t="s">
        <v>233</v>
      </c>
      <c r="D14" s="1165"/>
      <c r="E14" s="1166"/>
      <c r="F14" s="298" t="s">
        <v>193</v>
      </c>
      <c r="G14" s="298" t="s">
        <v>180</v>
      </c>
      <c r="H14" s="402" t="s">
        <v>616</v>
      </c>
    </row>
    <row r="15" spans="1:9" ht="88" x14ac:dyDescent="0.25">
      <c r="C15" s="1164" t="s">
        <v>234</v>
      </c>
      <c r="D15" s="1165"/>
      <c r="E15" s="1166"/>
      <c r="F15" s="298" t="s">
        <v>426</v>
      </c>
      <c r="G15" s="298" t="s">
        <v>179</v>
      </c>
      <c r="H15" s="402" t="s">
        <v>617</v>
      </c>
    </row>
    <row r="16" spans="1:9" ht="261.75" customHeight="1" x14ac:dyDescent="0.25">
      <c r="C16" s="1168" t="s">
        <v>431</v>
      </c>
      <c r="D16" s="1165"/>
      <c r="E16" s="1166"/>
      <c r="F16" s="298" t="s">
        <v>418</v>
      </c>
      <c r="G16" s="298" t="s">
        <v>419</v>
      </c>
      <c r="H16" s="435"/>
      <c r="I16" t="s">
        <v>632</v>
      </c>
    </row>
    <row r="17" spans="1:9" ht="289" x14ac:dyDescent="0.25">
      <c r="C17" s="1168" t="s">
        <v>235</v>
      </c>
      <c r="D17" s="1165"/>
      <c r="E17" s="1166"/>
      <c r="F17" s="298" t="s">
        <v>421</v>
      </c>
      <c r="G17" s="298" t="s">
        <v>420</v>
      </c>
      <c r="H17" s="404" t="s">
        <v>655</v>
      </c>
    </row>
    <row r="18" spans="1:9" ht="352" x14ac:dyDescent="0.25">
      <c r="C18" s="1168" t="s">
        <v>417</v>
      </c>
      <c r="D18" s="1165"/>
      <c r="E18" s="1166"/>
      <c r="F18" s="298" t="s">
        <v>422</v>
      </c>
      <c r="G18" s="298" t="s">
        <v>423</v>
      </c>
      <c r="H18" s="436"/>
    </row>
    <row r="19" spans="1:9" ht="88" x14ac:dyDescent="0.25">
      <c r="C19" s="1168" t="s">
        <v>669</v>
      </c>
      <c r="D19" s="1165"/>
      <c r="E19" s="1166"/>
      <c r="F19" s="298" t="s">
        <v>670</v>
      </c>
      <c r="G19" s="298" t="s">
        <v>671</v>
      </c>
      <c r="H19" s="402" t="s">
        <v>672</v>
      </c>
    </row>
    <row r="20" spans="1:9" ht="47.25" customHeight="1" x14ac:dyDescent="0.25">
      <c r="C20" s="1168" t="s">
        <v>236</v>
      </c>
      <c r="D20" s="1165"/>
      <c r="E20" s="1166"/>
      <c r="F20" s="298" t="s">
        <v>181</v>
      </c>
      <c r="G20" s="298" t="s">
        <v>181</v>
      </c>
      <c r="H20" s="402" t="s">
        <v>653</v>
      </c>
    </row>
    <row r="21" spans="1:9" ht="47.25" customHeight="1" x14ac:dyDescent="0.25">
      <c r="C21" s="1168" t="s">
        <v>237</v>
      </c>
      <c r="D21" s="1165"/>
      <c r="E21" s="1166"/>
      <c r="F21" s="298" t="s">
        <v>115</v>
      </c>
      <c r="G21" s="298" t="s">
        <v>114</v>
      </c>
      <c r="H21" s="403" t="s">
        <v>654</v>
      </c>
    </row>
    <row r="22" spans="1:9" ht="211.75" customHeight="1" x14ac:dyDescent="0.25">
      <c r="C22" s="1168" t="s">
        <v>238</v>
      </c>
      <c r="D22" s="1165"/>
      <c r="E22" s="1166"/>
      <c r="F22" s="298" t="s">
        <v>424</v>
      </c>
      <c r="G22" s="398" t="s">
        <v>425</v>
      </c>
      <c r="H22" s="437"/>
    </row>
    <row r="23" spans="1:9" ht="211.75" customHeight="1" x14ac:dyDescent="0.25">
      <c r="C23" s="1164" t="s">
        <v>825</v>
      </c>
      <c r="D23" s="1165"/>
      <c r="E23" s="1166"/>
      <c r="F23" s="298" t="s">
        <v>829</v>
      </c>
      <c r="G23" s="398"/>
      <c r="H23" s="551"/>
    </row>
    <row r="24" spans="1:9" ht="211.75" customHeight="1" x14ac:dyDescent="0.25">
      <c r="C24" s="1164" t="s">
        <v>826</v>
      </c>
      <c r="D24" s="1165"/>
      <c r="E24" s="1166"/>
      <c r="F24" s="298" t="s">
        <v>830</v>
      </c>
      <c r="G24" s="398"/>
      <c r="H24" s="551"/>
    </row>
    <row r="25" spans="1:9" ht="211.75" customHeight="1" x14ac:dyDescent="0.25">
      <c r="C25" s="1164" t="s">
        <v>827</v>
      </c>
      <c r="D25" s="1165"/>
      <c r="E25" s="1166"/>
      <c r="F25" s="298" t="s">
        <v>831</v>
      </c>
      <c r="G25" s="398"/>
      <c r="H25" s="551"/>
    </row>
    <row r="26" spans="1:9" ht="211.75" customHeight="1" x14ac:dyDescent="0.25">
      <c r="C26" s="1164" t="s">
        <v>828</v>
      </c>
      <c r="D26" s="1165"/>
      <c r="E26" s="1166"/>
      <c r="F26" s="298" t="s">
        <v>832</v>
      </c>
      <c r="G26" s="398"/>
      <c r="H26" s="551"/>
    </row>
    <row r="27" spans="1:9" ht="15" customHeight="1" x14ac:dyDescent="0.25"/>
    <row r="28" spans="1:9" ht="15" customHeight="1" x14ac:dyDescent="0.25"/>
    <row r="29" spans="1:9" ht="15.5" x14ac:dyDescent="0.35">
      <c r="A29" s="30" t="s">
        <v>111</v>
      </c>
      <c r="B29" s="30"/>
      <c r="C29" s="30"/>
      <c r="D29" s="30"/>
      <c r="E29" s="30"/>
      <c r="F29" s="30"/>
      <c r="G29" s="30"/>
      <c r="H29" s="405"/>
      <c r="I29" s="30"/>
    </row>
    <row r="30" spans="1:9" ht="15" customHeight="1" x14ac:dyDescent="0.25"/>
    <row r="31" spans="1:9" ht="0.75" customHeight="1" x14ac:dyDescent="0.25"/>
    <row r="32" spans="1:9" ht="14.25" hidden="1" customHeight="1" x14ac:dyDescent="0.25"/>
    <row r="33" ht="14.25" hidden="1" customHeight="1" x14ac:dyDescent="0.25"/>
    <row r="34" ht="14.25" hidden="1" customHeight="1" x14ac:dyDescent="0.25"/>
    <row r="35" ht="14.25" hidden="1" customHeight="1" x14ac:dyDescent="0.25"/>
    <row r="83" ht="14.25" hidden="1" customHeight="1" x14ac:dyDescent="0.25"/>
  </sheetData>
  <sheetProtection algorithmName="SHA-512" hashValue="wwWVQ5USaR8EOnBP7zwuLOB6QQXdC74+uwHZpS+84XT2MhbAvanbfrAUujKU/r82MF61Gwlef1/6AByDOnon4g==" saltValue="hRCaMmmtd7M9rpYFLdzP/w==" spinCount="100000" sheet="1" objects="1" scenarios="1"/>
  <mergeCells count="16">
    <mergeCell ref="C26:E26"/>
    <mergeCell ref="C25:E25"/>
    <mergeCell ref="C23:E23"/>
    <mergeCell ref="C24:E24"/>
    <mergeCell ref="C6:D6"/>
    <mergeCell ref="C14:E14"/>
    <mergeCell ref="C15:E15"/>
    <mergeCell ref="C16:E16"/>
    <mergeCell ref="C22:E22"/>
    <mergeCell ref="C13:E13"/>
    <mergeCell ref="C17:E17"/>
    <mergeCell ref="C18:E18"/>
    <mergeCell ref="C19:E19"/>
    <mergeCell ref="C20:E20"/>
    <mergeCell ref="C21:E21"/>
    <mergeCell ref="C11:G11"/>
  </mergeCells>
  <conditionalFormatting sqref="C5">
    <cfRule type="expression" dxfId="207" priority="2">
      <formula>IF(AND(sysChk=0,sysWarn=0),1,0)</formula>
    </cfRule>
    <cfRule type="expression" dxfId="206" priority="3">
      <formula>IF(AND(sysChk=0,sysWarn&lt;&gt;0),1,0)</formula>
    </cfRule>
    <cfRule type="expression" dxfId="205" priority="4">
      <formula>IF(sysChk&lt;&gt;0,1,0)</formula>
    </cfRule>
  </conditionalFormatting>
  <hyperlinks>
    <hyperlink ref="C11:G11" r:id="rId1" display="For more information see guidance at: www.gov.uk/government/publications/the-sourcing-and-consultancy-playbooks" xr:uid="{00000000-0004-0000-1900-000000000000}"/>
  </hyperlinks>
  <pageMargins left="0.7" right="0.7" top="0.75" bottom="0.75" header="0.3" footer="0.3"/>
  <pageSetup paperSize="9" orientation="portrait"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71">
    <tabColor rgb="FFFF0000"/>
    <outlinePr summaryBelow="0"/>
    <pageSetUpPr autoPageBreaks="0" fitToPage="1"/>
  </sheetPr>
  <dimension ref="A1:XFC156"/>
  <sheetViews>
    <sheetView topLeftCell="A64" zoomScale="75" zoomScaleNormal="75" workbookViewId="0">
      <selection activeCell="E115" sqref="E115"/>
    </sheetView>
  </sheetViews>
  <sheetFormatPr defaultColWidth="0" defaultRowHeight="12" customHeight="1" zeroHeight="1" outlineLevelRow="1" x14ac:dyDescent="0.25"/>
  <cols>
    <col min="1" max="2" width="3.19921875" bestFit="1" customWidth="1"/>
    <col min="3" max="3" width="2" customWidth="1"/>
    <col min="4" max="4" width="20.3984375" customWidth="1"/>
    <col min="5" max="5" width="44" customWidth="1"/>
    <col min="6" max="6" width="48.59765625" customWidth="1"/>
    <col min="7" max="7" width="77" bestFit="1" customWidth="1"/>
    <col min="8" max="8" width="120.3984375" customWidth="1"/>
    <col min="9" max="16383" width="9" hidden="1"/>
    <col min="16384" max="16384" width="6" hidden="1" customWidth="1"/>
  </cols>
  <sheetData>
    <row r="1" spans="1:8" ht="11.5" x14ac:dyDescent="0.25">
      <c r="A1" s="393"/>
      <c r="B1" s="245"/>
      <c r="C1" s="246"/>
      <c r="D1" s="245"/>
      <c r="E1" s="1174"/>
      <c r="F1" s="1175"/>
      <c r="G1" s="29"/>
      <c r="H1" s="29"/>
    </row>
    <row r="2" spans="1:8" ht="13" x14ac:dyDescent="0.25">
      <c r="A2" s="245"/>
      <c r="B2" s="245"/>
      <c r="C2" s="247" t="str">
        <f>cstProjectName</f>
        <v>[Financial Viability Risk Assessment Template]</v>
      </c>
      <c r="D2" s="245"/>
      <c r="E2" s="245"/>
      <c r="F2" s="245"/>
      <c r="G2" s="245"/>
      <c r="H2" s="245"/>
    </row>
    <row r="3" spans="1:8" ht="12.5" x14ac:dyDescent="0.25">
      <c r="A3" s="245"/>
      <c r="B3" s="245"/>
      <c r="C3" s="248" t="str">
        <f ca="1">MID(CELL("filename",A1),FIND("]",CELL("filename",A1))+1,256)</f>
        <v>SysConfig HIDE BEFORE SHARING</v>
      </c>
      <c r="D3" s="245"/>
      <c r="E3" s="245"/>
      <c r="F3" s="245"/>
      <c r="G3" s="245"/>
      <c r="H3" s="245"/>
    </row>
    <row r="4" spans="1:8" ht="11.5" x14ac:dyDescent="0.25">
      <c r="A4" s="245"/>
      <c r="B4" s="245"/>
      <c r="C4" s="246" t="str">
        <f>IF(ISBLANK(cstProtectiveMarking),"",cstProtectiveMarking)</f>
        <v>[OFFICIAL]</v>
      </c>
      <c r="D4" s="245"/>
      <c r="E4" s="245"/>
      <c r="F4" s="245"/>
      <c r="G4" s="245"/>
      <c r="H4" s="245"/>
    </row>
    <row r="5" spans="1:8" ht="11.5" x14ac:dyDescent="0.25">
      <c r="A5" s="245"/>
      <c r="B5" s="245"/>
      <c r="C5" s="249" t="str">
        <f>HYPERLINK("#'Contents'!A1",sysChkWord)</f>
        <v>All Checks OK</v>
      </c>
      <c r="D5" s="249"/>
      <c r="E5" s="245"/>
      <c r="F5" s="245"/>
      <c r="G5" s="245"/>
      <c r="H5" s="245"/>
    </row>
    <row r="6" spans="1:8" ht="12.5" x14ac:dyDescent="0.25">
      <c r="A6" s="245"/>
      <c r="B6" s="250"/>
      <c r="C6" s="1171" t="str">
        <f>HYPERLINK("#'Contents'!A1","Contents")</f>
        <v>Contents</v>
      </c>
      <c r="D6" s="1172"/>
      <c r="E6" s="249"/>
      <c r="F6" s="249"/>
      <c r="G6" s="245"/>
      <c r="H6" s="245"/>
    </row>
    <row r="7" spans="1:8" ht="11.5" x14ac:dyDescent="0.25">
      <c r="A7" s="245"/>
      <c r="B7" s="245"/>
      <c r="C7" s="245"/>
      <c r="D7" s="245"/>
      <c r="E7" s="245"/>
      <c r="F7" s="245"/>
      <c r="G7" s="245"/>
      <c r="H7" s="245"/>
    </row>
    <row r="8" spans="1:8" ht="11.5" x14ac:dyDescent="0.25">
      <c r="A8" s="29">
        <f>SUM(A9:A125)</f>
        <v>0</v>
      </c>
      <c r="B8" s="251">
        <f>SUM(B9:B125)</f>
        <v>0</v>
      </c>
      <c r="C8" s="252"/>
      <c r="D8" s="252"/>
      <c r="E8" s="252"/>
      <c r="F8" s="252"/>
      <c r="G8" s="252"/>
      <c r="H8" s="252"/>
    </row>
    <row r="9" spans="1:8" ht="11.5" x14ac:dyDescent="0.25">
      <c r="A9" s="28"/>
      <c r="B9" s="28"/>
      <c r="C9" s="28"/>
      <c r="D9" s="28"/>
      <c r="E9" s="1176" t="s">
        <v>356</v>
      </c>
      <c r="F9" s="1177"/>
      <c r="G9" s="28"/>
    </row>
    <row r="10" spans="1:8" ht="11.5" x14ac:dyDescent="0.25">
      <c r="A10" s="28"/>
      <c r="B10" s="28"/>
      <c r="C10" s="28"/>
      <c r="D10" s="28"/>
      <c r="E10" s="28"/>
      <c r="F10" s="28"/>
      <c r="G10" s="28"/>
    </row>
    <row r="11" spans="1:8" ht="15.5" x14ac:dyDescent="0.35">
      <c r="A11" s="30"/>
      <c r="B11" s="30"/>
      <c r="C11" s="30"/>
      <c r="D11" s="253" t="s">
        <v>357</v>
      </c>
      <c r="E11" s="30"/>
      <c r="F11" s="30"/>
      <c r="G11" s="30"/>
    </row>
    <row r="12" spans="1:8" ht="11.5" x14ac:dyDescent="0.25">
      <c r="A12" s="28"/>
      <c r="B12" s="28"/>
      <c r="C12" s="28"/>
      <c r="D12" s="28"/>
      <c r="E12" s="28"/>
      <c r="F12" s="28"/>
      <c r="G12" s="28"/>
    </row>
    <row r="13" spans="1:8" ht="29.25" customHeight="1" x14ac:dyDescent="0.35">
      <c r="A13" s="28"/>
      <c r="B13" s="28"/>
      <c r="C13" s="28"/>
      <c r="D13" s="1173" t="s">
        <v>875</v>
      </c>
      <c r="E13" s="1173"/>
      <c r="F13" s="1173"/>
      <c r="G13" s="1173"/>
    </row>
    <row r="14" spans="1:8" ht="11.5" x14ac:dyDescent="0.25">
      <c r="A14" s="28"/>
      <c r="B14" s="28"/>
      <c r="C14" s="28"/>
      <c r="D14" s="28"/>
      <c r="E14" s="28"/>
      <c r="F14" s="28"/>
      <c r="G14" s="28"/>
    </row>
    <row r="15" spans="1:8" ht="15.5" x14ac:dyDescent="0.35">
      <c r="A15" s="30"/>
      <c r="B15" s="30"/>
      <c r="C15" s="30"/>
      <c r="D15" s="30" t="s">
        <v>350</v>
      </c>
      <c r="E15" s="30"/>
      <c r="F15" s="30"/>
      <c r="G15" s="30"/>
    </row>
    <row r="16" spans="1:8" x14ac:dyDescent="0.25">
      <c r="A16" s="28"/>
      <c r="B16" s="28"/>
      <c r="C16" s="28"/>
      <c r="D16" s="28"/>
      <c r="E16" s="28"/>
      <c r="F16" s="37"/>
      <c r="G16" s="28"/>
    </row>
    <row r="17" spans="1:7" ht="11.5" x14ac:dyDescent="0.25">
      <c r="A17" s="28"/>
      <c r="B17" s="28"/>
      <c r="C17" s="28"/>
      <c r="D17" s="28"/>
      <c r="E17" s="28"/>
      <c r="F17" s="28"/>
      <c r="G17" s="28"/>
    </row>
    <row r="18" spans="1:7" ht="15.5" x14ac:dyDescent="0.35">
      <c r="A18" s="30"/>
      <c r="B18" s="30"/>
      <c r="C18" s="30"/>
      <c r="D18" s="30" t="s">
        <v>205</v>
      </c>
      <c r="E18" s="30"/>
      <c r="F18" s="30"/>
      <c r="G18" s="30"/>
    </row>
    <row r="19" spans="1:7" ht="11.5" outlineLevel="1" x14ac:dyDescent="0.25">
      <c r="A19" s="28"/>
      <c r="B19" s="28"/>
      <c r="C19" s="28"/>
      <c r="D19" s="28"/>
      <c r="E19" s="28"/>
      <c r="F19" s="28"/>
      <c r="G19" s="28"/>
    </row>
    <row r="20" spans="1:7" ht="11.5" outlineLevel="1" x14ac:dyDescent="0.25">
      <c r="A20" s="28"/>
      <c r="B20" s="28"/>
      <c r="C20" s="28"/>
      <c r="D20" s="28"/>
      <c r="E20" s="28"/>
      <c r="F20" s="254" t="s">
        <v>71</v>
      </c>
      <c r="G20" s="28"/>
    </row>
    <row r="21" spans="1:7" ht="11.5" outlineLevel="1" x14ac:dyDescent="0.25">
      <c r="A21" s="28"/>
      <c r="B21" s="28"/>
      <c r="C21" s="28"/>
      <c r="D21" s="28"/>
      <c r="E21" s="28"/>
      <c r="F21" s="254" t="s">
        <v>72</v>
      </c>
      <c r="G21" s="28"/>
    </row>
    <row r="22" spans="1:7" ht="11.5" outlineLevel="1" x14ac:dyDescent="0.25">
      <c r="A22" s="28"/>
      <c r="B22" s="28"/>
      <c r="C22" s="28"/>
      <c r="D22" s="28"/>
      <c r="E22" s="28"/>
      <c r="F22" s="254" t="s">
        <v>67</v>
      </c>
      <c r="G22" s="28"/>
    </row>
    <row r="23" spans="1:7" ht="11.5" outlineLevel="1" x14ac:dyDescent="0.25">
      <c r="A23" s="28"/>
      <c r="B23" s="28"/>
      <c r="C23" s="28"/>
      <c r="D23" s="28"/>
      <c r="E23" s="28"/>
      <c r="F23" s="254" t="s">
        <v>68</v>
      </c>
      <c r="G23" s="28"/>
    </row>
    <row r="24" spans="1:7" ht="11.5" outlineLevel="1" x14ac:dyDescent="0.25">
      <c r="A24" s="28"/>
      <c r="B24" s="28"/>
      <c r="C24" s="28"/>
      <c r="D24" s="28"/>
      <c r="E24" s="28"/>
      <c r="F24" s="254" t="s">
        <v>69</v>
      </c>
      <c r="G24" s="28"/>
    </row>
    <row r="25" spans="1:7" ht="11.5" outlineLevel="1" x14ac:dyDescent="0.25">
      <c r="A25" s="28"/>
      <c r="B25" s="28"/>
      <c r="C25" s="28"/>
      <c r="D25" s="28"/>
      <c r="E25" s="28"/>
      <c r="F25" s="254" t="s">
        <v>70</v>
      </c>
      <c r="G25" s="28"/>
    </row>
    <row r="26" spans="1:7" ht="11.5" outlineLevel="1" x14ac:dyDescent="0.25">
      <c r="A26" s="28"/>
      <c r="B26" s="28"/>
      <c r="C26" s="28"/>
      <c r="D26" s="28"/>
      <c r="E26" s="28"/>
      <c r="F26" s="254" t="s">
        <v>211</v>
      </c>
      <c r="G26" s="28"/>
    </row>
    <row r="27" spans="1:7" ht="11.5" outlineLevel="1" x14ac:dyDescent="0.25">
      <c r="A27" s="28"/>
      <c r="B27" s="28"/>
      <c r="C27" s="28"/>
      <c r="D27" s="28"/>
      <c r="E27" s="28"/>
      <c r="F27" s="254" t="s">
        <v>42</v>
      </c>
      <c r="G27" s="28"/>
    </row>
    <row r="28" spans="1:7" x14ac:dyDescent="0.25">
      <c r="A28" s="28"/>
      <c r="B28" s="28"/>
      <c r="C28" s="28"/>
      <c r="D28" s="28"/>
      <c r="E28" s="255" t="s">
        <v>358</v>
      </c>
      <c r="F28" s="53" t="s">
        <v>359</v>
      </c>
      <c r="G28" s="28"/>
    </row>
    <row r="29" spans="1:7" ht="15.5" x14ac:dyDescent="0.35">
      <c r="A29" s="30"/>
      <c r="B29" s="30"/>
      <c r="C29" s="30"/>
      <c r="D29" s="30" t="s">
        <v>206</v>
      </c>
      <c r="E29" s="30"/>
      <c r="F29" s="30"/>
      <c r="G29" s="30"/>
    </row>
    <row r="30" spans="1:7" ht="11.5" outlineLevel="1" x14ac:dyDescent="0.25">
      <c r="A30" s="28"/>
      <c r="B30" s="28"/>
      <c r="C30" s="28"/>
      <c r="D30" s="28"/>
      <c r="E30" s="28"/>
      <c r="F30" s="28"/>
      <c r="G30" s="28"/>
    </row>
    <row r="31" spans="1:7" ht="13" outlineLevel="1" x14ac:dyDescent="0.3">
      <c r="A31" s="28"/>
      <c r="B31" s="28"/>
      <c r="C31" s="28"/>
      <c r="D31" s="256"/>
      <c r="E31" s="257" t="s">
        <v>196</v>
      </c>
      <c r="F31" s="256"/>
      <c r="G31" s="28"/>
    </row>
    <row r="32" spans="1:7" outlineLevel="1" x14ac:dyDescent="0.3">
      <c r="A32" s="28"/>
      <c r="B32" s="28"/>
      <c r="C32" s="28"/>
      <c r="D32" s="256"/>
      <c r="E32" s="256"/>
      <c r="F32" s="254" t="s">
        <v>199</v>
      </c>
      <c r="G32" s="28"/>
    </row>
    <row r="33" spans="1:7" outlineLevel="1" x14ac:dyDescent="0.3">
      <c r="A33" s="28"/>
      <c r="B33" s="28"/>
      <c r="C33" s="28"/>
      <c r="D33" s="256"/>
      <c r="E33" s="256"/>
      <c r="F33" s="254" t="s">
        <v>569</v>
      </c>
      <c r="G33" s="28"/>
    </row>
    <row r="34" spans="1:7" outlineLevel="1" x14ac:dyDescent="0.3">
      <c r="A34" s="28"/>
      <c r="B34" s="28"/>
      <c r="C34" s="28"/>
      <c r="D34" s="256"/>
      <c r="E34" s="255" t="s">
        <v>358</v>
      </c>
      <c r="F34" s="53" t="s">
        <v>360</v>
      </c>
      <c r="G34" s="28"/>
    </row>
    <row r="35" spans="1:7" ht="13" outlineLevel="1" x14ac:dyDescent="0.3">
      <c r="A35" s="28"/>
      <c r="B35" s="28"/>
      <c r="C35" s="28"/>
      <c r="D35" s="256"/>
      <c r="E35" s="257" t="s">
        <v>183</v>
      </c>
      <c r="F35" s="256"/>
      <c r="G35" s="28"/>
    </row>
    <row r="36" spans="1:7" outlineLevel="1" x14ac:dyDescent="0.3">
      <c r="A36" s="28"/>
      <c r="B36" s="28"/>
      <c r="C36" s="28"/>
      <c r="D36" s="256"/>
      <c r="E36" s="256"/>
      <c r="F36" s="254" t="s">
        <v>199</v>
      </c>
      <c r="G36" s="28"/>
    </row>
    <row r="37" spans="1:7" outlineLevel="1" x14ac:dyDescent="0.3">
      <c r="A37" s="28"/>
      <c r="B37" s="28"/>
      <c r="C37" s="28"/>
      <c r="D37" s="256"/>
      <c r="E37" s="256"/>
      <c r="F37" s="254" t="s">
        <v>569</v>
      </c>
      <c r="G37" s="28"/>
    </row>
    <row r="38" spans="1:7" outlineLevel="1" x14ac:dyDescent="0.3">
      <c r="A38" s="28"/>
      <c r="B38" s="28"/>
      <c r="C38" s="28"/>
      <c r="D38" s="256"/>
      <c r="E38" s="256"/>
      <c r="F38" s="254" t="s">
        <v>73</v>
      </c>
      <c r="G38" s="28"/>
    </row>
    <row r="39" spans="1:7" x14ac:dyDescent="0.25">
      <c r="A39" s="28"/>
      <c r="B39" s="28"/>
      <c r="C39" s="28"/>
      <c r="D39" s="28"/>
      <c r="E39" s="255" t="s">
        <v>358</v>
      </c>
      <c r="F39" s="53" t="s">
        <v>360</v>
      </c>
      <c r="G39" s="28"/>
    </row>
    <row r="40" spans="1:7" ht="15.5" x14ac:dyDescent="0.35">
      <c r="A40" s="30"/>
      <c r="B40" s="30"/>
      <c r="C40" s="30"/>
      <c r="D40" s="30" t="s">
        <v>600</v>
      </c>
      <c r="E40" s="30"/>
      <c r="F40" s="30"/>
      <c r="G40" s="30"/>
    </row>
    <row r="41" spans="1:7" x14ac:dyDescent="0.25">
      <c r="A41" s="28"/>
      <c r="B41" s="28"/>
      <c r="C41" s="28"/>
      <c r="D41" s="28"/>
      <c r="E41" s="255"/>
      <c r="F41" s="53"/>
      <c r="G41" s="28"/>
    </row>
    <row r="42" spans="1:7" ht="13" x14ac:dyDescent="0.25">
      <c r="A42" s="28"/>
      <c r="B42" s="28"/>
      <c r="C42" s="28"/>
      <c r="D42" s="28"/>
      <c r="E42" s="257" t="s">
        <v>603</v>
      </c>
      <c r="F42" s="254" t="s">
        <v>605</v>
      </c>
      <c r="G42" s="28"/>
    </row>
    <row r="43" spans="1:7" ht="13" x14ac:dyDescent="0.25">
      <c r="A43" s="28"/>
      <c r="B43" s="28"/>
      <c r="C43" s="28"/>
      <c r="D43" s="28"/>
      <c r="E43" s="257"/>
      <c r="F43" s="254" t="s">
        <v>862</v>
      </c>
      <c r="G43" s="28"/>
    </row>
    <row r="44" spans="1:7" x14ac:dyDescent="0.25">
      <c r="A44" s="28"/>
      <c r="B44" s="28"/>
      <c r="C44" s="28"/>
      <c r="D44" s="28"/>
      <c r="E44" s="255"/>
      <c r="F44" s="254" t="s">
        <v>863</v>
      </c>
      <c r="G44" s="28"/>
    </row>
    <row r="45" spans="1:7" x14ac:dyDescent="0.25">
      <c r="A45" s="28"/>
      <c r="B45" s="28"/>
      <c r="C45" s="28"/>
      <c r="D45" s="28"/>
      <c r="E45" s="255" t="s">
        <v>358</v>
      </c>
      <c r="F45" s="53" t="s">
        <v>601</v>
      </c>
      <c r="G45" s="28"/>
    </row>
    <row r="46" spans="1:7" ht="15.5" x14ac:dyDescent="0.35">
      <c r="A46" s="30"/>
      <c r="B46" s="30"/>
      <c r="C46" s="30"/>
      <c r="D46" s="30" t="s">
        <v>207</v>
      </c>
      <c r="E46" s="30"/>
      <c r="F46" s="30"/>
      <c r="G46" s="30"/>
    </row>
    <row r="47" spans="1:7" ht="11.5" outlineLevel="1" x14ac:dyDescent="0.25">
      <c r="A47" s="28"/>
      <c r="B47" s="28"/>
      <c r="C47" s="28"/>
      <c r="D47" s="28"/>
      <c r="E47" s="28"/>
      <c r="F47" s="28"/>
      <c r="G47" s="28"/>
    </row>
    <row r="48" spans="1:7" ht="11.5" outlineLevel="1" x14ac:dyDescent="0.25">
      <c r="A48" s="28"/>
      <c r="B48" s="28"/>
      <c r="C48" s="28"/>
      <c r="D48" s="28"/>
      <c r="E48" s="28"/>
      <c r="F48" s="254" t="s">
        <v>103</v>
      </c>
      <c r="G48" s="28"/>
    </row>
    <row r="49" spans="1:7" ht="11.5" outlineLevel="1" x14ac:dyDescent="0.25">
      <c r="A49" s="28"/>
      <c r="B49" s="28"/>
      <c r="C49" s="28"/>
      <c r="D49" s="28"/>
      <c r="E49" s="28"/>
      <c r="F49" s="254" t="s">
        <v>386</v>
      </c>
      <c r="G49" s="28"/>
    </row>
    <row r="50" spans="1:7" x14ac:dyDescent="0.25">
      <c r="A50" s="28"/>
      <c r="B50" s="28"/>
      <c r="C50" s="28"/>
      <c r="D50" s="28"/>
      <c r="E50" s="255" t="s">
        <v>358</v>
      </c>
      <c r="F50" s="53" t="s">
        <v>359</v>
      </c>
      <c r="G50" s="28"/>
    </row>
    <row r="51" spans="1:7" ht="15.5" x14ac:dyDescent="0.35">
      <c r="A51" s="30"/>
      <c r="B51" s="30"/>
      <c r="C51" s="30"/>
      <c r="D51" s="30" t="s">
        <v>322</v>
      </c>
      <c r="E51" s="30"/>
      <c r="F51" s="30"/>
      <c r="G51" s="30"/>
    </row>
    <row r="52" spans="1:7" ht="11.5" x14ac:dyDescent="0.25">
      <c r="A52" s="28"/>
      <c r="B52" s="28"/>
      <c r="C52" s="28"/>
      <c r="D52" s="28"/>
      <c r="E52" s="28"/>
      <c r="F52" s="28"/>
      <c r="G52" s="28"/>
    </row>
    <row r="53" spans="1:7" ht="36" x14ac:dyDescent="0.25">
      <c r="A53" s="28"/>
      <c r="B53" s="38">
        <f>IF(eTol="",1,0)</f>
        <v>0</v>
      </c>
      <c r="C53" s="28"/>
      <c r="D53" s="28"/>
      <c r="E53" s="33" t="s">
        <v>157</v>
      </c>
      <c r="F53" s="254">
        <v>2</v>
      </c>
      <c r="G53" s="258" t="s">
        <v>190</v>
      </c>
    </row>
    <row r="54" spans="1:7" x14ac:dyDescent="0.3">
      <c r="A54" s="28"/>
      <c r="B54" s="28"/>
      <c r="C54" s="28"/>
      <c r="D54" s="28"/>
      <c r="E54" s="28"/>
      <c r="F54" s="28"/>
      <c r="G54" s="259"/>
    </row>
    <row r="55" spans="1:7" x14ac:dyDescent="0.25">
      <c r="A55" s="28"/>
      <c r="B55" s="28"/>
      <c r="C55" s="28"/>
      <c r="D55" s="28"/>
      <c r="E55" s="33" t="s">
        <v>158</v>
      </c>
      <c r="F55" s="260" t="str">
        <f>IF(AND(sysChk=0,sysWarn=0),"All Checks OK",IF(sysChk&lt;&gt;0,sysChk&amp;" Error"&amp;IF(sysChk=1," ","s "),"")&amp;IF(sysWarn&lt;&gt;0,sysWarn&amp;" Warning"&amp;IF(sysWarn=1,"","s"),""))</f>
        <v>All Checks OK</v>
      </c>
      <c r="G55" s="37" t="s">
        <v>191</v>
      </c>
    </row>
    <row r="56" spans="1:7" x14ac:dyDescent="0.3">
      <c r="A56" s="28"/>
      <c r="B56" s="28"/>
      <c r="C56" s="28"/>
      <c r="D56" s="28"/>
      <c r="E56" s="33"/>
      <c r="F56" s="53" t="s">
        <v>197</v>
      </c>
      <c r="G56" s="259"/>
    </row>
    <row r="57" spans="1:7" ht="15.5" x14ac:dyDescent="0.35">
      <c r="A57" s="30"/>
      <c r="B57" s="30"/>
      <c r="C57" s="30"/>
      <c r="D57" s="30" t="s">
        <v>323</v>
      </c>
      <c r="E57" s="30"/>
      <c r="F57" s="30"/>
      <c r="G57" s="30"/>
    </row>
    <row r="58" spans="1:7" ht="11.5" x14ac:dyDescent="0.25">
      <c r="A58" s="28"/>
      <c r="B58" s="28"/>
      <c r="C58" s="28"/>
      <c r="D58" s="28"/>
      <c r="E58" s="28"/>
      <c r="F58" s="28"/>
      <c r="G58" s="28"/>
    </row>
    <row r="59" spans="1:7" ht="11.5" x14ac:dyDescent="0.25">
      <c r="A59" s="28"/>
      <c r="B59" s="28"/>
      <c r="C59" s="28"/>
      <c r="D59" s="28"/>
      <c r="E59" s="28" t="s">
        <v>192</v>
      </c>
      <c r="F59" s="28"/>
      <c r="G59" s="28"/>
    </row>
    <row r="60" spans="1:7" ht="11.5" x14ac:dyDescent="0.25">
      <c r="A60" s="28"/>
      <c r="B60" s="28"/>
      <c r="C60" s="28"/>
      <c r="D60" s="28"/>
      <c r="E60" s="28"/>
      <c r="F60" s="28"/>
      <c r="G60" s="28"/>
    </row>
    <row r="61" spans="1:7" ht="11.5" x14ac:dyDescent="0.25">
      <c r="A61" s="28"/>
      <c r="B61" s="28"/>
      <c r="C61" s="28"/>
      <c r="D61" s="28"/>
      <c r="E61" s="261" t="s">
        <v>159</v>
      </c>
      <c r="F61" s="262" t="s">
        <v>160</v>
      </c>
      <c r="G61" s="263" t="s">
        <v>161</v>
      </c>
    </row>
    <row r="62" spans="1:7" ht="11.5" x14ac:dyDescent="0.25">
      <c r="A62" s="28"/>
      <c r="B62" s="28"/>
      <c r="C62" s="28"/>
      <c r="D62" s="28"/>
      <c r="E62" s="264" t="s">
        <v>162</v>
      </c>
      <c r="F62" s="254" t="s">
        <v>325</v>
      </c>
      <c r="G62" s="254" t="s">
        <v>163</v>
      </c>
    </row>
    <row r="63" spans="1:7" ht="11.5" x14ac:dyDescent="0.25">
      <c r="A63" s="28"/>
      <c r="B63" s="28"/>
      <c r="C63" s="28"/>
      <c r="D63" s="28"/>
      <c r="E63" s="264" t="s">
        <v>164</v>
      </c>
      <c r="F63" s="254" t="s">
        <v>326</v>
      </c>
      <c r="G63" s="254" t="s">
        <v>165</v>
      </c>
    </row>
    <row r="64" spans="1:7" ht="11.5" x14ac:dyDescent="0.25">
      <c r="A64" s="28"/>
      <c r="B64" s="28"/>
      <c r="C64" s="28"/>
      <c r="D64" s="28"/>
      <c r="E64" s="264" t="s">
        <v>166</v>
      </c>
      <c r="F64" s="254" t="s">
        <v>176</v>
      </c>
      <c r="G64" s="254" t="s">
        <v>167</v>
      </c>
    </row>
    <row r="65" spans="1:7" ht="11.5" x14ac:dyDescent="0.25">
      <c r="A65" s="28"/>
      <c r="B65" s="28"/>
      <c r="C65" s="28"/>
      <c r="D65" s="28"/>
      <c r="E65" s="265" t="s">
        <v>351</v>
      </c>
      <c r="F65" s="266" t="s">
        <v>352</v>
      </c>
      <c r="G65" s="266" t="s">
        <v>353</v>
      </c>
    </row>
    <row r="66" spans="1:7" ht="11.5" x14ac:dyDescent="0.25">
      <c r="A66" s="28"/>
      <c r="B66" s="28"/>
      <c r="C66" s="28"/>
      <c r="D66" s="28"/>
      <c r="E66" s="265" t="s">
        <v>581</v>
      </c>
      <c r="F66" s="266" t="s">
        <v>594</v>
      </c>
      <c r="G66" s="266" t="s">
        <v>587</v>
      </c>
    </row>
    <row r="67" spans="1:7" ht="11.5" x14ac:dyDescent="0.25">
      <c r="A67" s="28"/>
      <c r="B67" s="28"/>
      <c r="C67" s="28"/>
      <c r="D67" s="28"/>
      <c r="E67" s="265" t="s">
        <v>582</v>
      </c>
      <c r="F67" s="266" t="s">
        <v>594</v>
      </c>
      <c r="G67" s="266" t="s">
        <v>588</v>
      </c>
    </row>
    <row r="68" spans="1:7" ht="11.5" x14ac:dyDescent="0.25">
      <c r="A68" s="28"/>
      <c r="B68" s="28"/>
      <c r="C68" s="28"/>
      <c r="D68" s="28"/>
      <c r="E68" s="265" t="s">
        <v>583</v>
      </c>
      <c r="F68" s="266" t="s">
        <v>594</v>
      </c>
      <c r="G68" s="266" t="s">
        <v>589</v>
      </c>
    </row>
    <row r="69" spans="1:7" ht="11.5" x14ac:dyDescent="0.25">
      <c r="A69" s="28"/>
      <c r="B69" s="28"/>
      <c r="C69" s="28"/>
      <c r="D69" s="28"/>
      <c r="E69" s="265" t="s">
        <v>584</v>
      </c>
      <c r="F69" s="266" t="s">
        <v>594</v>
      </c>
      <c r="G69" s="266" t="s">
        <v>590</v>
      </c>
    </row>
    <row r="70" spans="1:7" ht="11.5" x14ac:dyDescent="0.25">
      <c r="A70" s="28"/>
      <c r="B70" s="28"/>
      <c r="C70" s="28"/>
      <c r="D70" s="28"/>
      <c r="E70" s="265" t="s">
        <v>585</v>
      </c>
      <c r="F70" s="266" t="s">
        <v>594</v>
      </c>
      <c r="G70" s="266" t="s">
        <v>591</v>
      </c>
    </row>
    <row r="71" spans="1:7" ht="11.5" x14ac:dyDescent="0.25">
      <c r="A71" s="28"/>
      <c r="B71" s="28"/>
      <c r="C71" s="28"/>
      <c r="D71" s="28"/>
      <c r="E71" s="265" t="s">
        <v>586</v>
      </c>
      <c r="F71" s="266" t="s">
        <v>594</v>
      </c>
      <c r="G71" s="266" t="s">
        <v>592</v>
      </c>
    </row>
    <row r="72" spans="1:7" ht="11.5" x14ac:dyDescent="0.25">
      <c r="A72" s="28"/>
      <c r="B72" s="28"/>
      <c r="C72" s="28"/>
      <c r="D72" s="28"/>
      <c r="E72" s="265" t="s">
        <v>681</v>
      </c>
      <c r="F72" s="266" t="s">
        <v>594</v>
      </c>
      <c r="G72" s="266" t="s">
        <v>682</v>
      </c>
    </row>
    <row r="73" spans="1:7" ht="11.5" x14ac:dyDescent="0.25">
      <c r="A73" s="28"/>
      <c r="B73" s="28"/>
      <c r="C73" s="28"/>
      <c r="D73" s="28"/>
      <c r="E73" s="267" t="s">
        <v>168</v>
      </c>
      <c r="F73" s="268"/>
      <c r="G73" s="345"/>
    </row>
    <row r="74" spans="1:7" x14ac:dyDescent="0.25">
      <c r="A74" s="28"/>
      <c r="B74" s="28"/>
      <c r="C74" s="28"/>
      <c r="D74" s="28"/>
      <c r="E74" s="28"/>
      <c r="F74" s="53" t="s">
        <v>204</v>
      </c>
      <c r="G74" s="28"/>
    </row>
    <row r="75" spans="1:7" x14ac:dyDescent="0.25">
      <c r="A75" s="28"/>
      <c r="B75" s="28"/>
      <c r="C75" s="28"/>
      <c r="D75" s="28"/>
      <c r="E75" s="28"/>
      <c r="F75" s="53"/>
      <c r="G75" s="28"/>
    </row>
    <row r="76" spans="1:7" ht="15.5" x14ac:dyDescent="0.35">
      <c r="A76" s="30"/>
      <c r="B76" s="30"/>
      <c r="C76" s="30"/>
      <c r="D76" s="30" t="s">
        <v>597</v>
      </c>
      <c r="E76" s="30"/>
      <c r="F76" s="30" t="s">
        <v>599</v>
      </c>
      <c r="G76" s="30" t="s">
        <v>611</v>
      </c>
    </row>
    <row r="77" spans="1:7" x14ac:dyDescent="0.25">
      <c r="A77" s="28"/>
      <c r="B77" s="28"/>
      <c r="C77" s="28"/>
      <c r="D77" s="387"/>
      <c r="E77" s="387"/>
      <c r="F77" s="53"/>
      <c r="G77" s="28"/>
    </row>
    <row r="78" spans="1:7" ht="11.5" x14ac:dyDescent="0.25">
      <c r="A78" s="28"/>
      <c r="B78" s="28"/>
      <c r="C78" s="28"/>
      <c r="D78" s="28"/>
      <c r="E78" s="388" t="str">
        <f>"v"&amp;Version&amp;" Key changes"</f>
        <v>v5.7.1 Key changes</v>
      </c>
      <c r="F78" s="390" t="s">
        <v>609</v>
      </c>
      <c r="G78" s="28"/>
    </row>
    <row r="79" spans="1:7" x14ac:dyDescent="0.25">
      <c r="A79" s="28"/>
      <c r="B79" s="28"/>
      <c r="C79" s="28"/>
      <c r="D79" s="28"/>
      <c r="E79" s="28" t="str">
        <f>"- CHANGES from v5.7: Authority Input tab: amended red guidance text to provide clarity on what contracting authorities should complete"</f>
        <v>- CHANGES from v5.7: Authority Input tab: amended red guidance text to provide clarity on what contracting authorities should complete</v>
      </c>
      <c r="F79" s="53"/>
      <c r="G79" s="28"/>
    </row>
    <row r="80" spans="1:7" x14ac:dyDescent="0.25">
      <c r="A80" s="28"/>
      <c r="B80" s="28"/>
      <c r="C80" s="28"/>
      <c r="D80" s="28"/>
      <c r="E80" s="28" t="str">
        <f>"- CHANGES from v5.7: Authority Input tab: increased warning size in E9"</f>
        <v>- CHANGES from v5.7: Authority Input tab: increased warning size in E9</v>
      </c>
      <c r="F80" s="53"/>
      <c r="G80" s="28"/>
    </row>
    <row r="81" spans="1:7" x14ac:dyDescent="0.25">
      <c r="A81" s="28"/>
      <c r="B81" s="28"/>
      <c r="C81" s="28"/>
      <c r="D81" s="28"/>
      <c r="E81" s="28" t="str">
        <f>"- CHANGES from v5.7: Authority Input tab: amended formulas for Maximum Contract Value drop down to work correctly"</f>
        <v>- CHANGES from v5.7: Authority Input tab: amended formulas for Maximum Contract Value drop down to work correctly</v>
      </c>
      <c r="F81" s="53"/>
      <c r="G81" s="28"/>
    </row>
    <row r="82" spans="1:7" x14ac:dyDescent="0.25">
      <c r="A82" s="28"/>
      <c r="B82" s="28"/>
      <c r="C82" s="28"/>
      <c r="D82" s="28"/>
      <c r="E82" s="389" t="s">
        <v>610</v>
      </c>
      <c r="F82" s="53"/>
      <c r="G82" s="28"/>
    </row>
    <row r="83" spans="1:7" x14ac:dyDescent="0.25">
      <c r="A83" s="28"/>
      <c r="B83" s="28"/>
      <c r="C83" s="28"/>
      <c r="D83" s="28"/>
      <c r="E83" s="28" t="str">
        <f>"- CHANGES from v5.7: 1.1a Lead &amp; Parents tab: Annual Contract Value in row 148 is now dependent on values on Authority Input Tab and accounts for lotting and frameworks."</f>
        <v>- CHANGES from v5.7: 1.1a Lead &amp; Parents tab: Annual Contract Value in row 148 is now dependent on values on Authority Input Tab and accounts for lotting and frameworks.</v>
      </c>
      <c r="F83" s="53"/>
      <c r="G83" s="28"/>
    </row>
    <row r="84" spans="1:7" x14ac:dyDescent="0.25">
      <c r="A84" s="28"/>
      <c r="B84" s="28"/>
      <c r="C84" s="28"/>
      <c r="D84" s="28"/>
      <c r="E84" s="28" t="str">
        <f>"- CHANGES from v5.7: 1.1b Lead &amp; Parents NFP tab: Annual Contract Value in row 126 is now dependent on values on Authority Input Tab and accounts for lotting and frameworks."</f>
        <v>- CHANGES from v5.7: 1.1b Lead &amp; Parents NFP tab: Annual Contract Value in row 126 is now dependent on values on Authority Input Tab and accounts for lotting and frameworks.</v>
      </c>
      <c r="F84" s="53"/>
      <c r="G84" s="28"/>
    </row>
    <row r="85" spans="1:7" x14ac:dyDescent="0.25">
      <c r="A85" s="28"/>
      <c r="B85" s="28"/>
      <c r="C85" s="28"/>
      <c r="D85" s="28"/>
      <c r="E85" s="28" t="str">
        <f>"- CHANGES from v5.7: 3.1 and 3.2 Turnover Ratio calculation is now dependent on selections in Authority input."</f>
        <v>- CHANGES from v5.7: 3.1 and 3.2 Turnover Ratio calculation is now dependent on selections in Authority input.</v>
      </c>
      <c r="F85" s="53"/>
      <c r="G85" s="28"/>
    </row>
    <row r="86" spans="1:7" x14ac:dyDescent="0.25">
      <c r="A86" s="28"/>
      <c r="B86" s="28"/>
      <c r="C86" s="28"/>
      <c r="D86" s="28"/>
      <c r="E86" s="28" t="str">
        <f>"- CHANGES from v5.7: SysConfig: Minor updates."</f>
        <v>- CHANGES from v5.7: SysConfig: Minor updates.</v>
      </c>
      <c r="F86" s="53"/>
      <c r="G86" s="28"/>
    </row>
    <row r="87" spans="1:7" ht="11.5" x14ac:dyDescent="0.25">
      <c r="A87" s="28"/>
      <c r="B87" s="28"/>
      <c r="C87" s="28"/>
      <c r="D87" s="28"/>
      <c r="E87" s="442" t="s">
        <v>612</v>
      </c>
      <c r="F87" s="390" t="s">
        <v>614</v>
      </c>
      <c r="G87" s="28"/>
    </row>
    <row r="88" spans="1:7" x14ac:dyDescent="0.25">
      <c r="A88" s="28"/>
      <c r="B88" s="28"/>
      <c r="C88" s="28"/>
      <c r="D88" s="28"/>
      <c r="E88" s="389" t="s">
        <v>613</v>
      </c>
      <c r="F88" s="53"/>
      <c r="G88" s="28"/>
    </row>
    <row r="89" spans="1:7" x14ac:dyDescent="0.25">
      <c r="A89" s="28"/>
      <c r="B89" s="28"/>
      <c r="C89" s="28"/>
      <c r="D89" s="28"/>
      <c r="E89" s="389"/>
      <c r="F89" s="53"/>
      <c r="G89" s="28"/>
    </row>
    <row r="90" spans="1:7" x14ac:dyDescent="0.25">
      <c r="A90" s="28"/>
      <c r="B90" s="28"/>
      <c r="C90" s="28"/>
      <c r="D90" s="28"/>
      <c r="E90" s="389"/>
      <c r="F90" s="53"/>
      <c r="G90" s="28"/>
    </row>
    <row r="91" spans="1:7" ht="15.5" x14ac:dyDescent="0.35">
      <c r="A91" s="30"/>
      <c r="B91" s="30"/>
      <c r="C91" s="30"/>
      <c r="D91" s="30" t="s">
        <v>864</v>
      </c>
      <c r="E91" s="30"/>
      <c r="F91" s="30" t="s">
        <v>599</v>
      </c>
      <c r="G91" s="30" t="s">
        <v>865</v>
      </c>
    </row>
    <row r="92" spans="1:7" x14ac:dyDescent="0.25">
      <c r="A92" s="28"/>
      <c r="B92" s="28"/>
      <c r="C92" s="28"/>
      <c r="D92" s="28"/>
      <c r="E92" s="389"/>
      <c r="F92" s="53"/>
      <c r="G92" s="28"/>
    </row>
    <row r="93" spans="1:7" x14ac:dyDescent="0.25">
      <c r="A93" s="28"/>
      <c r="B93" s="28"/>
      <c r="C93" s="28"/>
      <c r="D93" s="28"/>
      <c r="E93" s="442" t="s">
        <v>665</v>
      </c>
      <c r="F93" s="53"/>
      <c r="G93" s="28"/>
    </row>
    <row r="94" spans="1:7" x14ac:dyDescent="0.25">
      <c r="A94" s="28"/>
      <c r="B94" s="28"/>
      <c r="C94" s="28"/>
      <c r="D94" s="28"/>
      <c r="E94" s="389" t="s">
        <v>666</v>
      </c>
      <c r="F94" s="53"/>
      <c r="G94" s="28"/>
    </row>
    <row r="95" spans="1:7" x14ac:dyDescent="0.25">
      <c r="A95" s="28"/>
      <c r="B95" s="28"/>
      <c r="C95" s="28"/>
      <c r="D95" s="28"/>
      <c r="E95" s="442" t="s">
        <v>866</v>
      </c>
      <c r="F95" s="53"/>
      <c r="G95" s="28"/>
    </row>
    <row r="96" spans="1:7" x14ac:dyDescent="0.25">
      <c r="A96" s="28"/>
      <c r="B96" s="28"/>
      <c r="C96" s="28"/>
      <c r="D96" s="28"/>
      <c r="E96" s="389" t="s">
        <v>657</v>
      </c>
      <c r="F96" s="53"/>
      <c r="G96" s="28"/>
    </row>
    <row r="97" spans="1:7" x14ac:dyDescent="0.25">
      <c r="A97" s="28"/>
      <c r="B97" s="28"/>
      <c r="C97" s="28"/>
      <c r="D97" s="28"/>
      <c r="E97" s="389" t="s">
        <v>656</v>
      </c>
      <c r="F97" s="53"/>
      <c r="G97" s="28"/>
    </row>
    <row r="98" spans="1:7" x14ac:dyDescent="0.25">
      <c r="A98" s="28"/>
      <c r="B98" s="28"/>
      <c r="C98" s="28"/>
      <c r="D98" s="28"/>
      <c r="E98" s="389" t="s">
        <v>658</v>
      </c>
      <c r="F98" s="53"/>
      <c r="G98" s="28"/>
    </row>
    <row r="99" spans="1:7" x14ac:dyDescent="0.25">
      <c r="A99" s="28"/>
      <c r="B99" s="28"/>
      <c r="C99" s="28"/>
      <c r="D99" s="28"/>
      <c r="E99" s="389" t="s">
        <v>821</v>
      </c>
      <c r="F99" s="53"/>
      <c r="G99" s="28"/>
    </row>
    <row r="100" spans="1:7" x14ac:dyDescent="0.25">
      <c r="A100" s="28"/>
      <c r="B100" s="28"/>
      <c r="C100" s="28"/>
      <c r="D100" s="28"/>
      <c r="E100" s="389" t="s">
        <v>822</v>
      </c>
      <c r="F100" s="53"/>
      <c r="G100" s="28"/>
    </row>
    <row r="101" spans="1:7" x14ac:dyDescent="0.25">
      <c r="A101" s="28"/>
      <c r="B101" s="28"/>
      <c r="C101" s="28"/>
      <c r="D101" s="28"/>
      <c r="E101" s="389" t="s">
        <v>659</v>
      </c>
      <c r="F101" s="53"/>
      <c r="G101" s="28"/>
    </row>
    <row r="102" spans="1:7" x14ac:dyDescent="0.25">
      <c r="A102" s="28"/>
      <c r="B102" s="28"/>
      <c r="C102" s="28"/>
      <c r="D102" s="28"/>
      <c r="E102" s="389" t="s">
        <v>660</v>
      </c>
      <c r="F102" s="53"/>
      <c r="G102" s="28"/>
    </row>
    <row r="103" spans="1:7" x14ac:dyDescent="0.25">
      <c r="A103" s="28"/>
      <c r="B103" s="28"/>
      <c r="C103" s="28"/>
      <c r="D103" s="28"/>
      <c r="E103" s="389" t="s">
        <v>661</v>
      </c>
      <c r="F103" s="53"/>
      <c r="G103" s="28"/>
    </row>
    <row r="104" spans="1:7" x14ac:dyDescent="0.25">
      <c r="A104" s="28"/>
      <c r="B104" s="28"/>
      <c r="C104" s="28"/>
      <c r="D104" s="28"/>
      <c r="E104" s="389" t="s">
        <v>870</v>
      </c>
      <c r="F104" s="53"/>
      <c r="G104" s="28"/>
    </row>
    <row r="105" spans="1:7" x14ac:dyDescent="0.25">
      <c r="A105" s="28"/>
      <c r="B105" s="28"/>
      <c r="C105" s="28"/>
      <c r="D105" s="28"/>
      <c r="E105" s="389" t="s">
        <v>871</v>
      </c>
      <c r="F105" s="53"/>
      <c r="G105" s="28"/>
    </row>
    <row r="106" spans="1:7" x14ac:dyDescent="0.25">
      <c r="A106" s="28"/>
      <c r="B106" s="28"/>
      <c r="C106" s="28"/>
      <c r="D106" s="28"/>
      <c r="E106" s="389" t="s">
        <v>872</v>
      </c>
      <c r="F106" s="53"/>
      <c r="G106" s="28"/>
    </row>
    <row r="107" spans="1:7" x14ac:dyDescent="0.25">
      <c r="A107" s="28"/>
      <c r="B107" s="28"/>
      <c r="C107" s="28"/>
      <c r="D107" s="28"/>
      <c r="E107" s="389" t="s">
        <v>823</v>
      </c>
      <c r="F107" s="53"/>
      <c r="G107" s="28"/>
    </row>
    <row r="108" spans="1:7" x14ac:dyDescent="0.25">
      <c r="A108" s="28"/>
      <c r="B108" s="28"/>
      <c r="C108" s="28"/>
      <c r="D108" s="28"/>
      <c r="E108" s="389" t="s">
        <v>824</v>
      </c>
      <c r="F108" s="53"/>
      <c r="G108" s="28"/>
    </row>
    <row r="109" spans="1:7" x14ac:dyDescent="0.25">
      <c r="A109" s="28"/>
      <c r="B109" s="28"/>
      <c r="C109" s="28"/>
      <c r="D109" s="28"/>
      <c r="E109" s="442" t="s">
        <v>867</v>
      </c>
      <c r="F109" s="53"/>
      <c r="G109" s="28"/>
    </row>
    <row r="110" spans="1:7" x14ac:dyDescent="0.25">
      <c r="A110" s="28"/>
      <c r="B110" s="28"/>
      <c r="C110" s="28"/>
      <c r="D110" s="28"/>
      <c r="E110" s="389" t="s">
        <v>662</v>
      </c>
      <c r="F110" s="53"/>
      <c r="G110" s="28"/>
    </row>
    <row r="111" spans="1:7" x14ac:dyDescent="0.25">
      <c r="A111" s="28"/>
      <c r="B111" s="28"/>
      <c r="C111" s="28"/>
      <c r="D111" s="28"/>
      <c r="E111" s="389" t="s">
        <v>663</v>
      </c>
      <c r="F111" s="53"/>
      <c r="G111" s="28"/>
    </row>
    <row r="112" spans="1:7" x14ac:dyDescent="0.25">
      <c r="A112" s="28"/>
      <c r="B112" s="28"/>
      <c r="C112" s="28"/>
      <c r="D112" s="28"/>
      <c r="E112" s="389" t="s">
        <v>874</v>
      </c>
      <c r="F112" s="53"/>
      <c r="G112" s="28"/>
    </row>
    <row r="113" spans="1:8" x14ac:dyDescent="0.25">
      <c r="A113" s="28"/>
      <c r="B113" s="28"/>
      <c r="C113" s="28"/>
      <c r="D113" s="28"/>
      <c r="E113" s="389" t="s">
        <v>667</v>
      </c>
      <c r="F113" s="53"/>
      <c r="G113" s="28"/>
    </row>
    <row r="114" spans="1:8" x14ac:dyDescent="0.25">
      <c r="A114" s="28"/>
      <c r="B114" s="28"/>
      <c r="C114" s="28"/>
      <c r="D114" s="28"/>
      <c r="E114" s="389" t="s">
        <v>868</v>
      </c>
      <c r="F114" s="53"/>
      <c r="G114" s="28"/>
    </row>
    <row r="115" spans="1:8" x14ac:dyDescent="0.25">
      <c r="A115" s="28"/>
      <c r="B115" s="28"/>
      <c r="C115" s="28"/>
      <c r="D115" s="28"/>
      <c r="E115" s="389" t="s">
        <v>869</v>
      </c>
      <c r="F115" s="53"/>
      <c r="G115" s="28"/>
    </row>
    <row r="116" spans="1:8" x14ac:dyDescent="0.25">
      <c r="A116" s="28"/>
      <c r="B116" s="28"/>
      <c r="C116" s="28"/>
      <c r="D116" s="28"/>
      <c r="E116" s="389" t="s">
        <v>873</v>
      </c>
      <c r="F116" s="53"/>
      <c r="G116" s="28"/>
    </row>
    <row r="117" spans="1:8" x14ac:dyDescent="0.25">
      <c r="A117" s="28"/>
      <c r="B117" s="28"/>
      <c r="C117" s="28"/>
      <c r="D117" s="28"/>
      <c r="F117" s="53"/>
      <c r="G117" s="28"/>
    </row>
    <row r="118" spans="1:8" x14ac:dyDescent="0.25">
      <c r="A118" s="28"/>
      <c r="B118" s="28"/>
      <c r="C118" s="28"/>
      <c r="D118" s="28"/>
      <c r="F118" s="53"/>
      <c r="G118" s="28"/>
    </row>
    <row r="119" spans="1:8" x14ac:dyDescent="0.25">
      <c r="A119" s="28"/>
      <c r="B119" s="28"/>
      <c r="C119" s="28"/>
      <c r="D119" s="28"/>
      <c r="F119" s="53"/>
      <c r="G119" s="28"/>
    </row>
    <row r="120" spans="1:8" x14ac:dyDescent="0.25">
      <c r="A120" s="28"/>
      <c r="B120" s="28"/>
      <c r="C120" s="28"/>
      <c r="D120" s="28"/>
      <c r="F120" s="53"/>
      <c r="G120" s="28"/>
    </row>
    <row r="121" spans="1:8" x14ac:dyDescent="0.25">
      <c r="A121" s="28"/>
      <c r="B121" s="28"/>
      <c r="C121" s="28"/>
      <c r="D121" s="28"/>
      <c r="F121" s="53"/>
      <c r="G121" s="28"/>
    </row>
    <row r="122" spans="1:8" x14ac:dyDescent="0.25">
      <c r="A122" s="28"/>
      <c r="B122" s="28"/>
      <c r="C122" s="28"/>
      <c r="D122" s="28"/>
      <c r="F122" s="53"/>
      <c r="G122" s="28"/>
    </row>
    <row r="123" spans="1:8" x14ac:dyDescent="0.25">
      <c r="A123" s="28"/>
      <c r="B123" s="28"/>
      <c r="C123" s="28"/>
      <c r="D123" s="28"/>
      <c r="F123" s="53"/>
      <c r="G123" s="28"/>
    </row>
    <row r="124" spans="1:8" x14ac:dyDescent="0.25">
      <c r="A124" s="28"/>
      <c r="B124" s="28"/>
      <c r="C124" s="28"/>
      <c r="D124" s="28"/>
      <c r="F124" s="53"/>
      <c r="G124" s="28"/>
    </row>
    <row r="125" spans="1:8" ht="15.5" x14ac:dyDescent="0.35">
      <c r="A125" s="30"/>
      <c r="B125" s="30"/>
      <c r="C125" s="30"/>
      <c r="D125" s="30" t="s">
        <v>169</v>
      </c>
      <c r="E125" s="30"/>
      <c r="F125" s="30"/>
      <c r="G125" s="30"/>
      <c r="H125" s="30"/>
    </row>
    <row r="126" spans="1:8" ht="12" customHeight="1" x14ac:dyDescent="0.25"/>
    <row r="127" spans="1:8" ht="12" customHeight="1" x14ac:dyDescent="0.25"/>
    <row r="128" spans="1:8" ht="12" customHeight="1" x14ac:dyDescent="0.25"/>
    <row r="129" ht="12" customHeight="1" x14ac:dyDescent="0.25"/>
    <row r="130" ht="12" customHeight="1" x14ac:dyDescent="0.25"/>
    <row r="131" ht="12" customHeight="1" x14ac:dyDescent="0.25"/>
    <row r="132" ht="12" customHeight="1" x14ac:dyDescent="0.25"/>
    <row r="133" ht="12" customHeight="1" x14ac:dyDescent="0.25"/>
    <row r="134" ht="12" customHeight="1" x14ac:dyDescent="0.25"/>
    <row r="135" ht="12" customHeight="1" x14ac:dyDescent="0.25"/>
    <row r="136" ht="12" customHeight="1" x14ac:dyDescent="0.25"/>
    <row r="137" ht="12" customHeight="1" x14ac:dyDescent="0.25"/>
    <row r="138" ht="12" customHeight="1" x14ac:dyDescent="0.25"/>
    <row r="139" ht="12" customHeight="1" x14ac:dyDescent="0.25"/>
    <row r="140" ht="12" customHeight="1" x14ac:dyDescent="0.25"/>
    <row r="141" ht="12" customHeight="1" x14ac:dyDescent="0.25"/>
    <row r="142" ht="12" customHeight="1" x14ac:dyDescent="0.25"/>
    <row r="143" ht="12" customHeight="1" x14ac:dyDescent="0.25"/>
    <row r="144" ht="12" customHeight="1" x14ac:dyDescent="0.25"/>
    <row r="145" ht="12" customHeight="1" x14ac:dyDescent="0.25"/>
    <row r="146" ht="12" customHeight="1" x14ac:dyDescent="0.25"/>
    <row r="147" ht="12" customHeight="1" x14ac:dyDescent="0.25"/>
    <row r="148" ht="12" customHeight="1" x14ac:dyDescent="0.25"/>
    <row r="149" ht="12" customHeight="1" x14ac:dyDescent="0.25"/>
    <row r="150" ht="12" customHeight="1" x14ac:dyDescent="0.25"/>
    <row r="151" ht="12" customHeight="1" x14ac:dyDescent="0.25"/>
    <row r="152" ht="12" customHeight="1" x14ac:dyDescent="0.25"/>
    <row r="153" ht="12" customHeight="1" x14ac:dyDescent="0.25"/>
    <row r="154" ht="12" customHeight="1" x14ac:dyDescent="0.25"/>
    <row r="155" ht="12" customHeight="1" x14ac:dyDescent="0.25"/>
    <row r="156" ht="12" customHeight="1" x14ac:dyDescent="0.25"/>
  </sheetData>
  <mergeCells count="4">
    <mergeCell ref="C6:D6"/>
    <mergeCell ref="D13:G13"/>
    <mergeCell ref="E1:F1"/>
    <mergeCell ref="E9:F9"/>
  </mergeCells>
  <conditionalFormatting sqref="C5:D5">
    <cfRule type="expression" dxfId="204" priority="2">
      <formula>IF(AND(sysChk=0,sysWarn=0),1,0)</formula>
    </cfRule>
    <cfRule type="expression" dxfId="203" priority="3">
      <formula>IF(AND(sysChk=0,sysWarn&lt;&gt;0),1,0)</formula>
    </cfRule>
    <cfRule type="expression" dxfId="202" priority="4">
      <formula>IF(sysChk&lt;&gt;0,1,0)</formula>
    </cfRule>
  </conditionalFormatting>
  <pageMargins left="0.70866141732283472" right="0.70866141732283472" top="0.74803149606299213" bottom="0.74803149606299213" header="0.31496062992125984" footer="0.31496062992125984"/>
  <pageSetup paperSize="9" scale="73" fitToHeight="10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D8B21-3F57-470B-9122-348D3DC14C12}">
  <sheetPr>
    <tabColor rgb="FFFFFFCC"/>
  </sheetPr>
  <dimension ref="B2"/>
  <sheetViews>
    <sheetView zoomScale="75" zoomScaleNormal="75" workbookViewId="0">
      <selection activeCell="G18" sqref="G18"/>
    </sheetView>
  </sheetViews>
  <sheetFormatPr defaultColWidth="8.59765625" defaultRowHeight="11.5" x14ac:dyDescent="0.25"/>
  <cols>
    <col min="1" max="16384" width="8.59765625" style="118"/>
  </cols>
  <sheetData>
    <row r="2" spans="2:2" ht="25" x14ac:dyDescent="0.5">
      <c r="B2" s="1131" t="s">
        <v>849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rgb="FFFFFFCC"/>
    <outlinePr summaryBelow="0"/>
    <pageSetUpPr autoPageBreaks="0" fitToPage="1"/>
  </sheetPr>
  <dimension ref="A1:L66"/>
  <sheetViews>
    <sheetView showGridLines="0" zoomScale="75" zoomScaleNormal="75" workbookViewId="0">
      <selection activeCell="D54" sqref="D54:K54"/>
    </sheetView>
  </sheetViews>
  <sheetFormatPr defaultColWidth="0" defaultRowHeight="0" customHeight="1" zeroHeight="1" x14ac:dyDescent="0.25"/>
  <cols>
    <col min="1" max="2" width="3" customWidth="1"/>
    <col min="3" max="3" width="16.3984375" customWidth="1"/>
    <col min="4" max="4" width="42.796875" customWidth="1"/>
    <col min="5" max="5" width="16.3984375" customWidth="1"/>
    <col min="6" max="6" width="23.3984375" customWidth="1"/>
    <col min="7" max="7" width="45.59765625" customWidth="1"/>
    <col min="8" max="8" width="16.3984375" customWidth="1"/>
    <col min="9" max="9" width="18.3984375" customWidth="1"/>
    <col min="10" max="10" width="22.59765625" customWidth="1"/>
    <col min="11" max="11" width="22" customWidth="1"/>
    <col min="12" max="12" width="2.3984375" customWidth="1"/>
    <col min="13" max="16384" width="9" hidden="1"/>
  </cols>
  <sheetData>
    <row r="1" spans="1:12" ht="11.5" x14ac:dyDescent="0.25">
      <c r="A1" s="39"/>
      <c r="B1" s="39"/>
      <c r="C1" s="40"/>
      <c r="D1" s="39"/>
      <c r="E1" s="39"/>
      <c r="F1" s="39"/>
      <c r="G1" s="39"/>
      <c r="H1" s="39"/>
      <c r="I1" s="39"/>
      <c r="J1" s="39"/>
      <c r="K1" s="39"/>
      <c r="L1" s="39"/>
    </row>
    <row r="2" spans="1:12" ht="13" x14ac:dyDescent="0.25">
      <c r="A2" s="39"/>
      <c r="B2" s="39"/>
      <c r="C2" s="41" t="str">
        <f>cstProjectName</f>
        <v>[Financial Viability Risk Assessment Template]</v>
      </c>
      <c r="D2" s="39"/>
      <c r="E2" s="39"/>
      <c r="F2" s="39"/>
      <c r="G2" s="39"/>
      <c r="H2" s="39"/>
      <c r="I2" s="39"/>
      <c r="J2" s="39"/>
      <c r="K2" s="39"/>
      <c r="L2" s="39"/>
    </row>
    <row r="3" spans="1:12" ht="12.5" x14ac:dyDescent="0.25">
      <c r="A3" s="39"/>
      <c r="B3" s="39"/>
      <c r="C3" s="42" t="str">
        <f ca="1">MID(CELL("filename",A1),FIND("]",CELL("filename",A1))+1,256)</f>
        <v>Authority Instructions</v>
      </c>
      <c r="D3" s="39"/>
      <c r="E3" s="39"/>
      <c r="F3" s="39"/>
      <c r="G3" s="39"/>
      <c r="H3" s="39"/>
      <c r="I3" s="39"/>
      <c r="J3" s="39"/>
      <c r="K3" s="39"/>
      <c r="L3" s="39"/>
    </row>
    <row r="4" spans="1:12" ht="11.5" x14ac:dyDescent="0.25">
      <c r="A4" s="39"/>
      <c r="B4" s="39"/>
      <c r="C4" s="40" t="str">
        <f>IF(ISBLANK(cstProtectiveMarking),"",cstProtectiveMarking)</f>
        <v>[OFFICIAL]</v>
      </c>
      <c r="D4" s="39"/>
      <c r="E4" s="39"/>
      <c r="F4" s="39"/>
      <c r="G4" s="39"/>
      <c r="H4" s="39"/>
      <c r="I4" s="39"/>
      <c r="J4" s="39"/>
      <c r="K4" s="39"/>
      <c r="L4" s="39"/>
    </row>
    <row r="5" spans="1:12" ht="11.5" x14ac:dyDescent="0.25">
      <c r="A5" s="39"/>
      <c r="B5" s="39"/>
      <c r="C5" s="43" t="str">
        <f>HYPERLINK("#'Contents'!A1",sysChkWord)</f>
        <v>All Checks OK</v>
      </c>
      <c r="D5" s="39"/>
      <c r="E5" s="39"/>
      <c r="F5" s="39"/>
      <c r="G5" s="39"/>
      <c r="H5" s="39"/>
      <c r="I5" s="39"/>
      <c r="J5" s="39"/>
      <c r="K5" s="39"/>
      <c r="L5" s="39"/>
    </row>
    <row r="6" spans="1:12" ht="12.5" x14ac:dyDescent="0.25">
      <c r="A6" s="39"/>
      <c r="B6" s="44"/>
      <c r="C6" s="1167" t="str">
        <f>HYPERLINK("#'Contents'!A1","Contents")</f>
        <v>Contents</v>
      </c>
      <c r="D6" s="1161"/>
      <c r="E6" s="43"/>
      <c r="F6" s="43"/>
      <c r="G6" s="39"/>
      <c r="H6" s="39"/>
      <c r="I6" s="39"/>
      <c r="J6" s="39"/>
      <c r="K6" s="39"/>
      <c r="L6" s="39"/>
    </row>
    <row r="7" spans="1:12" ht="11.5" x14ac:dyDescent="0.25">
      <c r="A7" s="39"/>
      <c r="B7" s="39"/>
      <c r="C7" s="39"/>
      <c r="D7" s="39"/>
      <c r="E7" s="39"/>
      <c r="F7" s="39"/>
      <c r="G7" s="39"/>
      <c r="H7" s="39"/>
      <c r="I7" s="39"/>
      <c r="J7" s="39"/>
      <c r="K7" s="39"/>
      <c r="L7" s="39"/>
    </row>
    <row r="8" spans="1:12" ht="11.5" x14ac:dyDescent="0.25">
      <c r="A8" s="64">
        <f>SUM(A9:A66)</f>
        <v>0</v>
      </c>
      <c r="B8" s="64">
        <f>SUM(B9:B66)</f>
        <v>0</v>
      </c>
      <c r="C8" s="46"/>
      <c r="D8" s="46"/>
      <c r="E8" s="46"/>
      <c r="F8" s="46"/>
      <c r="G8" s="46"/>
      <c r="H8" s="46"/>
      <c r="I8" s="39"/>
      <c r="J8" s="39"/>
      <c r="K8" s="39"/>
      <c r="L8" s="39"/>
    </row>
    <row r="9" spans="1:12" ht="15.5" x14ac:dyDescent="0.35">
      <c r="C9" s="281"/>
      <c r="D9" s="281"/>
      <c r="E9" s="281"/>
      <c r="F9" s="281"/>
      <c r="G9" s="281"/>
      <c r="H9" s="281"/>
      <c r="I9" s="281"/>
      <c r="J9" s="281"/>
      <c r="K9" s="281"/>
    </row>
    <row r="10" spans="1:12" ht="15.5" x14ac:dyDescent="0.35">
      <c r="C10" s="30"/>
      <c r="D10" s="1185" t="s">
        <v>408</v>
      </c>
      <c r="E10" s="1185"/>
      <c r="F10" s="1185"/>
      <c r="G10" s="1185"/>
      <c r="H10" s="1185"/>
      <c r="I10" s="1185"/>
      <c r="J10" s="1185"/>
      <c r="K10" s="1185"/>
    </row>
    <row r="11" spans="1:12" s="28" customFormat="1" ht="9" customHeight="1" x14ac:dyDescent="0.25"/>
    <row r="12" spans="1:12" s="28" customFormat="1" ht="21" customHeight="1" x14ac:dyDescent="0.35">
      <c r="D12" s="1187" t="s">
        <v>406</v>
      </c>
      <c r="E12" s="1187"/>
      <c r="F12" s="1187"/>
      <c r="G12" s="1187"/>
      <c r="H12" s="1187"/>
      <c r="I12" s="1187"/>
      <c r="J12" s="1187"/>
      <c r="K12" s="1141" t="s">
        <v>392</v>
      </c>
    </row>
    <row r="13" spans="1:12" s="28" customFormat="1" ht="26.5" customHeight="1" x14ac:dyDescent="0.25">
      <c r="C13" s="126"/>
      <c r="D13" s="1186" t="s">
        <v>393</v>
      </c>
      <c r="E13" s="1186"/>
      <c r="F13" s="1186"/>
      <c r="G13" s="1186"/>
      <c r="H13" s="1186"/>
      <c r="I13" s="1186"/>
      <c r="J13" s="1186"/>
      <c r="K13" s="1186"/>
    </row>
    <row r="14" spans="1:12" s="28" customFormat="1" ht="42.75" customHeight="1" x14ac:dyDescent="0.25">
      <c r="C14" s="126"/>
      <c r="D14" s="1186" t="s">
        <v>349</v>
      </c>
      <c r="E14" s="1186"/>
      <c r="F14" s="1186"/>
      <c r="G14" s="1186"/>
      <c r="H14" s="1186"/>
      <c r="I14" s="1186"/>
      <c r="J14" s="1186"/>
      <c r="K14" s="1186"/>
    </row>
    <row r="15" spans="1:12" s="28" customFormat="1" ht="41.5" customHeight="1" x14ac:dyDescent="0.25">
      <c r="C15" s="126"/>
      <c r="D15" s="1186" t="s">
        <v>354</v>
      </c>
      <c r="E15" s="1186"/>
      <c r="F15" s="1186"/>
      <c r="G15" s="1186"/>
      <c r="H15" s="1186"/>
      <c r="I15" s="1186"/>
      <c r="J15" s="1186"/>
      <c r="K15" s="1186"/>
    </row>
    <row r="16" spans="1:12" s="28" customFormat="1" ht="50.25" customHeight="1" x14ac:dyDescent="0.25">
      <c r="C16" s="126"/>
      <c r="D16" s="1183" t="s">
        <v>598</v>
      </c>
      <c r="E16" s="1183"/>
      <c r="F16" s="1183"/>
      <c r="G16" s="1183"/>
      <c r="H16" s="1183"/>
      <c r="I16" s="1183"/>
      <c r="J16" s="1183"/>
      <c r="K16" s="1183"/>
    </row>
    <row r="17" spans="3:11" s="28" customFormat="1" ht="9" customHeight="1" x14ac:dyDescent="0.25"/>
    <row r="18" spans="3:11" ht="15.5" x14ac:dyDescent="0.35">
      <c r="C18" s="30"/>
      <c r="D18" s="1185" t="s">
        <v>394</v>
      </c>
      <c r="E18" s="1185"/>
      <c r="F18" s="1185"/>
      <c r="G18" s="1185"/>
      <c r="H18" s="1185"/>
      <c r="I18" s="1185"/>
      <c r="J18" s="1185"/>
      <c r="K18" s="1185"/>
    </row>
    <row r="19" spans="3:11" ht="9" customHeight="1" x14ac:dyDescent="0.35">
      <c r="C19" s="180"/>
      <c r="F19" s="281"/>
      <c r="G19" s="281"/>
      <c r="H19" s="281"/>
      <c r="I19" s="281"/>
      <c r="J19" s="281"/>
      <c r="K19" s="281"/>
    </row>
    <row r="20" spans="3:11" ht="15.5" x14ac:dyDescent="0.35">
      <c r="C20" s="62"/>
      <c r="F20" s="15"/>
      <c r="G20" s="15"/>
      <c r="H20" s="15"/>
      <c r="I20" s="15"/>
      <c r="J20" s="15"/>
      <c r="K20" s="15"/>
    </row>
    <row r="21" spans="3:11" ht="15.5" x14ac:dyDescent="0.35">
      <c r="C21" s="62"/>
      <c r="F21" s="15"/>
      <c r="G21" s="15"/>
      <c r="H21" s="15"/>
      <c r="I21" s="15"/>
      <c r="J21" s="15"/>
      <c r="K21" s="15"/>
    </row>
    <row r="22" spans="3:11" ht="15.5" x14ac:dyDescent="0.35">
      <c r="C22" s="62"/>
      <c r="F22" s="15"/>
      <c r="G22" s="15"/>
      <c r="H22" s="15"/>
      <c r="I22" s="15"/>
      <c r="J22" s="15"/>
      <c r="K22" s="15"/>
    </row>
    <row r="23" spans="3:11" ht="15.5" x14ac:dyDescent="0.35">
      <c r="C23" s="62"/>
      <c r="F23" s="15"/>
      <c r="G23" s="15"/>
      <c r="H23" s="15"/>
      <c r="I23" s="15"/>
      <c r="J23" s="15"/>
      <c r="K23" s="15"/>
    </row>
    <row r="24" spans="3:11" ht="15.5" x14ac:dyDescent="0.35">
      <c r="C24" s="62"/>
      <c r="F24" s="15"/>
      <c r="G24" s="15"/>
      <c r="H24" s="15"/>
      <c r="I24" s="15"/>
      <c r="J24" s="15"/>
      <c r="K24" s="15"/>
    </row>
    <row r="25" spans="3:11" ht="15.5" x14ac:dyDescent="0.35">
      <c r="C25" s="62"/>
      <c r="F25" s="15"/>
      <c r="G25" s="15"/>
      <c r="H25" s="15"/>
      <c r="I25" s="15"/>
      <c r="J25" s="15"/>
      <c r="K25" s="15"/>
    </row>
    <row r="26" spans="3:11" ht="15.5" x14ac:dyDescent="0.35">
      <c r="C26" s="62"/>
      <c r="F26" s="15"/>
      <c r="G26" s="15"/>
      <c r="H26" s="15"/>
      <c r="I26" s="15"/>
      <c r="J26" s="15"/>
      <c r="K26" s="15"/>
    </row>
    <row r="27" spans="3:11" ht="15.5" x14ac:dyDescent="0.35">
      <c r="C27" s="62"/>
      <c r="F27" s="15"/>
      <c r="G27" s="15"/>
      <c r="H27" s="15"/>
      <c r="I27" s="15"/>
      <c r="J27" s="15"/>
      <c r="K27" s="15"/>
    </row>
    <row r="28" spans="3:11" ht="15.5" x14ac:dyDescent="0.35">
      <c r="C28" s="62"/>
      <c r="F28" s="15"/>
      <c r="G28" s="15"/>
      <c r="H28" s="15"/>
      <c r="I28" s="15"/>
      <c r="J28" s="15"/>
      <c r="K28" s="15"/>
    </row>
    <row r="29" spans="3:11" ht="15.5" x14ac:dyDescent="0.35">
      <c r="C29" s="62"/>
      <c r="F29" s="15"/>
      <c r="G29" s="15"/>
      <c r="H29" s="15"/>
      <c r="I29" s="15"/>
      <c r="J29" s="15"/>
      <c r="K29" s="15"/>
    </row>
    <row r="30" spans="3:11" ht="15.5" x14ac:dyDescent="0.35">
      <c r="C30" s="62"/>
      <c r="F30" s="15"/>
      <c r="G30" s="15"/>
      <c r="H30" s="15"/>
      <c r="I30" s="15"/>
      <c r="J30" s="15"/>
      <c r="K30" s="15"/>
    </row>
    <row r="31" spans="3:11" ht="15.5" x14ac:dyDescent="0.35">
      <c r="C31" s="62"/>
      <c r="F31" s="15"/>
      <c r="G31" s="15"/>
      <c r="H31" s="15"/>
      <c r="I31" s="15"/>
      <c r="J31" s="15"/>
      <c r="K31" s="15"/>
    </row>
    <row r="32" spans="3:11" ht="15.5" x14ac:dyDescent="0.35">
      <c r="C32" s="62"/>
      <c r="F32" s="15"/>
      <c r="G32" s="15"/>
      <c r="H32" s="15"/>
      <c r="I32" s="15"/>
      <c r="J32" s="15"/>
      <c r="K32" s="15"/>
    </row>
    <row r="33" spans="3:11" ht="15.5" x14ac:dyDescent="0.35">
      <c r="C33" s="62"/>
      <c r="F33" s="15"/>
      <c r="G33" s="15"/>
      <c r="H33" s="15"/>
      <c r="I33" s="15"/>
      <c r="J33" s="15"/>
      <c r="K33" s="15"/>
    </row>
    <row r="34" spans="3:11" ht="15.5" x14ac:dyDescent="0.35">
      <c r="C34" s="62"/>
      <c r="F34" s="15"/>
      <c r="G34" s="15"/>
      <c r="H34" s="15"/>
      <c r="I34" s="15"/>
      <c r="J34" s="15"/>
      <c r="K34" s="15"/>
    </row>
    <row r="35" spans="3:11" ht="13.5" thickBot="1" x14ac:dyDescent="0.3">
      <c r="C35" s="154"/>
      <c r="D35" s="154" t="s">
        <v>335</v>
      </c>
      <c r="E35" s="154"/>
      <c r="F35" s="154"/>
      <c r="G35" s="154"/>
      <c r="H35" s="154"/>
      <c r="I35" s="154"/>
      <c r="J35" s="154"/>
      <c r="K35" s="154"/>
    </row>
    <row r="36" spans="3:11" ht="7.5" customHeight="1" thickBot="1" x14ac:dyDescent="0.4">
      <c r="C36" s="155"/>
      <c r="D36" s="15"/>
      <c r="E36" s="15"/>
      <c r="F36" s="15"/>
      <c r="G36" s="15"/>
      <c r="H36" s="15"/>
      <c r="I36" s="15"/>
      <c r="J36" s="15"/>
      <c r="K36" s="15"/>
    </row>
    <row r="37" spans="3:11" ht="5.25" customHeight="1" x14ac:dyDescent="0.35">
      <c r="C37" s="62"/>
      <c r="D37" s="184"/>
      <c r="E37" s="185"/>
      <c r="F37" s="186"/>
      <c r="H37" s="15"/>
      <c r="I37" s="15"/>
      <c r="J37" s="15"/>
      <c r="K37" s="15"/>
    </row>
    <row r="38" spans="3:11" ht="15.5" x14ac:dyDescent="0.35">
      <c r="C38" s="62"/>
      <c r="D38" s="187" t="s">
        <v>366</v>
      </c>
      <c r="E38" s="293" t="s">
        <v>413</v>
      </c>
      <c r="F38" s="292" t="s">
        <v>343</v>
      </c>
      <c r="H38" s="288"/>
      <c r="I38" s="15"/>
      <c r="J38" s="15"/>
      <c r="K38" s="15"/>
    </row>
    <row r="39" spans="3:11" ht="5.25" customHeight="1" thickBot="1" x14ac:dyDescent="0.4">
      <c r="C39" s="62"/>
      <c r="D39" s="188"/>
      <c r="E39" s="73"/>
      <c r="F39" s="189"/>
      <c r="H39" s="15"/>
      <c r="I39" s="15"/>
      <c r="J39" s="15"/>
      <c r="K39" s="15"/>
    </row>
    <row r="40" spans="3:11" ht="15.5" x14ac:dyDescent="0.35">
      <c r="C40" s="62"/>
      <c r="F40" s="15"/>
      <c r="G40" s="15"/>
      <c r="H40" s="15"/>
      <c r="I40" s="15"/>
      <c r="J40" s="15"/>
      <c r="K40" s="15"/>
    </row>
    <row r="41" spans="3:11" ht="15.5" x14ac:dyDescent="0.25">
      <c r="C41" s="120"/>
      <c r="D41" s="120" t="s">
        <v>898</v>
      </c>
      <c r="E41" s="120"/>
      <c r="F41" s="120"/>
      <c r="G41" s="120"/>
      <c r="H41" s="120"/>
      <c r="I41" s="120"/>
      <c r="J41" s="120"/>
      <c r="K41" s="120"/>
    </row>
    <row r="42" spans="3:11" ht="15.5" x14ac:dyDescent="0.25">
      <c r="C42" s="282"/>
      <c r="D42" s="285"/>
      <c r="E42" s="285"/>
      <c r="F42" s="285"/>
      <c r="G42" s="285"/>
      <c r="H42" s="285"/>
      <c r="I42" s="285"/>
      <c r="J42" s="285"/>
      <c r="K42" s="285"/>
    </row>
    <row r="43" spans="3:11" ht="15.5" x14ac:dyDescent="0.25">
      <c r="C43" s="63" t="s">
        <v>64</v>
      </c>
      <c r="D43" s="1182" t="s">
        <v>899</v>
      </c>
      <c r="E43" s="1182"/>
      <c r="F43" s="1182"/>
      <c r="G43" s="1182"/>
      <c r="H43" s="1182"/>
      <c r="I43" s="1182"/>
      <c r="J43" s="1182"/>
      <c r="K43" s="1182"/>
    </row>
    <row r="44" spans="3:11" ht="15.5" x14ac:dyDescent="0.25">
      <c r="C44" s="63"/>
      <c r="D44" s="285" t="s">
        <v>897</v>
      </c>
      <c r="E44" s="285"/>
      <c r="F44" s="285"/>
      <c r="G44" s="285"/>
      <c r="H44" s="285"/>
      <c r="I44" s="285"/>
      <c r="J44" s="285"/>
      <c r="K44" s="285"/>
    </row>
    <row r="45" spans="3:11" ht="15.5" x14ac:dyDescent="0.25">
      <c r="C45" s="63" t="s">
        <v>65</v>
      </c>
      <c r="D45" s="285" t="s">
        <v>894</v>
      </c>
      <c r="E45" s="285"/>
      <c r="F45" s="285"/>
      <c r="G45" s="285"/>
      <c r="H45" s="285"/>
      <c r="I45" s="285"/>
      <c r="J45" s="285"/>
      <c r="K45" s="285"/>
    </row>
    <row r="46" spans="3:11" ht="15.5" x14ac:dyDescent="0.25">
      <c r="C46" s="63" t="s">
        <v>885</v>
      </c>
      <c r="D46" s="1155" t="s">
        <v>895</v>
      </c>
      <c r="E46" s="121"/>
      <c r="F46" s="122"/>
      <c r="G46" s="122"/>
      <c r="H46" s="122"/>
      <c r="I46" s="122"/>
      <c r="J46" s="122"/>
      <c r="K46" s="122"/>
    </row>
    <row r="47" spans="3:11" ht="15.5" x14ac:dyDescent="0.35">
      <c r="C47" s="63" t="s">
        <v>886</v>
      </c>
      <c r="D47" s="1188" t="s">
        <v>896</v>
      </c>
      <c r="E47" s="1188"/>
      <c r="F47" s="1188"/>
      <c r="G47" s="1188"/>
      <c r="H47" s="1188"/>
      <c r="I47" s="1188"/>
      <c r="J47" s="1188"/>
      <c r="K47" s="1188"/>
    </row>
    <row r="48" spans="3:11" ht="15.5" x14ac:dyDescent="0.35">
      <c r="C48" s="62"/>
      <c r="F48" s="15"/>
      <c r="G48" s="15"/>
      <c r="H48" s="15"/>
      <c r="I48" s="15"/>
      <c r="J48" s="15"/>
      <c r="K48" s="15"/>
    </row>
    <row r="49" spans="3:11" ht="15.5" x14ac:dyDescent="0.25">
      <c r="C49" s="120"/>
      <c r="D49" s="120" t="s">
        <v>893</v>
      </c>
      <c r="E49" s="120"/>
      <c r="F49" s="120"/>
      <c r="G49" s="120"/>
      <c r="H49" s="120"/>
      <c r="I49" s="120"/>
      <c r="J49" s="120"/>
      <c r="K49" s="120"/>
    </row>
    <row r="50" spans="3:11" ht="15.5" x14ac:dyDescent="0.25">
      <c r="C50" s="282"/>
      <c r="D50" s="285"/>
      <c r="E50" s="285"/>
      <c r="F50" s="285"/>
      <c r="G50" s="285"/>
      <c r="H50" s="285"/>
      <c r="I50" s="285"/>
      <c r="J50" s="285"/>
      <c r="K50" s="285"/>
    </row>
    <row r="51" spans="3:11" ht="15.5" x14ac:dyDescent="0.25">
      <c r="C51" s="282"/>
      <c r="D51" s="1184" t="s">
        <v>402</v>
      </c>
      <c r="E51" s="1184"/>
      <c r="F51" s="1184"/>
      <c r="G51" s="1184"/>
      <c r="H51" s="1184"/>
      <c r="I51" s="1184"/>
      <c r="J51" s="1184"/>
      <c r="K51" s="1184"/>
    </row>
    <row r="52" spans="3:11" ht="15.5" x14ac:dyDescent="0.25">
      <c r="C52" s="282"/>
      <c r="D52" s="285"/>
      <c r="E52" s="285"/>
      <c r="F52" s="285"/>
      <c r="G52" s="285"/>
      <c r="H52" s="285"/>
      <c r="I52" s="285"/>
      <c r="J52" s="285"/>
      <c r="K52" s="285"/>
    </row>
    <row r="53" spans="3:11" ht="15.5" x14ac:dyDescent="0.25">
      <c r="C53" s="121"/>
      <c r="D53" s="123" t="s">
        <v>397</v>
      </c>
      <c r="E53" s="121"/>
      <c r="F53" s="122"/>
      <c r="G53" s="122"/>
      <c r="H53" s="122"/>
      <c r="I53" s="122"/>
      <c r="J53" s="122"/>
      <c r="K53" s="122"/>
    </row>
    <row r="54" spans="3:11" ht="15.5" x14ac:dyDescent="0.25">
      <c r="C54" s="63" t="s">
        <v>64</v>
      </c>
      <c r="D54" s="1179" t="s">
        <v>398</v>
      </c>
      <c r="E54" s="1179"/>
      <c r="F54" s="1179"/>
      <c r="G54" s="1179"/>
      <c r="H54" s="1179"/>
      <c r="I54" s="1179"/>
      <c r="J54" s="1179"/>
      <c r="K54" s="1179"/>
    </row>
    <row r="55" spans="3:11" ht="30.75" customHeight="1" x14ac:dyDescent="0.25">
      <c r="C55" s="63" t="s">
        <v>65</v>
      </c>
      <c r="D55" s="1180" t="s">
        <v>399</v>
      </c>
      <c r="E55" s="1180"/>
      <c r="F55" s="1180"/>
      <c r="G55" s="1180"/>
      <c r="H55" s="1180"/>
      <c r="I55" s="1180"/>
      <c r="J55" s="1180"/>
      <c r="K55" s="1180"/>
    </row>
    <row r="56" spans="3:11" ht="15.5" x14ac:dyDescent="0.25">
      <c r="C56" s="63"/>
      <c r="D56" s="287"/>
      <c r="E56" s="287"/>
      <c r="F56" s="287"/>
      <c r="G56" s="287"/>
      <c r="H56" s="287"/>
      <c r="I56" s="287"/>
      <c r="J56" s="287"/>
      <c r="K56" s="287"/>
    </row>
    <row r="57" spans="3:11" ht="15.5" x14ac:dyDescent="0.25">
      <c r="C57" s="282"/>
      <c r="D57" s="1181" t="s">
        <v>403</v>
      </c>
      <c r="E57" s="1181"/>
      <c r="F57" s="1181"/>
      <c r="G57" s="1181"/>
      <c r="H57" s="1181"/>
      <c r="I57" s="1181"/>
      <c r="J57" s="1181"/>
      <c r="K57" s="1181"/>
    </row>
    <row r="58" spans="3:11" ht="15.5" x14ac:dyDescent="0.25">
      <c r="C58" s="282"/>
      <c r="D58" s="1181"/>
      <c r="E58" s="1181"/>
      <c r="F58" s="1181"/>
      <c r="G58" s="1181"/>
      <c r="H58" s="1181"/>
      <c r="I58" s="1181"/>
      <c r="J58" s="1181"/>
      <c r="K58" s="1181"/>
    </row>
    <row r="59" spans="3:11" ht="15.5" x14ac:dyDescent="0.25">
      <c r="C59" s="282"/>
      <c r="D59" s="285"/>
      <c r="E59" s="285"/>
      <c r="F59" s="285"/>
      <c r="G59" s="285"/>
      <c r="H59" s="285"/>
      <c r="I59" s="285"/>
      <c r="J59" s="285"/>
    </row>
    <row r="60" spans="3:11" ht="15.5" x14ac:dyDescent="0.25">
      <c r="C60" s="63"/>
      <c r="D60" s="125" t="s">
        <v>198</v>
      </c>
      <c r="E60" s="121"/>
      <c r="F60" s="122"/>
      <c r="G60" s="122"/>
      <c r="H60" s="122"/>
      <c r="I60" s="122"/>
      <c r="J60" s="122"/>
    </row>
    <row r="61" spans="3:11" ht="15.5" x14ac:dyDescent="0.25">
      <c r="C61" s="63" t="s">
        <v>64</v>
      </c>
      <c r="D61" s="1182" t="s">
        <v>385</v>
      </c>
      <c r="E61" s="1182"/>
      <c r="F61" s="1182"/>
      <c r="G61" s="1182"/>
      <c r="H61" s="1182"/>
      <c r="I61" s="1182"/>
      <c r="J61" s="1182"/>
      <c r="K61" s="1182"/>
    </row>
    <row r="62" spans="3:11" ht="15.5" x14ac:dyDescent="0.25">
      <c r="C62" s="63" t="s">
        <v>65</v>
      </c>
      <c r="D62" s="1179" t="s">
        <v>396</v>
      </c>
      <c r="E62" s="1179"/>
      <c r="F62" s="1179"/>
      <c r="G62" s="1179"/>
      <c r="H62" s="1179"/>
      <c r="I62" s="1179"/>
      <c r="J62" s="1179"/>
      <c r="K62" s="1179"/>
    </row>
    <row r="63" spans="3:11" ht="15.5" x14ac:dyDescent="0.25">
      <c r="C63" s="63"/>
      <c r="D63" s="124"/>
      <c r="E63" s="121"/>
      <c r="F63" s="122"/>
      <c r="G63" s="122"/>
      <c r="H63" s="122"/>
      <c r="I63" s="122"/>
      <c r="J63" s="122"/>
      <c r="K63" s="122"/>
    </row>
    <row r="64" spans="3:11" ht="15.5" x14ac:dyDescent="0.25">
      <c r="C64" s="63"/>
      <c r="D64" s="1178" t="s">
        <v>404</v>
      </c>
      <c r="E64" s="1178"/>
      <c r="F64" s="1178"/>
      <c r="G64" s="1178"/>
      <c r="H64" s="1178"/>
      <c r="I64" s="1178"/>
      <c r="J64" s="1178"/>
      <c r="K64" s="1178"/>
    </row>
    <row r="65" spans="1:12" ht="15.5" x14ac:dyDescent="0.25">
      <c r="C65" s="63"/>
      <c r="D65" s="124"/>
      <c r="E65" s="121"/>
      <c r="F65" s="122"/>
      <c r="G65" s="122"/>
      <c r="H65" s="122"/>
      <c r="I65" s="122"/>
      <c r="J65" s="122"/>
      <c r="K65" s="122"/>
    </row>
    <row r="66" spans="1:12" ht="15.5" x14ac:dyDescent="0.35">
      <c r="A66" s="47" t="s">
        <v>111</v>
      </c>
      <c r="B66" s="47"/>
      <c r="C66" s="47"/>
      <c r="D66" s="47"/>
      <c r="E66" s="47"/>
      <c r="F66" s="47"/>
      <c r="G66" s="47"/>
      <c r="H66" s="47"/>
      <c r="I66" s="47"/>
      <c r="J66" s="47"/>
      <c r="K66" s="47"/>
      <c r="L66" s="47"/>
    </row>
  </sheetData>
  <sheetProtection algorithmName="SHA-512" hashValue="FzOi8EAUKjFt5+17FXmt0kinx8JxDvBiN3ZtJqdS9VsM8Kp8+pP5BsynA5OWLAQkuLZ0W5wa8+AkqttcXjcx1g==" saltValue="pONtwFeTOhbYqLRqk1wKQA==" spinCount="100000" sheet="1" objects="1" scenarios="1"/>
  <mergeCells count="17">
    <mergeCell ref="D16:K16"/>
    <mergeCell ref="D51:K51"/>
    <mergeCell ref="D18:K18"/>
    <mergeCell ref="D15:K15"/>
    <mergeCell ref="C6:D6"/>
    <mergeCell ref="D13:K13"/>
    <mergeCell ref="D14:K14"/>
    <mergeCell ref="D12:J12"/>
    <mergeCell ref="D10:K10"/>
    <mergeCell ref="D43:K43"/>
    <mergeCell ref="D47:K47"/>
    <mergeCell ref="D64:K64"/>
    <mergeCell ref="D54:K54"/>
    <mergeCell ref="D55:K55"/>
    <mergeCell ref="D57:K58"/>
    <mergeCell ref="D61:K61"/>
    <mergeCell ref="D62:K62"/>
  </mergeCells>
  <conditionalFormatting sqref="C5">
    <cfRule type="expression" dxfId="201" priority="1">
      <formula>IF(AND(sysChk=0,sysWarn=0),1,0)</formula>
    </cfRule>
    <cfRule type="expression" dxfId="200" priority="2">
      <formula>IF(AND(sysChk=0,sysWarn&lt;&gt;0),1,0)</formula>
    </cfRule>
    <cfRule type="expression" dxfId="199" priority="3">
      <formula>IF(sysChk&lt;&gt;0,1,0)</formula>
    </cfRule>
  </conditionalFormatting>
  <dataValidations count="2">
    <dataValidation type="list" allowBlank="1" showInputMessage="1" showErrorMessage="1" sqref="F38" xr:uid="{00000000-0002-0000-0200-000000000000}">
      <formula1>"Dropdown cell"</formula1>
    </dataValidation>
    <dataValidation allowBlank="1" showInputMessage="1" showErrorMessage="1" prompt="This is a note; these provide guidance." sqref="E38" xr:uid="{00000000-0002-0000-0200-000001000000}"/>
  </dataValidations>
  <hyperlinks>
    <hyperlink ref="D64" location="Contents!K11" display="Link back to Contents Locked table" xr:uid="{00000000-0004-0000-0200-000001000000}"/>
    <hyperlink ref="K12" r:id="rId1" location="monitoring-the-economic-and-financial-standing-of-suppliers-following-contract-award" xr:uid="{32E55AC0-4AF5-4996-B7AA-86637D82E539}"/>
  </hyperlinks>
  <pageMargins left="0.70866141732283472" right="0.70866141732283472" top="0.74803149606299213" bottom="0.74803149606299213" header="0.31496062992125984" footer="0.31496062992125984"/>
  <pageSetup paperSize="9" scale="61" orientation="landscape" r:id="rId2"/>
  <colBreaks count="1" manualBreakCount="1">
    <brk id="21" max="1048575" man="1"/>
  </colBreaks>
  <ignoredErrors>
    <ignoredError sqref="C61:C62 C54:C55 C45:C47 C43" numberStoredAsText="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3442C0486CC24EBBAD8699EB72CBA7" ma:contentTypeVersion="6" ma:contentTypeDescription="Create a new document." ma:contentTypeScope="" ma:versionID="74eecd0f02660833bcf39ee8a8d223c9">
  <xsd:schema xmlns:xsd="http://www.w3.org/2001/XMLSchema" xmlns:xs="http://www.w3.org/2001/XMLSchema" xmlns:p="http://schemas.microsoft.com/office/2006/metadata/properties" xmlns:ns2="885439bf-a03e-4994-a2bc-2a223ebc4ddc" xmlns:ns3="cc793e0e-7ede-4355-8289-18a94c370c4a" targetNamespace="http://schemas.microsoft.com/office/2006/metadata/properties" ma:root="true" ma:fieldsID="1a8f1b83e42fcab5a477d9c8f2a086ba" ns2:_="" ns3:_="">
    <xsd:import namespace="885439bf-a03e-4994-a2bc-2a223ebc4ddc"/>
    <xsd:import namespace="cc793e0e-7ede-4355-8289-18a94c370c4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5439bf-a03e-4994-a2bc-2a223ebc4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c793e0e-7ede-4355-8289-18a94c370c4a"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cc793e0e-7ede-4355-8289-18a94c370c4a">
      <UserInfo>
        <DisplayName>Strother, James</DisplayName>
        <AccountId>12</AccountId>
        <AccountType/>
      </UserInfo>
      <UserInfo>
        <DisplayName>Dixon, Guy</DisplayName>
        <AccountId>11</AccountId>
        <AccountType/>
      </UserInfo>
    </SharedWithUsers>
  </documentManagement>
</p:properties>
</file>

<file path=customXml/itemProps1.xml><?xml version="1.0" encoding="utf-8"?>
<ds:datastoreItem xmlns:ds="http://schemas.openxmlformats.org/officeDocument/2006/customXml" ds:itemID="{C058216A-5919-4C99-A59A-B4C2D55337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5439bf-a03e-4994-a2bc-2a223ebc4ddc"/>
    <ds:schemaRef ds:uri="cc793e0e-7ede-4355-8289-18a94c370c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590B642-1026-4117-A85F-D060B3645644}">
  <ds:schemaRefs>
    <ds:schemaRef ds:uri="http://schemas.microsoft.com/sharepoint/v3/contenttype/forms"/>
  </ds:schemaRefs>
</ds:datastoreItem>
</file>

<file path=customXml/itemProps3.xml><?xml version="1.0" encoding="utf-8"?>
<ds:datastoreItem xmlns:ds="http://schemas.openxmlformats.org/officeDocument/2006/customXml" ds:itemID="{EE9FB417-BBDC-4DD8-9FCE-5D2CD9F54DA0}">
  <ds:schemaRefs>
    <ds:schemaRef ds:uri="http://schemas.microsoft.com/office/2006/documentManagement/types"/>
    <ds:schemaRef ds:uri="http://schemas.microsoft.com/office/infopath/2007/PartnerControls"/>
    <ds:schemaRef ds:uri="http://schemas.microsoft.com/office/2006/metadata/properties"/>
    <ds:schemaRef ds:uri="http://purl.org/dc/dcmitype/"/>
    <ds:schemaRef ds:uri="http://www.w3.org/XML/1998/namespace"/>
    <ds:schemaRef ds:uri="http://purl.org/dc/elements/1.1/"/>
    <ds:schemaRef ds:uri="http://schemas.openxmlformats.org/package/2006/metadata/core-properties"/>
    <ds:schemaRef ds:uri="cc793e0e-7ede-4355-8289-18a94c370c4a"/>
    <ds:schemaRef ds:uri="885439bf-a03e-4994-a2bc-2a223ebc4ddc"/>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39</vt:i4>
      </vt:variant>
      <vt:variant>
        <vt:lpstr>Charts</vt:lpstr>
      </vt:variant>
      <vt:variant>
        <vt:i4>1</vt:i4>
      </vt:variant>
      <vt:variant>
        <vt:lpstr>Named Ranges</vt:lpstr>
      </vt:variant>
      <vt:variant>
        <vt:i4>24</vt:i4>
      </vt:variant>
    </vt:vector>
  </HeadingPairs>
  <TitlesOfParts>
    <vt:vector size="64" baseType="lpstr">
      <vt:lpstr>FVRA Version Selection</vt:lpstr>
      <vt:lpstr>Contents</vt:lpstr>
      <vt:lpstr>Contents FVRA Full</vt:lpstr>
      <vt:lpstr>Contents FVRA Lite</vt:lpstr>
      <vt:lpstr>Admin&gt;</vt:lpstr>
      <vt:lpstr>Metric Definitions</vt:lpstr>
      <vt:lpstr>SysConfig HIDE BEFORE SHARING</vt:lpstr>
      <vt:lpstr>Instructions&gt;</vt:lpstr>
      <vt:lpstr>Authority Instructions</vt:lpstr>
      <vt:lpstr>Authority Instructions Lite</vt:lpstr>
      <vt:lpstr>Bidder Instructions</vt:lpstr>
      <vt:lpstr>Bidder Instructions Lite</vt:lpstr>
      <vt:lpstr>Authority Input</vt:lpstr>
      <vt:lpstr>Authority Input Lite</vt:lpstr>
      <vt:lpstr>Input&gt;</vt:lpstr>
      <vt:lpstr>1.1a Lead &amp; Parents</vt:lpstr>
      <vt:lpstr>1.1b Lead &amp; Parents NFP</vt:lpstr>
      <vt:lpstr>1.2a Other</vt:lpstr>
      <vt:lpstr>1.2b Other NFP</vt:lpstr>
      <vt:lpstr>1.3a Lead</vt:lpstr>
      <vt:lpstr>1.3b Lead NFP</vt:lpstr>
      <vt:lpstr>Ancillary&gt;</vt:lpstr>
      <vt:lpstr>2.1 Lead &amp; Parents</vt:lpstr>
      <vt:lpstr>2.2 Other</vt:lpstr>
      <vt:lpstr>2.3 Lead</vt:lpstr>
      <vt:lpstr>Assessment&gt;</vt:lpstr>
      <vt:lpstr>3.1 Lead &amp; Parents</vt:lpstr>
      <vt:lpstr>3.2 Other</vt:lpstr>
      <vt:lpstr>3.3 Lead</vt:lpstr>
      <vt:lpstr>Evaluation&gt;</vt:lpstr>
      <vt:lpstr>4.1a Lead</vt:lpstr>
      <vt:lpstr>4.1b Immediate Parent</vt:lpstr>
      <vt:lpstr>4.1c Ultimate Parent</vt:lpstr>
      <vt:lpstr>4.2a Other (1)</vt:lpstr>
      <vt:lpstr>4.2b Other (2)</vt:lpstr>
      <vt:lpstr>4.2c Other (3)</vt:lpstr>
      <vt:lpstr>4.3 Evaluation Summary</vt:lpstr>
      <vt:lpstr>4.4 Lead</vt:lpstr>
      <vt:lpstr>4.5 Evaluation Summary</vt:lpstr>
      <vt:lpstr>CoverPage</vt:lpstr>
      <vt:lpstr>'Authority Input Lite'!cstAuthorityName</vt:lpstr>
      <vt:lpstr>cstAuthorityName</vt:lpstr>
      <vt:lpstr>'Authority Input Lite'!cstProjectName</vt:lpstr>
      <vt:lpstr>cstProjectName</vt:lpstr>
      <vt:lpstr>'Authority Input Lite'!cstProtectiveMarking</vt:lpstr>
      <vt:lpstr>cstProtectiveMarking</vt:lpstr>
      <vt:lpstr>'1.3a Lead'!Entity1</vt:lpstr>
      <vt:lpstr>Entity1</vt:lpstr>
      <vt:lpstr>Entity2</vt:lpstr>
      <vt:lpstr>'1.3a Lead'!Entity3</vt:lpstr>
      <vt:lpstr>Entity3</vt:lpstr>
      <vt:lpstr>eTol</vt:lpstr>
      <vt:lpstr>ImmediateP</vt:lpstr>
      <vt:lpstr>LeadBidder</vt:lpstr>
      <vt:lpstr>LeadBidderLite</vt:lpstr>
      <vt:lpstr>Contents!sysChk</vt:lpstr>
      <vt:lpstr>'Contents FVRA Full'!sysChk</vt:lpstr>
      <vt:lpstr>sysChk</vt:lpstr>
      <vt:lpstr>sysChkWord</vt:lpstr>
      <vt:lpstr>Contents!sysWarn</vt:lpstr>
      <vt:lpstr>'Contents FVRA Full'!sysWarn</vt:lpstr>
      <vt:lpstr>sysWarn</vt:lpstr>
      <vt:lpstr>UltimateP</vt:lpstr>
      <vt:lpstr>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Amar Vara</dc:creator>
  <cp:lastModifiedBy>Jenny Goodman</cp:lastModifiedBy>
  <cp:lastPrinted>2018-12-06T08:37:15Z</cp:lastPrinted>
  <dcterms:created xsi:type="dcterms:W3CDTF">2016-11-14T11:09:32Z</dcterms:created>
  <dcterms:modified xsi:type="dcterms:W3CDTF">2026-01-07T13:41:17Z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0x010100403442C0486CC24EBBAD8699EB72CBA7</vt:lpwstr>
  </property>
  <property fmtid="{D5CDD505-2E9C-101B-9397-08002B2CF9AE}" pid="3" name="MSIP_Label_ea60d57e-af5b-4752-ac57-3e4f28ca11dc_Enabled">
    <vt:lpwstr>true</vt:lpwstr>
  </property>
  <property fmtid="{D5CDD505-2E9C-101B-9397-08002B2CF9AE}" pid="4" name="MSIP_Label_ea60d57e-af5b-4752-ac57-3e4f28ca11dc_SetDate">
    <vt:lpwstr>2021-05-10T14:01:22Z</vt:lpwstr>
  </property>
  <property fmtid="{D5CDD505-2E9C-101B-9397-08002B2CF9AE}" pid="5" name="MSIP_Label_ea60d57e-af5b-4752-ac57-3e4f28ca11dc_Method">
    <vt:lpwstr>Standard</vt:lpwstr>
  </property>
  <property fmtid="{D5CDD505-2E9C-101B-9397-08002B2CF9AE}" pid="6" name="MSIP_Label_ea60d57e-af5b-4752-ac57-3e4f28ca11dc_Name">
    <vt:lpwstr>ea60d57e-af5b-4752-ac57-3e4f28ca11dc</vt:lpwstr>
  </property>
  <property fmtid="{D5CDD505-2E9C-101B-9397-08002B2CF9AE}" pid="7" name="MSIP_Label_ea60d57e-af5b-4752-ac57-3e4f28ca11dc_SiteId">
    <vt:lpwstr>36da45f1-dd2c-4d1f-af13-5abe46b99921</vt:lpwstr>
  </property>
  <property fmtid="{D5CDD505-2E9C-101B-9397-08002B2CF9AE}" pid="8" name="MSIP_Label_ea60d57e-af5b-4752-ac57-3e4f28ca11dc_ActionId">
    <vt:lpwstr>1f61d8a7-6af2-4724-a0ee-b29e61f3eccd</vt:lpwstr>
  </property>
  <property fmtid="{D5CDD505-2E9C-101B-9397-08002B2CF9AE}" pid="9" name="MSIP_Label_ea60d57e-af5b-4752-ac57-3e4f28ca11dc_ContentBits">
    <vt:lpwstr>0</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ies>
</file>