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fiona_johnstone_energysecurity_gov_uk/Documents/Desktop/"/>
    </mc:Choice>
  </mc:AlternateContent>
  <xr:revisionPtr revIDLastSave="14" documentId="8_{AFA1B24B-F29F-464D-BC94-A20B9221A377}" xr6:coauthVersionLast="47" xr6:coauthVersionMax="47" xr10:uidLastSave="{4EF34D5D-C065-462D-B6D8-D84A601992B8}"/>
  <bookViews>
    <workbookView xWindow="-28920" yWindow="45" windowWidth="29040" windowHeight="1572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8" i="14" l="1"/>
  <c r="S48" i="14"/>
  <c r="S47" i="14"/>
  <c r="U47" i="14" s="1"/>
  <c r="T47" i="14"/>
  <c r="V47" i="14" s="1"/>
  <c r="T35" i="14"/>
  <c r="T34" i="14"/>
  <c r="S16" i="14"/>
  <c r="U16" i="14" s="1"/>
  <c r="T16" i="14"/>
  <c r="V16" i="14" s="1"/>
  <c r="T6" i="14"/>
  <c r="T7" i="14"/>
  <c r="X7" i="14" s="1"/>
  <c r="T8" i="14"/>
  <c r="T9" i="14"/>
  <c r="T10" i="14"/>
  <c r="T11" i="14"/>
  <c r="T12" i="14"/>
  <c r="T13" i="14"/>
  <c r="T14" i="14"/>
  <c r="V14" i="14" s="1"/>
  <c r="T15" i="14"/>
  <c r="T17" i="14"/>
  <c r="T18" i="14"/>
  <c r="T19" i="14"/>
  <c r="T20" i="14"/>
  <c r="T21" i="14"/>
  <c r="T22" i="14"/>
  <c r="T23" i="14"/>
  <c r="T24" i="14"/>
  <c r="T25" i="14"/>
  <c r="T26" i="14"/>
  <c r="T27" i="14"/>
  <c r="T28" i="14"/>
  <c r="T29" i="14"/>
  <c r="T30" i="14"/>
  <c r="T31" i="14"/>
  <c r="T32" i="14"/>
  <c r="T33" i="14"/>
  <c r="T36" i="14"/>
  <c r="T37" i="14"/>
  <c r="T38" i="14"/>
  <c r="T39" i="14"/>
  <c r="T40" i="14"/>
  <c r="T41" i="14"/>
  <c r="T42" i="14"/>
  <c r="T43" i="14"/>
  <c r="T44" i="14"/>
  <c r="T45" i="14"/>
  <c r="T46" i="14"/>
  <c r="S6" i="14"/>
  <c r="S7" i="14"/>
  <c r="S8" i="14"/>
  <c r="S9" i="14"/>
  <c r="S10" i="14"/>
  <c r="S11" i="14"/>
  <c r="S12" i="14"/>
  <c r="S13" i="14"/>
  <c r="S14" i="14"/>
  <c r="U14" i="14" s="1"/>
  <c r="S15" i="14"/>
  <c r="S17" i="14"/>
  <c r="S18" i="14"/>
  <c r="S19" i="14"/>
  <c r="S20" i="14"/>
  <c r="S21" i="14"/>
  <c r="S22" i="14"/>
  <c r="S23" i="14"/>
  <c r="S24" i="14"/>
  <c r="S25" i="14"/>
  <c r="S26" i="14"/>
  <c r="S27" i="14"/>
  <c r="S28" i="14"/>
  <c r="S29" i="14"/>
  <c r="S30" i="14"/>
  <c r="S31" i="14"/>
  <c r="S32" i="14"/>
  <c r="S33" i="14"/>
  <c r="S34" i="14"/>
  <c r="S35" i="14"/>
  <c r="S36" i="14"/>
  <c r="S37" i="14"/>
  <c r="S38" i="14"/>
  <c r="S39" i="14"/>
  <c r="S40" i="14"/>
  <c r="S41" i="14"/>
  <c r="S42" i="14"/>
  <c r="S43" i="14"/>
  <c r="S44" i="14"/>
  <c r="S45" i="14"/>
  <c r="S46" i="14"/>
  <c r="X47" i="14" l="1"/>
  <c r="W47" i="14"/>
  <c r="W48" i="14"/>
  <c r="U48" i="14"/>
  <c r="X48" i="14"/>
  <c r="V48" i="14"/>
  <c r="X16" i="14"/>
  <c r="W16" i="14"/>
  <c r="X14" i="14"/>
  <c r="W14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U6" i="14" l="1"/>
  <c r="W6" i="14"/>
  <c r="V46" i="14" l="1"/>
  <c r="X46" i="14"/>
  <c r="V45" i="14"/>
  <c r="X45" i="14"/>
  <c r="V44" i="14"/>
  <c r="X44" i="14"/>
  <c r="V43" i="14"/>
  <c r="X43" i="14"/>
  <c r="V42" i="14"/>
  <c r="X42" i="14"/>
  <c r="V41" i="14"/>
  <c r="X41" i="14"/>
  <c r="V40" i="14"/>
  <c r="X40" i="14"/>
  <c r="V39" i="14"/>
  <c r="X39" i="14"/>
  <c r="V38" i="14"/>
  <c r="X38" i="14"/>
  <c r="V37" i="14"/>
  <c r="X37" i="14"/>
  <c r="V36" i="14"/>
  <c r="X36" i="14"/>
  <c r="V35" i="14"/>
  <c r="X35" i="14"/>
  <c r="V34" i="14"/>
  <c r="X34" i="14"/>
  <c r="V33" i="14"/>
  <c r="X33" i="14"/>
  <c r="V32" i="14"/>
  <c r="X32" i="14"/>
  <c r="V31" i="14"/>
  <c r="X31" i="14"/>
  <c r="V30" i="14"/>
  <c r="X30" i="14"/>
  <c r="V29" i="14"/>
  <c r="X29" i="14"/>
  <c r="V28" i="14"/>
  <c r="X28" i="14"/>
  <c r="V27" i="14"/>
  <c r="X27" i="14"/>
  <c r="V26" i="14"/>
  <c r="X26" i="14"/>
  <c r="V25" i="14"/>
  <c r="X25" i="14"/>
  <c r="V24" i="14"/>
  <c r="X24" i="14"/>
  <c r="V23" i="14"/>
  <c r="X23" i="14"/>
  <c r="V22" i="14"/>
  <c r="X22" i="14"/>
  <c r="V21" i="14"/>
  <c r="X21" i="14"/>
  <c r="V20" i="14"/>
  <c r="X20" i="14"/>
  <c r="V19" i="14"/>
  <c r="X19" i="14"/>
  <c r="V18" i="14"/>
  <c r="X18" i="14"/>
  <c r="V17" i="14"/>
  <c r="X17" i="14"/>
  <c r="V15" i="14"/>
  <c r="X15" i="14"/>
  <c r="V13" i="14"/>
  <c r="X13" i="14"/>
  <c r="V12" i="14"/>
  <c r="X12" i="14"/>
  <c r="V11" i="14"/>
  <c r="X11" i="14"/>
  <c r="V10" i="14"/>
  <c r="X10" i="14"/>
  <c r="V9" i="14"/>
  <c r="X9" i="14"/>
  <c r="V8" i="14"/>
  <c r="X8" i="14"/>
  <c r="V7" i="14"/>
  <c r="A13" i="24" a="1"/>
  <c r="V6" i="14"/>
  <c r="X6" i="14"/>
  <c r="U46" i="14"/>
  <c r="W46" i="14"/>
  <c r="U45" i="14"/>
  <c r="W45" i="14"/>
  <c r="U44" i="14"/>
  <c r="W44" i="14"/>
  <c r="U43" i="14"/>
  <c r="W43" i="14"/>
  <c r="U42" i="14"/>
  <c r="W42" i="14"/>
  <c r="U41" i="14"/>
  <c r="W41" i="14"/>
  <c r="U40" i="14"/>
  <c r="W40" i="14"/>
  <c r="U39" i="14"/>
  <c r="W39" i="14"/>
  <c r="U38" i="14"/>
  <c r="W38" i="14"/>
  <c r="U37" i="14"/>
  <c r="W37" i="14"/>
  <c r="U36" i="14"/>
  <c r="W36" i="14"/>
  <c r="U35" i="14"/>
  <c r="W35" i="14"/>
  <c r="U34" i="14"/>
  <c r="W34" i="14"/>
  <c r="U33" i="14"/>
  <c r="W33" i="14"/>
  <c r="U32" i="14"/>
  <c r="W32" i="14"/>
  <c r="U31" i="14"/>
  <c r="W31" i="14"/>
  <c r="U30" i="14"/>
  <c r="W30" i="14"/>
  <c r="U29" i="14"/>
  <c r="W29" i="14"/>
  <c r="U28" i="14"/>
  <c r="W28" i="14"/>
  <c r="U27" i="14"/>
  <c r="W27" i="14"/>
  <c r="U26" i="14"/>
  <c r="W26" i="14"/>
  <c r="U25" i="14"/>
  <c r="W25" i="14"/>
  <c r="U24" i="14"/>
  <c r="W24" i="14"/>
  <c r="U23" i="14"/>
  <c r="W23" i="14"/>
  <c r="U22" i="14"/>
  <c r="W22" i="14"/>
  <c r="U21" i="14"/>
  <c r="W21" i="14"/>
  <c r="U20" i="14"/>
  <c r="W20" i="14"/>
  <c r="U19" i="14"/>
  <c r="W19" i="14"/>
  <c r="U18" i="14"/>
  <c r="W18" i="14"/>
  <c r="U17" i="14"/>
  <c r="W17" i="14"/>
  <c r="U15" i="14"/>
  <c r="W15" i="14"/>
  <c r="U13" i="14"/>
  <c r="W13" i="14"/>
  <c r="U12" i="14"/>
  <c r="W12" i="14"/>
  <c r="U11" i="14"/>
  <c r="W11" i="14"/>
  <c r="U10" i="14"/>
  <c r="W10" i="14"/>
  <c r="U9" i="14"/>
  <c r="W9" i="14"/>
  <c r="U8" i="14"/>
  <c r="W8" i="14"/>
  <c r="U7" i="14"/>
  <c r="W7" i="14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<sst xmlns="http://schemas.openxmlformats.org/spreadsheetml/2006/main" count="378" uniqueCount="175">
  <si>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</si>
  <si>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</si>
  <si>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</si>
  <si>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</si>
  <si>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</si>
  <si>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</si>
  <si>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</si>
  <si>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</si>
  <si>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</si>
  <si>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</si>
  <si>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</si>
  <si>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</si>
  <si>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</si>
  <si>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</si>
  <si>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</si>
  <si>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</si>
  <si>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</si>
  <si>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</si>
  <si>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</si>
  <si>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</si>
  <si>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</si>
  <si>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</si>
  <si>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</si>
  <si>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</si>
  <si>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</si>
  <si>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</si>
  <si>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</si>
  <si>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</si>
  <si>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</si>
  <si>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</si>
  <si>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</si>
  <si>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</si>
  <si>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</si>
  <si>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</si>
  <si>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Dogger Bank B -Monopiling (Unabated)</t>
  </si>
  <si>
    <t>SSE Renewables</t>
  </si>
  <si>
    <t>MMO</t>
  </si>
  <si>
    <t>Piling</t>
  </si>
  <si>
    <t>Summer</t>
  </si>
  <si>
    <t>DCO/2016/00024</t>
  </si>
  <si>
    <t>Completed</t>
  </si>
  <si>
    <t>Dogger Bank C - Monopiling (Unabated)</t>
  </si>
  <si>
    <t>DCO/2016/00018</t>
  </si>
  <si>
    <t>Dogger Bank D - Geophysical Survey 1</t>
  </si>
  <si>
    <t>Geophysical Survey</t>
  </si>
  <si>
    <t>DCO/2023/00001</t>
  </si>
  <si>
    <t>East Anglia Three - Monopiling (Unabated)</t>
  </si>
  <si>
    <t>Scottish Power Renewables</t>
  </si>
  <si>
    <t>Both</t>
  </si>
  <si>
    <t>DCO/2018/00001</t>
  </si>
  <si>
    <t>Approved</t>
  </si>
  <si>
    <t>East Anglia Three - Monopiling (Abated Scanario 2))</t>
  </si>
  <si>
    <t>Piling Abated</t>
  </si>
  <si>
    <t>MENCK Hammer</t>
  </si>
  <si>
    <t>EA3 - Pin Piling</t>
  </si>
  <si>
    <t>Pin Piling</t>
  </si>
  <si>
    <t>EA3 - UXO Clearance (LO)</t>
  </si>
  <si>
    <t>UXO Low Order</t>
  </si>
  <si>
    <t>MLA/2023/00532/3</t>
  </si>
  <si>
    <t>NEP - EPCI 2 Geophysical Infield</t>
  </si>
  <si>
    <t>BP</t>
  </si>
  <si>
    <t>OPRED</t>
  </si>
  <si>
    <t xml:space="preserve">Various </t>
  </si>
  <si>
    <t>GS/1866</t>
  </si>
  <si>
    <t>N/A</t>
  </si>
  <si>
    <t>NEP - EPCI 3 Geophysical Offshore Cable</t>
  </si>
  <si>
    <t>Various</t>
  </si>
  <si>
    <t>GS/1871</t>
  </si>
  <si>
    <t>Hornsea Three - UXO Clearance (Transmission) (LO)</t>
  </si>
  <si>
    <t>Orsted</t>
  </si>
  <si>
    <t>MLA/2024/00088/1</t>
  </si>
  <si>
    <t>Hornsea Three - UXO Clearance (Generation) (LO)</t>
  </si>
  <si>
    <t>MLA/2024/00675</t>
  </si>
  <si>
    <t>Hornsea Three - UXO Clearance (Transmission) (HO)</t>
  </si>
  <si>
    <t>UXO High Order</t>
  </si>
  <si>
    <t>BBC</t>
  </si>
  <si>
    <t>Pegasus West - Pipeline and Site Geophysical Survey (Sub-Bottom Profiler)</t>
  </si>
  <si>
    <t>INEOS</t>
  </si>
  <si>
    <t>GS/1886/0</t>
  </si>
  <si>
    <t>NEP - Phase 1 2DHR</t>
  </si>
  <si>
    <t>Seismic Survey</t>
  </si>
  <si>
    <t>42/25, 42/30, 43/21, 43/26</t>
  </si>
  <si>
    <t>GS/1853</t>
  </si>
  <si>
    <t>160 cu in</t>
  </si>
  <si>
    <t>Rough Storage - Geophysical Survey</t>
  </si>
  <si>
    <t>Centrica Energy Storage Ltd</t>
  </si>
  <si>
    <t>Winter</t>
  </si>
  <si>
    <t>47/2, 47/3, 4/7, 47/8</t>
  </si>
  <si>
    <t>GS/1822/0</t>
  </si>
  <si>
    <t>Postponed</t>
  </si>
  <si>
    <t>Sofia - Monopiling (Abated)</t>
  </si>
  <si>
    <t>Sofia Offshore Wind Farm Ltd</t>
  </si>
  <si>
    <t>DCO/2013/00011</t>
  </si>
  <si>
    <t>Sofia - Monopiling (Unabated)</t>
  </si>
  <si>
    <t>Sofia - UXO Investigations</t>
  </si>
  <si>
    <t>RWE Ltd</t>
  </si>
  <si>
    <t>MLA/2020/00489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</si>
  <si>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</si>
  <si>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</si>
  <si>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</si>
  <si>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</si>
  <si>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</si>
  <si>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</si>
  <si>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</si>
  <si>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MLA/2024/00601</t>
  </si>
  <si>
    <t>Cyngus - Conductor Driving of the 44/12a-AFF Well</t>
  </si>
  <si>
    <t>Ithaca (NE) E&amp;P Ltd</t>
  </si>
  <si>
    <t>Other</t>
  </si>
  <si>
    <t>44/12</t>
  </si>
  <si>
    <t>DR/2500/5</t>
  </si>
  <si>
    <t>90 KJ</t>
  </si>
  <si>
    <t>Cyngus - Conductor Driving of the 44/12a-AJ Well</t>
  </si>
  <si>
    <t>DR/2528/0</t>
  </si>
  <si>
    <t>Cyngus - Conductor Driving of the 44/12a-Slot 1 Well</t>
  </si>
  <si>
    <t>DR/2532/0</t>
  </si>
  <si>
    <t>Cyngus - Conductor Driving of the 44/12a-Slot 6 Well</t>
  </si>
  <si>
    <t>DR/2533/0</t>
  </si>
  <si>
    <t>NEP - EPCI 1 Geophysical Pipeline</t>
  </si>
  <si>
    <t>GS/1913</t>
  </si>
  <si>
    <t xml:space="preserve">N/A </t>
  </si>
  <si>
    <t>Expansion Seismic Part 1 (CS007) (NEP Expansion Stores)</t>
  </si>
  <si>
    <t>GS/1867</t>
  </si>
  <si>
    <t>400 cu in</t>
  </si>
  <si>
    <t>Baker and Abbey Site Surveys (Sub-Bottom Profiler)</t>
  </si>
  <si>
    <t>Petrogas</t>
  </si>
  <si>
    <t>GS/1900/0</t>
  </si>
  <si>
    <t>Submitted</t>
  </si>
  <si>
    <t xml:space="preserve">Sizewell C - Pin Piling </t>
  </si>
  <si>
    <t>EDF Energy</t>
  </si>
  <si>
    <t>DCO/2013/00021</t>
  </si>
  <si>
    <t>Soft / slow start and marine mammal obervers</t>
  </si>
  <si>
    <t>Platypus</t>
  </si>
  <si>
    <t>Perenco</t>
  </si>
  <si>
    <t>GS/1976/0</t>
  </si>
  <si>
    <t>NEP Phase 1 UXO Clearance (LO)</t>
  </si>
  <si>
    <t>MMO/PAM as required, compiance with permit conditions aligned with JNCC guidelines</t>
  </si>
  <si>
    <t>NEP Phase 1 UXO Clearance (HO Contingency)</t>
  </si>
  <si>
    <t>NEP Expansion Pipeline Routing Geophysical Survey</t>
  </si>
  <si>
    <t>NEP Phase 1 Pin Piling Monitoring Equipment</t>
  </si>
  <si>
    <t>NEP Expansion (C5025) Seismic Survey</t>
  </si>
  <si>
    <t>400 cuin source, MMO/PAM as required, compiance with permit conditions aligned with JNCC guidelines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</si>
  <si>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</si>
  <si>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</si>
  <si>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</si>
  <si>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Norfolk Vanguard West - UXO Clearance (HO)</t>
  </si>
  <si>
    <t>MLA/2025/00512</t>
  </si>
  <si>
    <t>East Anglia Three - Monopiling (Abated Scenario 1)</t>
  </si>
  <si>
    <t>Hornsea Three - Contingency UXO Clearance (Transmission &amp; Generation) (LO)</t>
  </si>
  <si>
    <t>MLA/2025/00366</t>
  </si>
  <si>
    <t>MMMP ( MMObs, PAM, ADD's), 500m safety zone, Ntms, post-clearance MBES surveys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</si>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</sst>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35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0" fillId="10" borderId="35" xfId="0" applyFill="1" applyBorder="1" applyAlignment="1" applyProtection="1">
      <alignment horizontal="center" vertical="center" wrapText="1"/>
      <protection locked="0"/>
    </xf>
    <xf numFmtId="0" fontId="0" fillId="10" borderId="14" xfId="0" applyFill="1" applyBorder="1" applyAlignment="1" applyProtection="1">
      <alignment horizontal="center" vertical="center" wrapText="1"/>
      <protection locked="0"/>
    </xf>
    <xf numFmtId="2" fontId="0" fillId="10" borderId="14" xfId="0" applyNumberFormat="1" applyFill="1" applyBorder="1" applyAlignment="1" applyProtection="1">
      <alignment horizontal="center" vertical="center" wrapText="1"/>
      <protection locked="0"/>
    </xf>
    <xf numFmtId="0" fontId="0" fillId="10" borderId="15" xfId="0" applyFill="1" applyBorder="1" applyAlignment="1" applyProtection="1">
      <alignment wrapText="1"/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14" fontId="0" fillId="7" borderId="35" xfId="0" applyNumberFormat="1" applyFill="1" applyBorder="1" applyAlignment="1" applyProtection="1">
      <alignment horizontal="center" vertical="center" wrapText="1"/>
      <protection locked="0"/>
    </xf>
    <xf numFmtId="14" fontId="0" fillId="7" borderId="14" xfId="0" applyNumberFormat="1" applyFill="1" applyBorder="1" applyAlignment="1" applyProtection="1">
      <alignment horizontal="center" vertical="center" wrapText="1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7" borderId="14" xfId="0" applyFill="1" applyBorder="1" applyAlignment="1" applyProtection="1">
      <alignment wrapText="1"/>
      <protection locked="0"/>
    </xf>
    <xf numFmtId="0" fontId="0" fillId="7" borderId="14" xfId="0" applyFill="1" applyBorder="1" applyProtection="1">
      <protection locked="0"/>
    </xf>
    <xf numFmtId="0" fontId="0" fillId="7" borderId="36" xfId="0" applyFill="1" applyBorder="1" applyAlignment="1" applyProtection="1">
      <alignment horizontal="center" vertical="center" wrapText="1"/>
      <protection locked="0"/>
    </xf>
    <xf numFmtId="0" fontId="18" fillId="14" borderId="36" xfId="0" applyFont="1" applyFill="1" applyBorder="1" applyAlignment="1">
      <alignment horizontal="center" vertical="center"/>
    </xf>
    <xf numFmtId="14" fontId="18" fillId="14" borderId="4" xfId="0" applyNumberFormat="1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0"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outline="0">
        <bottom style="medium">
          <color rgb="FF000000"/>
        </bottom>
      </border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48" totalsRowShown="0" headerRowDxfId="42" dataDxfId="41" headerRowBorderDxfId="39" tableBorderDxfId="40">
  <autoFilter ref="A5:Y48" xr:uid="{78EF7A30-4AE0-4BAB-A154-CAB8F3200FEE}"/>
  <sortState xmlns:xlrd2="http://schemas.microsoft.com/office/spreadsheetml/2017/richdata2" ref="A6:Y48">
    <sortCondition ref="Y5:Y48"/>
  </sortState>
  <tableColumns count="25">
    <tableColumn id="5" xr3:uid="{925033C0-1E6A-4B55-8C0E-2A01A64510A6}" name="Project/Activity Name" dataDxfId="38"/>
    <tableColumn id="7" xr3:uid="{6FBB07DB-2F2B-4881-A3A5-1674E8B8B2E2}" name="Applicant" dataDxfId="37"/>
    <tableColumn id="6" xr3:uid="{300F4350-CA5B-469F-AA6F-9F7F2B4E0266}" name="Regulator" dataDxfId="36"/>
    <tableColumn id="13" xr3:uid="{99CAAD7D-055D-4DA1-9F66-6B629D0AC57F}" name="Activity Type" dataDxfId="35"/>
    <tableColumn id="15" xr3:uid="{9F28C95D-8DD1-4830-80C5-B1015D46C787}" name="Which seasonal area of the SAC does this activity impact?" dataDxfId="34"/>
    <tableColumn id="24" xr3:uid="{DDB37C96-B96B-4002-B571-80E7252C0D12}" name="Quad/Block_x000a_(OPRED only)" dataDxfId="33"/>
    <tableColumn id="1" xr3:uid="{A6214B7B-6DF3-483F-848A-ABB549763EF4}" name="Case Reference" dataDxfId="32"/>
    <tableColumn id="26" xr3:uid="{B6518643-A800-411D-ADAE-733D9D8F5E16}" name="Wildlife Licence Reference" dataDxfId="31"/>
    <tableColumn id="4" xr3:uid="{840E864E-2B92-4F43-9F26-B212D5B1E390}" name="Case Status" dataDxfId="30"/>
    <tableColumn id="3" xr3:uid="{DC4A56A0-494C-494C-B196-DFA8DA1E7F0C}" name="Tracker Last Updated" dataDxfId="29"/>
    <tableColumn id="10" xr3:uid="{51F1810E-D4C4-410A-9E97-A9F1047E065D}" name="Start Date" dataDxfId="28"/>
    <tableColumn id="11" xr3:uid="{AF6FE6ED-3C4F-4713-A7D7-324F967EAB9D}" name="End Date" dataDxfId="27"/>
    <tableColumn id="12" xr3:uid="{4D9B6AB6-D613-4949-8C6D-6E933CC092F7}" name="Duration of Activity Impacting SAC (days)" dataDxfId="26"/>
    <tableColumn id="25" xr3:uid="{A1C1BA4E-A0E2-4EFD-BC00-92236C8B8ACD}" name="Area Overlap with SAC (km2)" dataDxfId="25"/>
    <tableColumn id="18" xr3:uid="{2FE19C17-2277-4F3C-9747-B4F55AD1B0B8}" name="Magnitude_x000a_(OPRED only)" dataDxfId="24"/>
    <tableColumn id="8" xr3:uid="{6C246670-77CE-474B-AE5B-3CC1803742C7}" name="Area Overlap with Summer SAC (km2) (NEW)" dataDxfId="23"/>
    <tableColumn id="14" xr3:uid="{2A3EED6C-4C94-4FE9-879B-5E4DEEA3245D}" name="Area Overlap with Winter SAC (km2) (NEW)" dataDxfId="22"/>
    <tableColumn id="16" xr3:uid="{96F810BE-FCDB-43B4-B983-D6137C44FE15}" name="Abatement/Mitigation_x000a_(MMO only)" dataDxfId="21"/>
    <tableColumn id="19" xr3:uid="{389684A2-0D5E-4DF1-9667-148D02562C30}" name="Include in Winter Calendar" dataDxfId="20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19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18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17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16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15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1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9">
  <autoFilter ref="B12:J51" xr:uid="{02B4AB80-8AC4-47D5-8C15-7A71D7753D4B}"/>
  <tableColumns count="9">
    <tableColumn id="1" xr3:uid="{89973DC1-CE94-4249-BAA1-87C40CF0932A}" name="Project name" dataDxfId="8">
      <calculatedColumnFormula>IFERROR(_xlfn.XLOOKUP(A13,Table13[TrackerID],Table13[Project/Activity Name]),"")</calculatedColumnFormula>
    </tableColumn>
    <tableColumn id="2" xr3:uid="{3F54B527-6D35-48DF-9B5A-F52425B1A0BF}" name="Activity Type" dataDxfId="7">
      <calculatedColumnFormula>IFERROR(_xlfn.XLOOKUP(A13,Table13[TrackerID],Table13[Activity Type]),"")</calculatedColumnFormula>
    </tableColumn>
    <tableColumn id="3" xr3:uid="{B9B4775D-287F-4987-A48A-F9A2D9397551}" name="Proposed Start Date" dataDxfId="6">
      <calculatedColumnFormula>IFERROR(_xlfn.XLOOKUP(A13,Table13[TrackerID],Table13[Start Date]),"")</calculatedColumnFormula>
    </tableColumn>
    <tableColumn id="4" xr3:uid="{7F51CC69-4F0D-4AC1-AAF7-0D1D7DC1BE5F}" name="Proposed End Date" dataDxfId="5">
      <calculatedColumnFormula>IFERROR(_xlfn.XLOOKUP(A13,Table13[TrackerID],Table13[End Date]),"")</calculatedColumnFormula>
    </tableColumn>
    <tableColumn id="5" xr3:uid="{C540FF98-981C-4A62-840F-411477A4FCD3}" name="Proposed days" dataDxfId="4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3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2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0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49"/>
  <sheetViews>
    <sheetView tabSelected="1" zoomScale="60" zoomScaleNormal="60" workbookViewId="0">
      <selection activeCell="G37" sqref="G37"/>
    </sheetView>
  </sheetViews>
  <sheetFormatPr defaultRowHeight="14.45"/>
  <cols>
    <col min="1" max="1" width="68.7109375" style="24" customWidth="1"/>
    <col min="2" max="2" width="31.85546875" style="24" customWidth="1"/>
    <col min="3" max="3" width="19.7109375" style="24" bestFit="1" customWidth="1"/>
    <col min="4" max="4" width="18.5703125" style="24" bestFit="1" customWidth="1"/>
    <col min="5" max="5" width="21.7109375" style="24" customWidth="1"/>
    <col min="6" max="6" width="20.5703125" style="24" customWidth="1"/>
    <col min="7" max="7" width="26.42578125" style="24" customWidth="1"/>
    <col min="8" max="8" width="19.28515625" style="24" customWidth="1"/>
    <col min="9" max="10" width="16.42578125" style="24" customWidth="1"/>
    <col min="11" max="13" width="18.42578125" style="24" customWidth="1"/>
    <col min="14" max="14" width="30" style="24" customWidth="1"/>
    <col min="15" max="15" width="18.42578125" style="24" customWidth="1"/>
    <col min="16" max="17" width="18.42578125" style="24" hidden="1" customWidth="1"/>
    <col min="18" max="18" width="30.28515625" style="24" customWidth="1"/>
    <col min="19" max="19" width="22.28515625" customWidth="1"/>
    <col min="20" max="20" width="14.7109375" customWidth="1"/>
    <col min="21" max="22" width="16.5703125" hidden="1" customWidth="1"/>
    <col min="23" max="23" width="18.7109375" customWidth="1"/>
    <col min="24" max="24" width="21.5703125" customWidth="1"/>
    <col min="25" max="25" width="22.140625" customWidth="1"/>
    <col min="26" max="26" width="16" customWidth="1"/>
  </cols>
  <sheetData>
    <row r="1" spans="1:25" ht="8.25" customHeight="1" thickBot="1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>
      <c r="A2" s="117" t="s">
        <v>0</v>
      </c>
      <c r="B2" s="11"/>
      <c r="C2" s="119" t="s">
        <v>1</v>
      </c>
      <c r="D2" s="120"/>
      <c r="E2" s="121"/>
      <c r="F2" s="23"/>
      <c r="G2" s="122" t="s">
        <v>2</v>
      </c>
      <c r="H2" s="12">
        <v>45931</v>
      </c>
      <c r="I2" s="124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5" ht="61.15" customHeight="1" thickBot="1">
      <c r="A3" s="118"/>
      <c r="B3" s="11"/>
      <c r="C3" s="126" t="s">
        <v>6</v>
      </c>
      <c r="D3" s="127"/>
      <c r="E3" s="128"/>
      <c r="F3" s="23"/>
      <c r="G3" s="123"/>
      <c r="H3" s="13">
        <v>46112</v>
      </c>
      <c r="I3" s="125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5" ht="30.6" customHeight="1" thickBot="1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099999999999994" customHeight="1" thickBot="1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1" t="s">
        <v>18</v>
      </c>
      <c r="K5" s="81" t="s">
        <v>19</v>
      </c>
      <c r="L5" s="81" t="s">
        <v>20</v>
      </c>
      <c r="M5" s="81" t="s">
        <v>21</v>
      </c>
      <c r="N5" s="81" t="s">
        <v>22</v>
      </c>
      <c r="O5" s="81" t="s">
        <v>23</v>
      </c>
      <c r="P5" s="85" t="s">
        <v>24</v>
      </c>
      <c r="Q5" s="85" t="s">
        <v>25</v>
      </c>
      <c r="R5" s="81" t="s">
        <v>26</v>
      </c>
      <c r="S5" s="44" t="s">
        <v>27</v>
      </c>
      <c r="T5" s="44" t="s">
        <v>28</v>
      </c>
      <c r="U5" s="86" t="s">
        <v>29</v>
      </c>
      <c r="V5" s="86" t="s">
        <v>30</v>
      </c>
      <c r="W5" s="44" t="s">
        <v>31</v>
      </c>
      <c r="X5" s="44" t="s">
        <v>32</v>
      </c>
      <c r="Y5" s="46" t="s">
        <v>33</v>
      </c>
    </row>
    <row r="6" spans="1:25" s="1" customFormat="1" ht="39" customHeight="1">
      <c r="A6" s="74" t="s">
        <v>34</v>
      </c>
      <c r="B6" s="75" t="s">
        <v>35</v>
      </c>
      <c r="C6" s="47" t="s">
        <v>36</v>
      </c>
      <c r="D6" s="47" t="s">
        <v>37</v>
      </c>
      <c r="E6" s="45" t="s">
        <v>38</v>
      </c>
      <c r="F6" s="48"/>
      <c r="G6" s="26" t="s">
        <v>39</v>
      </c>
      <c r="H6" s="26"/>
      <c r="I6" s="79" t="s">
        <v>40</v>
      </c>
      <c r="J6" s="82">
        <v>45853</v>
      </c>
      <c r="K6" s="8">
        <v>45764</v>
      </c>
      <c r="L6" s="8">
        <v>45765</v>
      </c>
      <c r="M6" s="10">
        <v>2</v>
      </c>
      <c r="N6" s="10">
        <v>2873</v>
      </c>
      <c r="O6" s="9"/>
      <c r="P6" s="38"/>
      <c r="Q6" s="38"/>
      <c r="R6" s="10"/>
      <c r="S6" s="92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" s="62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" s="87">
        <f>IF(Table13[[#This Row],[Include in Winter Calendar]],Table13[[#This Row],[Area Overlap with Winter SAC (km2) (NEW)]]*100/$M$3,0)</f>
        <v>0</v>
      </c>
      <c r="V6" s="87">
        <f>IF(Table13[[#This Row],[Include in Summer Calendar]],Table13[[#This Row],[Area Overlap with Summer SAC (km2) (NEW)]]*100/$M$2,0)</f>
        <v>0</v>
      </c>
      <c r="W6" s="63">
        <f>IF(Table13[[#This Row],[Include in Winter Calendar]],Table13[[#This Row],[Area Overlap with SAC (km2)]]*100/$M$3,0)</f>
        <v>0</v>
      </c>
      <c r="X6" s="63">
        <f>IF(Table13[[#This Row],[Include in Summer Calendar]],Table13[[#This Row],[Area Overlap with SAC (km2)]]*100/$M$2,0)</f>
        <v>10.629717330176113</v>
      </c>
      <c r="Y6" s="64">
        <v>6</v>
      </c>
    </row>
    <row r="7" spans="1:25" s="1" customFormat="1" ht="39" customHeight="1">
      <c r="A7" s="74" t="s">
        <v>41</v>
      </c>
      <c r="B7" s="76" t="s">
        <v>35</v>
      </c>
      <c r="C7" s="33" t="s">
        <v>36</v>
      </c>
      <c r="D7" s="33" t="s">
        <v>37</v>
      </c>
      <c r="E7" s="33" t="s">
        <v>38</v>
      </c>
      <c r="F7" s="36"/>
      <c r="G7" s="25" t="s">
        <v>42</v>
      </c>
      <c r="H7" s="25"/>
      <c r="I7" s="79" t="s">
        <v>40</v>
      </c>
      <c r="J7" s="82">
        <v>45953</v>
      </c>
      <c r="K7" s="8">
        <v>45872</v>
      </c>
      <c r="L7" s="8">
        <v>45885</v>
      </c>
      <c r="M7" s="9">
        <v>3</v>
      </c>
      <c r="N7" s="9">
        <v>150.69999999999999</v>
      </c>
      <c r="O7" s="9"/>
      <c r="P7" s="39"/>
      <c r="Q7" s="39"/>
      <c r="R7" s="9"/>
      <c r="S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" s="88">
        <f>IF(Table13[[#This Row],[Include in Winter Calendar]],Table13[[#This Row],[Area Overlap with Winter SAC (km2) (NEW)]]*100/$M$3,0)</f>
        <v>0</v>
      </c>
      <c r="V7" s="88">
        <f>IF(Table13[[#This Row],[Include in Summer Calendar]],Table13[[#This Row],[Area Overlap with Summer SAC (km2) (NEW)]]*100/$M$2,0)</f>
        <v>0</v>
      </c>
      <c r="W7" s="60">
        <f>IF(Table13[[#This Row],[Include in Winter Calendar]],Table13[[#This Row],[Area Overlap with SAC (km2)]]*100/$M$3,0)</f>
        <v>0</v>
      </c>
      <c r="X7" s="60">
        <f>IF(Table13[[#This Row],[Include in Summer Calendar]],Table13[[#This Row],[Area Overlap with SAC (km2)]]*100/$M$2,0)</f>
        <v>0.55756992748261058</v>
      </c>
      <c r="Y7" s="61">
        <v>7</v>
      </c>
    </row>
    <row r="8" spans="1:25" s="1" customFormat="1" ht="39" customHeight="1">
      <c r="A8" s="74" t="s">
        <v>43</v>
      </c>
      <c r="B8" s="76" t="s">
        <v>35</v>
      </c>
      <c r="C8" s="33" t="s">
        <v>36</v>
      </c>
      <c r="D8" s="33" t="s">
        <v>44</v>
      </c>
      <c r="E8" s="33" t="s">
        <v>38</v>
      </c>
      <c r="F8" s="36"/>
      <c r="G8" s="25" t="s">
        <v>45</v>
      </c>
      <c r="H8" s="27"/>
      <c r="I8" s="79" t="s">
        <v>40</v>
      </c>
      <c r="J8" s="83">
        <v>45853</v>
      </c>
      <c r="K8" s="8">
        <v>45787</v>
      </c>
      <c r="L8" s="8">
        <v>45789</v>
      </c>
      <c r="M8" s="9">
        <v>3</v>
      </c>
      <c r="N8" s="9">
        <v>0.2</v>
      </c>
      <c r="O8" s="9"/>
      <c r="P8" s="39"/>
      <c r="Q8" s="39"/>
      <c r="R8" s="9"/>
      <c r="S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88">
        <f>IF(Table13[[#This Row],[Include in Winter Calendar]],Table13[[#This Row],[Area Overlap with Winter SAC (km2) (NEW)]]*100/$M$3,0)</f>
        <v>0</v>
      </c>
      <c r="V8" s="88">
        <f>IF(Table13[[#This Row],[Include in Summer Calendar]],Table13[[#This Row],[Area Overlap with Summer SAC (km2) (NEW)]]*100/$M$2,0)</f>
        <v>0</v>
      </c>
      <c r="W8" s="60">
        <f>IF(Table13[[#This Row],[Include in Winter Calendar]],Table13[[#This Row],[Area Overlap with SAC (km2)]]*100/$M$3,0)</f>
        <v>0</v>
      </c>
      <c r="X8" s="60">
        <f>IF(Table13[[#This Row],[Include in Summer Calendar]],Table13[[#This Row],[Area Overlap with SAC (km2)]]*100/$M$2,0)</f>
        <v>7.3997336095900552E-4</v>
      </c>
      <c r="Y8" s="64">
        <v>9</v>
      </c>
    </row>
    <row r="9" spans="1:25" s="1" customFormat="1" ht="39" customHeight="1">
      <c r="A9" s="74" t="s">
        <v>46</v>
      </c>
      <c r="B9" s="76" t="s">
        <v>47</v>
      </c>
      <c r="C9" s="33" t="s">
        <v>36</v>
      </c>
      <c r="D9" s="33" t="s">
        <v>37</v>
      </c>
      <c r="E9" s="33" t="s">
        <v>48</v>
      </c>
      <c r="F9" s="36"/>
      <c r="G9" s="25" t="s">
        <v>49</v>
      </c>
      <c r="H9" s="25"/>
      <c r="I9" s="79" t="s">
        <v>50</v>
      </c>
      <c r="J9" s="83">
        <v>45986</v>
      </c>
      <c r="K9" s="7">
        <v>45764</v>
      </c>
      <c r="L9" s="7">
        <v>46295</v>
      </c>
      <c r="M9" s="9">
        <v>100</v>
      </c>
      <c r="N9" s="9">
        <v>1927</v>
      </c>
      <c r="O9" s="9"/>
      <c r="P9" s="38"/>
      <c r="Q9" s="38"/>
      <c r="R9" s="9"/>
      <c r="S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9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9" s="88">
        <f>IF(Table13[[#This Row],[Include in Winter Calendar]],Table13[[#This Row],[Area Overlap with Winter SAC (km2) (NEW)]]*100/$M$3,0)</f>
        <v>0</v>
      </c>
      <c r="V9" s="88">
        <f>IF(Table13[[#This Row],[Include in Summer Calendar]],Table13[[#This Row],[Area Overlap with Summer SAC (km2) (NEW)]]*100/$M$2,0)</f>
        <v>0</v>
      </c>
      <c r="W9" s="58">
        <f>IF(Table13[[#This Row],[Include in Winter Calendar]],Table13[[#This Row],[Area Overlap with SAC (km2)]]*100/$M$3,0)</f>
        <v>15.178008821676119</v>
      </c>
      <c r="X9" s="58">
        <f>IF(Table13[[#This Row],[Include in Summer Calendar]],Table13[[#This Row],[Area Overlap with SAC (km2)]]*100/$M$2,0)</f>
        <v>7.1296433328400175</v>
      </c>
      <c r="Y9" s="61">
        <v>10</v>
      </c>
    </row>
    <row r="10" spans="1:25" s="1" customFormat="1" ht="39" customHeight="1">
      <c r="A10" s="74" t="s">
        <v>51</v>
      </c>
      <c r="B10" s="76" t="s">
        <v>47</v>
      </c>
      <c r="C10" s="33" t="s">
        <v>36</v>
      </c>
      <c r="D10" s="33" t="s">
        <v>52</v>
      </c>
      <c r="E10" s="33" t="s">
        <v>48</v>
      </c>
      <c r="F10" s="36"/>
      <c r="G10" s="25" t="s">
        <v>49</v>
      </c>
      <c r="H10" s="25"/>
      <c r="I10" s="79" t="s">
        <v>50</v>
      </c>
      <c r="J10" s="83">
        <v>45986</v>
      </c>
      <c r="K10" s="7">
        <v>45798</v>
      </c>
      <c r="L10" s="7">
        <v>46295</v>
      </c>
      <c r="M10" s="9">
        <v>100</v>
      </c>
      <c r="N10" s="9"/>
      <c r="O10" s="9"/>
      <c r="P10" s="39"/>
      <c r="Q10" s="39"/>
      <c r="R10" s="9" t="s">
        <v>53</v>
      </c>
      <c r="S1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0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88">
        <f>IF(Table13[[#This Row],[Include in Winter Calendar]],Table13[[#This Row],[Area Overlap with Winter SAC (km2) (NEW)]]*100/$M$3,0)</f>
        <v>0</v>
      </c>
      <c r="V10" s="88">
        <f>IF(Table13[[#This Row],[Include in Summer Calendar]],Table13[[#This Row],[Area Overlap with Summer SAC (km2) (NEW)]]*100/$M$2,0)</f>
        <v>0</v>
      </c>
      <c r="W10" s="58">
        <f>IF(Table13[[#This Row],[Include in Winter Calendar]],Table13[[#This Row],[Area Overlap with SAC (km2)]]*100/$M$3,0)</f>
        <v>0</v>
      </c>
      <c r="X10" s="58">
        <f>IF(Table13[[#This Row],[Include in Summer Calendar]],Table13[[#This Row],[Area Overlap with SAC (km2)]]*100/$M$2,0)</f>
        <v>0</v>
      </c>
      <c r="Y10" s="61">
        <v>11</v>
      </c>
    </row>
    <row r="11" spans="1:25" s="1" customFormat="1" ht="39" customHeight="1">
      <c r="A11" s="74" t="s">
        <v>54</v>
      </c>
      <c r="B11" s="76" t="s">
        <v>47</v>
      </c>
      <c r="C11" s="33" t="s">
        <v>36</v>
      </c>
      <c r="D11" s="33" t="s">
        <v>55</v>
      </c>
      <c r="E11" s="33" t="s">
        <v>48</v>
      </c>
      <c r="F11" s="36"/>
      <c r="G11" s="25" t="s">
        <v>49</v>
      </c>
      <c r="H11" s="25"/>
      <c r="I11" s="79" t="s">
        <v>40</v>
      </c>
      <c r="J11" s="83">
        <v>45909</v>
      </c>
      <c r="K11" s="7">
        <v>45880</v>
      </c>
      <c r="L11" s="7">
        <v>45880</v>
      </c>
      <c r="M11" s="9">
        <v>1</v>
      </c>
      <c r="N11" s="9">
        <v>706</v>
      </c>
      <c r="O11" s="9"/>
      <c r="P11" s="39"/>
      <c r="Q11" s="39"/>
      <c r="R11" s="9"/>
      <c r="S1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1" s="88">
        <f>IF(Table13[[#This Row],[Include in Winter Calendar]],Table13[[#This Row],[Area Overlap with Winter SAC (km2) (NEW)]]*100/$M$3,0)</f>
        <v>0</v>
      </c>
      <c r="V11" s="88">
        <f>IF(Table13[[#This Row],[Include in Summer Calendar]],Table13[[#This Row],[Area Overlap with Summer SAC (km2) (NEW)]]*100/$M$2,0)</f>
        <v>0</v>
      </c>
      <c r="W11" s="58">
        <f>IF(Table13[[#This Row],[Include in Winter Calendar]],Table13[[#This Row],[Area Overlap with SAC (km2)]]*100/$M$3,0)</f>
        <v>0</v>
      </c>
      <c r="X11" s="58">
        <f>IF(Table13[[#This Row],[Include in Summer Calendar]],Table13[[#This Row],[Area Overlap with SAC (km2)]]*100/$M$2,0)</f>
        <v>2.6121059641852895</v>
      </c>
      <c r="Y11" s="64">
        <v>12</v>
      </c>
    </row>
    <row r="12" spans="1:25" s="1" customFormat="1" ht="39" customHeight="1">
      <c r="A12" s="74" t="s">
        <v>56</v>
      </c>
      <c r="B12" s="76" t="s">
        <v>47</v>
      </c>
      <c r="C12" s="33" t="s">
        <v>36</v>
      </c>
      <c r="D12" s="33" t="s">
        <v>57</v>
      </c>
      <c r="E12" s="34" t="s">
        <v>48</v>
      </c>
      <c r="F12" s="35"/>
      <c r="G12" s="25" t="s">
        <v>58</v>
      </c>
      <c r="H12" s="25"/>
      <c r="I12" s="79" t="s">
        <v>40</v>
      </c>
      <c r="J12" s="83">
        <v>45853</v>
      </c>
      <c r="K12" s="7">
        <v>45481</v>
      </c>
      <c r="L12" s="7">
        <v>45774</v>
      </c>
      <c r="M12" s="9">
        <v>55</v>
      </c>
      <c r="N12" s="9">
        <v>79</v>
      </c>
      <c r="O12" s="39"/>
      <c r="P12" s="39"/>
      <c r="Q12" s="39"/>
      <c r="R12" s="9"/>
      <c r="S1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2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2" s="88">
        <f>IF(Table13[[#This Row],[Include in Winter Calendar]],Table13[[#This Row],[Area Overlap with Winter SAC (km2) (NEW)]]*100/$M$3,0)</f>
        <v>0</v>
      </c>
      <c r="V12" s="88">
        <f>IF(Table13[[#This Row],[Include in Summer Calendar]],Table13[[#This Row],[Area Overlap with Summer SAC (km2) (NEW)]]*100/$M$2,0)</f>
        <v>0</v>
      </c>
      <c r="W12" s="58">
        <f>IF(Table13[[#This Row],[Include in Winter Calendar]],Table13[[#This Row],[Area Overlap with SAC (km2)]]*100/$M$3,0)</f>
        <v>0.62224322621298045</v>
      </c>
      <c r="X12" s="58">
        <f>IF(Table13[[#This Row],[Include in Summer Calendar]],Table13[[#This Row],[Area Overlap with SAC (km2)]]*100/$M$2,0)</f>
        <v>0.29228947757880719</v>
      </c>
      <c r="Y12" s="61">
        <v>14</v>
      </c>
    </row>
    <row r="13" spans="1:25" s="1" customFormat="1" ht="39" customHeight="1">
      <c r="A13" s="74" t="s">
        <v>59</v>
      </c>
      <c r="B13" s="77" t="s">
        <v>60</v>
      </c>
      <c r="C13" s="30" t="s">
        <v>61</v>
      </c>
      <c r="D13" s="30" t="s">
        <v>44</v>
      </c>
      <c r="E13" s="31" t="s">
        <v>38</v>
      </c>
      <c r="F13" s="32" t="s">
        <v>62</v>
      </c>
      <c r="G13" s="26" t="s">
        <v>63</v>
      </c>
      <c r="H13" s="26"/>
      <c r="I13" s="79" t="s">
        <v>40</v>
      </c>
      <c r="J13" s="82">
        <v>45867</v>
      </c>
      <c r="K13" s="8">
        <v>45762</v>
      </c>
      <c r="L13" s="8">
        <v>45784</v>
      </c>
      <c r="M13" s="10">
        <v>20</v>
      </c>
      <c r="N13" s="10">
        <v>115</v>
      </c>
      <c r="O13" s="38" t="s">
        <v>64</v>
      </c>
      <c r="P13" s="38"/>
      <c r="Q13" s="38"/>
      <c r="R13" s="10"/>
      <c r="S1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89">
        <f>IF(Table13[[#This Row],[Include in Winter Calendar]],Table13[[#This Row],[Area Overlap with Winter SAC (km2) (NEW)]]*100/$M$3,0)</f>
        <v>0</v>
      </c>
      <c r="V13" s="89">
        <f>IF(Table13[[#This Row],[Include in Summer Calendar]],Table13[[#This Row],[Area Overlap with Summer SAC (km2) (NEW)]]*100/$M$2,0)</f>
        <v>0</v>
      </c>
      <c r="W13" s="60">
        <f>IF(Table13[[#This Row],[Include in Winter Calendar]],Table13[[#This Row],[Area Overlap with SAC (km2)]]*100/$M$3,0)</f>
        <v>0</v>
      </c>
      <c r="X13" s="60">
        <f>IF(Table13[[#This Row],[Include in Summer Calendar]],Table13[[#This Row],[Area Overlap with SAC (km2)]]*100/$M$2,0)</f>
        <v>0.42548468255142813</v>
      </c>
      <c r="Y13" s="61">
        <v>16</v>
      </c>
    </row>
    <row r="14" spans="1:25" ht="39" customHeight="1">
      <c r="A14" s="74" t="s">
        <v>65</v>
      </c>
      <c r="B14" s="77" t="s">
        <v>60</v>
      </c>
      <c r="C14" s="30" t="s">
        <v>61</v>
      </c>
      <c r="D14" s="30" t="s">
        <v>44</v>
      </c>
      <c r="E14" s="31" t="s">
        <v>38</v>
      </c>
      <c r="F14" s="32" t="s">
        <v>66</v>
      </c>
      <c r="G14" s="26" t="s">
        <v>67</v>
      </c>
      <c r="H14" s="26"/>
      <c r="I14" s="79" t="s">
        <v>40</v>
      </c>
      <c r="J14" s="82">
        <v>45867</v>
      </c>
      <c r="K14" s="8">
        <v>45769</v>
      </c>
      <c r="L14" s="8">
        <v>45786</v>
      </c>
      <c r="M14" s="10">
        <v>12</v>
      </c>
      <c r="N14" s="10">
        <v>121</v>
      </c>
      <c r="O14" s="38" t="s">
        <v>64</v>
      </c>
      <c r="P14" s="38"/>
      <c r="Q14" s="38"/>
      <c r="R14" s="10"/>
      <c r="S1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89">
        <f>IF(Table13[[#This Row],[Include in Winter Calendar]],Table13[[#This Row],[Area Overlap with Winter SAC (km2) (NEW)]]*100/$M$3,0)</f>
        <v>0</v>
      </c>
      <c r="V14" s="89">
        <f>IF(Table13[[#This Row],[Include in Summer Calendar]],Table13[[#This Row],[Area Overlap with Summer SAC (km2) (NEW)]]*100/$M$2,0)</f>
        <v>0</v>
      </c>
      <c r="W14" s="60">
        <f>IF(Table13[[#This Row],[Include in Winter Calendar]],Table13[[#This Row],[Area Overlap with SAC (km2)]]*100/$M$3,0)</f>
        <v>0</v>
      </c>
      <c r="X14" s="60">
        <f>IF(Table13[[#This Row],[Include in Summer Calendar]],Table13[[#This Row],[Area Overlap with SAC (km2)]]*100/$M$2,0)</f>
        <v>0.44768388338019832</v>
      </c>
      <c r="Y14" s="61">
        <v>17</v>
      </c>
    </row>
    <row r="15" spans="1:25" s="3" customFormat="1" ht="39" customHeight="1">
      <c r="A15" s="74" t="s">
        <v>68</v>
      </c>
      <c r="B15" s="76" t="s">
        <v>69</v>
      </c>
      <c r="C15" s="33" t="s">
        <v>36</v>
      </c>
      <c r="D15" s="33" t="s">
        <v>57</v>
      </c>
      <c r="E15" s="33" t="s">
        <v>38</v>
      </c>
      <c r="F15" s="36"/>
      <c r="G15" s="25" t="s">
        <v>70</v>
      </c>
      <c r="H15" s="25"/>
      <c r="I15" s="79" t="s">
        <v>40</v>
      </c>
      <c r="J15" s="83">
        <v>45853</v>
      </c>
      <c r="K15" s="8">
        <v>45566</v>
      </c>
      <c r="L15" s="8">
        <v>45762</v>
      </c>
      <c r="M15" s="9">
        <v>24</v>
      </c>
      <c r="N15" s="9">
        <v>79</v>
      </c>
      <c r="O15" s="9"/>
      <c r="P15" s="39"/>
      <c r="Q15" s="39"/>
      <c r="R15" s="9"/>
      <c r="S1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5" s="89">
        <f>IF(Table13[[#This Row],[Include in Winter Calendar]],Table13[[#This Row],[Area Overlap with Winter SAC (km2) (NEW)]]*100/$M$3,0)</f>
        <v>0</v>
      </c>
      <c r="V15" s="89">
        <f>IF(Table13[[#This Row],[Include in Summer Calendar]],Table13[[#This Row],[Area Overlap with Summer SAC (km2) (NEW)]]*100/$M$2,0)</f>
        <v>0</v>
      </c>
      <c r="W15" s="60">
        <f>IF(Table13[[#This Row],[Include in Winter Calendar]],Table13[[#This Row],[Area Overlap with SAC (km2)]]*100/$M$3,0)</f>
        <v>0</v>
      </c>
      <c r="X15" s="60">
        <f>IF(Table13[[#This Row],[Include in Summer Calendar]],Table13[[#This Row],[Area Overlap with SAC (km2)]]*100/$M$2,0)</f>
        <v>0.29228947757880719</v>
      </c>
      <c r="Y15" s="64">
        <v>21</v>
      </c>
    </row>
    <row r="16" spans="1:25" s="3" customFormat="1" ht="39" customHeight="1">
      <c r="A16" s="74" t="s">
        <v>71</v>
      </c>
      <c r="B16" s="76" t="s">
        <v>69</v>
      </c>
      <c r="C16" s="33" t="s">
        <v>36</v>
      </c>
      <c r="D16" s="33" t="s">
        <v>57</v>
      </c>
      <c r="E16" s="33" t="s">
        <v>38</v>
      </c>
      <c r="F16" s="36"/>
      <c r="G16" s="25" t="s">
        <v>72</v>
      </c>
      <c r="H16" s="25"/>
      <c r="I16" s="79" t="s">
        <v>40</v>
      </c>
      <c r="J16" s="83">
        <v>45929</v>
      </c>
      <c r="K16" s="8">
        <v>45876</v>
      </c>
      <c r="L16" s="8">
        <v>45907</v>
      </c>
      <c r="M16" s="9">
        <v>27</v>
      </c>
      <c r="N16" s="9">
        <v>79</v>
      </c>
      <c r="O16" s="9"/>
      <c r="P16" s="39"/>
      <c r="Q16" s="39"/>
      <c r="R16" s="9"/>
      <c r="S16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89">
        <f>IF(Table13[[#This Row],[Include in Winter Calendar]],Table13[[#This Row],[Area Overlap with Winter SAC (km2) (NEW)]]*100/$M$3,0)</f>
        <v>0</v>
      </c>
      <c r="V16" s="89">
        <f>IF(Table13[[#This Row],[Include in Summer Calendar]],Table13[[#This Row],[Area Overlap with Summer SAC (km2) (NEW)]]*100/$M$2,0)</f>
        <v>0</v>
      </c>
      <c r="W16" s="60">
        <f>IF(Table13[[#This Row],[Include in Winter Calendar]],Table13[[#This Row],[Area Overlap with SAC (km2)]]*100/$M$3,0)</f>
        <v>0</v>
      </c>
      <c r="X16" s="60">
        <f>IF(Table13[[#This Row],[Include in Summer Calendar]],Table13[[#This Row],[Area Overlap with SAC (km2)]]*100/$M$2,0)</f>
        <v>0.29228947757880719</v>
      </c>
      <c r="Y16" s="61">
        <v>22</v>
      </c>
    </row>
    <row r="17" spans="1:25" ht="39" customHeight="1">
      <c r="A17" s="74" t="s">
        <v>73</v>
      </c>
      <c r="B17" s="76" t="s">
        <v>69</v>
      </c>
      <c r="C17" s="33" t="s">
        <v>36</v>
      </c>
      <c r="D17" s="33" t="s">
        <v>74</v>
      </c>
      <c r="E17" s="33" t="s">
        <v>38</v>
      </c>
      <c r="F17" s="36"/>
      <c r="G17" s="25" t="s">
        <v>70</v>
      </c>
      <c r="H17" s="25"/>
      <c r="I17" s="79" t="s">
        <v>40</v>
      </c>
      <c r="J17" s="83">
        <v>45853</v>
      </c>
      <c r="K17" s="8">
        <v>45603</v>
      </c>
      <c r="L17" s="8">
        <v>45603</v>
      </c>
      <c r="M17" s="9">
        <v>1</v>
      </c>
      <c r="N17" s="9">
        <v>707</v>
      </c>
      <c r="O17" s="9"/>
      <c r="P17" s="39"/>
      <c r="Q17" s="39"/>
      <c r="R17" s="9" t="s">
        <v>75</v>
      </c>
      <c r="S1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89">
        <f>IF(Table13[[#This Row],[Include in Winter Calendar]],Table13[[#This Row],[Area Overlap with Winter SAC (km2) (NEW)]]*100/$M$3,0)</f>
        <v>0</v>
      </c>
      <c r="V17" s="89">
        <f>IF(Table13[[#This Row],[Include in Summer Calendar]],Table13[[#This Row],[Area Overlap with Summer SAC (km2) (NEW)]]*100/$M$2,0)</f>
        <v>0</v>
      </c>
      <c r="W17" s="60">
        <f>IF(Table13[[#This Row],[Include in Winter Calendar]],Table13[[#This Row],[Area Overlap with SAC (km2)]]*100/$M$3,0)</f>
        <v>0</v>
      </c>
      <c r="X17" s="60">
        <f>IF(Table13[[#This Row],[Include in Summer Calendar]],Table13[[#This Row],[Area Overlap with SAC (km2)]]*100/$M$2,0)</f>
        <v>2.6158058309900842</v>
      </c>
      <c r="Y17" s="61">
        <v>23</v>
      </c>
    </row>
    <row r="18" spans="1:25" ht="39" customHeight="1">
      <c r="A18" s="74" t="s">
        <v>76</v>
      </c>
      <c r="B18" s="77" t="s">
        <v>77</v>
      </c>
      <c r="C18" s="30" t="s">
        <v>61</v>
      </c>
      <c r="D18" s="30" t="s">
        <v>44</v>
      </c>
      <c r="E18" s="31"/>
      <c r="F18" s="32"/>
      <c r="G18" s="26" t="s">
        <v>78</v>
      </c>
      <c r="H18" s="26"/>
      <c r="I18" s="80" t="s">
        <v>40</v>
      </c>
      <c r="J18" s="82">
        <v>45867</v>
      </c>
      <c r="K18" s="8">
        <v>45768</v>
      </c>
      <c r="L18" s="8">
        <v>45803</v>
      </c>
      <c r="M18" s="10">
        <v>36</v>
      </c>
      <c r="N18" s="10">
        <v>471</v>
      </c>
      <c r="O18" s="38"/>
      <c r="P18" s="39"/>
      <c r="Q18" s="39"/>
      <c r="R18" s="10"/>
      <c r="S1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89">
        <f>IF(Table13[[#This Row],[Include in Winter Calendar]],Table13[[#This Row],[Area Overlap with Winter SAC (km2) (NEW)]]*100/$M$3,0)</f>
        <v>0</v>
      </c>
      <c r="V18" s="89">
        <f>IF(Table13[[#This Row],[Include in Summer Calendar]],Table13[[#This Row],[Area Overlap with Summer SAC (km2) (NEW)]]*100/$M$2,0)</f>
        <v>0</v>
      </c>
      <c r="W18" s="60">
        <f>IF(Table13[[#This Row],[Include in Winter Calendar]],Table13[[#This Row],[Area Overlap with SAC (km2)]]*100/$M$3,0)</f>
        <v>0</v>
      </c>
      <c r="X18" s="60">
        <f>IF(Table13[[#This Row],[Include in Summer Calendar]],Table13[[#This Row],[Area Overlap with SAC (km2)]]*100/$M$2,0)</f>
        <v>1.7426372650584578</v>
      </c>
      <c r="Y18" s="64">
        <v>27</v>
      </c>
    </row>
    <row r="19" spans="1:25" ht="102.6" customHeight="1">
      <c r="A19" s="74" t="s">
        <v>79</v>
      </c>
      <c r="B19" s="76" t="s">
        <v>60</v>
      </c>
      <c r="C19" s="33" t="s">
        <v>61</v>
      </c>
      <c r="D19" s="33" t="s">
        <v>80</v>
      </c>
      <c r="E19" s="33" t="s">
        <v>38</v>
      </c>
      <c r="F19" s="36" t="s">
        <v>81</v>
      </c>
      <c r="G19" s="25" t="s">
        <v>82</v>
      </c>
      <c r="H19" s="93"/>
      <c r="I19" s="79" t="s">
        <v>40</v>
      </c>
      <c r="J19" s="82">
        <v>45867</v>
      </c>
      <c r="K19" s="8">
        <v>45748</v>
      </c>
      <c r="L19" s="8">
        <v>45756</v>
      </c>
      <c r="M19" s="9">
        <v>8</v>
      </c>
      <c r="N19" s="9">
        <v>798</v>
      </c>
      <c r="O19" s="9" t="s">
        <v>83</v>
      </c>
      <c r="P19" s="39"/>
      <c r="Q19" s="39"/>
      <c r="R19" s="9"/>
      <c r="S1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89">
        <f>IF(Table13[[#This Row],[Include in Winter Calendar]],Table13[[#This Row],[Area Overlap with Winter SAC (km2) (NEW)]]*100/$M$3,0)</f>
        <v>0</v>
      </c>
      <c r="V19" s="89">
        <f>IF(Table13[[#This Row],[Include in Summer Calendar]],Table13[[#This Row],[Area Overlap with Summer SAC (km2) (NEW)]]*100/$M$2,0)</f>
        <v>0</v>
      </c>
      <c r="W19" s="60">
        <f>IF(Table13[[#This Row],[Include in Winter Calendar]],Table13[[#This Row],[Area Overlap with SAC (km2)]]*100/$M$3,0)</f>
        <v>0</v>
      </c>
      <c r="X19" s="60">
        <f>IF(Table13[[#This Row],[Include in Summer Calendar]],Table13[[#This Row],[Area Overlap with SAC (km2)]]*100/$M$2,0)</f>
        <v>2.9524937102264319</v>
      </c>
      <c r="Y19" s="61">
        <v>28</v>
      </c>
    </row>
    <row r="20" spans="1:25" s="3" customFormat="1" ht="107.1" customHeight="1">
      <c r="A20" s="74" t="s">
        <v>84</v>
      </c>
      <c r="B20" s="76" t="s">
        <v>85</v>
      </c>
      <c r="C20" s="33" t="s">
        <v>61</v>
      </c>
      <c r="D20" s="33" t="s">
        <v>44</v>
      </c>
      <c r="E20" s="33" t="s">
        <v>86</v>
      </c>
      <c r="F20" s="36" t="s">
        <v>87</v>
      </c>
      <c r="G20" s="25" t="s">
        <v>88</v>
      </c>
      <c r="H20" s="25"/>
      <c r="I20" s="79" t="s">
        <v>89</v>
      </c>
      <c r="J20" s="83">
        <v>45853</v>
      </c>
      <c r="K20" s="7">
        <v>45901</v>
      </c>
      <c r="L20" s="7">
        <v>46112</v>
      </c>
      <c r="M20" s="9">
        <v>3</v>
      </c>
      <c r="N20" s="9">
        <v>586</v>
      </c>
      <c r="O20" s="9" t="s">
        <v>83</v>
      </c>
      <c r="P20" s="39"/>
      <c r="Q20" s="39"/>
      <c r="R20" s="9"/>
      <c r="S2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0" s="89">
        <f>IF(Table13[[#This Row],[Include in Winter Calendar]],Table13[[#This Row],[Area Overlap with Winter SAC (km2) (NEW)]]*100/$M$3,0)</f>
        <v>0</v>
      </c>
      <c r="V20" s="89">
        <f>IF(Table13[[#This Row],[Include in Summer Calendar]],Table13[[#This Row],[Area Overlap with Summer SAC (km2) (NEW)]]*100/$M$2,0)</f>
        <v>0</v>
      </c>
      <c r="W20" s="60">
        <f>IF(Table13[[#This Row],[Include in Winter Calendar]],Table13[[#This Row],[Area Overlap with SAC (km2)]]*100/$M$3,0)</f>
        <v>0</v>
      </c>
      <c r="X20" s="60">
        <f>IF(Table13[[#This Row],[Include in Summer Calendar]],Table13[[#This Row],[Area Overlap with SAC (km2)]]*100/$M$2,0)</f>
        <v>0</v>
      </c>
      <c r="Y20" s="64">
        <v>30</v>
      </c>
    </row>
    <row r="21" spans="1:25" s="3" customFormat="1" ht="39" customHeight="1">
      <c r="A21" s="74" t="s">
        <v>90</v>
      </c>
      <c r="B21" s="76" t="s">
        <v>91</v>
      </c>
      <c r="C21" s="33" t="s">
        <v>36</v>
      </c>
      <c r="D21" s="30" t="s">
        <v>52</v>
      </c>
      <c r="E21" s="31" t="s">
        <v>38</v>
      </c>
      <c r="F21" s="32"/>
      <c r="G21" s="25" t="s">
        <v>92</v>
      </c>
      <c r="H21" s="25"/>
      <c r="I21" s="79" t="s">
        <v>40</v>
      </c>
      <c r="J21" s="83">
        <v>45853</v>
      </c>
      <c r="K21" s="8">
        <v>45749</v>
      </c>
      <c r="L21" s="7">
        <v>45823</v>
      </c>
      <c r="M21" s="10">
        <v>23</v>
      </c>
      <c r="N21" s="10">
        <v>871.58</v>
      </c>
      <c r="O21" s="38"/>
      <c r="P21" s="38"/>
      <c r="Q21" s="38"/>
      <c r="R21" s="10" t="s">
        <v>75</v>
      </c>
      <c r="S2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89">
        <f>IF(Table13[[#This Row],[Include in Winter Calendar]],Table13[[#This Row],[Area Overlap with Winter SAC (km2) (NEW)]]*100/$M$3,0)</f>
        <v>0</v>
      </c>
      <c r="V21" s="89">
        <f>IF(Table13[[#This Row],[Include in Summer Calendar]],Table13[[#This Row],[Area Overlap with Summer SAC (km2) (NEW)]]*100/$M$2,0)</f>
        <v>0</v>
      </c>
      <c r="W21" s="60">
        <f>IF(Table13[[#This Row],[Include in Winter Calendar]],Table13[[#This Row],[Area Overlap with SAC (km2)]]*100/$M$3,0)</f>
        <v>0</v>
      </c>
      <c r="X21" s="60">
        <f>IF(Table13[[#This Row],[Include in Summer Calendar]],Table13[[#This Row],[Area Overlap with SAC (km2)]]*100/$M$2,0)</f>
        <v>3.22472990972325</v>
      </c>
      <c r="Y21" s="61">
        <v>31</v>
      </c>
    </row>
    <row r="22" spans="1:25" s="3" customFormat="1" ht="39" customHeight="1">
      <c r="A22" s="74" t="s">
        <v>93</v>
      </c>
      <c r="B22" s="76" t="s">
        <v>91</v>
      </c>
      <c r="C22" s="33" t="s">
        <v>36</v>
      </c>
      <c r="D22" s="30" t="s">
        <v>37</v>
      </c>
      <c r="E22" s="31" t="s">
        <v>38</v>
      </c>
      <c r="F22" s="32"/>
      <c r="G22" s="25" t="s">
        <v>92</v>
      </c>
      <c r="H22" s="25"/>
      <c r="I22" s="79" t="s">
        <v>40</v>
      </c>
      <c r="J22" s="83">
        <v>45853</v>
      </c>
      <c r="K22" s="8">
        <v>45777</v>
      </c>
      <c r="L22" s="7">
        <v>45851</v>
      </c>
      <c r="M22" s="10">
        <v>4</v>
      </c>
      <c r="N22" s="10">
        <v>1928.38</v>
      </c>
      <c r="O22" s="38"/>
      <c r="P22" s="38"/>
      <c r="Q22" s="38"/>
      <c r="R22" s="10"/>
      <c r="S2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89">
        <f>IF(Table13[[#This Row],[Include in Winter Calendar]],Table13[[#This Row],[Area Overlap with Winter SAC (km2) (NEW)]]*100/$M$3,0)</f>
        <v>0</v>
      </c>
      <c r="V22" s="89">
        <f>IF(Table13[[#This Row],[Include in Summer Calendar]],Table13[[#This Row],[Area Overlap with Summer SAC (km2) (NEW)]]*100/$M$2,0)</f>
        <v>0</v>
      </c>
      <c r="W22" s="60">
        <f>IF(Table13[[#This Row],[Include in Winter Calendar]],Table13[[#This Row],[Area Overlap with SAC (km2)]]*100/$M$3,0)</f>
        <v>0</v>
      </c>
      <c r="X22" s="60">
        <f>IF(Table13[[#This Row],[Include in Summer Calendar]],Table13[[#This Row],[Area Overlap with SAC (km2)]]*100/$M$2,0)</f>
        <v>7.1347491490306352</v>
      </c>
      <c r="Y22" s="61">
        <v>32</v>
      </c>
    </row>
    <row r="23" spans="1:25" s="3" customFormat="1" ht="39" customHeight="1">
      <c r="A23" s="74" t="s">
        <v>94</v>
      </c>
      <c r="B23" s="76" t="s">
        <v>95</v>
      </c>
      <c r="C23" s="33" t="s">
        <v>36</v>
      </c>
      <c r="D23" s="33" t="s">
        <v>44</v>
      </c>
      <c r="E23" s="33" t="s">
        <v>38</v>
      </c>
      <c r="F23" s="36"/>
      <c r="G23" s="25" t="s">
        <v>96</v>
      </c>
      <c r="H23" s="25"/>
      <c r="I23" s="79" t="s">
        <v>50</v>
      </c>
      <c r="J23" s="83">
        <v>45853</v>
      </c>
      <c r="K23" s="8">
        <v>45566</v>
      </c>
      <c r="L23" s="8">
        <v>46904</v>
      </c>
      <c r="M23" s="10">
        <v>0</v>
      </c>
      <c r="N23" s="10">
        <v>133.37</v>
      </c>
      <c r="O23" s="9"/>
      <c r="P23" s="39"/>
      <c r="Q23" s="39"/>
      <c r="R23" s="9"/>
      <c r="S2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89">
        <f>IF(Table13[[#This Row],[Include in Winter Calendar]],Table13[[#This Row],[Area Overlap with Winter SAC (km2) (NEW)]]*100/$M$3,0)</f>
        <v>0</v>
      </c>
      <c r="V23" s="89">
        <f>IF(Table13[[#This Row],[Include in Summer Calendar]],Table13[[#This Row],[Area Overlap with Summer SAC (km2) (NEW)]]*100/$M$2,0)</f>
        <v>0</v>
      </c>
      <c r="W23" s="60">
        <f>IF(Table13[[#This Row],[Include in Winter Calendar]],Table13[[#This Row],[Area Overlap with SAC (km2)]]*100/$M$3,0)</f>
        <v>0</v>
      </c>
      <c r="X23" s="60">
        <f>IF(Table13[[#This Row],[Include in Summer Calendar]],Table13[[#This Row],[Area Overlap with SAC (km2)]]*100/$M$2,0)</f>
        <v>0.49345123575551281</v>
      </c>
      <c r="Y23" s="64">
        <v>33</v>
      </c>
    </row>
    <row r="24" spans="1:25" s="3" customFormat="1" ht="39" customHeight="1">
      <c r="A24" s="74" t="s">
        <v>97</v>
      </c>
      <c r="B24" s="77" t="s">
        <v>98</v>
      </c>
      <c r="C24" s="33" t="s">
        <v>36</v>
      </c>
      <c r="D24" s="33" t="s">
        <v>44</v>
      </c>
      <c r="E24" s="33" t="s">
        <v>48</v>
      </c>
      <c r="F24" s="36"/>
      <c r="G24" s="26" t="s">
        <v>99</v>
      </c>
      <c r="H24" s="26"/>
      <c r="I24" s="79" t="s">
        <v>50</v>
      </c>
      <c r="J24" s="82">
        <v>45853</v>
      </c>
      <c r="K24" s="8">
        <v>45658</v>
      </c>
      <c r="L24" s="8">
        <v>46022</v>
      </c>
      <c r="M24" s="10">
        <v>365</v>
      </c>
      <c r="N24" s="10">
        <v>5.1000000000000004E-4</v>
      </c>
      <c r="O24" s="9"/>
      <c r="P24" s="38"/>
      <c r="Q24" s="38"/>
      <c r="R24" s="10"/>
      <c r="S2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89">
        <f>IF(Table13[[#This Row],[Include in Winter Calendar]],Table13[[#This Row],[Area Overlap with Winter SAC (km2) (NEW)]]*100/$M$3,0)</f>
        <v>0</v>
      </c>
      <c r="V24" s="89">
        <f>IF(Table13[[#This Row],[Include in Summer Calendar]],Table13[[#This Row],[Area Overlap with Summer SAC (km2) (NEW)]]*100/$M$2,0)</f>
        <v>0</v>
      </c>
      <c r="W24" s="60">
        <f>IF(Table13[[#This Row],[Include in Winter Calendar]],Table13[[#This Row],[Area Overlap with SAC (km2)]]*100/$M$3,0)</f>
        <v>4.0170132325141782E-6</v>
      </c>
      <c r="X24" s="60">
        <f>IF(Table13[[#This Row],[Include in Summer Calendar]],Table13[[#This Row],[Area Overlap with SAC (km2)]]*100/$M$2,0)</f>
        <v>1.8869320704454641E-6</v>
      </c>
      <c r="Y24" s="61">
        <v>35</v>
      </c>
    </row>
    <row r="25" spans="1:25" s="3" customFormat="1" ht="46.5" customHeight="1">
      <c r="A25" s="74" t="s">
        <v>100</v>
      </c>
      <c r="B25" s="77" t="s">
        <v>98</v>
      </c>
      <c r="C25" s="33" t="s">
        <v>36</v>
      </c>
      <c r="D25" s="33" t="s">
        <v>44</v>
      </c>
      <c r="E25" s="33" t="s">
        <v>48</v>
      </c>
      <c r="F25" s="36"/>
      <c r="G25" s="26" t="s">
        <v>101</v>
      </c>
      <c r="H25" s="28"/>
      <c r="I25" s="79" t="s">
        <v>50</v>
      </c>
      <c r="J25" s="82">
        <v>45853</v>
      </c>
      <c r="K25" s="8">
        <v>45686</v>
      </c>
      <c r="L25" s="8">
        <v>46051</v>
      </c>
      <c r="M25" s="10">
        <v>365</v>
      </c>
      <c r="N25" s="10">
        <v>1.56E-4</v>
      </c>
      <c r="O25" s="95"/>
      <c r="P25" s="38"/>
      <c r="Q25" s="38"/>
      <c r="R25" s="10"/>
      <c r="S2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89">
        <f>IF(Table13[[#This Row],[Include in Winter Calendar]],Table13[[#This Row],[Area Overlap with Winter SAC (km2) (NEW)]]*100/$M$3,0)</f>
        <v>0</v>
      </c>
      <c r="V25" s="89">
        <f>IF(Table13[[#This Row],[Include in Summer Calendar]],Table13[[#This Row],[Area Overlap with Summer SAC (km2) (NEW)]]*100/$M$2,0)</f>
        <v>0</v>
      </c>
      <c r="W25" s="60">
        <f>IF(Table13[[#This Row],[Include in Winter Calendar]],Table13[[#This Row],[Area Overlap with SAC (km2)]]*100/$M$3,0)</f>
        <v>1.2287334593572778E-6</v>
      </c>
      <c r="X25" s="60">
        <f>IF(Table13[[#This Row],[Include in Summer Calendar]],Table13[[#This Row],[Area Overlap with SAC (km2)]]*100/$M$2,0)</f>
        <v>5.7717922154802425E-7</v>
      </c>
      <c r="Y25" s="64">
        <v>36</v>
      </c>
    </row>
    <row r="26" spans="1:25" ht="39" customHeight="1">
      <c r="A26" s="74" t="s">
        <v>102</v>
      </c>
      <c r="B26" s="77" t="s">
        <v>103</v>
      </c>
      <c r="C26" s="30" t="s">
        <v>36</v>
      </c>
      <c r="D26" s="30" t="s">
        <v>44</v>
      </c>
      <c r="E26" s="31" t="s">
        <v>86</v>
      </c>
      <c r="F26" s="78"/>
      <c r="G26" s="26" t="s">
        <v>104</v>
      </c>
      <c r="H26" s="26"/>
      <c r="I26" s="80" t="s">
        <v>40</v>
      </c>
      <c r="J26" s="82">
        <v>45853</v>
      </c>
      <c r="K26" s="8">
        <v>45741</v>
      </c>
      <c r="L26" s="8">
        <v>45794</v>
      </c>
      <c r="M26" s="10">
        <v>81</v>
      </c>
      <c r="N26" s="10">
        <v>434</v>
      </c>
      <c r="O26" s="43"/>
      <c r="P26" s="38"/>
      <c r="Q26" s="38"/>
      <c r="R26" s="10"/>
      <c r="S2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6" s="89">
        <f>IF(Table13[[#This Row],[Include in Winter Calendar]],Table13[[#This Row],[Area Overlap with Winter SAC (km2) (NEW)]]*100/$M$3,0)</f>
        <v>0</v>
      </c>
      <c r="V26" s="89">
        <f>IF(Table13[[#This Row],[Include in Summer Calendar]],Table13[[#This Row],[Area Overlap with Summer SAC (km2) (NEW)]]*100/$M$2,0)</f>
        <v>0</v>
      </c>
      <c r="W26" s="60">
        <f>IF(Table13[[#This Row],[Include in Winter Calendar]],Table13[[#This Row],[Area Overlap with SAC (km2)]]*100/$M$3,0)</f>
        <v>3.4183994959042217</v>
      </c>
      <c r="X26" s="60">
        <f>IF(Table13[[#This Row],[Include in Summer Calendar]],Table13[[#This Row],[Area Overlap with SAC (km2)]]*100/$M$2,0)</f>
        <v>0</v>
      </c>
      <c r="Y26" s="61">
        <v>40</v>
      </c>
    </row>
    <row r="27" spans="1:25" ht="39" customHeight="1">
      <c r="A27" s="74" t="s">
        <v>105</v>
      </c>
      <c r="B27" s="77" t="s">
        <v>106</v>
      </c>
      <c r="C27" s="30" t="s">
        <v>61</v>
      </c>
      <c r="D27" s="30" t="s">
        <v>107</v>
      </c>
      <c r="E27" s="31" t="s">
        <v>38</v>
      </c>
      <c r="F27" s="84" t="s">
        <v>108</v>
      </c>
      <c r="G27" s="26" t="s">
        <v>109</v>
      </c>
      <c r="H27" s="26"/>
      <c r="I27" s="80" t="s">
        <v>40</v>
      </c>
      <c r="J27" s="82">
        <v>45867</v>
      </c>
      <c r="K27" s="8">
        <v>45768</v>
      </c>
      <c r="L27" s="8">
        <v>45771</v>
      </c>
      <c r="M27" s="10">
        <v>1</v>
      </c>
      <c r="N27" s="10">
        <v>706</v>
      </c>
      <c r="O27" s="43" t="s">
        <v>110</v>
      </c>
      <c r="P27" s="38"/>
      <c r="Q27" s="38"/>
      <c r="R27" s="10"/>
      <c r="S2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7" s="89">
        <f>IF(Table13[[#This Row],[Include in Winter Calendar]],Table13[[#This Row],[Area Overlap with Winter SAC (km2) (NEW)]]*100/$M$3,0)</f>
        <v>0</v>
      </c>
      <c r="V27" s="89">
        <f>IF(Table13[[#This Row],[Include in Summer Calendar]],Table13[[#This Row],[Area Overlap with Summer SAC (km2) (NEW)]]*100/$M$2,0)</f>
        <v>0</v>
      </c>
      <c r="W27" s="60">
        <f>IF(Table13[[#This Row],[Include in Winter Calendar]],Table13[[#This Row],[Area Overlap with SAC (km2)]]*100/$M$3,0)</f>
        <v>0</v>
      </c>
      <c r="X27" s="60">
        <f>IF(Table13[[#This Row],[Include in Summer Calendar]],Table13[[#This Row],[Area Overlap with SAC (km2)]]*100/$M$2,0)</f>
        <v>2.6121059641852895</v>
      </c>
      <c r="Y27" s="64">
        <v>45</v>
      </c>
    </row>
    <row r="28" spans="1:25" ht="39" customHeight="1">
      <c r="A28" s="74" t="s">
        <v>111</v>
      </c>
      <c r="B28" s="77" t="s">
        <v>106</v>
      </c>
      <c r="C28" s="30" t="s">
        <v>61</v>
      </c>
      <c r="D28" s="30" t="s">
        <v>107</v>
      </c>
      <c r="E28" s="31" t="s">
        <v>38</v>
      </c>
      <c r="F28" s="84" t="s">
        <v>108</v>
      </c>
      <c r="G28" s="26" t="s">
        <v>112</v>
      </c>
      <c r="H28" s="26"/>
      <c r="I28" s="80" t="s">
        <v>40</v>
      </c>
      <c r="J28" s="82">
        <v>45867</v>
      </c>
      <c r="K28" s="8">
        <v>45768</v>
      </c>
      <c r="L28" s="8">
        <v>45771</v>
      </c>
      <c r="M28" s="10">
        <v>1</v>
      </c>
      <c r="N28" s="10">
        <v>706</v>
      </c>
      <c r="O28" s="43" t="s">
        <v>110</v>
      </c>
      <c r="P28" s="38"/>
      <c r="Q28" s="38"/>
      <c r="R28" s="10"/>
      <c r="S2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89">
        <f>IF(Table13[[#This Row],[Include in Winter Calendar]],Table13[[#This Row],[Area Overlap with Winter SAC (km2) (NEW)]]*100/$M$3,0)</f>
        <v>0</v>
      </c>
      <c r="V28" s="89">
        <f>IF(Table13[[#This Row],[Include in Summer Calendar]],Table13[[#This Row],[Area Overlap with Summer SAC (km2) (NEW)]]*100/$M$2,0)</f>
        <v>0</v>
      </c>
      <c r="W28" s="60">
        <f>IF(Table13[[#This Row],[Include in Winter Calendar]],Table13[[#This Row],[Area Overlap with SAC (km2)]]*100/$M$3,0)</f>
        <v>0</v>
      </c>
      <c r="X28" s="60">
        <f>IF(Table13[[#This Row],[Include in Summer Calendar]],Table13[[#This Row],[Area Overlap with SAC (km2)]]*100/$M$2,0)</f>
        <v>2.6121059641852895</v>
      </c>
      <c r="Y28" s="61">
        <v>46</v>
      </c>
    </row>
    <row r="29" spans="1:25" ht="39" customHeight="1">
      <c r="A29" s="74" t="s">
        <v>113</v>
      </c>
      <c r="B29" s="77" t="s">
        <v>106</v>
      </c>
      <c r="C29" s="30" t="s">
        <v>61</v>
      </c>
      <c r="D29" s="30" t="s">
        <v>107</v>
      </c>
      <c r="E29" s="31" t="s">
        <v>38</v>
      </c>
      <c r="F29" s="84" t="s">
        <v>108</v>
      </c>
      <c r="G29" s="26" t="s">
        <v>114</v>
      </c>
      <c r="H29" s="26"/>
      <c r="I29" s="80" t="s">
        <v>40</v>
      </c>
      <c r="J29" s="82">
        <v>45867</v>
      </c>
      <c r="K29" s="8">
        <v>45768</v>
      </c>
      <c r="L29" s="8">
        <v>45771</v>
      </c>
      <c r="M29" s="10">
        <v>1</v>
      </c>
      <c r="N29" s="10">
        <v>706</v>
      </c>
      <c r="O29" s="43" t="s">
        <v>110</v>
      </c>
      <c r="P29" s="38"/>
      <c r="Q29" s="38"/>
      <c r="R29" s="10"/>
      <c r="S2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9" s="89">
        <f>IF(Table13[[#This Row],[Include in Winter Calendar]],Table13[[#This Row],[Area Overlap with Winter SAC (km2) (NEW)]]*100/$M$3,0)</f>
        <v>0</v>
      </c>
      <c r="V29" s="89">
        <f>IF(Table13[[#This Row],[Include in Summer Calendar]],Table13[[#This Row],[Area Overlap with Summer SAC (km2) (NEW)]]*100/$M$2,0)</f>
        <v>0</v>
      </c>
      <c r="W29" s="60">
        <f>IF(Table13[[#This Row],[Include in Winter Calendar]],Table13[[#This Row],[Area Overlap with SAC (km2)]]*100/$M$3,0)</f>
        <v>0</v>
      </c>
      <c r="X29" s="60">
        <f>IF(Table13[[#This Row],[Include in Summer Calendar]],Table13[[#This Row],[Area Overlap with SAC (km2)]]*100/$M$2,0)</f>
        <v>2.6121059641852895</v>
      </c>
      <c r="Y29" s="61">
        <v>47</v>
      </c>
    </row>
    <row r="30" spans="1:25" ht="39" customHeight="1">
      <c r="A30" s="74" t="s">
        <v>115</v>
      </c>
      <c r="B30" s="77" t="s">
        <v>106</v>
      </c>
      <c r="C30" s="30" t="s">
        <v>61</v>
      </c>
      <c r="D30" s="30" t="s">
        <v>107</v>
      </c>
      <c r="E30" s="31" t="s">
        <v>38</v>
      </c>
      <c r="F30" s="84" t="s">
        <v>108</v>
      </c>
      <c r="G30" s="26" t="s">
        <v>116</v>
      </c>
      <c r="H30" s="26"/>
      <c r="I30" s="80" t="s">
        <v>40</v>
      </c>
      <c r="J30" s="82">
        <v>45867</v>
      </c>
      <c r="K30" s="8">
        <v>45768</v>
      </c>
      <c r="L30" s="8">
        <v>45771</v>
      </c>
      <c r="M30" s="10">
        <v>1</v>
      </c>
      <c r="N30" s="10">
        <v>706</v>
      </c>
      <c r="O30" s="43" t="s">
        <v>110</v>
      </c>
      <c r="P30" s="38"/>
      <c r="Q30" s="38"/>
      <c r="R30" s="10"/>
      <c r="S3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89">
        <f>IF(Table13[[#This Row],[Include in Winter Calendar]],Table13[[#This Row],[Area Overlap with Winter SAC (km2) (NEW)]]*100/$M$3,0)</f>
        <v>0</v>
      </c>
      <c r="V30" s="89">
        <f>IF(Table13[[#This Row],[Include in Summer Calendar]],Table13[[#This Row],[Area Overlap with Summer SAC (km2) (NEW)]]*100/$M$2,0)</f>
        <v>0</v>
      </c>
      <c r="W30" s="60">
        <f>IF(Table13[[#This Row],[Include in Winter Calendar]],Table13[[#This Row],[Area Overlap with SAC (km2)]]*100/$M$3,0)</f>
        <v>0</v>
      </c>
      <c r="X30" s="60">
        <f>IF(Table13[[#This Row],[Include in Summer Calendar]],Table13[[#This Row],[Area Overlap with SAC (km2)]]*100/$M$2,0)</f>
        <v>2.6121059641852895</v>
      </c>
      <c r="Y30" s="64">
        <v>48</v>
      </c>
    </row>
    <row r="31" spans="1:25" ht="39" customHeight="1">
      <c r="A31" s="74" t="s">
        <v>117</v>
      </c>
      <c r="B31" s="77" t="s">
        <v>60</v>
      </c>
      <c r="C31" s="30" t="s">
        <v>61</v>
      </c>
      <c r="D31" s="30" t="s">
        <v>44</v>
      </c>
      <c r="E31" s="31" t="s">
        <v>48</v>
      </c>
      <c r="F31" s="84" t="s">
        <v>66</v>
      </c>
      <c r="G31" s="26" t="s">
        <v>118</v>
      </c>
      <c r="H31" s="26"/>
      <c r="I31" s="80" t="s">
        <v>50</v>
      </c>
      <c r="J31" s="82">
        <v>45867</v>
      </c>
      <c r="K31" s="8">
        <v>45866</v>
      </c>
      <c r="L31" s="8">
        <v>45931</v>
      </c>
      <c r="M31" s="10">
        <v>18</v>
      </c>
      <c r="N31" s="10">
        <v>99</v>
      </c>
      <c r="O31" s="10" t="s">
        <v>119</v>
      </c>
      <c r="P31" s="38"/>
      <c r="Q31" s="38"/>
      <c r="R31" s="10"/>
      <c r="S3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89">
        <f>IF(Table13[[#This Row],[Include in Winter Calendar]],Table13[[#This Row],[Area Overlap with Winter SAC (km2) (NEW)]]*100/$M$3,0)</f>
        <v>0</v>
      </c>
      <c r="V31" s="89">
        <f>IF(Table13[[#This Row],[Include in Summer Calendar]],Table13[[#This Row],[Area Overlap with Summer SAC (km2) (NEW)]]*100/$M$2,0)</f>
        <v>0</v>
      </c>
      <c r="W31" s="60">
        <f>IF(Table13[[#This Row],[Include in Winter Calendar]],Table13[[#This Row],[Area Overlap with SAC (km2)]]*100/$M$3,0)</f>
        <v>0.77977315689981097</v>
      </c>
      <c r="X31" s="60">
        <f>IF(Table13[[#This Row],[Include in Summer Calendar]],Table13[[#This Row],[Area Overlap with SAC (km2)]]*100/$M$2,0)</f>
        <v>0.36628681367470772</v>
      </c>
      <c r="Y31" s="61">
        <v>49</v>
      </c>
    </row>
    <row r="32" spans="1:25" ht="39" customHeight="1">
      <c r="A32" s="74" t="s">
        <v>120</v>
      </c>
      <c r="B32" s="77" t="s">
        <v>60</v>
      </c>
      <c r="C32" s="30" t="s">
        <v>61</v>
      </c>
      <c r="D32" s="30" t="s">
        <v>80</v>
      </c>
      <c r="E32" s="31" t="s">
        <v>38</v>
      </c>
      <c r="F32" s="84" t="s">
        <v>66</v>
      </c>
      <c r="G32" s="26" t="s">
        <v>121</v>
      </c>
      <c r="H32" s="26"/>
      <c r="I32" s="80" t="s">
        <v>50</v>
      </c>
      <c r="J32" s="82">
        <v>45867</v>
      </c>
      <c r="K32" s="8">
        <v>45870</v>
      </c>
      <c r="L32" s="8">
        <v>45902</v>
      </c>
      <c r="M32" s="10">
        <v>32</v>
      </c>
      <c r="N32" s="10">
        <v>744</v>
      </c>
      <c r="O32" s="10" t="s">
        <v>122</v>
      </c>
      <c r="P32" s="38"/>
      <c r="Q32" s="38"/>
      <c r="R32" s="10"/>
      <c r="S3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2" s="89">
        <f>IF(Table13[[#This Row],[Include in Winter Calendar]],Table13[[#This Row],[Area Overlap with Winter SAC (km2) (NEW)]]*100/$M$3,0)</f>
        <v>0</v>
      </c>
      <c r="V32" s="89">
        <f>IF(Table13[[#This Row],[Include in Summer Calendar]],Table13[[#This Row],[Area Overlap with Summer SAC (km2) (NEW)]]*100/$M$2,0)</f>
        <v>0</v>
      </c>
      <c r="W32" s="60">
        <f>IF(Table13[[#This Row],[Include in Winter Calendar]],Table13[[#This Row],[Area Overlap with SAC (km2)]]*100/$M$3,0)</f>
        <v>0</v>
      </c>
      <c r="X32" s="60">
        <f>IF(Table13[[#This Row],[Include in Summer Calendar]],Table13[[#This Row],[Area Overlap with SAC (km2)]]*100/$M$2,0)</f>
        <v>2.7527009027675002</v>
      </c>
      <c r="Y32" s="64">
        <v>51</v>
      </c>
    </row>
    <row r="33" spans="1:25" ht="39" customHeight="1">
      <c r="A33" s="74" t="s">
        <v>123</v>
      </c>
      <c r="B33" s="77" t="s">
        <v>124</v>
      </c>
      <c r="C33" s="30" t="s">
        <v>61</v>
      </c>
      <c r="D33" s="30" t="s">
        <v>44</v>
      </c>
      <c r="E33" s="31" t="s">
        <v>48</v>
      </c>
      <c r="F33" s="84" t="s">
        <v>66</v>
      </c>
      <c r="G33" s="28" t="s">
        <v>125</v>
      </c>
      <c r="H33" s="28"/>
      <c r="I33" s="80" t="s">
        <v>126</v>
      </c>
      <c r="J33" s="82">
        <v>45853</v>
      </c>
      <c r="K33" s="8">
        <v>45839</v>
      </c>
      <c r="L33" s="8">
        <v>45992</v>
      </c>
      <c r="M33" s="10">
        <v>2</v>
      </c>
      <c r="N33" s="10">
        <v>12</v>
      </c>
      <c r="O33" s="43"/>
      <c r="P33" s="38"/>
      <c r="Q33" s="38"/>
      <c r="R33" s="10"/>
      <c r="S33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89">
        <f>IF(Table13[[#This Row],[Include in Winter Calendar]],Table13[[#This Row],[Area Overlap with Winter SAC (km2) (NEW)]]*100/$M$3,0)</f>
        <v>0</v>
      </c>
      <c r="V33" s="89">
        <f>IF(Table13[[#This Row],[Include in Summer Calendar]],Table13[[#This Row],[Area Overlap with Summer SAC (km2) (NEW)]]*100/$M$2,0)</f>
        <v>0</v>
      </c>
      <c r="W33" s="60">
        <f>IF(Table13[[#This Row],[Include in Winter Calendar]],Table13[[#This Row],[Area Overlap with SAC (km2)]]*100/$M$3,0)</f>
        <v>9.4517958412098299E-2</v>
      </c>
      <c r="X33" s="60">
        <f>IF(Table13[[#This Row],[Include in Summer Calendar]],Table13[[#This Row],[Area Overlap with SAC (km2)]]*100/$M$2,0)</f>
        <v>4.4398401657540332E-2</v>
      </c>
      <c r="Y33" s="61">
        <v>52</v>
      </c>
    </row>
    <row r="34" spans="1:25" ht="29.1">
      <c r="A34" s="74" t="s">
        <v>127</v>
      </c>
      <c r="B34" s="77" t="s">
        <v>128</v>
      </c>
      <c r="C34" s="30" t="s">
        <v>36</v>
      </c>
      <c r="D34" s="30" t="s">
        <v>55</v>
      </c>
      <c r="E34" s="31" t="s">
        <v>86</v>
      </c>
      <c r="F34" s="78"/>
      <c r="G34" s="26" t="s">
        <v>129</v>
      </c>
      <c r="H34" s="28"/>
      <c r="I34" s="94" t="s">
        <v>126</v>
      </c>
      <c r="J34" s="82">
        <v>45951</v>
      </c>
      <c r="K34" s="8">
        <v>45962</v>
      </c>
      <c r="L34" s="8">
        <v>46111</v>
      </c>
      <c r="M34" s="10">
        <v>55</v>
      </c>
      <c r="N34" s="10">
        <v>0.1</v>
      </c>
      <c r="O34" s="43"/>
      <c r="P34" s="38"/>
      <c r="Q34" s="38"/>
      <c r="R34" s="9" t="s">
        <v>130</v>
      </c>
      <c r="S34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4" s="89">
        <f>IF(Table13[[#This Row],[Include in Winter Calendar]],Table13[[#This Row],[Area Overlap with Winter SAC (km2) (NEW)]]*100/$M$3,0)</f>
        <v>0</v>
      </c>
      <c r="V34" s="89">
        <f>IF(Table13[[#This Row],[Include in Summer Calendar]],Table13[[#This Row],[Area Overlap with Summer SAC (km2) (NEW)]]*100/$M$2,0)</f>
        <v>0</v>
      </c>
      <c r="W34" s="60">
        <f>IF(Table13[[#This Row],[Include in Winter Calendar]],Table13[[#This Row],[Area Overlap with SAC (km2)]]*100/$M$3,0)</f>
        <v>7.8764965343415246E-4</v>
      </c>
      <c r="X34" s="60">
        <f>IF(Table13[[#This Row],[Include in Summer Calendar]],Table13[[#This Row],[Area Overlap with SAC (km2)]]*100/$M$2,0)</f>
        <v>0</v>
      </c>
      <c r="Y34" s="61">
        <v>53</v>
      </c>
    </row>
    <row r="35" spans="1:25" ht="29.1">
      <c r="A35" s="74" t="s">
        <v>127</v>
      </c>
      <c r="B35" s="77" t="s">
        <v>128</v>
      </c>
      <c r="C35" s="30" t="s">
        <v>36</v>
      </c>
      <c r="D35" s="30" t="s">
        <v>55</v>
      </c>
      <c r="E35" s="31" t="s">
        <v>86</v>
      </c>
      <c r="F35" s="78"/>
      <c r="G35" s="26" t="s">
        <v>129</v>
      </c>
      <c r="H35" s="28"/>
      <c r="I35" s="80" t="s">
        <v>126</v>
      </c>
      <c r="J35" s="82">
        <v>45951</v>
      </c>
      <c r="K35" s="8">
        <v>46142</v>
      </c>
      <c r="L35" s="8">
        <v>46446</v>
      </c>
      <c r="M35" s="10">
        <v>30</v>
      </c>
      <c r="N35" s="10">
        <v>0.1</v>
      </c>
      <c r="O35" s="43"/>
      <c r="P35" s="38"/>
      <c r="Q35" s="38"/>
      <c r="R35" s="9" t="s">
        <v>130</v>
      </c>
      <c r="S35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5" s="89">
        <f>IF(Table13[[#This Row],[Include in Winter Calendar]],Table13[[#This Row],[Area Overlap with Winter SAC (km2) (NEW)]]*100/$M$3,0)</f>
        <v>0</v>
      </c>
      <c r="V35" s="89">
        <f>IF(Table13[[#This Row],[Include in Summer Calendar]],Table13[[#This Row],[Area Overlap with Summer SAC (km2) (NEW)]]*100/$M$2,0)</f>
        <v>0</v>
      </c>
      <c r="W35" s="60">
        <f>IF(Table13[[#This Row],[Include in Winter Calendar]],Table13[[#This Row],[Area Overlap with SAC (km2)]]*100/$M$3,0)</f>
        <v>7.8764965343415246E-4</v>
      </c>
      <c r="X35" s="60">
        <f>IF(Table13[[#This Row],[Include in Summer Calendar]],Table13[[#This Row],[Area Overlap with SAC (km2)]]*100/$M$2,0)</f>
        <v>0</v>
      </c>
      <c r="Y35" s="64">
        <v>54</v>
      </c>
    </row>
    <row r="36" spans="1:25" ht="18.600000000000001">
      <c r="A36" s="74" t="s">
        <v>131</v>
      </c>
      <c r="B36" s="77" t="s">
        <v>132</v>
      </c>
      <c r="C36" s="30" t="s">
        <v>61</v>
      </c>
      <c r="D36" s="30" t="s">
        <v>44</v>
      </c>
      <c r="E36" s="31" t="s">
        <v>38</v>
      </c>
      <c r="F36" s="78"/>
      <c r="G36" s="26" t="s">
        <v>133</v>
      </c>
      <c r="H36" s="28"/>
      <c r="I36" s="80" t="s">
        <v>50</v>
      </c>
      <c r="J36" s="82">
        <v>45915</v>
      </c>
      <c r="K36" s="8">
        <v>45915</v>
      </c>
      <c r="L36" s="8">
        <v>45930</v>
      </c>
      <c r="M36" s="10">
        <v>15</v>
      </c>
      <c r="N36" s="10">
        <v>275.2</v>
      </c>
      <c r="O36" s="43"/>
      <c r="P36" s="38"/>
      <c r="Q36" s="38"/>
      <c r="R36" s="10"/>
      <c r="S3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6" s="89">
        <f>IF(Table13[[#This Row],[Include in Winter Calendar]],Table13[[#This Row],[Area Overlap with Winter SAC (km2) (NEW)]]*100/$M$3,0)</f>
        <v>0</v>
      </c>
      <c r="V36" s="89">
        <f>IF(Table13[[#This Row],[Include in Summer Calendar]],Table13[[#This Row],[Area Overlap with Summer SAC (km2) (NEW)]]*100/$M$2,0)</f>
        <v>0</v>
      </c>
      <c r="W36" s="60">
        <f>IF(Table13[[#This Row],[Include in Winter Calendar]],Table13[[#This Row],[Area Overlap with SAC (km2)]]*100/$M$3,0)</f>
        <v>0</v>
      </c>
      <c r="X36" s="60">
        <f>IF(Table13[[#This Row],[Include in Summer Calendar]],Table13[[#This Row],[Area Overlap with SAC (km2)]]*100/$M$2,0)</f>
        <v>1.0182033446795915</v>
      </c>
      <c r="Y36" s="61">
        <v>61</v>
      </c>
    </row>
    <row r="37" spans="1:25" ht="43.5">
      <c r="A37" s="74" t="s">
        <v>134</v>
      </c>
      <c r="B37" s="77" t="s">
        <v>60</v>
      </c>
      <c r="C37" s="30" t="s">
        <v>61</v>
      </c>
      <c r="D37" s="30" t="s">
        <v>57</v>
      </c>
      <c r="E37" s="31" t="s">
        <v>38</v>
      </c>
      <c r="F37" s="78"/>
      <c r="G37" s="26"/>
      <c r="H37" s="26"/>
      <c r="I37" s="80"/>
      <c r="J37" s="82">
        <v>45966</v>
      </c>
      <c r="K37" s="8">
        <v>46113</v>
      </c>
      <c r="L37" s="8">
        <v>46295</v>
      </c>
      <c r="M37" s="10">
        <v>10</v>
      </c>
      <c r="N37" s="10">
        <v>100</v>
      </c>
      <c r="O37" s="43"/>
      <c r="P37" s="38"/>
      <c r="Q37" s="38"/>
      <c r="R37" s="9" t="s">
        <v>135</v>
      </c>
      <c r="S3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7" s="89">
        <f>IF(Table13[[#This Row],[Include in Winter Calendar]],Table13[[#This Row],[Area Overlap with Winter SAC (km2) (NEW)]]*100/$M$3,0)</f>
        <v>0</v>
      </c>
      <c r="V37" s="89">
        <f>IF(Table13[[#This Row],[Include in Summer Calendar]],Table13[[#This Row],[Area Overlap with Summer SAC (km2) (NEW)]]*100/$M$2,0)</f>
        <v>0</v>
      </c>
      <c r="W37" s="60">
        <f>IF(Table13[[#This Row],[Include in Winter Calendar]],Table13[[#This Row],[Area Overlap with SAC (km2)]]*100/$M$3,0)</f>
        <v>0</v>
      </c>
      <c r="X37" s="60">
        <f>IF(Table13[[#This Row],[Include in Summer Calendar]],Table13[[#This Row],[Area Overlap with SAC (km2)]]*100/$M$2,0)</f>
        <v>0.36998668047950273</v>
      </c>
      <c r="Y37" s="61">
        <v>65</v>
      </c>
    </row>
    <row r="38" spans="1:25" ht="43.5">
      <c r="A38" s="74" t="s">
        <v>136</v>
      </c>
      <c r="B38" s="77" t="s">
        <v>60</v>
      </c>
      <c r="C38" s="30" t="s">
        <v>61</v>
      </c>
      <c r="D38" s="30" t="s">
        <v>74</v>
      </c>
      <c r="E38" s="31" t="s">
        <v>38</v>
      </c>
      <c r="F38" s="78"/>
      <c r="G38" s="26"/>
      <c r="H38" s="26"/>
      <c r="I38" s="80"/>
      <c r="J38" s="82">
        <v>45966</v>
      </c>
      <c r="K38" s="8">
        <v>46113</v>
      </c>
      <c r="L38" s="8">
        <v>46295</v>
      </c>
      <c r="M38" s="10">
        <v>3</v>
      </c>
      <c r="N38" s="10">
        <v>1950</v>
      </c>
      <c r="O38" s="43"/>
      <c r="P38" s="38"/>
      <c r="Q38" s="38"/>
      <c r="R38" s="9" t="s">
        <v>135</v>
      </c>
      <c r="S3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8" s="89">
        <f>IF(Table13[[#This Row],[Include in Winter Calendar]],Table13[[#This Row],[Area Overlap with Winter SAC (km2) (NEW)]]*100/$M$3,0)</f>
        <v>0</v>
      </c>
      <c r="V38" s="89">
        <f>IF(Table13[[#This Row],[Include in Summer Calendar]],Table13[[#This Row],[Area Overlap with Summer SAC (km2) (NEW)]]*100/$M$2,0)</f>
        <v>0</v>
      </c>
      <c r="W38" s="60">
        <f>IF(Table13[[#This Row],[Include in Winter Calendar]],Table13[[#This Row],[Area Overlap with SAC (km2)]]*100/$M$3,0)</f>
        <v>0</v>
      </c>
      <c r="X38" s="60">
        <f>IF(Table13[[#This Row],[Include in Summer Calendar]],Table13[[#This Row],[Area Overlap with SAC (km2)]]*100/$M$2,0)</f>
        <v>7.2147402693503038</v>
      </c>
      <c r="Y38" s="64">
        <v>66</v>
      </c>
    </row>
    <row r="39" spans="1:25" ht="43.5">
      <c r="A39" s="74" t="s">
        <v>137</v>
      </c>
      <c r="B39" s="77" t="s">
        <v>60</v>
      </c>
      <c r="C39" s="30" t="s">
        <v>61</v>
      </c>
      <c r="D39" s="30" t="s">
        <v>44</v>
      </c>
      <c r="E39" s="31" t="s">
        <v>38</v>
      </c>
      <c r="F39" s="78"/>
      <c r="G39" s="26"/>
      <c r="H39" s="26"/>
      <c r="I39" s="80"/>
      <c r="J39" s="82">
        <v>45966</v>
      </c>
      <c r="K39" s="8">
        <v>46143</v>
      </c>
      <c r="L39" s="8">
        <v>46203</v>
      </c>
      <c r="M39" s="10">
        <v>5</v>
      </c>
      <c r="N39" s="10">
        <v>650</v>
      </c>
      <c r="O39" s="43"/>
      <c r="P39" s="38"/>
      <c r="Q39" s="38"/>
      <c r="R39" s="9" t="s">
        <v>135</v>
      </c>
      <c r="S3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9" s="89">
        <f>IF(Table13[[#This Row],[Include in Winter Calendar]],Table13[[#This Row],[Area Overlap with Winter SAC (km2) (NEW)]]*100/$M$3,0)</f>
        <v>0</v>
      </c>
      <c r="V39" s="89">
        <f>IF(Table13[[#This Row],[Include in Summer Calendar]],Table13[[#This Row],[Area Overlap with Summer SAC (km2) (NEW)]]*100/$M$2,0)</f>
        <v>0</v>
      </c>
      <c r="W39" s="60">
        <f>IF(Table13[[#This Row],[Include in Winter Calendar]],Table13[[#This Row],[Area Overlap with SAC (km2)]]*100/$M$3,0)</f>
        <v>0</v>
      </c>
      <c r="X39" s="60">
        <f>IF(Table13[[#This Row],[Include in Summer Calendar]],Table13[[#This Row],[Area Overlap with SAC (km2)]]*100/$M$2,0)</f>
        <v>2.4049134231167679</v>
      </c>
      <c r="Y39" s="61">
        <v>67</v>
      </c>
    </row>
    <row r="40" spans="1:25" ht="43.5">
      <c r="A40" s="74" t="s">
        <v>138</v>
      </c>
      <c r="B40" s="77" t="s">
        <v>60</v>
      </c>
      <c r="C40" s="30" t="s">
        <v>61</v>
      </c>
      <c r="D40" s="30" t="s">
        <v>55</v>
      </c>
      <c r="E40" s="31" t="s">
        <v>38</v>
      </c>
      <c r="F40" s="78"/>
      <c r="G40" s="26"/>
      <c r="H40" s="28"/>
      <c r="I40" s="80"/>
      <c r="J40" s="82">
        <v>45966</v>
      </c>
      <c r="K40" s="8">
        <v>46204</v>
      </c>
      <c r="L40" s="8">
        <v>46265</v>
      </c>
      <c r="M40" s="10">
        <v>6</v>
      </c>
      <c r="N40" s="10">
        <v>700</v>
      </c>
      <c r="O40" s="43"/>
      <c r="P40" s="38"/>
      <c r="Q40" s="38"/>
      <c r="R40" s="9" t="s">
        <v>135</v>
      </c>
      <c r="S4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89">
        <f>IF(Table13[[#This Row],[Include in Winter Calendar]],Table13[[#This Row],[Area Overlap with Winter SAC (km2) (NEW)]]*100/$M$3,0)</f>
        <v>0</v>
      </c>
      <c r="V40" s="89">
        <f>IF(Table13[[#This Row],[Include in Summer Calendar]],Table13[[#This Row],[Area Overlap with Summer SAC (km2) (NEW)]]*100/$M$2,0)</f>
        <v>0</v>
      </c>
      <c r="W40" s="60">
        <f>IF(Table13[[#This Row],[Include in Winter Calendar]],Table13[[#This Row],[Area Overlap with SAC (km2)]]*100/$M$3,0)</f>
        <v>0</v>
      </c>
      <c r="X40" s="60">
        <f>IF(Table13[[#This Row],[Include in Summer Calendar]],Table13[[#This Row],[Area Overlap with SAC (km2)]]*100/$M$2,0)</f>
        <v>2.5899067633565194</v>
      </c>
      <c r="Y40" s="61">
        <v>68</v>
      </c>
    </row>
    <row r="41" spans="1:25" ht="57.95">
      <c r="A41" s="74" t="s">
        <v>139</v>
      </c>
      <c r="B41" s="77" t="s">
        <v>60</v>
      </c>
      <c r="C41" s="30" t="s">
        <v>61</v>
      </c>
      <c r="D41" s="30" t="s">
        <v>80</v>
      </c>
      <c r="E41" s="31" t="s">
        <v>38</v>
      </c>
      <c r="F41" s="78"/>
      <c r="G41" s="26"/>
      <c r="H41" s="26"/>
      <c r="I41" s="80"/>
      <c r="J41" s="82">
        <v>45966</v>
      </c>
      <c r="K41" s="8">
        <v>46113</v>
      </c>
      <c r="L41" s="8">
        <v>46203</v>
      </c>
      <c r="M41" s="10">
        <v>18</v>
      </c>
      <c r="N41" s="10">
        <v>800</v>
      </c>
      <c r="O41" s="43"/>
      <c r="P41" s="38"/>
      <c r="Q41" s="38"/>
      <c r="R41" s="9" t="s">
        <v>140</v>
      </c>
      <c r="S4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1" s="89">
        <f>IF(Table13[[#This Row],[Include in Winter Calendar]],Table13[[#This Row],[Area Overlap with Winter SAC (km2) (NEW)]]*100/$M$3,0)</f>
        <v>0</v>
      </c>
      <c r="V41" s="89">
        <f>IF(Table13[[#This Row],[Include in Summer Calendar]],Table13[[#This Row],[Area Overlap with Summer SAC (km2) (NEW)]]*100/$M$2,0)</f>
        <v>0</v>
      </c>
      <c r="W41" s="60">
        <f>IF(Table13[[#This Row],[Include in Winter Calendar]],Table13[[#This Row],[Area Overlap with SAC (km2)]]*100/$M$3,0)</f>
        <v>0</v>
      </c>
      <c r="X41" s="60">
        <f>IF(Table13[[#This Row],[Include in Summer Calendar]],Table13[[#This Row],[Area Overlap with SAC (km2)]]*100/$M$2,0)</f>
        <v>2.9598934438360218</v>
      </c>
      <c r="Y41" s="64">
        <v>69</v>
      </c>
    </row>
    <row r="42" spans="1:25" ht="57.95">
      <c r="A42" s="74" t="s">
        <v>141</v>
      </c>
      <c r="B42" s="77" t="s">
        <v>60</v>
      </c>
      <c r="C42" s="30" t="s">
        <v>61</v>
      </c>
      <c r="D42" s="30" t="s">
        <v>80</v>
      </c>
      <c r="E42" s="31" t="s">
        <v>38</v>
      </c>
      <c r="F42" s="78"/>
      <c r="G42" s="26"/>
      <c r="H42" s="26"/>
      <c r="I42" s="80"/>
      <c r="J42" s="82">
        <v>45966</v>
      </c>
      <c r="K42" s="8">
        <v>46113</v>
      </c>
      <c r="L42" s="8">
        <v>46295</v>
      </c>
      <c r="M42" s="10">
        <v>3</v>
      </c>
      <c r="N42" s="10">
        <v>450</v>
      </c>
      <c r="O42" s="43"/>
      <c r="P42" s="38"/>
      <c r="Q42" s="38"/>
      <c r="R42" s="9" t="s">
        <v>142</v>
      </c>
      <c r="S4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2" s="89">
        <f>IF(Table13[[#This Row],[Include in Winter Calendar]],Table13[[#This Row],[Area Overlap with Winter SAC (km2) (NEW)]]*100/$M$3,0)</f>
        <v>0</v>
      </c>
      <c r="V42" s="89">
        <f>IF(Table13[[#This Row],[Include in Summer Calendar]],Table13[[#This Row],[Area Overlap with Summer SAC (km2) (NEW)]]*100/$M$2,0)</f>
        <v>0</v>
      </c>
      <c r="W42" s="60">
        <f>IF(Table13[[#This Row],[Include in Winter Calendar]],Table13[[#This Row],[Area Overlap with SAC (km2)]]*100/$M$3,0)</f>
        <v>0</v>
      </c>
      <c r="X42" s="60">
        <f>IF(Table13[[#This Row],[Include in Summer Calendar]],Table13[[#This Row],[Area Overlap with SAC (km2)]]*100/$M$2,0)</f>
        <v>1.6649400621577624</v>
      </c>
      <c r="Y42" s="61">
        <v>70</v>
      </c>
    </row>
    <row r="43" spans="1:25" ht="57.95">
      <c r="A43" s="74" t="s">
        <v>143</v>
      </c>
      <c r="B43" s="77" t="s">
        <v>60</v>
      </c>
      <c r="C43" s="30" t="s">
        <v>61</v>
      </c>
      <c r="D43" s="30" t="s">
        <v>80</v>
      </c>
      <c r="E43" s="31" t="s">
        <v>38</v>
      </c>
      <c r="F43" s="78"/>
      <c r="G43" s="26"/>
      <c r="H43" s="26"/>
      <c r="I43" s="80"/>
      <c r="J43" s="82">
        <v>45966</v>
      </c>
      <c r="K43" s="8">
        <v>46113</v>
      </c>
      <c r="L43" s="8">
        <v>46203</v>
      </c>
      <c r="M43" s="10">
        <v>2</v>
      </c>
      <c r="N43" s="10">
        <v>800</v>
      </c>
      <c r="O43" s="43"/>
      <c r="P43" s="38"/>
      <c r="Q43" s="38"/>
      <c r="R43" s="9" t="s">
        <v>140</v>
      </c>
      <c r="S43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3" s="89">
        <f>IF(Table13[[#This Row],[Include in Winter Calendar]],Table13[[#This Row],[Area Overlap with Winter SAC (km2) (NEW)]]*100/$M$3,0)</f>
        <v>0</v>
      </c>
      <c r="V43" s="89">
        <f>IF(Table13[[#This Row],[Include in Summer Calendar]],Table13[[#This Row],[Area Overlap with Summer SAC (km2) (NEW)]]*100/$M$2,0)</f>
        <v>0</v>
      </c>
      <c r="W43" s="60">
        <f>IF(Table13[[#This Row],[Include in Winter Calendar]],Table13[[#This Row],[Area Overlap with SAC (km2)]]*100/$M$3,0)</f>
        <v>0</v>
      </c>
      <c r="X43" s="60">
        <f>IF(Table13[[#This Row],[Include in Summer Calendar]],Table13[[#This Row],[Area Overlap with SAC (km2)]]*100/$M$2,0)</f>
        <v>2.9598934438360218</v>
      </c>
      <c r="Y43" s="61">
        <v>71</v>
      </c>
    </row>
    <row r="44" spans="1:25" ht="18.600000000000001">
      <c r="A44" s="74" t="s">
        <v>144</v>
      </c>
      <c r="B44" s="77" t="s">
        <v>98</v>
      </c>
      <c r="C44" s="30" t="s">
        <v>36</v>
      </c>
      <c r="D44" s="30" t="s">
        <v>74</v>
      </c>
      <c r="E44" s="31" t="s">
        <v>38</v>
      </c>
      <c r="F44" s="78"/>
      <c r="G44" s="26" t="s">
        <v>145</v>
      </c>
      <c r="H44" s="26"/>
      <c r="I44" s="80" t="s">
        <v>126</v>
      </c>
      <c r="J44" s="82">
        <v>45951</v>
      </c>
      <c r="K44" s="8">
        <v>46113</v>
      </c>
      <c r="L44" s="8">
        <v>46233</v>
      </c>
      <c r="M44" s="10">
        <v>1</v>
      </c>
      <c r="N44" s="10">
        <v>380.13</v>
      </c>
      <c r="O44" s="43"/>
      <c r="P44" s="38"/>
      <c r="Q44" s="38"/>
      <c r="R44" s="9"/>
      <c r="S44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4" s="89">
        <f>IF(Table13[[#This Row],[Include in Winter Calendar]],Table13[[#This Row],[Area Overlap with Winter SAC (km2) (NEW)]]*100/$M$3,0)</f>
        <v>0</v>
      </c>
      <c r="V44" s="89">
        <f>IF(Table13[[#This Row],[Include in Summer Calendar]],Table13[[#This Row],[Area Overlap with Summer SAC (km2) (NEW)]]*100/$M$2,0)</f>
        <v>0</v>
      </c>
      <c r="W44" s="60">
        <f>IF(Table13[[#This Row],[Include in Winter Calendar]],Table13[[#This Row],[Area Overlap with SAC (km2)]]*100/$M$3,0)</f>
        <v>0</v>
      </c>
      <c r="X44" s="60">
        <f>IF(Table13[[#This Row],[Include in Summer Calendar]],Table13[[#This Row],[Area Overlap with SAC (km2)]]*100/$M$2,0)</f>
        <v>1.4064303685067339</v>
      </c>
      <c r="Y44" s="61">
        <v>73</v>
      </c>
    </row>
    <row r="45" spans="1:25" ht="18.600000000000001">
      <c r="A45" s="74" t="s">
        <v>146</v>
      </c>
      <c r="B45" s="77" t="s">
        <v>47</v>
      </c>
      <c r="C45" s="30" t="s">
        <v>36</v>
      </c>
      <c r="D45" s="30" t="s">
        <v>52</v>
      </c>
      <c r="E45" s="31" t="s">
        <v>48</v>
      </c>
      <c r="F45" s="78"/>
      <c r="G45" s="26" t="s">
        <v>49</v>
      </c>
      <c r="H45" s="26"/>
      <c r="I45" s="80" t="s">
        <v>50</v>
      </c>
      <c r="J45" s="82">
        <v>45986</v>
      </c>
      <c r="K45" s="8">
        <v>45798</v>
      </c>
      <c r="L45" s="8">
        <v>45930</v>
      </c>
      <c r="M45" s="10">
        <v>100</v>
      </c>
      <c r="N45" s="10"/>
      <c r="O45" s="43"/>
      <c r="P45" s="38"/>
      <c r="Q45" s="38"/>
      <c r="R45" s="10" t="s">
        <v>53</v>
      </c>
      <c r="S45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5" s="89">
        <f>IF(Table13[[#This Row],[Include in Winter Calendar]],Table13[[#This Row],[Area Overlap with Winter SAC (km2) (NEW)]]*100/$M$3,0)</f>
        <v>0</v>
      </c>
      <c r="V45" s="89">
        <f>IF(Table13[[#This Row],[Include in Summer Calendar]],Table13[[#This Row],[Area Overlap with Summer SAC (km2) (NEW)]]*100/$M$2,0)</f>
        <v>0</v>
      </c>
      <c r="W45" s="60">
        <f>IF(Table13[[#This Row],[Include in Winter Calendar]],Table13[[#This Row],[Area Overlap with SAC (km2)]]*100/$M$3,0)</f>
        <v>0</v>
      </c>
      <c r="X45" s="60">
        <f>IF(Table13[[#This Row],[Include in Summer Calendar]],Table13[[#This Row],[Area Overlap with SAC (km2)]]*100/$M$2,0)</f>
        <v>0</v>
      </c>
      <c r="Y45" s="61">
        <v>74</v>
      </c>
    </row>
    <row r="46" spans="1:25" ht="18.600000000000001">
      <c r="A46" s="74" t="s">
        <v>144</v>
      </c>
      <c r="B46" s="77" t="s">
        <v>98</v>
      </c>
      <c r="C46" s="30" t="s">
        <v>36</v>
      </c>
      <c r="D46" s="30" t="s">
        <v>74</v>
      </c>
      <c r="E46" s="31" t="s">
        <v>38</v>
      </c>
      <c r="F46" s="78"/>
      <c r="G46" s="26" t="s">
        <v>145</v>
      </c>
      <c r="H46" s="28"/>
      <c r="I46" s="80" t="s">
        <v>126</v>
      </c>
      <c r="J46" s="82">
        <v>45951</v>
      </c>
      <c r="K46" s="8">
        <v>46113</v>
      </c>
      <c r="L46" s="8">
        <v>46233</v>
      </c>
      <c r="M46" s="96">
        <v>1</v>
      </c>
      <c r="N46" s="96">
        <v>380.13</v>
      </c>
      <c r="O46" s="43"/>
      <c r="P46" s="38"/>
      <c r="Q46" s="38"/>
      <c r="R46" s="9"/>
      <c r="S4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6" s="89">
        <f>IF(Table13[[#This Row],[Include in Winter Calendar]],Table13[[#This Row],[Area Overlap with Winter SAC (km2) (NEW)]]*100/$M$3,0)</f>
        <v>0</v>
      </c>
      <c r="V46" s="89">
        <f>IF(Table13[[#This Row],[Include in Summer Calendar]],Table13[[#This Row],[Area Overlap with Summer SAC (km2) (NEW)]]*100/$M$2,0)</f>
        <v>0</v>
      </c>
      <c r="W46" s="60">
        <f>IF(Table13[[#This Row],[Include in Winter Calendar]],Table13[[#This Row],[Area Overlap with SAC (km2)]]*100/$M$3,0)</f>
        <v>0</v>
      </c>
      <c r="X46" s="60">
        <f>IF(Table13[[#This Row],[Include in Summer Calendar]],Table13[[#This Row],[Area Overlap with SAC (km2)]]*100/$M$2,0)</f>
        <v>1.4064303685067339</v>
      </c>
      <c r="Y46" s="64">
        <v>75</v>
      </c>
    </row>
    <row r="47" spans="1:25" ht="54" customHeight="1">
      <c r="A47" s="97" t="s">
        <v>147</v>
      </c>
      <c r="B47" s="99" t="s">
        <v>69</v>
      </c>
      <c r="C47" s="100" t="s">
        <v>36</v>
      </c>
      <c r="D47" s="100" t="s">
        <v>57</v>
      </c>
      <c r="E47" s="101" t="s">
        <v>38</v>
      </c>
      <c r="F47" s="102"/>
      <c r="G47" s="27" t="s">
        <v>148</v>
      </c>
      <c r="H47" s="27"/>
      <c r="I47" s="103" t="s">
        <v>126</v>
      </c>
      <c r="J47" s="104">
        <v>45993</v>
      </c>
      <c r="K47" s="105">
        <v>45992</v>
      </c>
      <c r="L47" s="105">
        <v>47026</v>
      </c>
      <c r="M47" s="114">
        <v>9</v>
      </c>
      <c r="N47" s="114">
        <v>79</v>
      </c>
      <c r="O47" s="112"/>
      <c r="P47" s="98"/>
      <c r="Q47" s="98"/>
      <c r="R47" s="56" t="s">
        <v>149</v>
      </c>
      <c r="S4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7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89">
        <f>IF(Table13[[#This Row],[Include in Winter Calendar]],Table13[[#This Row],[Area Overlap with Winter SAC (km2) (NEW)]]*100/$M$3,0)</f>
        <v>0</v>
      </c>
      <c r="V47" s="89">
        <f>IF(Table13[[#This Row],[Include in Summer Calendar]],Table13[[#This Row],[Area Overlap with Summer SAC (km2) (NEW)]]*100/$M$2,0)</f>
        <v>0</v>
      </c>
      <c r="W47" s="58">
        <f>IF(Table13[[#This Row],[Include in Winter Calendar]],Table13[[#This Row],[Area Overlap with SAC (km2)]]*100/$M$3,0)</f>
        <v>0</v>
      </c>
      <c r="X47" s="58">
        <f>IF(Table13[[#This Row],[Include in Summer Calendar]],Table13[[#This Row],[Area Overlap with SAC (km2)]]*100/$M$2,0)</f>
        <v>0.29228947757880719</v>
      </c>
      <c r="Y47" s="61"/>
    </row>
    <row r="48" spans="1:25" ht="69.75" customHeight="1">
      <c r="A48" s="97" t="s">
        <v>150</v>
      </c>
      <c r="B48" s="106" t="s">
        <v>151</v>
      </c>
      <c r="C48" s="107" t="s">
        <v>36</v>
      </c>
      <c r="D48" s="107" t="s">
        <v>74</v>
      </c>
      <c r="E48" s="108" t="s">
        <v>38</v>
      </c>
      <c r="F48" s="109"/>
      <c r="G48" s="28"/>
      <c r="H48" s="28"/>
      <c r="I48" s="110"/>
      <c r="J48" s="111">
        <v>45999</v>
      </c>
      <c r="K48" s="116">
        <v>46113</v>
      </c>
      <c r="L48" s="116">
        <v>46295</v>
      </c>
      <c r="M48" s="115">
        <v>1</v>
      </c>
      <c r="N48" s="115">
        <v>3</v>
      </c>
      <c r="O48" s="113"/>
      <c r="P48" s="98"/>
      <c r="Q48" s="98"/>
      <c r="R48" s="56" t="s">
        <v>152</v>
      </c>
      <c r="S4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89">
        <f>IF(Table13[[#This Row],[Include in Winter Calendar]],Table13[[#This Row],[Area Overlap with Winter SAC (km2) (NEW)]]*100/$M$3,0)</f>
        <v>0</v>
      </c>
      <c r="V48" s="89">
        <f>IF(Table13[[#This Row],[Include in Summer Calendar]],Table13[[#This Row],[Area Overlap with Summer SAC (km2) (NEW)]]*100/$M$2,0)</f>
        <v>0</v>
      </c>
      <c r="W48" s="60">
        <f>IF(Table13[[#This Row],[Include in Winter Calendar]],Table13[[#This Row],[Area Overlap with SAC (km2)]]*100/$M$3,0)</f>
        <v>0</v>
      </c>
      <c r="X48" s="60">
        <f>IF(Table13[[#This Row],[Include in Summer Calendar]],Table13[[#This Row],[Area Overlap with SAC (km2)]]*100/$M$2,0)</f>
        <v>1.1099600414385083E-2</v>
      </c>
      <c r="Y48" s="61"/>
    </row>
    <row r="49" ht="15"/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G6:G48">
    <cfRule type="expression" dxfId="49" priority="41">
      <formula>AND($G6="",OR($I6="Approved",$I6="Submitted"))</formula>
    </cfRule>
  </conditionalFormatting>
  <conditionalFormatting sqref="H45">
    <cfRule type="expression" dxfId="48" priority="1" stopIfTrue="1">
      <formula>$I46="Completed"</formula>
    </cfRule>
    <cfRule type="expression" dxfId="47" priority="2" stopIfTrue="1">
      <formula>OR($I46="Cancelled",$I46="Postponed")</formula>
    </cfRule>
  </conditionalFormatting>
  <conditionalFormatting sqref="J34 M38">
    <cfRule type="expression" dxfId="46" priority="44" stopIfTrue="1">
      <formula>$I35="Completed"</formula>
    </cfRule>
    <cfRule type="expression" dxfId="45" priority="45" stopIfTrue="1">
      <formula>OR($I35="Cancelled",$I35="Postponed")</formula>
    </cfRule>
  </conditionalFormatting>
  <conditionalFormatting sqref="B34:I35 K34:N35 B38:L39 N38:N39 B45:G46 B6:N33 B36:N37 B40:N44 I45:Y46 O6:Y44">
    <cfRule type="expression" dxfId="44" priority="38" stopIfTrue="1">
      <formula>$I6="Completed"</formula>
    </cfRule>
    <cfRule type="expression" dxfId="43" priority="39" stopIfTrue="1">
      <formula>OR($I6="Cancelled",$I6="Postponed")</formula>
    </cfRule>
  </conditionalFormatting>
  <dataValidations count="5">
    <dataValidation type="list" allowBlank="1" showInputMessage="1" showErrorMessage="1" sqref="E6:E48" xr:uid="{7264FD1A-492A-4917-A29C-D45FAA112A04}">
      <formula1>"Summer, Winter, Both"</formula1>
    </dataValidation>
    <dataValidation type="list" allowBlank="1" showInputMessage="1" showErrorMessage="1" sqref="I6:I48" xr:uid="{21C67652-EEA5-4949-B028-9B83E585FE35}">
      <formula1>"Proposed, Submitted, Approved, Completed, Postponed, Cancelled"</formula1>
    </dataValidation>
    <dataValidation type="list" allowBlank="1" showInputMessage="1" showErrorMessage="1" sqref="D6:D48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48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48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45"/>
  <cols>
    <col min="1" max="1" width="8.7109375" hidden="1" customWidth="1"/>
    <col min="2" max="2" width="34.5703125" customWidth="1"/>
    <col min="3" max="3" width="33.7109375" customWidth="1"/>
    <col min="4" max="4" width="19.42578125" customWidth="1"/>
    <col min="5" max="5" width="25.7109375" customWidth="1"/>
    <col min="6" max="6" width="17.7109375" customWidth="1"/>
    <col min="7" max="7" width="20.7109375" bestFit="1" customWidth="1"/>
    <col min="8" max="8" width="20.28515625" customWidth="1"/>
    <col min="9" max="9" width="16.42578125" customWidth="1"/>
    <col min="10" max="10" width="17.28515625" customWidth="1"/>
    <col min="11" max="11" width="16.42578125" customWidth="1"/>
    <col min="12" max="12" width="17" customWidth="1"/>
  </cols>
  <sheetData>
    <row r="1" spans="1:12" ht="15" thickBot="1"/>
    <row r="2" spans="1:12" ht="43.15" customHeight="1" thickBot="1">
      <c r="B2" s="19" t="s">
        <v>153</v>
      </c>
      <c r="C2" s="90" t="s">
        <v>38</v>
      </c>
      <c r="E2" s="19" t="s">
        <v>154</v>
      </c>
      <c r="F2" s="70">
        <f>IF(C2="Summer",'Noisy Activities'!J2,'Noisy Activities'!H2)</f>
        <v>46113</v>
      </c>
      <c r="G2" s="21" t="s">
        <v>155</v>
      </c>
      <c r="H2" s="22">
        <f>F3-F2+1</f>
        <v>183</v>
      </c>
      <c r="K2" s="67"/>
      <c r="L2" s="51"/>
    </row>
    <row r="3" spans="1:12" ht="59.1" customHeight="1" thickBot="1">
      <c r="B3" s="19" t="s">
        <v>156</v>
      </c>
      <c r="C3" s="91">
        <f ca="1">TODAY()</f>
        <v>46009</v>
      </c>
      <c r="E3" s="16" t="s">
        <v>157</v>
      </c>
      <c r="F3" s="68">
        <f>IF(C2="Summer",'Noisy Activities'!J3,'Noisy Activities'!H3)</f>
        <v>46295</v>
      </c>
      <c r="G3" s="19" t="s">
        <v>158</v>
      </c>
      <c r="H3" s="20">
        <f>IF(C2="Summer",27028,12696)</f>
        <v>27028</v>
      </c>
      <c r="K3" s="67"/>
      <c r="L3" s="51"/>
    </row>
    <row r="4" spans="1:12" ht="15" thickBot="1"/>
    <row r="5" spans="1:12" ht="46.5" customHeight="1" thickBot="1">
      <c r="C5" s="129" t="s">
        <v>159</v>
      </c>
      <c r="D5" s="130"/>
      <c r="E5" s="130"/>
      <c r="F5" s="131"/>
    </row>
    <row r="6" spans="1:12" ht="60.6" customHeight="1" thickBot="1">
      <c r="C6" s="54" t="s">
        <v>160</v>
      </c>
      <c r="D6" s="71" cm="1">
        <f t="array" aca="1" ref="D6" ca="1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161</v>
      </c>
      <c r="F6" s="72">
        <f ca="1">_xlfn.AGGREGATE(9,6,Table44[Contribution to seasonal disturbance (absolute worst case)])</f>
        <v>0</v>
      </c>
    </row>
    <row r="7" spans="1:12" ht="61.5" customHeight="1" thickBot="1">
      <c r="C7" s="55" t="s">
        <v>162</v>
      </c>
      <c r="D7" s="69" cm="1">
        <f t="array" aca="1" ref="D7" ca="1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163</v>
      </c>
      <c r="F7" s="73">
        <f ca="1">_xlfn.AGGREGATE(9,6,Table44[Contribution to seasonal disturbance (realistic worst case)])</f>
        <v>0</v>
      </c>
    </row>
    <row r="8" spans="1:12" ht="64.5" customHeight="1" thickBot="1">
      <c r="C8" s="132" t="s">
        <v>164</v>
      </c>
      <c r="D8" s="133"/>
      <c r="E8" s="133"/>
      <c r="F8" s="134"/>
    </row>
    <row r="9" spans="1:12" ht="12.6" customHeight="1">
      <c r="B9" s="53"/>
      <c r="C9" s="53"/>
      <c r="D9" s="53"/>
      <c r="E9" s="53"/>
    </row>
    <row r="10" spans="1:12" ht="23.45">
      <c r="B10" s="52" t="s">
        <v>165</v>
      </c>
    </row>
    <row r="12" spans="1:12" ht="75.599999999999994" customHeight="1">
      <c r="A12" s="42" t="s">
        <v>166</v>
      </c>
      <c r="B12" s="41" t="s">
        <v>167</v>
      </c>
      <c r="C12" s="41" t="s">
        <v>12</v>
      </c>
      <c r="D12" s="41" t="s">
        <v>168</v>
      </c>
      <c r="E12" s="41" t="s">
        <v>169</v>
      </c>
      <c r="F12" s="41" t="s">
        <v>170</v>
      </c>
      <c r="G12" s="41" t="s">
        <v>171</v>
      </c>
      <c r="H12" s="41" t="s">
        <v>172</v>
      </c>
      <c r="I12" s="41" t="s">
        <v>173</v>
      </c>
      <c r="J12" s="41" t="s">
        <v>174</v>
      </c>
    </row>
    <row r="13" spans="1:12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49" t="str">
        <f>IFERROR(_xlfn.XLOOKUP(A13,Table13[TrackerID],Table13[Start Date]),"")</f>
        <v/>
      </c>
      <c r="E13" s="49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>
      <c r="A14" s="2"/>
      <c r="B14" t="str">
        <f>IFERROR(_xlfn.XLOOKUP(A14,Table13[TrackerID],Table13[Project/Activity Name]),"")</f>
        <v>Hornsea Three - Contingency UXO Clearance (Transmission &amp; Generation) (LO)</v>
      </c>
      <c r="C14" t="str">
        <f>IFERROR(_xlfn.XLOOKUP(A14,Table13[TrackerID],Table13[Activity Type]),"")</f>
        <v>UXO Low Order</v>
      </c>
      <c r="D14" s="49">
        <f>IFERROR(_xlfn.XLOOKUP(A14,Table13[TrackerID],Table13[Start Date]),"")</f>
        <v>45992</v>
      </c>
      <c r="E14" s="49">
        <f>IFERROR(_xlfn.XLOOKUP(A14,Table13[TrackerID],Table13[End Date]),"")</f>
        <v>47026</v>
      </c>
      <c r="F14">
        <f>IFERROR(_xlfn.XLOOKUP(A14,Table13[TrackerID],Table13[Duration of Activity Impacting SAC (days)]),"")</f>
        <v>9</v>
      </c>
      <c r="G14" s="50" cm="1">
        <f t="array" aca="1" ref="G14" ca="1">IFERROR(_xlfn.XLOOKUP(A14,Table13[TrackerID],IF(C3="Summer",Table13[Area Overlap with Summer SAC (km2) (NEW)],Table13[Area Overlap with Winter SAC (km2) (NEW)])),"")</f>
        <v>0</v>
      </c>
      <c r="H14" s="40">
        <f ca="1">IFERROR(Table44[[#This Row],[Impact on SAC (km2)]]/$H$3,"")</f>
        <v>0</v>
      </c>
      <c r="I14" s="40">
        <f ca="1">IFERROR(Table44[[#This Row],[Impact on SAC (%)]]*(MIN(Table44[[#This Row],[Proposed End Date]],$F$3)-MAX(Table44[[#This Row],[Proposed Start Date]],$F$2)+1)/$H$2,"")</f>
        <v>0</v>
      </c>
      <c r="J14" s="40">
        <f ca="1">IFERROR(Table44[[#This Row],[Impact on SAC (%)]]*Table44[[#This Row],[Proposed days]]/$H$2,"")</f>
        <v>0</v>
      </c>
    </row>
    <row r="15" spans="1:12">
      <c r="A15" s="2"/>
      <c r="B15" t="str">
        <f>IFERROR(_xlfn.XLOOKUP(A15,Table13[TrackerID],Table13[Project/Activity Name]),"")</f>
        <v>Hornsea Three - Contingency UXO Clearance (Transmission &amp; Generation) (LO)</v>
      </c>
      <c r="C15" t="str">
        <f>IFERROR(_xlfn.XLOOKUP(A15,Table13[TrackerID],Table13[Activity Type]),"")</f>
        <v>UXO Low Order</v>
      </c>
      <c r="D15" s="49">
        <f>IFERROR(_xlfn.XLOOKUP(A15,Table13[TrackerID],Table13[Start Date]),"")</f>
        <v>45992</v>
      </c>
      <c r="E15" s="49">
        <f>IFERROR(_xlfn.XLOOKUP(A15,Table13[TrackerID],Table13[End Date]),"")</f>
        <v>47026</v>
      </c>
      <c r="F15">
        <f>IFERROR(_xlfn.XLOOKUP(A15,Table13[TrackerID],Table13[Duration of Activity Impacting SAC (days)]),"")</f>
        <v>9</v>
      </c>
      <c r="G15" s="50" cm="1">
        <f t="array" ref="G15">IFERROR(_xlfn.XLOOKUP(A15,Table13[TrackerID],IF(C4="Summer",Table13[Area Overlap with Summer SAC (km2) (NEW)],Table13[Area Overlap with Winter SAC (km2) (NEW)])),"")</f>
        <v>0</v>
      </c>
      <c r="H15" s="40">
        <f>IFERROR(Table44[[#This Row],[Impact on SAC (km2)]]/$H$3,"")</f>
        <v>0</v>
      </c>
      <c r="I15" s="40">
        <f>IFERROR(Table44[[#This Row],[Impact on SAC (%)]]*(MIN(Table44[[#This Row],[Proposed End Date]],$F$3)-MAX(Table44[[#This Row],[Proposed Start Date]],$F$2)+1)/$H$2,"")</f>
        <v>0</v>
      </c>
      <c r="J15" s="40">
        <f>IFERROR(Table44[[#This Row],[Impact on SAC (%)]]*Table44[[#This Row],[Proposed days]]/$H$2,"")</f>
        <v>0</v>
      </c>
    </row>
    <row r="16" spans="1:12">
      <c r="A16" s="2"/>
      <c r="B16" t="str">
        <f>IFERROR(_xlfn.XLOOKUP(A16,Table13[TrackerID],Table13[Project/Activity Name]),"")</f>
        <v>Hornsea Three - Contingency UXO Clearance (Transmission &amp; Generation) (LO)</v>
      </c>
      <c r="C16" t="str">
        <f>IFERROR(_xlfn.XLOOKUP(A16,Table13[TrackerID],Table13[Activity Type]),"")</f>
        <v>UXO Low Order</v>
      </c>
      <c r="D16" s="49">
        <f>IFERROR(_xlfn.XLOOKUP(A16,Table13[TrackerID],Table13[Start Date]),"")</f>
        <v>45992</v>
      </c>
      <c r="E16" s="49">
        <f>IFERROR(_xlfn.XLOOKUP(A16,Table13[TrackerID],Table13[End Date]),"")</f>
        <v>47026</v>
      </c>
      <c r="F16">
        <f>IFERROR(_xlfn.XLOOKUP(A16,Table13[TrackerID],Table13[Duration of Activity Impacting SAC (days)]),"")</f>
        <v>9</v>
      </c>
      <c r="G16" s="50" cm="1">
        <f t="array" ref="G16">IFERROR(_xlfn.XLOOKUP(A16,Table13[TrackerID],IF(C5="Summer",Table13[Area Overlap with Summer SAC (km2) (NEW)],Table13[Area Overlap with Winter SAC (km2) (NEW)])),"")</f>
        <v>0</v>
      </c>
      <c r="H16" s="40">
        <f>IFERROR(Table44[[#This Row],[Impact on SAC (km2)]]/$H$3,"")</f>
        <v>0</v>
      </c>
      <c r="I16" s="40">
        <f>IFERROR(Table44[[#This Row],[Impact on SAC (%)]]*(MIN(Table44[[#This Row],[Proposed End Date]],$F$3)-MAX(Table44[[#This Row],[Proposed Start Date]],$F$2)+1)/$H$2,"")</f>
        <v>0</v>
      </c>
      <c r="J16" s="40">
        <f>IFERROR(Table44[[#This Row],[Impact on SAC (%)]]*Table44[[#This Row],[Proposed days]]/$H$2,"")</f>
        <v>0</v>
      </c>
    </row>
    <row r="17" spans="1:10">
      <c r="A17" s="2"/>
      <c r="B17" t="str">
        <f>IFERROR(_xlfn.XLOOKUP(A17,Table13[TrackerID],Table13[Project/Activity Name]),"")</f>
        <v>Hornsea Three - Contingency UXO Clearance (Transmission &amp; Generation) (LO)</v>
      </c>
      <c r="C17" t="str">
        <f>IFERROR(_xlfn.XLOOKUP(A17,Table13[TrackerID],Table13[Activity Type]),"")</f>
        <v>UXO Low Order</v>
      </c>
      <c r="D17" s="49">
        <f>IFERROR(_xlfn.XLOOKUP(A17,Table13[TrackerID],Table13[Start Date]),"")</f>
        <v>45992</v>
      </c>
      <c r="E17" s="49">
        <f>IFERROR(_xlfn.XLOOKUP(A17,Table13[TrackerID],Table13[End Date]),"")</f>
        <v>47026</v>
      </c>
      <c r="F17">
        <f>IFERROR(_xlfn.XLOOKUP(A17,Table13[TrackerID],Table13[Duration of Activity Impacting SAC (days)]),"")</f>
        <v>9</v>
      </c>
      <c r="G17" s="50" cm="1">
        <f t="array" ref="G17">IFERROR(_xlfn.XLOOKUP(A17,Table13[TrackerID],IF(C6="Summer",Table13[Area Overlap with Summer SAC (km2) (NEW)],Table13[Area Overlap with Winter SAC (km2) (NEW)])),"")</f>
        <v>0</v>
      </c>
      <c r="H17" s="40">
        <f>IFERROR(Table44[[#This Row],[Impact on SAC (km2)]]/$H$3,"")</f>
        <v>0</v>
      </c>
      <c r="I17" s="40">
        <f>IFERROR(Table44[[#This Row],[Impact on SAC (%)]]*(MIN(Table44[[#This Row],[Proposed End Date]],$F$3)-MAX(Table44[[#This Row],[Proposed Start Date]],$F$2)+1)/$H$2,"")</f>
        <v>0</v>
      </c>
      <c r="J17" s="40">
        <f>IFERROR(Table44[[#This Row],[Impact on SAC (%)]]*Table44[[#This Row],[Proposed days]]/$H$2,"")</f>
        <v>0</v>
      </c>
    </row>
    <row r="18" spans="1:10">
      <c r="A18" s="2"/>
      <c r="B18" t="str">
        <f>IFERROR(_xlfn.XLOOKUP(A18,Table13[TrackerID],Table13[Project/Activity Name]),"")</f>
        <v>Hornsea Three - Contingency UXO Clearance (Transmission &amp; Generation) (LO)</v>
      </c>
      <c r="C18" t="str">
        <f>IFERROR(_xlfn.XLOOKUP(A18,Table13[TrackerID],Table13[Activity Type]),"")</f>
        <v>UXO Low Order</v>
      </c>
      <c r="D18" s="49">
        <f>IFERROR(_xlfn.XLOOKUP(A18,Table13[TrackerID],Table13[Start Date]),"")</f>
        <v>45992</v>
      </c>
      <c r="E18" s="49">
        <f>IFERROR(_xlfn.XLOOKUP(A18,Table13[TrackerID],Table13[End Date]),"")</f>
        <v>47026</v>
      </c>
      <c r="F18">
        <f>IFERROR(_xlfn.XLOOKUP(A18,Table13[TrackerID],Table13[Duration of Activity Impacting SAC (days)]),"")</f>
        <v>9</v>
      </c>
      <c r="G18" s="50" cm="1">
        <f t="array" ref="G18">IFERROR(_xlfn.XLOOKUP(A18,Table13[TrackerID],IF(C7="Summer",Table13[Area Overlap with Summer SAC (km2) (NEW)],Table13[Area Overlap with Winter SAC (km2) (NEW)])),"")</f>
        <v>0</v>
      </c>
      <c r="H18" s="40">
        <f>IFERROR(Table44[[#This Row],[Impact on SAC (km2)]]/$H$3,"")</f>
        <v>0</v>
      </c>
      <c r="I18" s="40">
        <f>IFERROR(Table44[[#This Row],[Impact on SAC (%)]]*(MIN(Table44[[#This Row],[Proposed End Date]],$F$3)-MAX(Table44[[#This Row],[Proposed Start Date]],$F$2)+1)/$H$2,"")</f>
        <v>0</v>
      </c>
      <c r="J18" s="40">
        <f>IFERROR(Table44[[#This Row],[Impact on SAC (%)]]*Table44[[#This Row],[Proposed days]]/$H$2,"")</f>
        <v>0</v>
      </c>
    </row>
    <row r="19" spans="1:10">
      <c r="A19" s="2"/>
      <c r="B19" t="str">
        <f>IFERROR(_xlfn.XLOOKUP(A19,Table13[TrackerID],Table13[Project/Activity Name]),"")</f>
        <v>Hornsea Three - Contingency UXO Clearance (Transmission &amp; Generation) (LO)</v>
      </c>
      <c r="C19" t="str">
        <f>IFERROR(_xlfn.XLOOKUP(A19,Table13[TrackerID],Table13[Activity Type]),"")</f>
        <v>UXO Low Order</v>
      </c>
      <c r="D19" s="49">
        <f>IFERROR(_xlfn.XLOOKUP(A19,Table13[TrackerID],Table13[Start Date]),"")</f>
        <v>45992</v>
      </c>
      <c r="E19" s="49">
        <f>IFERROR(_xlfn.XLOOKUP(A19,Table13[TrackerID],Table13[End Date]),"")</f>
        <v>47026</v>
      </c>
      <c r="F19">
        <f>IFERROR(_xlfn.XLOOKUP(A19,Table13[TrackerID],Table13[Duration of Activity Impacting SAC (days)]),"")</f>
        <v>9</v>
      </c>
      <c r="G19" s="50" cm="1">
        <f t="array" ref="G19">IFERROR(_xlfn.XLOOKUP(A19,Table13[TrackerID],IF(C8="Summer",Table13[Area Overlap with Summer SAC (km2) (NEW)],Table13[Area Overlap with Winter SAC (km2) (NEW)])),"")</f>
        <v>0</v>
      </c>
      <c r="H19" s="40">
        <f>IFERROR(Table44[[#This Row],[Impact on SAC (km2)]]/$H$3,"")</f>
        <v>0</v>
      </c>
      <c r="I19" s="40">
        <f>IFERROR(Table44[[#This Row],[Impact on SAC (%)]]*(MIN(Table44[[#This Row],[Proposed End Date]],$F$3)-MAX(Table44[[#This Row],[Proposed Start Date]],$F$2)+1)/$H$2,"")</f>
        <v>0</v>
      </c>
      <c r="J19" s="40">
        <f>IFERROR(Table44[[#This Row],[Impact on SAC (%)]]*Table44[[#This Row],[Proposed days]]/$H$2,"")</f>
        <v>0</v>
      </c>
    </row>
    <row r="20" spans="1:10">
      <c r="A20" s="2"/>
      <c r="B20" t="str">
        <f>IFERROR(_xlfn.XLOOKUP(A20,Table13[TrackerID],Table13[Project/Activity Name]),"")</f>
        <v>Hornsea Three - Contingency UXO Clearance (Transmission &amp; Generation) (LO)</v>
      </c>
      <c r="C20" t="str">
        <f>IFERROR(_xlfn.XLOOKUP(A20,Table13[TrackerID],Table13[Activity Type]),"")</f>
        <v>UXO Low Order</v>
      </c>
      <c r="D20" s="49">
        <f>IFERROR(_xlfn.XLOOKUP(A20,Table13[TrackerID],Table13[Start Date]),"")</f>
        <v>45992</v>
      </c>
      <c r="E20" s="49">
        <f>IFERROR(_xlfn.XLOOKUP(A20,Table13[TrackerID],Table13[End Date]),"")</f>
        <v>47026</v>
      </c>
      <c r="F20">
        <f>IFERROR(_xlfn.XLOOKUP(A20,Table13[TrackerID],Table13[Duration of Activity Impacting SAC (days)]),"")</f>
        <v>9</v>
      </c>
      <c r="G20" s="50" cm="1">
        <f t="array" ref="G20">IFERROR(_xlfn.XLOOKUP(A20,Table13[TrackerID],IF(C9="Summer",Table13[Area Overlap with Summer SAC (km2) (NEW)],Table13[Area Overlap with Winter SAC (km2) (NEW)])),"")</f>
        <v>0</v>
      </c>
      <c r="H20" s="40">
        <f>IFERROR(Table44[[#This Row],[Impact on SAC (km2)]]/$H$3,"")</f>
        <v>0</v>
      </c>
      <c r="I20" s="40">
        <f>IFERROR(Table44[[#This Row],[Impact on SAC (%)]]*(MIN(Table44[[#This Row],[Proposed End Date]],$F$3)-MAX(Table44[[#This Row],[Proposed Start Date]],$F$2)+1)/$H$2,"")</f>
        <v>0</v>
      </c>
      <c r="J20" s="40">
        <f>IFERROR(Table44[[#This Row],[Impact on SAC (%)]]*Table44[[#This Row],[Proposed days]]/$H$2,"")</f>
        <v>0</v>
      </c>
    </row>
    <row r="21" spans="1:10">
      <c r="A21" s="2"/>
      <c r="B21" t="str">
        <f>IFERROR(_xlfn.XLOOKUP(A21,Table13[TrackerID],Table13[Project/Activity Name]),"")</f>
        <v>Hornsea Three - Contingency UXO Clearance (Transmission &amp; Generation) (LO)</v>
      </c>
      <c r="C21" t="str">
        <f>IFERROR(_xlfn.XLOOKUP(A21,Table13[TrackerID],Table13[Activity Type]),"")</f>
        <v>UXO Low Order</v>
      </c>
      <c r="D21" s="49">
        <f>IFERROR(_xlfn.XLOOKUP(A21,Table13[TrackerID],Table13[Start Date]),"")</f>
        <v>45992</v>
      </c>
      <c r="E21" s="49">
        <f>IFERROR(_xlfn.XLOOKUP(A21,Table13[TrackerID],Table13[End Date]),"")</f>
        <v>47026</v>
      </c>
      <c r="F21">
        <f>IFERROR(_xlfn.XLOOKUP(A21,Table13[TrackerID],Table13[Duration of Activity Impacting SAC (days)]),"")</f>
        <v>9</v>
      </c>
      <c r="G21" s="50" cm="1">
        <f t="array" ref="G21">IFERROR(_xlfn.XLOOKUP(A21,Table13[TrackerID],IF(C10="Summer",Table13[Area Overlap with Summer SAC (km2) (NEW)],Table13[Area Overlap with Winter SAC (km2) (NEW)])),"")</f>
        <v>0</v>
      </c>
      <c r="H21" s="40">
        <f>IFERROR(Table44[[#This Row],[Impact on SAC (km2)]]/$H$3,"")</f>
        <v>0</v>
      </c>
      <c r="I21" s="40">
        <f>IFERROR(Table44[[#This Row],[Impact on SAC (%)]]*(MIN(Table44[[#This Row],[Proposed End Date]],$F$3)-MAX(Table44[[#This Row],[Proposed Start Date]],$F$2)+1)/$H$2,"")</f>
        <v>0</v>
      </c>
      <c r="J21" s="40">
        <f>IFERROR(Table44[[#This Row],[Impact on SAC (%)]]*Table44[[#This Row],[Proposed days]]/$H$2,"")</f>
        <v>0</v>
      </c>
    </row>
    <row r="22" spans="1:10">
      <c r="A22" s="2"/>
      <c r="B22" t="str">
        <f>IFERROR(_xlfn.XLOOKUP(A22,Table13[TrackerID],Table13[Project/Activity Name]),"")</f>
        <v>Hornsea Three - Contingency UXO Clearance (Transmission &amp; Generation) (LO)</v>
      </c>
      <c r="C22" t="str">
        <f>IFERROR(_xlfn.XLOOKUP(A22,Table13[TrackerID],Table13[Activity Type]),"")</f>
        <v>UXO Low Order</v>
      </c>
      <c r="D22" s="49">
        <f>IFERROR(_xlfn.XLOOKUP(A22,Table13[TrackerID],Table13[Start Date]),"")</f>
        <v>45992</v>
      </c>
      <c r="E22" s="49">
        <f>IFERROR(_xlfn.XLOOKUP(A22,Table13[TrackerID],Table13[End Date]),"")</f>
        <v>47026</v>
      </c>
      <c r="F22">
        <f>IFERROR(_xlfn.XLOOKUP(A22,Table13[TrackerID],Table13[Duration of Activity Impacting SAC (days)]),"")</f>
        <v>9</v>
      </c>
      <c r="G22" s="50" cm="1">
        <f t="array" ref="G22">IFERROR(_xlfn.XLOOKUP(A22,Table13[TrackerID],IF(C11="Summer",Table13[Area Overlap with Summer SAC (km2) (NEW)],Table13[Area Overlap with Winter SAC (km2) (NEW)])),"")</f>
        <v>0</v>
      </c>
      <c r="H22" s="40">
        <f>IFERROR(Table44[[#This Row],[Impact on SAC (km2)]]/$H$3,"")</f>
        <v>0</v>
      </c>
      <c r="I22" s="40">
        <f>IFERROR(Table44[[#This Row],[Impact on SAC (%)]]*(MIN(Table44[[#This Row],[Proposed End Date]],$F$3)-MAX(Table44[[#This Row],[Proposed Start Date]],$F$2)+1)/$H$2,"")</f>
        <v>0</v>
      </c>
      <c r="J22" s="40">
        <f>IFERROR(Table44[[#This Row],[Impact on SAC (%)]]*Table44[[#This Row],[Proposed days]]/$H$2,"")</f>
        <v>0</v>
      </c>
    </row>
    <row r="23" spans="1:10">
      <c r="A23" s="2"/>
      <c r="B23" t="str">
        <f>IFERROR(_xlfn.XLOOKUP(A23,Table13[TrackerID],Table13[Project/Activity Name]),"")</f>
        <v>Hornsea Three - Contingency UXO Clearance (Transmission &amp; Generation) (LO)</v>
      </c>
      <c r="C23" t="str">
        <f>IFERROR(_xlfn.XLOOKUP(A23,Table13[TrackerID],Table13[Activity Type]),"")</f>
        <v>UXO Low Order</v>
      </c>
      <c r="D23" s="49">
        <f>IFERROR(_xlfn.XLOOKUP(A23,Table13[TrackerID],Table13[Start Date]),"")</f>
        <v>45992</v>
      </c>
      <c r="E23" s="49">
        <f>IFERROR(_xlfn.XLOOKUP(A23,Table13[TrackerID],Table13[End Date]),"")</f>
        <v>47026</v>
      </c>
      <c r="F23">
        <f>IFERROR(_xlfn.XLOOKUP(A23,Table13[TrackerID],Table13[Duration of Activity Impacting SAC (days)]),"")</f>
        <v>9</v>
      </c>
      <c r="G23" s="50" cm="1">
        <f t="array" ref="G23">IFERROR(_xlfn.XLOOKUP(A23,Table13[TrackerID],IF(C12="Summer",Table13[Area Overlap with Summer SAC (km2) (NEW)],Table13[Area Overlap with Winter SAC (km2) (NEW)])),"")</f>
        <v>0</v>
      </c>
      <c r="H23" s="40">
        <f>IFERROR(Table44[[#This Row],[Impact on SAC (km2)]]/$H$3,"")</f>
        <v>0</v>
      </c>
      <c r="I23" s="40">
        <f>IFERROR(Table44[[#This Row],[Impact on SAC (%)]]*(MIN(Table44[[#This Row],[Proposed End Date]],$F$3)-MAX(Table44[[#This Row],[Proposed Start Date]],$F$2)+1)/$H$2,"")</f>
        <v>0</v>
      </c>
      <c r="J23" s="40">
        <f>IFERROR(Table44[[#This Row],[Impact on SAC (%)]]*Table44[[#This Row],[Proposed days]]/$H$2,"")</f>
        <v>0</v>
      </c>
    </row>
    <row r="24" spans="1:10">
      <c r="A24" s="2"/>
      <c r="B24" t="str">
        <f>IFERROR(_xlfn.XLOOKUP(A24,Table13[TrackerID],Table13[Project/Activity Name]),"")</f>
        <v>Hornsea Three - Contingency UXO Clearance (Transmission &amp; Generation) (LO)</v>
      </c>
      <c r="C24" t="str">
        <f>IFERROR(_xlfn.XLOOKUP(A24,Table13[TrackerID],Table13[Activity Type]),"")</f>
        <v>UXO Low Order</v>
      </c>
      <c r="D24" s="49">
        <f>IFERROR(_xlfn.XLOOKUP(A24,Table13[TrackerID],Table13[Start Date]),"")</f>
        <v>45992</v>
      </c>
      <c r="E24" s="49">
        <f>IFERROR(_xlfn.XLOOKUP(A24,Table13[TrackerID],Table13[End Date]),"")</f>
        <v>47026</v>
      </c>
      <c r="F24">
        <f>IFERROR(_xlfn.XLOOKUP(A24,Table13[TrackerID],Table13[Duration of Activity Impacting SAC (days)]),"")</f>
        <v>9</v>
      </c>
      <c r="G24" s="50" cm="1">
        <f t="array" ref="G24">IFERROR(_xlfn.XLOOKUP(A24,Table13[TrackerID],IF(C13="Summer",Table13[Area Overlap with Summer SAC (km2) (NEW)],Table13[Area Overlap with Winter SAC (km2) (NEW)])),"")</f>
        <v>0</v>
      </c>
      <c r="H24" s="40">
        <f>IFERROR(Table44[[#This Row],[Impact on SAC (km2)]]/$H$3,"")</f>
        <v>0</v>
      </c>
      <c r="I24" s="40">
        <f>IFERROR(Table44[[#This Row],[Impact on SAC (%)]]*(MIN(Table44[[#This Row],[Proposed End Date]],$F$3)-MAX(Table44[[#This Row],[Proposed Start Date]],$F$2)+1)/$H$2,"")</f>
        <v>0</v>
      </c>
      <c r="J24" s="40">
        <f>IFERROR(Table44[[#This Row],[Impact on SAC (%)]]*Table44[[#This Row],[Proposed days]]/$H$2,"")</f>
        <v>0</v>
      </c>
    </row>
    <row r="25" spans="1:10">
      <c r="A25" s="2"/>
      <c r="B25" t="str">
        <f>IFERROR(_xlfn.XLOOKUP(A25,Table13[TrackerID],Table13[Project/Activity Name]),"")</f>
        <v>Hornsea Three - Contingency UXO Clearance (Transmission &amp; Generation) (LO)</v>
      </c>
      <c r="C25" t="str">
        <f>IFERROR(_xlfn.XLOOKUP(A25,Table13[TrackerID],Table13[Activity Type]),"")</f>
        <v>UXO Low Order</v>
      </c>
      <c r="D25" s="49">
        <f>IFERROR(_xlfn.XLOOKUP(A25,Table13[TrackerID],Table13[Start Date]),"")</f>
        <v>45992</v>
      </c>
      <c r="E25" s="49">
        <f>IFERROR(_xlfn.XLOOKUP(A25,Table13[TrackerID],Table13[End Date]),"")</f>
        <v>47026</v>
      </c>
      <c r="F25">
        <f>IFERROR(_xlfn.XLOOKUP(A25,Table13[TrackerID],Table13[Duration of Activity Impacting SAC (days)]),"")</f>
        <v>9</v>
      </c>
      <c r="G25" s="50" cm="1">
        <f t="array" ref="G25">IFERROR(_xlfn.XLOOKUP(A25,Table13[TrackerID],IF(C14="Summer",Table13[Area Overlap with Summer SAC (km2) (NEW)],Table13[Area Overlap with Winter SAC (km2) (NEW)])),"")</f>
        <v>0</v>
      </c>
      <c r="H25" s="40">
        <f>IFERROR(Table44[[#This Row],[Impact on SAC (km2)]]/$H$3,"")</f>
        <v>0</v>
      </c>
      <c r="I25" s="40">
        <f>IFERROR(Table44[[#This Row],[Impact on SAC (%)]]*(MIN(Table44[[#This Row],[Proposed End Date]],$F$3)-MAX(Table44[[#This Row],[Proposed Start Date]],$F$2)+1)/$H$2,"")</f>
        <v>0</v>
      </c>
      <c r="J25" s="40">
        <f>IFERROR(Table44[[#This Row],[Impact on SAC (%)]]*Table44[[#This Row],[Proposed days]]/$H$2,"")</f>
        <v>0</v>
      </c>
    </row>
    <row r="26" spans="1:10">
      <c r="A26" s="2"/>
      <c r="B26" t="str">
        <f>IFERROR(_xlfn.XLOOKUP(A26,Table13[TrackerID],Table13[Project/Activity Name]),"")</f>
        <v>Hornsea Three - Contingency UXO Clearance (Transmission &amp; Generation) (LO)</v>
      </c>
      <c r="C26" t="str">
        <f>IFERROR(_xlfn.XLOOKUP(A26,Table13[TrackerID],Table13[Activity Type]),"")</f>
        <v>UXO Low Order</v>
      </c>
      <c r="D26" s="49">
        <f>IFERROR(_xlfn.XLOOKUP(A26,Table13[TrackerID],Table13[Start Date]),"")</f>
        <v>45992</v>
      </c>
      <c r="E26" s="49">
        <f>IFERROR(_xlfn.XLOOKUP(A26,Table13[TrackerID],Table13[End Date]),"")</f>
        <v>47026</v>
      </c>
      <c r="F26">
        <f>IFERROR(_xlfn.XLOOKUP(A26,Table13[TrackerID],Table13[Duration of Activity Impacting SAC (days)]),"")</f>
        <v>9</v>
      </c>
      <c r="G26" s="50" cm="1">
        <f t="array" ref="G26">IFERROR(_xlfn.XLOOKUP(A26,Table13[TrackerID],IF(C15="Summer",Table13[Area Overlap with Summer SAC (km2) (NEW)],Table13[Area Overlap with Winter SAC (km2) (NEW)])),"")</f>
        <v>0</v>
      </c>
      <c r="H26" s="40">
        <f>IFERROR(Table44[[#This Row],[Impact on SAC (km2)]]/$H$3,"")</f>
        <v>0</v>
      </c>
      <c r="I26" s="40">
        <f>IFERROR(Table44[[#This Row],[Impact on SAC (%)]]*(MIN(Table44[[#This Row],[Proposed End Date]],$F$3)-MAX(Table44[[#This Row],[Proposed Start Date]],$F$2)+1)/$H$2,"")</f>
        <v>0</v>
      </c>
      <c r="J26" s="40">
        <f>IFERROR(Table44[[#This Row],[Impact on SAC (%)]]*Table44[[#This Row],[Proposed days]]/$H$2,"")</f>
        <v>0</v>
      </c>
    </row>
    <row r="27" spans="1:10">
      <c r="A27" s="2"/>
      <c r="B27" t="str">
        <f>IFERROR(_xlfn.XLOOKUP(A27,Table13[TrackerID],Table13[Project/Activity Name]),"")</f>
        <v>Hornsea Three - Contingency UXO Clearance (Transmission &amp; Generation) (LO)</v>
      </c>
      <c r="C27" t="str">
        <f>IFERROR(_xlfn.XLOOKUP(A27,Table13[TrackerID],Table13[Activity Type]),"")</f>
        <v>UXO Low Order</v>
      </c>
      <c r="D27" s="49">
        <f>IFERROR(_xlfn.XLOOKUP(A27,Table13[TrackerID],Table13[Start Date]),"")</f>
        <v>45992</v>
      </c>
      <c r="E27" s="49">
        <f>IFERROR(_xlfn.XLOOKUP(A27,Table13[TrackerID],Table13[End Date]),"")</f>
        <v>47026</v>
      </c>
      <c r="F27">
        <f>IFERROR(_xlfn.XLOOKUP(A27,Table13[TrackerID],Table13[Duration of Activity Impacting SAC (days)]),"")</f>
        <v>9</v>
      </c>
      <c r="G27" s="50" cm="1">
        <f t="array" ref="G27">IFERROR(_xlfn.XLOOKUP(A27,Table13[TrackerID],IF(C16="Summer",Table13[Area Overlap with Summer SAC (km2) (NEW)],Table13[Area Overlap with Winter SAC (km2) (NEW)])),"")</f>
        <v>0</v>
      </c>
      <c r="H27" s="40">
        <f>IFERROR(Table44[[#This Row],[Impact on SAC (km2)]]/$H$3,"")</f>
        <v>0</v>
      </c>
      <c r="I27" s="40">
        <f>IFERROR(Table44[[#This Row],[Impact on SAC (%)]]*(MIN(Table44[[#This Row],[Proposed End Date]],$F$3)-MAX(Table44[[#This Row],[Proposed Start Date]],$F$2)+1)/$H$2,"")</f>
        <v>0</v>
      </c>
      <c r="J27" s="40">
        <f>IFERROR(Table44[[#This Row],[Impact on SAC (%)]]*Table44[[#This Row],[Proposed days]]/$H$2,"")</f>
        <v>0</v>
      </c>
    </row>
    <row r="28" spans="1:10">
      <c r="A28" s="2"/>
      <c r="B28" t="str">
        <f>IFERROR(_xlfn.XLOOKUP(A28,Table13[TrackerID],Table13[Project/Activity Name]),"")</f>
        <v>Hornsea Three - Contingency UXO Clearance (Transmission &amp; Generation) (LO)</v>
      </c>
      <c r="C28" t="str">
        <f>IFERROR(_xlfn.XLOOKUP(A28,Table13[TrackerID],Table13[Activity Type]),"")</f>
        <v>UXO Low Order</v>
      </c>
      <c r="D28" s="49">
        <f>IFERROR(_xlfn.XLOOKUP(A28,Table13[TrackerID],Table13[Start Date]),"")</f>
        <v>45992</v>
      </c>
      <c r="E28" s="49">
        <f>IFERROR(_xlfn.XLOOKUP(A28,Table13[TrackerID],Table13[End Date]),"")</f>
        <v>47026</v>
      </c>
      <c r="F28">
        <f>IFERROR(_xlfn.XLOOKUP(A28,Table13[TrackerID],Table13[Duration of Activity Impacting SAC (days)]),"")</f>
        <v>9</v>
      </c>
      <c r="G28" s="50" cm="1">
        <f t="array" ref="G28">IFERROR(_xlfn.XLOOKUP(A28,Table13[TrackerID],IF(C17="Summer",Table13[Area Overlap with Summer SAC (km2) (NEW)],Table13[Area Overlap with Winter SAC (km2) (NEW)])),"")</f>
        <v>0</v>
      </c>
      <c r="H28" s="40">
        <f>IFERROR(Table44[[#This Row],[Impact on SAC (km2)]]/$H$3,"")</f>
        <v>0</v>
      </c>
      <c r="I28" s="40">
        <f>IFERROR(Table44[[#This Row],[Impact on SAC (%)]]*(MIN(Table44[[#This Row],[Proposed End Date]],$F$3)-MAX(Table44[[#This Row],[Proposed Start Date]],$F$2)+1)/$H$2,"")</f>
        <v>0</v>
      </c>
      <c r="J28" s="40">
        <f>IFERROR(Table44[[#This Row],[Impact on SAC (%)]]*Table44[[#This Row],[Proposed days]]/$H$2,"")</f>
        <v>0</v>
      </c>
    </row>
    <row r="29" spans="1:10">
      <c r="A29" s="2"/>
      <c r="B29" t="str">
        <f>IFERROR(_xlfn.XLOOKUP(A29,Table13[TrackerID],Table13[Project/Activity Name]),"")</f>
        <v>Hornsea Three - Contingency UXO Clearance (Transmission &amp; Generation) (LO)</v>
      </c>
      <c r="C29" t="str">
        <f>IFERROR(_xlfn.XLOOKUP(A29,Table13[TrackerID],Table13[Activity Type]),"")</f>
        <v>UXO Low Order</v>
      </c>
      <c r="D29" s="49">
        <f>IFERROR(_xlfn.XLOOKUP(A29,Table13[TrackerID],Table13[Start Date]),"")</f>
        <v>45992</v>
      </c>
      <c r="E29" s="49">
        <f>IFERROR(_xlfn.XLOOKUP(A29,Table13[TrackerID],Table13[End Date]),"")</f>
        <v>47026</v>
      </c>
      <c r="F29">
        <f>IFERROR(_xlfn.XLOOKUP(A29,Table13[TrackerID],Table13[Duration of Activity Impacting SAC (days)]),"")</f>
        <v>9</v>
      </c>
      <c r="G29" s="50" cm="1">
        <f t="array" ref="G29">IFERROR(_xlfn.XLOOKUP(A29,Table13[TrackerID],IF(C18="Summer",Table13[Area Overlap with Summer SAC (km2) (NEW)],Table13[Area Overlap with Winter SAC (km2) (NEW)])),"")</f>
        <v>0</v>
      </c>
      <c r="H29" s="40">
        <f>IFERROR(Table44[[#This Row],[Impact on SAC (km2)]]/$H$3,"")</f>
        <v>0</v>
      </c>
      <c r="I29" s="40">
        <f>IFERROR(Table44[[#This Row],[Impact on SAC (%)]]*(MIN(Table44[[#This Row],[Proposed End Date]],$F$3)-MAX(Table44[[#This Row],[Proposed Start Date]],$F$2)+1)/$H$2,"")</f>
        <v>0</v>
      </c>
      <c r="J29" s="40">
        <f>IFERROR(Table44[[#This Row],[Impact on SAC (%)]]*Table44[[#This Row],[Proposed days]]/$H$2,"")</f>
        <v>0</v>
      </c>
    </row>
    <row r="30" spans="1:10">
      <c r="A30" s="2"/>
      <c r="B30" t="str">
        <f>IFERROR(_xlfn.XLOOKUP(A30,Table13[TrackerID],Table13[Project/Activity Name]),"")</f>
        <v>Hornsea Three - Contingency UXO Clearance (Transmission &amp; Generation) (LO)</v>
      </c>
      <c r="C30" t="str">
        <f>IFERROR(_xlfn.XLOOKUP(A30,Table13[TrackerID],Table13[Activity Type]),"")</f>
        <v>UXO Low Order</v>
      </c>
      <c r="D30" s="49">
        <f>IFERROR(_xlfn.XLOOKUP(A30,Table13[TrackerID],Table13[Start Date]),"")</f>
        <v>45992</v>
      </c>
      <c r="E30" s="49">
        <f>IFERROR(_xlfn.XLOOKUP(A30,Table13[TrackerID],Table13[End Date]),"")</f>
        <v>47026</v>
      </c>
      <c r="F30">
        <f>IFERROR(_xlfn.XLOOKUP(A30,Table13[TrackerID],Table13[Duration of Activity Impacting SAC (days)]),"")</f>
        <v>9</v>
      </c>
      <c r="G30" s="50" cm="1">
        <f t="array" ref="G30">IFERROR(_xlfn.XLOOKUP(A30,Table13[TrackerID],IF(C19="Summer",Table13[Area Overlap with Summer SAC (km2) (NEW)],Table13[Area Overlap with Winter SAC (km2) (NEW)])),"")</f>
        <v>0</v>
      </c>
      <c r="H30" s="40">
        <f>IFERROR(Table44[[#This Row],[Impact on SAC (km2)]]/$H$3,"")</f>
        <v>0</v>
      </c>
      <c r="I30" s="40">
        <f>IFERROR(Table44[[#This Row],[Impact on SAC (%)]]*(MIN(Table44[[#This Row],[Proposed End Date]],$F$3)-MAX(Table44[[#This Row],[Proposed Start Date]],$F$2)+1)/$H$2,"")</f>
        <v>0</v>
      </c>
      <c r="J30" s="40">
        <f>IFERROR(Table44[[#This Row],[Impact on SAC (%)]]*Table44[[#This Row],[Proposed days]]/$H$2,"")</f>
        <v>0</v>
      </c>
    </row>
    <row r="31" spans="1:10">
      <c r="A31" s="2"/>
      <c r="B31" t="str">
        <f>IFERROR(_xlfn.XLOOKUP(A31,Table13[TrackerID],Table13[Project/Activity Name]),"")</f>
        <v>Hornsea Three - Contingency UXO Clearance (Transmission &amp; Generation) (LO)</v>
      </c>
      <c r="C31" t="str">
        <f>IFERROR(_xlfn.XLOOKUP(A31,Table13[TrackerID],Table13[Activity Type]),"")</f>
        <v>UXO Low Order</v>
      </c>
      <c r="D31" s="49">
        <f>IFERROR(_xlfn.XLOOKUP(A31,Table13[TrackerID],Table13[Start Date]),"")</f>
        <v>45992</v>
      </c>
      <c r="E31" s="49">
        <f>IFERROR(_xlfn.XLOOKUP(A31,Table13[TrackerID],Table13[End Date]),"")</f>
        <v>47026</v>
      </c>
      <c r="F31">
        <f>IFERROR(_xlfn.XLOOKUP(A31,Table13[TrackerID],Table13[Duration of Activity Impacting SAC (days)]),"")</f>
        <v>9</v>
      </c>
      <c r="G31" s="50" cm="1">
        <f t="array" ref="G31">IFERROR(_xlfn.XLOOKUP(A31,Table13[TrackerID],IF(C20="Summer",Table13[Area Overlap with Summer SAC (km2) (NEW)],Table13[Area Overlap with Winter SAC (km2) (NEW)])),"")</f>
        <v>0</v>
      </c>
      <c r="H31" s="40">
        <f>IFERROR(Table44[[#This Row],[Impact on SAC (km2)]]/$H$3,"")</f>
        <v>0</v>
      </c>
      <c r="I31" s="40">
        <f>IFERROR(Table44[[#This Row],[Impact on SAC (%)]]*(MIN(Table44[[#This Row],[Proposed End Date]],$F$3)-MAX(Table44[[#This Row],[Proposed Start Date]],$F$2)+1)/$H$2,"")</f>
        <v>0</v>
      </c>
      <c r="J31" s="40">
        <f>IFERROR(Table44[[#This Row],[Impact on SAC (%)]]*Table44[[#This Row],[Proposed days]]/$H$2,"")</f>
        <v>0</v>
      </c>
    </row>
    <row r="32" spans="1:10">
      <c r="A32" s="2"/>
      <c r="B32" t="str">
        <f>IFERROR(_xlfn.XLOOKUP(A32,Table13[TrackerID],Table13[Project/Activity Name]),"")</f>
        <v>Hornsea Three - Contingency UXO Clearance (Transmission &amp; Generation) (LO)</v>
      </c>
      <c r="C32" t="str">
        <f>IFERROR(_xlfn.XLOOKUP(A32,Table13[TrackerID],Table13[Activity Type]),"")</f>
        <v>UXO Low Order</v>
      </c>
      <c r="D32" s="49">
        <f>IFERROR(_xlfn.XLOOKUP(A32,Table13[TrackerID],Table13[Start Date]),"")</f>
        <v>45992</v>
      </c>
      <c r="E32" s="49">
        <f>IFERROR(_xlfn.XLOOKUP(A32,Table13[TrackerID],Table13[End Date]),"")</f>
        <v>47026</v>
      </c>
      <c r="F32">
        <f>IFERROR(_xlfn.XLOOKUP(A32,Table13[TrackerID],Table13[Duration of Activity Impacting SAC (days)]),"")</f>
        <v>9</v>
      </c>
      <c r="G32" s="50" cm="1">
        <f t="array" ref="G32">IFERROR(_xlfn.XLOOKUP(A32,Table13[TrackerID],IF(C21="Summer",Table13[Area Overlap with Summer SAC (km2) (NEW)],Table13[Area Overlap with Winter SAC (km2) (NEW)])),"")</f>
        <v>0</v>
      </c>
      <c r="H32" s="40">
        <f>IFERROR(Table44[[#This Row],[Impact on SAC (km2)]]/$H$3,"")</f>
        <v>0</v>
      </c>
      <c r="I32" s="40">
        <f>IFERROR(Table44[[#This Row],[Impact on SAC (%)]]*(MIN(Table44[[#This Row],[Proposed End Date]],$F$3)-MAX(Table44[[#This Row],[Proposed Start Date]],$F$2)+1)/$H$2,"")</f>
        <v>0</v>
      </c>
      <c r="J32" s="40">
        <f>IFERROR(Table44[[#This Row],[Impact on SAC (%)]]*Table44[[#This Row],[Proposed days]]/$H$2,"")</f>
        <v>0</v>
      </c>
    </row>
    <row r="33" spans="1:10">
      <c r="A33" s="2"/>
      <c r="B33" t="str">
        <f>IFERROR(_xlfn.XLOOKUP(A33,Table13[TrackerID],Table13[Project/Activity Name]),"")</f>
        <v>Hornsea Three - Contingency UXO Clearance (Transmission &amp; Generation) (LO)</v>
      </c>
      <c r="C33" t="str">
        <f>IFERROR(_xlfn.XLOOKUP(A33,Table13[TrackerID],Table13[Activity Type]),"")</f>
        <v>UXO Low Order</v>
      </c>
      <c r="D33" s="49">
        <f>IFERROR(_xlfn.XLOOKUP(A33,Table13[TrackerID],Table13[Start Date]),"")</f>
        <v>45992</v>
      </c>
      <c r="E33" s="49">
        <f>IFERROR(_xlfn.XLOOKUP(A33,Table13[TrackerID],Table13[End Date]),"")</f>
        <v>47026</v>
      </c>
      <c r="F33">
        <f>IFERROR(_xlfn.XLOOKUP(A33,Table13[TrackerID],Table13[Duration of Activity Impacting SAC (days)]),"")</f>
        <v>9</v>
      </c>
      <c r="G33" s="50" cm="1">
        <f t="array" ref="G33">IFERROR(_xlfn.XLOOKUP(A33,Table13[TrackerID],IF(C22="Summer",Table13[Area Overlap with Summer SAC (km2) (NEW)],Table13[Area Overlap with Winter SAC (km2) (NEW)])),"")</f>
        <v>0</v>
      </c>
      <c r="H33" s="40">
        <f>IFERROR(Table44[[#This Row],[Impact on SAC (km2)]]/$H$3,"")</f>
        <v>0</v>
      </c>
      <c r="I33" s="40">
        <f>IFERROR(Table44[[#This Row],[Impact on SAC (%)]]*(MIN(Table44[[#This Row],[Proposed End Date]],$F$3)-MAX(Table44[[#This Row],[Proposed Start Date]],$F$2)+1)/$H$2,"")</f>
        <v>0</v>
      </c>
      <c r="J33" s="40">
        <f>IFERROR(Table44[[#This Row],[Impact on SAC (%)]]*Table44[[#This Row],[Proposed days]]/$H$2,"")</f>
        <v>0</v>
      </c>
    </row>
    <row r="34" spans="1:10">
      <c r="A34" s="2"/>
      <c r="B34" t="str">
        <f>IFERROR(_xlfn.XLOOKUP(A34,Table13[TrackerID],Table13[Project/Activity Name]),"")</f>
        <v>Hornsea Three - Contingency UXO Clearance (Transmission &amp; Generation) (LO)</v>
      </c>
      <c r="C34" t="str">
        <f>IFERROR(_xlfn.XLOOKUP(A34,Table13[TrackerID],Table13[Activity Type]),"")</f>
        <v>UXO Low Order</v>
      </c>
      <c r="D34" s="49">
        <f>IFERROR(_xlfn.XLOOKUP(A34,Table13[TrackerID],Table13[Start Date]),"")</f>
        <v>45992</v>
      </c>
      <c r="E34" s="49">
        <f>IFERROR(_xlfn.XLOOKUP(A34,Table13[TrackerID],Table13[End Date]),"")</f>
        <v>47026</v>
      </c>
      <c r="F34">
        <f>IFERROR(_xlfn.XLOOKUP(A34,Table13[TrackerID],Table13[Duration of Activity Impacting SAC (days)]),"")</f>
        <v>9</v>
      </c>
      <c r="G34" s="50" cm="1">
        <f t="array" ref="G34">IFERROR(_xlfn.XLOOKUP(A34,Table13[TrackerID],IF(C23="Summer",Table13[Area Overlap with Summer SAC (km2) (NEW)],Table13[Area Overlap with Winter SAC (km2) (NEW)])),"")</f>
        <v>0</v>
      </c>
      <c r="H34" s="40">
        <f>IFERROR(Table44[[#This Row],[Impact on SAC (km2)]]/$H$3,"")</f>
        <v>0</v>
      </c>
      <c r="I34" s="40">
        <f>IFERROR(Table44[[#This Row],[Impact on SAC (%)]]*(MIN(Table44[[#This Row],[Proposed End Date]],$F$3)-MAX(Table44[[#This Row],[Proposed Start Date]],$F$2)+1)/$H$2,"")</f>
        <v>0</v>
      </c>
      <c r="J34" s="40">
        <f>IFERROR(Table44[[#This Row],[Impact on SAC (%)]]*Table44[[#This Row],[Proposed days]]/$H$2,"")</f>
        <v>0</v>
      </c>
    </row>
    <row r="35" spans="1:10">
      <c r="A35" s="2"/>
      <c r="B35" t="str">
        <f>IFERROR(_xlfn.XLOOKUP(A35,Table13[TrackerID],Table13[Project/Activity Name]),"")</f>
        <v>Hornsea Three - Contingency UXO Clearance (Transmission &amp; Generation) (LO)</v>
      </c>
      <c r="C35" t="str">
        <f>IFERROR(_xlfn.XLOOKUP(A35,Table13[TrackerID],Table13[Activity Type]),"")</f>
        <v>UXO Low Order</v>
      </c>
      <c r="D35" s="49">
        <f>IFERROR(_xlfn.XLOOKUP(A35,Table13[TrackerID],Table13[Start Date]),"")</f>
        <v>45992</v>
      </c>
      <c r="E35" s="49">
        <f>IFERROR(_xlfn.XLOOKUP(A35,Table13[TrackerID],Table13[End Date]),"")</f>
        <v>47026</v>
      </c>
      <c r="F35">
        <f>IFERROR(_xlfn.XLOOKUP(A35,Table13[TrackerID],Table13[Duration of Activity Impacting SAC (days)]),"")</f>
        <v>9</v>
      </c>
      <c r="G35" s="50" cm="1">
        <f t="array" ref="G35">IFERROR(_xlfn.XLOOKUP(A35,Table13[TrackerID],IF(C24="Summer",Table13[Area Overlap with Summer SAC (km2) (NEW)],Table13[Area Overlap with Winter SAC (km2) (NEW)])),"")</f>
        <v>0</v>
      </c>
      <c r="H35" s="40">
        <f>IFERROR(Table44[[#This Row],[Impact on SAC (km2)]]/$H$3,"")</f>
        <v>0</v>
      </c>
      <c r="I35" s="40">
        <f>IFERROR(Table44[[#This Row],[Impact on SAC (%)]]*(MIN(Table44[[#This Row],[Proposed End Date]],$F$3)-MAX(Table44[[#This Row],[Proposed Start Date]],$F$2)+1)/$H$2,"")</f>
        <v>0</v>
      </c>
      <c r="J35" s="40">
        <f>IFERROR(Table44[[#This Row],[Impact on SAC (%)]]*Table44[[#This Row],[Proposed days]]/$H$2,"")</f>
        <v>0</v>
      </c>
    </row>
    <row r="36" spans="1:10">
      <c r="A36" s="2"/>
      <c r="B36" t="str">
        <f>IFERROR(_xlfn.XLOOKUP(A36,Table13[TrackerID],Table13[Project/Activity Name]),"")</f>
        <v>Hornsea Three - Contingency UXO Clearance (Transmission &amp; Generation) (LO)</v>
      </c>
      <c r="C36" t="str">
        <f>IFERROR(_xlfn.XLOOKUP(A36,Table13[TrackerID],Table13[Activity Type]),"")</f>
        <v>UXO Low Order</v>
      </c>
      <c r="D36" s="49">
        <f>IFERROR(_xlfn.XLOOKUP(A36,Table13[TrackerID],Table13[Start Date]),"")</f>
        <v>45992</v>
      </c>
      <c r="E36" s="49">
        <f>IFERROR(_xlfn.XLOOKUP(A36,Table13[TrackerID],Table13[End Date]),"")</f>
        <v>47026</v>
      </c>
      <c r="F36">
        <f>IFERROR(_xlfn.XLOOKUP(A36,Table13[TrackerID],Table13[Duration of Activity Impacting SAC (days)]),"")</f>
        <v>9</v>
      </c>
      <c r="G36" s="50" cm="1">
        <f t="array" ref="G36">IFERROR(_xlfn.XLOOKUP(A36,Table13[TrackerID],IF(C25="Summer",Table13[Area Overlap with Summer SAC (km2) (NEW)],Table13[Area Overlap with Winter SAC (km2) (NEW)])),"")</f>
        <v>0</v>
      </c>
      <c r="H36" s="40">
        <f>IFERROR(Table44[[#This Row],[Impact on SAC (km2)]]/$H$3,"")</f>
        <v>0</v>
      </c>
      <c r="I36" s="40">
        <f>IFERROR(Table44[[#This Row],[Impact on SAC (%)]]*(MIN(Table44[[#This Row],[Proposed End Date]],$F$3)-MAX(Table44[[#This Row],[Proposed Start Date]],$F$2)+1)/$H$2,"")</f>
        <v>0</v>
      </c>
      <c r="J36" s="40">
        <f>IFERROR(Table44[[#This Row],[Impact on SAC (%)]]*Table44[[#This Row],[Proposed days]]/$H$2,"")</f>
        <v>0</v>
      </c>
    </row>
    <row r="37" spans="1:10">
      <c r="A37" s="2"/>
      <c r="B37" t="str">
        <f>IFERROR(_xlfn.XLOOKUP(A37,Table13[TrackerID],Table13[Project/Activity Name]),"")</f>
        <v>Hornsea Three - Contingency UXO Clearance (Transmission &amp; Generation) (LO)</v>
      </c>
      <c r="C37" t="str">
        <f>IFERROR(_xlfn.XLOOKUP(A37,Table13[TrackerID],Table13[Activity Type]),"")</f>
        <v>UXO Low Order</v>
      </c>
      <c r="D37" s="49">
        <f>IFERROR(_xlfn.XLOOKUP(A37,Table13[TrackerID],Table13[Start Date]),"")</f>
        <v>45992</v>
      </c>
      <c r="E37" s="49">
        <f>IFERROR(_xlfn.XLOOKUP(A37,Table13[TrackerID],Table13[End Date]),"")</f>
        <v>47026</v>
      </c>
      <c r="F37">
        <f>IFERROR(_xlfn.XLOOKUP(A37,Table13[TrackerID],Table13[Duration of Activity Impacting SAC (days)]),"")</f>
        <v>9</v>
      </c>
      <c r="G37" s="50" cm="1">
        <f t="array" ref="G37">IFERROR(_xlfn.XLOOKUP(A37,Table13[TrackerID],IF(C26="Summer",Table13[Area Overlap with Summer SAC (km2) (NEW)],Table13[Area Overlap with Winter SAC (km2) (NEW)])),"")</f>
        <v>0</v>
      </c>
      <c r="H37" s="40">
        <f>IFERROR(Table44[[#This Row],[Impact on SAC (km2)]]/$H$3,"")</f>
        <v>0</v>
      </c>
      <c r="I37" s="40">
        <f>IFERROR(Table44[[#This Row],[Impact on SAC (%)]]*(MIN(Table44[[#This Row],[Proposed End Date]],$F$3)-MAX(Table44[[#This Row],[Proposed Start Date]],$F$2)+1)/$H$2,"")</f>
        <v>0</v>
      </c>
      <c r="J37" s="40">
        <f>IFERROR(Table44[[#This Row],[Impact on SAC (%)]]*Table44[[#This Row],[Proposed days]]/$H$2,"")</f>
        <v>0</v>
      </c>
    </row>
    <row r="38" spans="1:10">
      <c r="A38" s="2"/>
      <c r="B38" t="str">
        <f>IFERROR(_xlfn.XLOOKUP(A38,Table13[TrackerID],Table13[Project/Activity Name]),"")</f>
        <v>Hornsea Three - Contingency UXO Clearance (Transmission &amp; Generation) (LO)</v>
      </c>
      <c r="C38" t="str">
        <f>IFERROR(_xlfn.XLOOKUP(A38,Table13[TrackerID],Table13[Activity Type]),"")</f>
        <v>UXO Low Order</v>
      </c>
      <c r="D38" s="49">
        <f>IFERROR(_xlfn.XLOOKUP(A38,Table13[TrackerID],Table13[Start Date]),"")</f>
        <v>45992</v>
      </c>
      <c r="E38" s="49">
        <f>IFERROR(_xlfn.XLOOKUP(A38,Table13[TrackerID],Table13[End Date]),"")</f>
        <v>47026</v>
      </c>
      <c r="F38">
        <f>IFERROR(_xlfn.XLOOKUP(A38,Table13[TrackerID],Table13[Duration of Activity Impacting SAC (days)]),"")</f>
        <v>9</v>
      </c>
      <c r="G38" s="50" cm="1">
        <f t="array" ref="G38">IFERROR(_xlfn.XLOOKUP(A38,Table13[TrackerID],IF(C27="Summer",Table13[Area Overlap with Summer SAC (km2) (NEW)],Table13[Area Overlap with Winter SAC (km2) (NEW)])),"")</f>
        <v>0</v>
      </c>
      <c r="H38" s="40">
        <f>IFERROR(Table44[[#This Row],[Impact on SAC (km2)]]/$H$3,"")</f>
        <v>0</v>
      </c>
      <c r="I38" s="40">
        <f>IFERROR(Table44[[#This Row],[Impact on SAC (%)]]*(MIN(Table44[[#This Row],[Proposed End Date]],$F$3)-MAX(Table44[[#This Row],[Proposed Start Date]],$F$2)+1)/$H$2,"")</f>
        <v>0</v>
      </c>
      <c r="J38" s="40">
        <f>IFERROR(Table44[[#This Row],[Impact on SAC (%)]]*Table44[[#This Row],[Proposed days]]/$H$2,"")</f>
        <v>0</v>
      </c>
    </row>
    <row r="39" spans="1:10">
      <c r="A39" s="2"/>
      <c r="B39" t="str">
        <f>IFERROR(_xlfn.XLOOKUP(A39,Table13[TrackerID],Table13[Project/Activity Name]),"")</f>
        <v>Hornsea Three - Contingency UXO Clearance (Transmission &amp; Generation) (LO)</v>
      </c>
      <c r="C39" t="str">
        <f>IFERROR(_xlfn.XLOOKUP(A39,Table13[TrackerID],Table13[Activity Type]),"")</f>
        <v>UXO Low Order</v>
      </c>
      <c r="D39" s="49">
        <f>IFERROR(_xlfn.XLOOKUP(A39,Table13[TrackerID],Table13[Start Date]),"")</f>
        <v>45992</v>
      </c>
      <c r="E39" s="49">
        <f>IFERROR(_xlfn.XLOOKUP(A39,Table13[TrackerID],Table13[End Date]),"")</f>
        <v>47026</v>
      </c>
      <c r="F39">
        <f>IFERROR(_xlfn.XLOOKUP(A39,Table13[TrackerID],Table13[Duration of Activity Impacting SAC (days)]),"")</f>
        <v>9</v>
      </c>
      <c r="G39" s="50" cm="1">
        <f t="array" ref="G39">IFERROR(_xlfn.XLOOKUP(A39,Table13[TrackerID],IF(C28="Summer",Table13[Area Overlap with Summer SAC (km2) (NEW)],Table13[Area Overlap with Winter SAC (km2) (NEW)])),"")</f>
        <v>0</v>
      </c>
      <c r="H39" s="40">
        <f>IFERROR(Table44[[#This Row],[Impact on SAC (km2)]]/$H$3,"")</f>
        <v>0</v>
      </c>
      <c r="I39" s="40">
        <f>IFERROR(Table44[[#This Row],[Impact on SAC (%)]]*(MIN(Table44[[#This Row],[Proposed End Date]],$F$3)-MAX(Table44[[#This Row],[Proposed Start Date]],$F$2)+1)/$H$2,"")</f>
        <v>0</v>
      </c>
      <c r="J39" s="40">
        <f>IFERROR(Table44[[#This Row],[Impact on SAC (%)]]*Table44[[#This Row],[Proposed days]]/$H$2,"")</f>
        <v>0</v>
      </c>
    </row>
    <row r="40" spans="1:10">
      <c r="B40" t="str">
        <f>IFERROR(_xlfn.XLOOKUP(A40,Table13[TrackerID],Table13[Project/Activity Name]),"")</f>
        <v>Hornsea Three - Contingency UXO Clearance (Transmission &amp; Generation) (LO)</v>
      </c>
      <c r="C40" t="str">
        <f>IFERROR(_xlfn.XLOOKUP(A40,Table13[TrackerID],Table13[Activity Type]),"")</f>
        <v>UXO Low Order</v>
      </c>
      <c r="D40" s="49">
        <f>IFERROR(_xlfn.XLOOKUP(A40,Table13[TrackerID],Table13[Start Date]),"")</f>
        <v>45992</v>
      </c>
      <c r="E40" s="49">
        <f>IFERROR(_xlfn.XLOOKUP(A40,Table13[TrackerID],Table13[End Date]),"")</f>
        <v>47026</v>
      </c>
      <c r="F40">
        <f>IFERROR(_xlfn.XLOOKUP(A40,Table13[TrackerID],Table13[Duration of Activity Impacting SAC (days)]),"")</f>
        <v>9</v>
      </c>
      <c r="G40" s="50" cm="1">
        <f t="array" ref="G40">IFERROR(_xlfn.XLOOKUP(A40,Table13[TrackerID],IF(C29="Summer",Table13[Area Overlap with Summer SAC (km2) (NEW)],Table13[Area Overlap with Winter SAC (km2) (NEW)])),"")</f>
        <v>0</v>
      </c>
      <c r="H40" s="40">
        <f>IFERROR(Table44[[#This Row],[Impact on SAC (km2)]]/$H$3,"")</f>
        <v>0</v>
      </c>
      <c r="I40" s="40">
        <f>IFERROR(Table44[[#This Row],[Impact on SAC (%)]]*(MIN(Table44[[#This Row],[Proposed End Date]],$F$3)-MAX(Table44[[#This Row],[Proposed Start Date]],$F$2)+1)/$H$2,"")</f>
        <v>0</v>
      </c>
      <c r="J40" s="40">
        <f>IFERROR(Table44[[#This Row],[Impact on SAC (%)]]*Table44[[#This Row],[Proposed days]]/$H$2,"")</f>
        <v>0</v>
      </c>
    </row>
    <row r="41" spans="1:10">
      <c r="B41" t="str">
        <f>IFERROR(_xlfn.XLOOKUP(A41,Table13[TrackerID],Table13[Project/Activity Name]),"")</f>
        <v>Hornsea Three - Contingency UXO Clearance (Transmission &amp; Generation) (LO)</v>
      </c>
      <c r="C41" t="str">
        <f>IFERROR(_xlfn.XLOOKUP(A41,Table13[TrackerID],Table13[Activity Type]),"")</f>
        <v>UXO Low Order</v>
      </c>
      <c r="D41" s="49">
        <f>IFERROR(_xlfn.XLOOKUP(A41,Table13[TrackerID],Table13[Start Date]),"")</f>
        <v>45992</v>
      </c>
      <c r="E41" s="49">
        <f>IFERROR(_xlfn.XLOOKUP(A41,Table13[TrackerID],Table13[End Date]),"")</f>
        <v>47026</v>
      </c>
      <c r="F41">
        <f>IFERROR(_xlfn.XLOOKUP(A41,Table13[TrackerID],Table13[Duration of Activity Impacting SAC (days)]),"")</f>
        <v>9</v>
      </c>
      <c r="G41" s="50" cm="1">
        <f t="array" ref="G41">IFERROR(_xlfn.XLOOKUP(A41,Table13[TrackerID],IF(C30="Summer",Table13[Area Overlap with Summer SAC (km2) (NEW)],Table13[Area Overlap with Winter SAC (km2) (NEW)])),"")</f>
        <v>0</v>
      </c>
      <c r="H41" s="40">
        <f>IFERROR(Table44[[#This Row],[Impact on SAC (km2)]]/$H$3,"")</f>
        <v>0</v>
      </c>
      <c r="I41" s="40">
        <f>IFERROR(Table44[[#This Row],[Impact on SAC (%)]]*(MIN(Table44[[#This Row],[Proposed End Date]],$F$3)-MAX(Table44[[#This Row],[Proposed Start Date]],$F$2)+1)/$H$2,"")</f>
        <v>0</v>
      </c>
      <c r="J41" s="40">
        <f>IFERROR(Table44[[#This Row],[Impact on SAC (%)]]*Table44[[#This Row],[Proposed days]]/$H$2,"")</f>
        <v>0</v>
      </c>
    </row>
    <row r="42" spans="1:10">
      <c r="B42" t="str">
        <f>IFERROR(_xlfn.XLOOKUP(A42,Table13[TrackerID],Table13[Project/Activity Name]),"")</f>
        <v>Hornsea Three - Contingency UXO Clearance (Transmission &amp; Generation) (LO)</v>
      </c>
      <c r="C42" t="str">
        <f>IFERROR(_xlfn.XLOOKUP(A42,Table13[TrackerID],Table13[Activity Type]),"")</f>
        <v>UXO Low Order</v>
      </c>
      <c r="D42" s="49">
        <f>IFERROR(_xlfn.XLOOKUP(A42,Table13[TrackerID],Table13[Start Date]),"")</f>
        <v>45992</v>
      </c>
      <c r="E42" s="49">
        <f>IFERROR(_xlfn.XLOOKUP(A42,Table13[TrackerID],Table13[End Date]),"")</f>
        <v>47026</v>
      </c>
      <c r="F42">
        <f>IFERROR(_xlfn.XLOOKUP(A42,Table13[TrackerID],Table13[Duration of Activity Impacting SAC (days)]),"")</f>
        <v>9</v>
      </c>
      <c r="G42" s="50" cm="1">
        <f t="array" ref="G42">IFERROR(_xlfn.XLOOKUP(A42,Table13[TrackerID],IF(C31="Summer",Table13[Area Overlap with Summer SAC (km2) (NEW)],Table13[Area Overlap with Winter SAC (km2) (NEW)])),"")</f>
        <v>0</v>
      </c>
      <c r="H42" s="40">
        <f>IFERROR(Table44[[#This Row],[Impact on SAC (km2)]]/$H$3,"")</f>
        <v>0</v>
      </c>
      <c r="I42" s="40">
        <f>IFERROR(Table44[[#This Row],[Impact on SAC (%)]]*(MIN(Table44[[#This Row],[Proposed End Date]],$F$3)-MAX(Table44[[#This Row],[Proposed Start Date]],$F$2)+1)/$H$2,"")</f>
        <v>0</v>
      </c>
      <c r="J42" s="40">
        <f>IFERROR(Table44[[#This Row],[Impact on SAC (%)]]*Table44[[#This Row],[Proposed days]]/$H$2,"")</f>
        <v>0</v>
      </c>
    </row>
    <row r="43" spans="1:10">
      <c r="B43" t="str">
        <f>IFERROR(_xlfn.XLOOKUP(A43,Table13[TrackerID],Table13[Project/Activity Name]),"")</f>
        <v>Hornsea Three - Contingency UXO Clearance (Transmission &amp; Generation) (LO)</v>
      </c>
      <c r="C43" t="str">
        <f>IFERROR(_xlfn.XLOOKUP(A43,Table13[TrackerID],Table13[Activity Type]),"")</f>
        <v>UXO Low Order</v>
      </c>
      <c r="D43" s="49">
        <f>IFERROR(_xlfn.XLOOKUP(A43,Table13[TrackerID],Table13[Start Date]),"")</f>
        <v>45992</v>
      </c>
      <c r="E43" s="49">
        <f>IFERROR(_xlfn.XLOOKUP(A43,Table13[TrackerID],Table13[End Date]),"")</f>
        <v>47026</v>
      </c>
      <c r="F43">
        <f>IFERROR(_xlfn.XLOOKUP(A43,Table13[TrackerID],Table13[Duration of Activity Impacting SAC (days)]),"")</f>
        <v>9</v>
      </c>
      <c r="G43" s="50" cm="1">
        <f t="array" ref="G43">IFERROR(_xlfn.XLOOKUP(A43,Table13[TrackerID],IF(C32="Summer",Table13[Area Overlap with Summer SAC (km2) (NEW)],Table13[Area Overlap with Winter SAC (km2) (NEW)])),"")</f>
        <v>0</v>
      </c>
      <c r="H43" s="40">
        <f>IFERROR(Table44[[#This Row],[Impact on SAC (km2)]]/$H$3,"")</f>
        <v>0</v>
      </c>
      <c r="I43" s="40">
        <f>IFERROR(Table44[[#This Row],[Impact on SAC (%)]]*(MIN(Table44[[#This Row],[Proposed End Date]],$F$3)-MAX(Table44[[#This Row],[Proposed Start Date]],$F$2)+1)/$H$2,"")</f>
        <v>0</v>
      </c>
      <c r="J43" s="40">
        <f>IFERROR(Table44[[#This Row],[Impact on SAC (%)]]*Table44[[#This Row],[Proposed days]]/$H$2,"")</f>
        <v>0</v>
      </c>
    </row>
    <row r="44" spans="1:10">
      <c r="B44" t="str">
        <f>IFERROR(_xlfn.XLOOKUP(A44,Table13[TrackerID],Table13[Project/Activity Name]),"")</f>
        <v>Hornsea Three - Contingency UXO Clearance (Transmission &amp; Generation) (LO)</v>
      </c>
      <c r="C44" t="str">
        <f>IFERROR(_xlfn.XLOOKUP(A44,Table13[TrackerID],Table13[Activity Type]),"")</f>
        <v>UXO Low Order</v>
      </c>
      <c r="D44" s="49">
        <f>IFERROR(_xlfn.XLOOKUP(A44,Table13[TrackerID],Table13[Start Date]),"")</f>
        <v>45992</v>
      </c>
      <c r="E44" s="49">
        <f>IFERROR(_xlfn.XLOOKUP(A44,Table13[TrackerID],Table13[End Date]),"")</f>
        <v>47026</v>
      </c>
      <c r="F44">
        <f>IFERROR(_xlfn.XLOOKUP(A44,Table13[TrackerID],Table13[Duration of Activity Impacting SAC (days)]),"")</f>
        <v>9</v>
      </c>
      <c r="G44" s="50" cm="1">
        <f t="array" ref="G44">IFERROR(_xlfn.XLOOKUP(A44,Table13[TrackerID],IF(C33="Summer",Table13[Area Overlap with Summer SAC (km2) (NEW)],Table13[Area Overlap with Winter SAC (km2) (NEW)])),"")</f>
        <v>0</v>
      </c>
      <c r="H44" s="40">
        <f>IFERROR(Table44[[#This Row],[Impact on SAC (km2)]]/$H$3,"")</f>
        <v>0</v>
      </c>
      <c r="I44" s="40">
        <f>IFERROR(Table44[[#This Row],[Impact on SAC (%)]]*(MIN(Table44[[#This Row],[Proposed End Date]],$F$3)-MAX(Table44[[#This Row],[Proposed Start Date]],$F$2)+1)/$H$2,"")</f>
        <v>0</v>
      </c>
      <c r="J44" s="40">
        <f>IFERROR(Table44[[#This Row],[Impact on SAC (%)]]*Table44[[#This Row],[Proposed days]]/$H$2,"")</f>
        <v>0</v>
      </c>
    </row>
    <row r="45" spans="1:10">
      <c r="B45" t="str">
        <f>IFERROR(_xlfn.XLOOKUP(A45,Table13[TrackerID],Table13[Project/Activity Name]),"")</f>
        <v>Hornsea Three - Contingency UXO Clearance (Transmission &amp; Generation) (LO)</v>
      </c>
      <c r="C45" t="str">
        <f>IFERROR(_xlfn.XLOOKUP(A45,Table13[TrackerID],Table13[Activity Type]),"")</f>
        <v>UXO Low Order</v>
      </c>
      <c r="D45" s="49">
        <f>IFERROR(_xlfn.XLOOKUP(A45,Table13[TrackerID],Table13[Start Date]),"")</f>
        <v>45992</v>
      </c>
      <c r="E45" s="49">
        <f>IFERROR(_xlfn.XLOOKUP(A45,Table13[TrackerID],Table13[End Date]),"")</f>
        <v>47026</v>
      </c>
      <c r="F45">
        <f>IFERROR(_xlfn.XLOOKUP(A45,Table13[TrackerID],Table13[Duration of Activity Impacting SAC (days)]),"")</f>
        <v>9</v>
      </c>
      <c r="G45" s="50" cm="1">
        <f t="array" ref="G45">IFERROR(_xlfn.XLOOKUP(A45,Table13[TrackerID],IF(C34="Summer",Table13[Area Overlap with Summer SAC (km2) (NEW)],Table13[Area Overlap with Winter SAC (km2) (NEW)])),"")</f>
        <v>0</v>
      </c>
      <c r="H45" s="40">
        <f>IFERROR(Table44[[#This Row],[Impact on SAC (km2)]]/$H$3,"")</f>
        <v>0</v>
      </c>
      <c r="I45" s="40">
        <f>IFERROR(Table44[[#This Row],[Impact on SAC (%)]]*(MIN(Table44[[#This Row],[Proposed End Date]],$F$3)-MAX(Table44[[#This Row],[Proposed Start Date]],$F$2)+1)/$H$2,"")</f>
        <v>0</v>
      </c>
      <c r="J45" s="40">
        <f>IFERROR(Table44[[#This Row],[Impact on SAC (%)]]*Table44[[#This Row],[Proposed days]]/$H$2,"")</f>
        <v>0</v>
      </c>
    </row>
    <row r="46" spans="1:10">
      <c r="B46" t="str">
        <f>IFERROR(_xlfn.XLOOKUP(A46,Table13[TrackerID],Table13[Project/Activity Name]),"")</f>
        <v>Hornsea Three - Contingency UXO Clearance (Transmission &amp; Generation) (LO)</v>
      </c>
      <c r="C46" t="str">
        <f>IFERROR(_xlfn.XLOOKUP(A46,Table13[TrackerID],Table13[Activity Type]),"")</f>
        <v>UXO Low Order</v>
      </c>
      <c r="D46" s="49">
        <f>IFERROR(_xlfn.XLOOKUP(A46,Table13[TrackerID],Table13[Start Date]),"")</f>
        <v>45992</v>
      </c>
      <c r="E46" s="49">
        <f>IFERROR(_xlfn.XLOOKUP(A46,Table13[TrackerID],Table13[End Date]),"")</f>
        <v>47026</v>
      </c>
      <c r="F46">
        <f>IFERROR(_xlfn.XLOOKUP(A46,Table13[TrackerID],Table13[Duration of Activity Impacting SAC (days)]),"")</f>
        <v>9</v>
      </c>
      <c r="G46" s="50" cm="1">
        <f t="array" ref="G46">IFERROR(_xlfn.XLOOKUP(A46,Table13[TrackerID],IF(C35="Summer",Table13[Area Overlap with Summer SAC (km2) (NEW)],Table13[Area Overlap with Winter SAC (km2) (NEW)])),"")</f>
        <v>0</v>
      </c>
      <c r="H46" s="40">
        <f>IFERROR(Table44[[#This Row],[Impact on SAC (km2)]]/$H$3,"")</f>
        <v>0</v>
      </c>
      <c r="I46" s="40">
        <f>IFERROR(Table44[[#This Row],[Impact on SAC (%)]]*(MIN(Table44[[#This Row],[Proposed End Date]],$F$3)-MAX(Table44[[#This Row],[Proposed Start Date]],$F$2)+1)/$H$2,"")</f>
        <v>0</v>
      </c>
      <c r="J46" s="40">
        <f>IFERROR(Table44[[#This Row],[Impact on SAC (%)]]*Table44[[#This Row],[Proposed days]]/$H$2,"")</f>
        <v>0</v>
      </c>
    </row>
    <row r="47" spans="1:10">
      <c r="B47" t="str">
        <f>IFERROR(_xlfn.XLOOKUP(A47,Table13[TrackerID],Table13[Project/Activity Name]),"")</f>
        <v>Hornsea Three - Contingency UXO Clearance (Transmission &amp; Generation) (LO)</v>
      </c>
      <c r="C47" t="str">
        <f>IFERROR(_xlfn.XLOOKUP(A47,Table13[TrackerID],Table13[Activity Type]),"")</f>
        <v>UXO Low Order</v>
      </c>
      <c r="D47" s="49">
        <f>IFERROR(_xlfn.XLOOKUP(A47,Table13[TrackerID],Table13[Start Date]),"")</f>
        <v>45992</v>
      </c>
      <c r="E47" s="49">
        <f>IFERROR(_xlfn.XLOOKUP(A47,Table13[TrackerID],Table13[End Date]),"")</f>
        <v>47026</v>
      </c>
      <c r="F47">
        <f>IFERROR(_xlfn.XLOOKUP(A47,Table13[TrackerID],Table13[Duration of Activity Impacting SAC (days)]),"")</f>
        <v>9</v>
      </c>
      <c r="G47" s="50" cm="1">
        <f t="array" ref="G47">IFERROR(_xlfn.XLOOKUP(A47,Table13[TrackerID],IF(C36="Summer",Table13[Area Overlap with Summer SAC (km2) (NEW)],Table13[Area Overlap with Winter SAC (km2) (NEW)])),"")</f>
        <v>0</v>
      </c>
      <c r="H47" s="40">
        <f>IFERROR(Table44[[#This Row],[Impact on SAC (km2)]]/$H$3,"")</f>
        <v>0</v>
      </c>
      <c r="I47" s="40">
        <f>IFERROR(Table44[[#This Row],[Impact on SAC (%)]]*(MIN(Table44[[#This Row],[Proposed End Date]],$F$3)-MAX(Table44[[#This Row],[Proposed Start Date]],$F$2)+1)/$H$2,"")</f>
        <v>0</v>
      </c>
      <c r="J47" s="40">
        <f>IFERROR(Table44[[#This Row],[Impact on SAC (%)]]*Table44[[#This Row],[Proposed days]]/$H$2,"")</f>
        <v>0</v>
      </c>
    </row>
    <row r="48" spans="1:10">
      <c r="B48" t="str">
        <f>IFERROR(_xlfn.XLOOKUP(A48,Table13[TrackerID],Table13[Project/Activity Name]),"")</f>
        <v>Hornsea Three - Contingency UXO Clearance (Transmission &amp; Generation) (LO)</v>
      </c>
      <c r="C48" t="str">
        <f>IFERROR(_xlfn.XLOOKUP(A48,Table13[TrackerID],Table13[Activity Type]),"")</f>
        <v>UXO Low Order</v>
      </c>
      <c r="D48" s="49">
        <f>IFERROR(_xlfn.XLOOKUP(A48,Table13[TrackerID],Table13[Start Date]),"")</f>
        <v>45992</v>
      </c>
      <c r="E48" s="49">
        <f>IFERROR(_xlfn.XLOOKUP(A48,Table13[TrackerID],Table13[End Date]),"")</f>
        <v>47026</v>
      </c>
      <c r="F48">
        <f>IFERROR(_xlfn.XLOOKUP(A48,Table13[TrackerID],Table13[Duration of Activity Impacting SAC (days)]),"")</f>
        <v>9</v>
      </c>
      <c r="G48" s="50" cm="1">
        <f t="array" ref="G48">IFERROR(_xlfn.XLOOKUP(A48,Table13[TrackerID],IF(C37="Summer",Table13[Area Overlap with Summer SAC (km2) (NEW)],Table13[Area Overlap with Winter SAC (km2) (NEW)])),"")</f>
        <v>0</v>
      </c>
      <c r="H48" s="40">
        <f>IFERROR(Table44[[#This Row],[Impact on SAC (km2)]]/$H$3,"")</f>
        <v>0</v>
      </c>
      <c r="I48" s="40">
        <f>IFERROR(Table44[[#This Row],[Impact on SAC (%)]]*(MIN(Table44[[#This Row],[Proposed End Date]],$F$3)-MAX(Table44[[#This Row],[Proposed Start Date]],$F$2)+1)/$H$2,"")</f>
        <v>0</v>
      </c>
      <c r="J48" s="40">
        <f>IFERROR(Table44[[#This Row],[Impact on SAC (%)]]*Table44[[#This Row],[Proposed days]]/$H$2,"")</f>
        <v>0</v>
      </c>
    </row>
    <row r="49" spans="2:10">
      <c r="B49" t="str">
        <f>IFERROR(_xlfn.XLOOKUP(A49,Table13[TrackerID],Table13[Project/Activity Name]),"")</f>
        <v>Hornsea Three - Contingency UXO Clearance (Transmission &amp; Generation) (LO)</v>
      </c>
      <c r="C49" t="str">
        <f>IFERROR(_xlfn.XLOOKUP(A49,Table13[TrackerID],Table13[Activity Type]),"")</f>
        <v>UXO Low Order</v>
      </c>
      <c r="D49" s="49">
        <f>IFERROR(_xlfn.XLOOKUP(A49,Table13[TrackerID],Table13[Start Date]),"")</f>
        <v>45992</v>
      </c>
      <c r="E49" s="49">
        <f>IFERROR(_xlfn.XLOOKUP(A49,Table13[TrackerID],Table13[End Date]),"")</f>
        <v>47026</v>
      </c>
      <c r="F49">
        <f>IFERROR(_xlfn.XLOOKUP(A49,Table13[TrackerID],Table13[Duration of Activity Impacting SAC (days)]),"")</f>
        <v>9</v>
      </c>
      <c r="G49" s="50" cm="1">
        <f t="array" ref="G49">IFERROR(_xlfn.XLOOKUP(A49,Table13[TrackerID],IF(C38="Summer",Table13[Area Overlap with Summer SAC (km2) (NEW)],Table13[Area Overlap with Winter SAC (km2) (NEW)])),"")</f>
        <v>0</v>
      </c>
      <c r="H49" s="40">
        <f>IFERROR(Table44[[#This Row],[Impact on SAC (km2)]]/$H$3,"")</f>
        <v>0</v>
      </c>
      <c r="I49" s="40">
        <f>IFERROR(Table44[[#This Row],[Impact on SAC (%)]]*(MIN(Table44[[#This Row],[Proposed End Date]],$F$3)-MAX(Table44[[#This Row],[Proposed Start Date]],$F$2)+1)/$H$2,"")</f>
        <v>0</v>
      </c>
      <c r="J49" s="40">
        <f>IFERROR(Table44[[#This Row],[Impact on SAC (%)]]*Table44[[#This Row],[Proposed days]]/$H$2,"")</f>
        <v>0</v>
      </c>
    </row>
    <row r="50" spans="2:10">
      <c r="B50" t="str">
        <f>IFERROR(_xlfn.XLOOKUP(A50,Table13[TrackerID],Table13[Project/Activity Name]),"")</f>
        <v>Hornsea Three - Contingency UXO Clearance (Transmission &amp; Generation) (LO)</v>
      </c>
      <c r="C50" t="str">
        <f>IFERROR(_xlfn.XLOOKUP(A50,Table13[TrackerID],Table13[Activity Type]),"")</f>
        <v>UXO Low Order</v>
      </c>
      <c r="D50" s="49">
        <f>IFERROR(_xlfn.XLOOKUP(A50,Table13[TrackerID],Table13[Start Date]),"")</f>
        <v>45992</v>
      </c>
      <c r="E50" s="49">
        <f>IFERROR(_xlfn.XLOOKUP(A50,Table13[TrackerID],Table13[End Date]),"")</f>
        <v>47026</v>
      </c>
      <c r="F50">
        <f>IFERROR(_xlfn.XLOOKUP(A50,Table13[TrackerID],Table13[Duration of Activity Impacting SAC (days)]),"")</f>
        <v>9</v>
      </c>
      <c r="G50" s="50" cm="1">
        <f t="array" ref="G50">IFERROR(_xlfn.XLOOKUP(A50,Table13[TrackerID],IF(C39="Summer",Table13[Area Overlap with Summer SAC (km2) (NEW)],Table13[Area Overlap with Winter SAC (km2) (NEW)])),"")</f>
        <v>0</v>
      </c>
      <c r="H50" s="40">
        <f>IFERROR(Table44[[#This Row],[Impact on SAC (km2)]]/$H$3,"")</f>
        <v>0</v>
      </c>
      <c r="I50" s="40">
        <f>IFERROR(Table44[[#This Row],[Impact on SAC (%)]]*(MIN(Table44[[#This Row],[Proposed End Date]],$F$3)-MAX(Table44[[#This Row],[Proposed Start Date]],$F$2)+1)/$H$2,"")</f>
        <v>0</v>
      </c>
      <c r="J50" s="40">
        <f>IFERROR(Table44[[#This Row],[Impact on SAC (%)]]*Table44[[#This Row],[Proposed days]]/$H$2,"")</f>
        <v>0</v>
      </c>
    </row>
    <row r="51" spans="2:10">
      <c r="B51" t="str">
        <f>IFERROR(_xlfn.XLOOKUP(A51,Table13[TrackerID],Table13[Project/Activity Name]),"")</f>
        <v>Hornsea Three - Contingency UXO Clearance (Transmission &amp; Generation) (LO)</v>
      </c>
      <c r="C51" t="str">
        <f>IFERROR(_xlfn.XLOOKUP(A51,Table13[TrackerID],Table13[Activity Type]),"")</f>
        <v>UXO Low Order</v>
      </c>
      <c r="D51" s="49">
        <f>IFERROR(_xlfn.XLOOKUP(A51,Table13[TrackerID],Table13[Start Date]),"")</f>
        <v>45992</v>
      </c>
      <c r="E51" s="49">
        <f>IFERROR(_xlfn.XLOOKUP(A51,Table13[TrackerID],Table13[End Date]),"")</f>
        <v>47026</v>
      </c>
      <c r="F51">
        <f>IFERROR(_xlfn.XLOOKUP(A51,Table13[TrackerID],Table13[Duration of Activity Impacting SAC (days)]),"")</f>
        <v>9</v>
      </c>
      <c r="G51" s="50" cm="1">
        <f t="array" ref="G51">IFERROR(_xlfn.XLOOKUP(A51,Table13[TrackerID],IF(C40="Summer",Table13[Area Overlap with Summer SAC (km2) (NEW)],Table13[Area Overlap with Winter SAC (km2) (NEW)])),"")</f>
        <v>0</v>
      </c>
      <c r="H51" s="40">
        <f>IFERROR(Table44[[#This Row],[Impact on SAC (km2)]]/$H$3,"")</f>
        <v>0</v>
      </c>
      <c r="I51" s="40">
        <f>IFERROR(Table44[[#This Row],[Impact on SAC (%)]]*(MIN(Table44[[#This Row],[Proposed End Date]],$F$3)-MAX(Table44[[#This Row],[Proposed Start Date]],$F$2)+1)/$H$2,"")</f>
        <v>0</v>
      </c>
      <c r="J51" s="40">
        <f>IFERROR(Table44[[#This Row],[Impact on SAC (%)]]*Table44[[#This Row],[Proposed days]]/$H$2,"")</f>
        <v>0</v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13" priority="4">
      <formula>#REF!="No"</formula>
    </cfRule>
  </conditionalFormatting>
  <conditionalFormatting sqref="B13:G51">
    <cfRule type="expression" dxfId="12" priority="3">
      <formula>#REF!="No"</formula>
    </cfRule>
  </conditionalFormatting>
  <conditionalFormatting sqref="B58:H113">
    <cfRule type="expression" dxfId="11" priority="2">
      <formula>$H58="No"</formula>
    </cfRule>
  </conditionalFormatting>
  <conditionalFormatting sqref="H58:H113">
    <cfRule type="expression" dxfId="1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PFE5XNEKQQZ4-853025249-73094</_dlc_DocId>
    <_dlc_DocIdUrl xmlns="d9dd733d-5918-4031-8251-d30265015c80">
      <Url>https://beisgov.sharepoint.com/sites/OPREDPG-EXT-OS-SACNoiseManagementRegulatorsWorkingGroup/_layouts/15/DocIdRedir.aspx?ID=PFE5XNEKQQZ4-853025249-73094</Url>
      <Description>PFE5XNEKQQZ4-853025249-73094</Description>
    </_dlc_DocIdUrl>
  </documentManagement>
</p:properti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66e470e0fdb9b13cad85dc0db82d5c8f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57999ab5a2d86e357eabf74a0133ae22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08DBA72-5227-4A34-BC84-780AAADBA2D1}"/>
</file>

<file path=customXml/itemProps2.xml><?xml version="1.0" encoding="utf-8"?>
<ds:datastoreItem xmlns:ds="http://schemas.openxmlformats.org/officeDocument/2006/customXml" ds:itemID="{A384976E-4EEB-4A5A-B745-144C688565CE}"/>
</file>

<file path=customXml/itemProps3.xml><?xml version="1.0" encoding="utf-8"?>
<ds:datastoreItem xmlns:ds="http://schemas.openxmlformats.org/officeDocument/2006/customXml" ds:itemID="{13845048-1192-4E1F-B858-926799C83691}"/>
</file>

<file path=customXml/itemProps4.xml><?xml version="1.0" encoding="utf-8"?>
<ds:datastoreItem xmlns:ds="http://schemas.openxmlformats.org/officeDocument/2006/customXml" ds:itemID="{581C4952-0265-4340-9B89-6E2F236A6D53}"/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Johnstone, Fiona (Energy Security)</cp:lastModifiedBy>
  <cp:revision/>
  <dcterms:created xsi:type="dcterms:W3CDTF">2023-04-25T10:03:35Z</dcterms:created>
  <dcterms:modified xsi:type="dcterms:W3CDTF">2025-12-18T14:13:24Z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7aa53646-67d6-43d0-8017-0611174bec20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